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5" xr2:uid="{00000000-000D-0000-FFFF-FFFF00000000}"/>
  </bookViews>
  <sheets>
    <sheet name="D_1" sheetId="1" r:id="rId1"/>
    <sheet name="D_2" sheetId="2" r:id="rId2"/>
    <sheet name="Datos del cañón" sheetId="6" r:id="rId3"/>
    <sheet name="D_1 Calculos" sheetId="4" r:id="rId4"/>
    <sheet name="Hoja1" sheetId="7" r:id="rId5"/>
    <sheet name="D_2 Calculos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4" i="5" l="1"/>
  <c r="Z26" i="5"/>
  <c r="Z27" i="5"/>
  <c r="Z28" i="5"/>
  <c r="Z29" i="5"/>
  <c r="Z30" i="5"/>
  <c r="Z31" i="5"/>
  <c r="Z32" i="5"/>
  <c r="Z33" i="5"/>
  <c r="Z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D25" i="5"/>
  <c r="E25" i="5"/>
  <c r="F25" i="5"/>
  <c r="G25" i="5"/>
  <c r="H25" i="5"/>
  <c r="I25" i="5"/>
  <c r="J25" i="5"/>
  <c r="K25" i="5"/>
  <c r="L25" i="5"/>
  <c r="C25" i="5"/>
  <c r="Z26" i="4"/>
  <c r="Z27" i="4"/>
  <c r="Z28" i="4"/>
  <c r="Z29" i="4"/>
  <c r="Z30" i="4"/>
  <c r="Z31" i="4"/>
  <c r="Z32" i="4"/>
  <c r="Z33" i="4"/>
  <c r="Z34" i="4"/>
  <c r="Z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C32" i="4"/>
  <c r="D32" i="4"/>
  <c r="E32" i="4"/>
  <c r="F32" i="4"/>
  <c r="G32" i="4"/>
  <c r="H32" i="4"/>
  <c r="I32" i="4"/>
  <c r="J32" i="4"/>
  <c r="K32" i="4"/>
  <c r="L32" i="4"/>
  <c r="C33" i="4"/>
  <c r="D33" i="4"/>
  <c r="E33" i="4"/>
  <c r="F33" i="4"/>
  <c r="G33" i="4"/>
  <c r="H33" i="4"/>
  <c r="I33" i="4"/>
  <c r="J33" i="4"/>
  <c r="K33" i="4"/>
  <c r="L33" i="4"/>
  <c r="C34" i="4"/>
  <c r="D34" i="4"/>
  <c r="E34" i="4"/>
  <c r="F34" i="4"/>
  <c r="G34" i="4"/>
  <c r="H34" i="4"/>
  <c r="I34" i="4"/>
  <c r="J34" i="4"/>
  <c r="K34" i="4"/>
  <c r="L34" i="4"/>
  <c r="D25" i="4"/>
  <c r="E25" i="4"/>
  <c r="F25" i="4"/>
  <c r="G25" i="4"/>
  <c r="H25" i="4"/>
  <c r="I25" i="4"/>
  <c r="J25" i="4"/>
  <c r="K25" i="4"/>
  <c r="L25" i="4"/>
  <c r="C25" i="4"/>
  <c r="O26" i="5" l="1"/>
  <c r="Y26" i="5" s="1"/>
  <c r="P26" i="5"/>
  <c r="Q26" i="5"/>
  <c r="R26" i="5"/>
  <c r="S26" i="5"/>
  <c r="T26" i="5"/>
  <c r="U26" i="5"/>
  <c r="V26" i="5"/>
  <c r="W26" i="5"/>
  <c r="X26" i="5"/>
  <c r="O27" i="5"/>
  <c r="Y27" i="5" s="1"/>
  <c r="P27" i="5"/>
  <c r="Q27" i="5"/>
  <c r="R27" i="5"/>
  <c r="S27" i="5"/>
  <c r="T27" i="5"/>
  <c r="U27" i="5"/>
  <c r="V27" i="5"/>
  <c r="W27" i="5"/>
  <c r="X27" i="5"/>
  <c r="O28" i="5"/>
  <c r="P28" i="5"/>
  <c r="Y28" i="5" s="1"/>
  <c r="Q28" i="5"/>
  <c r="R28" i="5"/>
  <c r="S28" i="5"/>
  <c r="T28" i="5"/>
  <c r="U28" i="5"/>
  <c r="V28" i="5"/>
  <c r="W28" i="5"/>
  <c r="X28" i="5"/>
  <c r="O29" i="5"/>
  <c r="Y29" i="5" s="1"/>
  <c r="P29" i="5"/>
  <c r="Q29" i="5"/>
  <c r="R29" i="5"/>
  <c r="S29" i="5"/>
  <c r="T29" i="5"/>
  <c r="U29" i="5"/>
  <c r="V29" i="5"/>
  <c r="W29" i="5"/>
  <c r="X29" i="5"/>
  <c r="O30" i="5"/>
  <c r="Y30" i="5" s="1"/>
  <c r="P30" i="5"/>
  <c r="Q30" i="5"/>
  <c r="R30" i="5"/>
  <c r="S30" i="5"/>
  <c r="T30" i="5"/>
  <c r="U30" i="5"/>
  <c r="V30" i="5"/>
  <c r="W30" i="5"/>
  <c r="X30" i="5"/>
  <c r="O31" i="5"/>
  <c r="Y31" i="5" s="1"/>
  <c r="P31" i="5"/>
  <c r="Q31" i="5"/>
  <c r="R31" i="5"/>
  <c r="S31" i="5"/>
  <c r="T31" i="5"/>
  <c r="U31" i="5"/>
  <c r="V31" i="5"/>
  <c r="W31" i="5"/>
  <c r="X31" i="5"/>
  <c r="O32" i="5"/>
  <c r="P32" i="5"/>
  <c r="Y32" i="5" s="1"/>
  <c r="Q32" i="5"/>
  <c r="R32" i="5"/>
  <c r="S32" i="5"/>
  <c r="T32" i="5"/>
  <c r="U32" i="5"/>
  <c r="V32" i="5"/>
  <c r="W32" i="5"/>
  <c r="X32" i="5"/>
  <c r="O33" i="5"/>
  <c r="Y33" i="5" s="1"/>
  <c r="P33" i="5"/>
  <c r="Q33" i="5"/>
  <c r="R33" i="5"/>
  <c r="S33" i="5"/>
  <c r="T33" i="5"/>
  <c r="U33" i="5"/>
  <c r="V33" i="5"/>
  <c r="W33" i="5"/>
  <c r="X33" i="5"/>
  <c r="O34" i="5"/>
  <c r="Y34" i="5" s="1"/>
  <c r="P34" i="5"/>
  <c r="Q34" i="5"/>
  <c r="R34" i="5"/>
  <c r="S34" i="5"/>
  <c r="T34" i="5"/>
  <c r="U34" i="5"/>
  <c r="V34" i="5"/>
  <c r="W34" i="5"/>
  <c r="X34" i="5"/>
  <c r="P25" i="5"/>
  <c r="Q25" i="5"/>
  <c r="R25" i="5"/>
  <c r="S25" i="5"/>
  <c r="T25" i="5"/>
  <c r="U25" i="5"/>
  <c r="V25" i="5"/>
  <c r="W25" i="5"/>
  <c r="X25" i="5"/>
  <c r="O25" i="5"/>
  <c r="O26" i="4"/>
  <c r="Y26" i="4" s="1"/>
  <c r="P26" i="4"/>
  <c r="Q26" i="4"/>
  <c r="R26" i="4"/>
  <c r="S26" i="4"/>
  <c r="T26" i="4"/>
  <c r="U26" i="4"/>
  <c r="V26" i="4"/>
  <c r="W26" i="4"/>
  <c r="X26" i="4"/>
  <c r="O27" i="4"/>
  <c r="Y27" i="4" s="1"/>
  <c r="P27" i="4"/>
  <c r="Q27" i="4"/>
  <c r="R27" i="4"/>
  <c r="S27" i="4"/>
  <c r="T27" i="4"/>
  <c r="U27" i="4"/>
  <c r="V27" i="4"/>
  <c r="W27" i="4"/>
  <c r="X27" i="4"/>
  <c r="O28" i="4"/>
  <c r="Y28" i="4" s="1"/>
  <c r="P28" i="4"/>
  <c r="Q28" i="4"/>
  <c r="R28" i="4"/>
  <c r="S28" i="4"/>
  <c r="T28" i="4"/>
  <c r="U28" i="4"/>
  <c r="V28" i="4"/>
  <c r="W28" i="4"/>
  <c r="X28" i="4"/>
  <c r="O29" i="4"/>
  <c r="Y29" i="4" s="1"/>
  <c r="P29" i="4"/>
  <c r="Q29" i="4"/>
  <c r="R29" i="4"/>
  <c r="S29" i="4"/>
  <c r="T29" i="4"/>
  <c r="U29" i="4"/>
  <c r="V29" i="4"/>
  <c r="W29" i="4"/>
  <c r="X29" i="4"/>
  <c r="O30" i="4"/>
  <c r="Y30" i="4" s="1"/>
  <c r="P30" i="4"/>
  <c r="Q30" i="4"/>
  <c r="R30" i="4"/>
  <c r="S30" i="4"/>
  <c r="T30" i="4"/>
  <c r="U30" i="4"/>
  <c r="V30" i="4"/>
  <c r="W30" i="4"/>
  <c r="X30" i="4"/>
  <c r="O31" i="4"/>
  <c r="Y31" i="4" s="1"/>
  <c r="P31" i="4"/>
  <c r="Q31" i="4"/>
  <c r="R31" i="4"/>
  <c r="S31" i="4"/>
  <c r="T31" i="4"/>
  <c r="U31" i="4"/>
  <c r="V31" i="4"/>
  <c r="W31" i="4"/>
  <c r="X31" i="4"/>
  <c r="O32" i="4"/>
  <c r="Y32" i="4" s="1"/>
  <c r="P32" i="4"/>
  <c r="Q32" i="4"/>
  <c r="R32" i="4"/>
  <c r="S32" i="4"/>
  <c r="T32" i="4"/>
  <c r="U32" i="4"/>
  <c r="V32" i="4"/>
  <c r="W32" i="4"/>
  <c r="X32" i="4"/>
  <c r="O33" i="4"/>
  <c r="Y33" i="4" s="1"/>
  <c r="P33" i="4"/>
  <c r="Q33" i="4"/>
  <c r="R33" i="4"/>
  <c r="S33" i="4"/>
  <c r="T33" i="4"/>
  <c r="U33" i="4"/>
  <c r="V33" i="4"/>
  <c r="W33" i="4"/>
  <c r="X33" i="4"/>
  <c r="O34" i="4"/>
  <c r="Y34" i="4" s="1"/>
  <c r="P34" i="4"/>
  <c r="Q34" i="4"/>
  <c r="R34" i="4"/>
  <c r="S34" i="4"/>
  <c r="T34" i="4"/>
  <c r="U34" i="4"/>
  <c r="V34" i="4"/>
  <c r="W34" i="4"/>
  <c r="X34" i="4"/>
  <c r="P25" i="4"/>
  <c r="Q25" i="4"/>
  <c r="R25" i="4"/>
  <c r="S25" i="4"/>
  <c r="T25" i="4"/>
  <c r="U25" i="4"/>
  <c r="V25" i="4"/>
  <c r="W25" i="4"/>
  <c r="X25" i="4"/>
  <c r="O25" i="4"/>
  <c r="E2" i="7"/>
  <c r="E3" i="7"/>
  <c r="E4" i="7"/>
  <c r="E5" i="7"/>
  <c r="E6" i="7"/>
  <c r="E7" i="7"/>
  <c r="E8" i="7"/>
  <c r="E9" i="7"/>
  <c r="E10" i="7"/>
  <c r="E11" i="7"/>
  <c r="D3" i="7"/>
  <c r="D4" i="7"/>
  <c r="D5" i="7"/>
  <c r="D6" i="7"/>
  <c r="D7" i="7"/>
  <c r="D8" i="7"/>
  <c r="D9" i="7"/>
  <c r="D10" i="7"/>
  <c r="D11" i="7"/>
  <c r="D2" i="7"/>
  <c r="K40" i="5"/>
  <c r="K41" i="5"/>
  <c r="K42" i="5"/>
  <c r="K43" i="5"/>
  <c r="K44" i="5"/>
  <c r="K45" i="5"/>
  <c r="K46" i="5"/>
  <c r="K47" i="5"/>
  <c r="K48" i="5"/>
  <c r="K39" i="5"/>
  <c r="J41" i="4"/>
  <c r="J42" i="4"/>
  <c r="J43" i="4"/>
  <c r="J44" i="4"/>
  <c r="J45" i="4"/>
  <c r="J46" i="4"/>
  <c r="J47" i="4"/>
  <c r="J48" i="4"/>
  <c r="J49" i="4"/>
  <c r="J40" i="4"/>
  <c r="B27" i="5"/>
  <c r="B26" i="5"/>
  <c r="B25" i="5"/>
  <c r="N26" i="4"/>
  <c r="N27" i="4"/>
  <c r="N28" i="4"/>
  <c r="N29" i="4"/>
  <c r="N30" i="4"/>
  <c r="N31" i="4"/>
  <c r="N32" i="4"/>
  <c r="N33" i="4"/>
  <c r="N34" i="4"/>
  <c r="N25" i="4"/>
  <c r="M26" i="4"/>
  <c r="M27" i="4"/>
  <c r="M28" i="4"/>
  <c r="M29" i="4"/>
  <c r="M30" i="4"/>
  <c r="M31" i="4"/>
  <c r="M32" i="4"/>
  <c r="M33" i="4"/>
  <c r="M34" i="4"/>
  <c r="M25" i="4"/>
  <c r="O13" i="4"/>
  <c r="B27" i="4"/>
  <c r="B26" i="4"/>
  <c r="B25" i="4"/>
  <c r="Y25" i="5" l="1"/>
  <c r="Y25" i="4"/>
  <c r="N27" i="5"/>
  <c r="N28" i="5"/>
  <c r="N30" i="5"/>
  <c r="N31" i="5"/>
  <c r="N32" i="5"/>
  <c r="N33" i="5"/>
  <c r="N34" i="5"/>
  <c r="M28" i="5"/>
  <c r="M29" i="5"/>
  <c r="M32" i="5"/>
  <c r="M33" i="5"/>
  <c r="N25" i="5"/>
  <c r="M27" i="5"/>
  <c r="M30" i="5"/>
  <c r="M31" i="5"/>
  <c r="M34" i="5"/>
  <c r="D10" i="6"/>
  <c r="E2" i="6"/>
  <c r="E3" i="6"/>
  <c r="E5" i="6"/>
  <c r="E6" i="6"/>
  <c r="E7" i="6"/>
  <c r="E8" i="6"/>
  <c r="E9" i="6"/>
  <c r="E10" i="6"/>
  <c r="D5" i="6"/>
  <c r="D6" i="6"/>
  <c r="D7" i="6"/>
  <c r="D8" i="6"/>
  <c r="D9" i="6"/>
  <c r="D3" i="6"/>
  <c r="D2" i="6"/>
  <c r="B10" i="6"/>
  <c r="N29" i="5" l="1"/>
  <c r="N26" i="5"/>
  <c r="M26" i="5"/>
  <c r="M25" i="5"/>
  <c r="Q22" i="5"/>
  <c r="Q14" i="5"/>
  <c r="Q15" i="5"/>
  <c r="Q16" i="5"/>
  <c r="Q17" i="5"/>
  <c r="Q18" i="5"/>
  <c r="Q19" i="5"/>
  <c r="Q20" i="5"/>
  <c r="Q21" i="5"/>
  <c r="Q13" i="5"/>
  <c r="M13" i="5"/>
  <c r="M14" i="5"/>
  <c r="M15" i="5"/>
  <c r="M16" i="5"/>
  <c r="M17" i="5"/>
  <c r="M18" i="5"/>
  <c r="M19" i="5"/>
  <c r="M20" i="5"/>
  <c r="M21" i="5"/>
  <c r="M22" i="5"/>
  <c r="G23" i="2"/>
  <c r="G18" i="2"/>
  <c r="D14" i="2"/>
  <c r="C14" i="2"/>
  <c r="L23" i="2"/>
  <c r="K23" i="2"/>
  <c r="J23" i="2"/>
  <c r="I23" i="2"/>
  <c r="H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L16" i="2"/>
  <c r="K16" i="2"/>
  <c r="J16" i="2"/>
  <c r="I16" i="2"/>
  <c r="H16" i="2"/>
  <c r="G16" i="2"/>
  <c r="F16" i="2"/>
  <c r="E16" i="2"/>
  <c r="D16" i="2"/>
  <c r="C16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D14" i="1"/>
  <c r="E14" i="1"/>
  <c r="F14" i="1"/>
  <c r="G14" i="1"/>
  <c r="H14" i="1"/>
  <c r="I14" i="1"/>
  <c r="J14" i="1"/>
  <c r="K14" i="1"/>
  <c r="L14" i="1"/>
  <c r="C14" i="1"/>
  <c r="C14" i="5" l="1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19" i="5"/>
  <c r="D19" i="5"/>
  <c r="E19" i="5"/>
  <c r="F19" i="5"/>
  <c r="G19" i="5"/>
  <c r="H19" i="5"/>
  <c r="I19" i="5"/>
  <c r="J19" i="5"/>
  <c r="K19" i="5"/>
  <c r="L19" i="5"/>
  <c r="C20" i="5"/>
  <c r="D20" i="5"/>
  <c r="E20" i="5"/>
  <c r="F20" i="5"/>
  <c r="G20" i="5"/>
  <c r="H20" i="5"/>
  <c r="I20" i="5"/>
  <c r="J20" i="5"/>
  <c r="K20" i="5"/>
  <c r="L20" i="5"/>
  <c r="C21" i="5"/>
  <c r="D21" i="5"/>
  <c r="E21" i="5"/>
  <c r="F21" i="5"/>
  <c r="G21" i="5"/>
  <c r="H21" i="5"/>
  <c r="I21" i="5"/>
  <c r="J21" i="5"/>
  <c r="K21" i="5"/>
  <c r="L21" i="5"/>
  <c r="C22" i="5"/>
  <c r="D22" i="5"/>
  <c r="E22" i="5"/>
  <c r="F22" i="5"/>
  <c r="G22" i="5"/>
  <c r="H22" i="5"/>
  <c r="I22" i="5"/>
  <c r="J22" i="5"/>
  <c r="K22" i="5"/>
  <c r="L22" i="5"/>
  <c r="E13" i="5"/>
  <c r="F13" i="5"/>
  <c r="G13" i="5"/>
  <c r="H13" i="5"/>
  <c r="I13" i="5"/>
  <c r="J13" i="5"/>
  <c r="K13" i="5"/>
  <c r="L13" i="5"/>
  <c r="D13" i="5"/>
  <c r="C13" i="5"/>
  <c r="M11" i="5"/>
  <c r="M10" i="5"/>
  <c r="M9" i="5"/>
  <c r="M8" i="5"/>
  <c r="M7" i="5"/>
  <c r="M6" i="5"/>
  <c r="M5" i="5"/>
  <c r="M4" i="5"/>
  <c r="M3" i="5"/>
  <c r="M2" i="5"/>
  <c r="C14" i="4"/>
  <c r="M14" i="4" s="1"/>
  <c r="D14" i="4"/>
  <c r="E14" i="4"/>
  <c r="F14" i="4"/>
  <c r="G14" i="4"/>
  <c r="H14" i="4"/>
  <c r="I14" i="4"/>
  <c r="J14" i="4"/>
  <c r="K14" i="4"/>
  <c r="L14" i="4"/>
  <c r="C15" i="4"/>
  <c r="M15" i="4" s="1"/>
  <c r="D15" i="4"/>
  <c r="E15" i="4"/>
  <c r="F15" i="4"/>
  <c r="G15" i="4"/>
  <c r="H15" i="4"/>
  <c r="I15" i="4"/>
  <c r="J15" i="4"/>
  <c r="K15" i="4"/>
  <c r="L15" i="4"/>
  <c r="C16" i="4"/>
  <c r="M16" i="4" s="1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M17" i="4" s="1"/>
  <c r="G17" i="4"/>
  <c r="H17" i="4"/>
  <c r="I17" i="4"/>
  <c r="J17" i="4"/>
  <c r="K17" i="4"/>
  <c r="L17" i="4"/>
  <c r="C18" i="4"/>
  <c r="M18" i="4" s="1"/>
  <c r="D18" i="4"/>
  <c r="E18" i="4"/>
  <c r="F18" i="4"/>
  <c r="G18" i="4"/>
  <c r="H18" i="4"/>
  <c r="I18" i="4"/>
  <c r="J18" i="4"/>
  <c r="K18" i="4"/>
  <c r="L18" i="4"/>
  <c r="C19" i="4"/>
  <c r="M19" i="4" s="1"/>
  <c r="D19" i="4"/>
  <c r="E19" i="4"/>
  <c r="F19" i="4"/>
  <c r="G19" i="4"/>
  <c r="H19" i="4"/>
  <c r="I19" i="4"/>
  <c r="J19" i="4"/>
  <c r="K19" i="4"/>
  <c r="L19" i="4"/>
  <c r="C20" i="4"/>
  <c r="M20" i="4" s="1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M21" i="4" s="1"/>
  <c r="G21" i="4"/>
  <c r="H21" i="4"/>
  <c r="I21" i="4"/>
  <c r="J21" i="4"/>
  <c r="K21" i="4"/>
  <c r="L21" i="4"/>
  <c r="C22" i="4"/>
  <c r="M22" i="4" s="1"/>
  <c r="D22" i="4"/>
  <c r="E22" i="4"/>
  <c r="F22" i="4"/>
  <c r="G22" i="4"/>
  <c r="H22" i="4"/>
  <c r="I22" i="4"/>
  <c r="J22" i="4"/>
  <c r="K22" i="4"/>
  <c r="L22" i="4"/>
  <c r="D13" i="4"/>
  <c r="E13" i="4"/>
  <c r="F13" i="4"/>
  <c r="G13" i="4"/>
  <c r="H13" i="4"/>
  <c r="I13" i="4"/>
  <c r="J13" i="4"/>
  <c r="K13" i="4"/>
  <c r="L13" i="4"/>
  <c r="C13" i="4"/>
  <c r="M13" i="4" s="1"/>
  <c r="M3" i="4"/>
  <c r="M4" i="4"/>
  <c r="M5" i="4"/>
  <c r="M6" i="4"/>
  <c r="M7" i="4"/>
  <c r="M8" i="4"/>
  <c r="M9" i="4"/>
  <c r="M10" i="4"/>
  <c r="M11" i="4"/>
  <c r="M2" i="4"/>
  <c r="M3" i="2" l="1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N2" i="2"/>
  <c r="M2" i="2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<sst xmlns="http://schemas.openxmlformats.org/spreadsheetml/2006/main" count="194" uniqueCount="88">
  <si>
    <t>Distance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</si>
  <si>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</si>
  <si>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</si>
  <si>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</si>
  <si>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</si>
  <si>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</si>
  <si>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</si>
  <si>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</si>
  <si>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</si>
  <si>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</si>
  <si>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</si>
  <si>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Promedio</t>
  </si>
  <si>
    <t>Desviación Estándar</t>
  </si>
  <si>
    <t>Desviacion Estandard</t>
  </si>
  <si>
    <t>Error D</t>
  </si>
  <si>
    <t>Trial h1</t>
  </si>
  <si>
    <t>Trial h2</t>
  </si>
  <si>
    <t>Trial h3</t>
  </si>
  <si>
    <t>Trial h4</t>
  </si>
  <si>
    <t>Trial h5</t>
  </si>
  <si>
    <t>Trial h6</t>
  </si>
  <si>
    <t>Trial h7</t>
  </si>
  <si>
    <t>Trial h8</t>
  </si>
  <si>
    <t>Trial h9</t>
  </si>
  <si>
    <t>Trial h10</t>
  </si>
  <si>
    <t>Lp</t>
  </si>
  <si>
    <t xml:space="preserve">Error </t>
  </si>
  <si>
    <t>Promedio h</t>
  </si>
  <si>
    <t>Promedio Delta X</t>
  </si>
  <si>
    <t>Ancho del pendulo (Calibracion del 0)</t>
  </si>
  <si>
    <t xml:space="preserve">Error del programa </t>
  </si>
  <si>
    <t>no c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</si>
  <si>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</si>
  <si>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</si>
  <si>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</si>
  <si>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</si>
  <si>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</si>
  <si>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</si>
  <si>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</si>
  <si>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</si>
  <si>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</si>
  <si>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</si>
  <si>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Diametro mayor</t>
  </si>
  <si>
    <t>Diametro menor</t>
  </si>
  <si>
    <t>time of stroke</t>
  </si>
  <si>
    <t>D_1</t>
  </si>
  <si>
    <t>D_2</t>
  </si>
  <si>
    <t>L_1</t>
  </si>
  <si>
    <t>L_2</t>
  </si>
  <si>
    <t>lp</t>
  </si>
  <si>
    <t>v</t>
  </si>
  <si>
    <t>Valor m</t>
  </si>
  <si>
    <t>Error m</t>
  </si>
  <si>
    <t>usar todo en metros, pero siempre ponerlo con el prefijo correcto</t>
  </si>
  <si>
    <t xml:space="preserve">Valor medido cm o s </t>
  </si>
  <si>
    <t>Error (cm o s)</t>
  </si>
  <si>
    <t>M_p</t>
  </si>
  <si>
    <t>52.6 gr</t>
  </si>
  <si>
    <t>0.2 gr</t>
  </si>
  <si>
    <t>Trial V1</t>
  </si>
  <si>
    <t>Trial V2</t>
  </si>
  <si>
    <t>Trial V3</t>
  </si>
  <si>
    <t>Trial V4</t>
  </si>
  <si>
    <t>Trial V5</t>
  </si>
  <si>
    <t>Trial V6</t>
  </si>
  <si>
    <t>Trial V7</t>
  </si>
  <si>
    <t>Trial V8</t>
  </si>
  <si>
    <t>Trial V9</t>
  </si>
  <si>
    <t>Trial V10</t>
  </si>
  <si>
    <t>Promedio V</t>
  </si>
  <si>
    <t>g</t>
  </si>
  <si>
    <t>M_a</t>
  </si>
  <si>
    <t>DE</t>
  </si>
  <si>
    <t>ln(D)</t>
  </si>
  <si>
    <t>ln(V)</t>
  </si>
  <si>
    <t>LN 1</t>
  </si>
  <si>
    <t>LN 2</t>
  </si>
  <si>
    <t>LN 3</t>
  </si>
  <si>
    <t>LN 4</t>
  </si>
  <si>
    <t>LN 5</t>
  </si>
  <si>
    <t>LN 6</t>
  </si>
  <si>
    <t>LN 7</t>
  </si>
  <si>
    <t>LN 8</t>
  </si>
  <si>
    <t>LN 9</t>
  </si>
  <si>
    <t>LN 10</t>
  </si>
  <si>
    <t>LNDE1</t>
  </si>
  <si>
    <t>LNDED2</t>
  </si>
  <si>
    <t>LN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</si>
</sst>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2" fontId="1" fillId="3" borderId="0" xfId="0" applyNumberFormat="1" applyFont="1" applyFill="1"/>
    <xf numFmtId="2" fontId="0" fillId="4" borderId="0" xfId="0" applyNumberFormat="1" applyFill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2" fontId="5" fillId="4" borderId="0" xfId="0" applyNumberFormat="1" applyFont="1" applyFill="1"/>
    <xf numFmtId="2" fontId="5" fillId="5" borderId="0" xfId="0" applyNumberFormat="1" applyFont="1" applyFill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'D_1 Calculos'!$K$39</c:f>
              <c:strCache>
                <c:ptCount val="1"/>
                <c:pt idx="0">
                  <c:v>Promedio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0.15000000000000002"/>
            <c:dispRSqr val="1"/>
            <c:dispEq val="1"/>
            <c:trendlineLbl>
              <c:layout>
                <c:manualLayout>
                  <c:x val="-0.10470406824146981"/>
                  <c:y val="-0.3110710119568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'D_1 Calculos'!$L$40:$L$49</c:f>
                <c:numCache>
                  <c:formatCode>General</c:formatCode>
                  <c:ptCount val="10"/>
                  <c:pt idx="0">
                    <c:v>0.17591522828950246</c:v>
                  </c:pt>
                  <c:pt idx="1">
                    <c:v>7.4873605664230194E-2</c:v>
                  </c:pt>
                  <c:pt idx="2">
                    <c:v>0.1458632352552145</c:v>
                  </c:pt>
                  <c:pt idx="3">
                    <c:v>9.0756421221072497E-2</c:v>
                  </c:pt>
                  <c:pt idx="4">
                    <c:v>0.11079788825461344</c:v>
                  </c:pt>
                  <c:pt idx="5">
                    <c:v>0.1624844685307244</c:v>
                  </c:pt>
                  <c:pt idx="6">
                    <c:v>0.21189065759729184</c:v>
                  </c:pt>
                  <c:pt idx="7">
                    <c:v>0.16196111702111254</c:v>
                  </c:pt>
                  <c:pt idx="8">
                    <c:v>0.27077833643544647</c:v>
                  </c:pt>
                  <c:pt idx="9">
                    <c:v>0.31557747482038212</c:v>
                  </c:pt>
                </c:numCache>
              </c:numRef>
            </c:plus>
            <c:minus>
              <c:numRef>
                <c:f>'D_1 Calculos'!$L$40:$L$49</c:f>
                <c:numCache>
                  <c:formatCode>General</c:formatCode>
                  <c:ptCount val="10"/>
                  <c:pt idx="0">
                    <c:v>0.17591522828950246</c:v>
                  </c:pt>
                  <c:pt idx="1">
                    <c:v>7.4873605664230194E-2</c:v>
                  </c:pt>
                  <c:pt idx="2">
                    <c:v>0.1458632352552145</c:v>
                  </c:pt>
                  <c:pt idx="3">
                    <c:v>9.0756421221072497E-2</c:v>
                  </c:pt>
                  <c:pt idx="4">
                    <c:v>0.11079788825461344</c:v>
                  </c:pt>
                  <c:pt idx="5">
                    <c:v>0.1624844685307244</c:v>
                  </c:pt>
                  <c:pt idx="6">
                    <c:v>0.21189065759729184</c:v>
                  </c:pt>
                  <c:pt idx="7">
                    <c:v>0.16196111702111254</c:v>
                  </c:pt>
                  <c:pt idx="8">
                    <c:v>0.27077833643544647</c:v>
                  </c:pt>
                  <c:pt idx="9">
                    <c:v>0.31557747482038212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'D_1 Calculos'!$J$40:$J$49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</c:numCache>
            </c:numRef>
          </c:xVal>
          <c:yVal>
            <c:numRef>
              <c:f>'D_1 Calculos'!$K$40:$K$49</c:f>
              <c:numCache>
                <c:formatCode>General</c:formatCode>
                <c:ptCount val="10"/>
                <c:pt idx="0">
                  <c:v>1.7299496506770844</c:v>
                </c:pt>
                <c:pt idx="1">
                  <c:v>1.7037692759664793</c:v>
                </c:pt>
                <c:pt idx="2">
                  <c:v>1.599624160479189</c:v>
                </c:pt>
                <c:pt idx="3">
                  <c:v>1.5300006749227142</c:v>
                </c:pt>
                <c:pt idx="4">
                  <c:v>1.3958634909920788</c:v>
                </c:pt>
                <c:pt idx="5">
                  <c:v>1.2515062469405875</c:v>
                </c:pt>
                <c:pt idx="6">
                  <c:v>0.99095252791664357</c:v>
                </c:pt>
                <c:pt idx="7">
                  <c:v>0.92434412288200285</c:v>
                </c:pt>
                <c:pt idx="8">
                  <c:v>0.91860556573868613</c:v>
                </c:pt>
                <c:pt idx="9">
                  <c:v>0.68551068764957424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EAF-B763-4CC6C098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2303"/>
        <c:axId val="2033940031"/>
      </c:scatterChart>
      <c:valAx>
        <c:axId val="20339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40031"/>
        <c:crosses val="autoZero"/>
        <c:crossBetween val="midCat"/>
      </c:valAx>
      <c:valAx>
        <c:axId val="20339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ln(V)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327715324892566E-2"/>
                  <c:y val="-0.3247820363148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</c:numCache>
            </c:numRef>
          </c:xVal>
          <c:yVal>
            <c:numRef>
              <c:f>Hoja1!$E$2:$E$11</c:f>
              <c:numCache>
                <c:formatCode>General</c:formatCode>
                <c:ptCount val="10"/>
                <c:pt idx="0">
                  <c:v>0.54809230443130352</c:v>
                </c:pt>
                <c:pt idx="1">
                  <c:v>0.53284301781140064</c:v>
                </c:pt>
                <c:pt idx="2">
                  <c:v>0.46976870195197284</c:v>
                </c:pt>
                <c:pt idx="3">
                  <c:v>0.42526817653020377</c:v>
                </c:pt>
                <c:pt idx="4">
                  <c:v>0.33351321373654241</c:v>
                </c:pt>
                <c:pt idx="5">
                  <c:v>0.22434782343982895</c:v>
                </c:pt>
                <c:pt idx="6">
                  <c:v>-9.0886490118114137E-3</c:v>
                </c:pt>
                <c:pt idx="7">
                  <c:v>-7.8670849312833718E-2</c:v>
                </c:pt>
                <c:pt idx="8">
                  <c:v>-8.4898448172715954E-2</c:v>
                </c:pt>
                <c:pt idx="9">
                  <c:v>-0.37759118907348149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2-432F-977C-00BCA6DD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407"/>
        <c:axId val="95744639"/>
      </c:scatterChart>
      <c:valAx>
        <c:axId val="107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4639"/>
        <c:crosses val="autoZero"/>
        <c:crossBetween val="midCat"/>
      </c:valAx>
      <c:valAx>
        <c:axId val="957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'D_2 Calculos'!$L$38</c:f>
              <c:strCache>
                <c:ptCount val="1"/>
                <c:pt idx="0">
                  <c:v>Promedio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0689851268591428E-2"/>
                  <c:y val="-0.13841316710411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2.369e</a:t>
                    </a:r>
                    <a:r>
                      <a:rPr lang="en-US" sz="1800" baseline="30000"/>
                      <a:t>-0.173x</a:t>
                    </a:r>
                    <a:br>
                      <a:rPr lang="en-US" baseline="0"/>
                    </a:br>
                    <a:r>
                      <a:rPr lang="en-US" baseline="0"/>
                      <a:t>R² = 0.7727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'D_2 Calculos'!$M$39:$M$48</c:f>
                <c:numCache>
                  <c:formatCode>General</c:formatCode>
                  <c:ptCount val="10"/>
                  <c:pt idx="0">
                    <c:v>0.10232188131030803</c:v>
                  </c:pt>
                  <c:pt idx="1">
                    <c:v>0.11669949096074285</c:v>
                  </c:pt>
                  <c:pt idx="2">
                    <c:v>0.17463535521580731</c:v>
                  </c:pt>
                  <c:pt idx="3">
                    <c:v>0.12303459118053293</c:v>
                  </c:pt>
                  <c:pt idx="4">
                    <c:v>8.1364716620862004E-2</c:v>
                  </c:pt>
                  <c:pt idx="5">
                    <c:v>7.8535376452878655E-2</c:v>
                  </c:pt>
                  <c:pt idx="6">
                    <c:v>9.3158576942489829E-2</c:v>
                  </c:pt>
                  <c:pt idx="7">
                    <c:v>0.16043730225254293</c:v>
                  </c:pt>
                  <c:pt idx="8">
                    <c:v>0.19044713953300782</c:v>
                  </c:pt>
                  <c:pt idx="9">
                    <c:v>0.26932104126534667</c:v>
                  </c:pt>
                </c:numCache>
              </c:numRef>
            </c:plus>
            <c:minus>
              <c:numRef>
                <c:f>'D_2 Calculos'!$M$39:$M$48</c:f>
                <c:numCache>
                  <c:formatCode>General</c:formatCode>
                  <c:ptCount val="10"/>
                  <c:pt idx="0">
                    <c:v>0.10232188131030803</c:v>
                  </c:pt>
                  <c:pt idx="1">
                    <c:v>0.11669949096074285</c:v>
                  </c:pt>
                  <c:pt idx="2">
                    <c:v>0.17463535521580731</c:v>
                  </c:pt>
                  <c:pt idx="3">
                    <c:v>0.12303459118053293</c:v>
                  </c:pt>
                  <c:pt idx="4">
                    <c:v>8.1364716620862004E-2</c:v>
                  </c:pt>
                  <c:pt idx="5">
                    <c:v>7.8535376452878655E-2</c:v>
                  </c:pt>
                  <c:pt idx="6">
                    <c:v>9.3158576942489829E-2</c:v>
                  </c:pt>
                  <c:pt idx="7">
                    <c:v>0.16043730225254293</c:v>
                  </c:pt>
                  <c:pt idx="8">
                    <c:v>0.19044713953300782</c:v>
                  </c:pt>
                  <c:pt idx="9">
                    <c:v>0.26932104126534667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'D_2 Calculos'!$K$39:$K$48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</c:numCache>
            </c:numRef>
          </c:xVal>
          <c:yVal>
            <c:numRef>
              <c:f>'D_2 Calculos'!$L$39:$L$48</c:f>
              <c:numCache>
                <c:formatCode>0.00</c:formatCode>
                <c:ptCount val="10"/>
                <c:pt idx="0">
                  <c:v>2.1285161665713401</c:v>
                </c:pt>
                <c:pt idx="1">
                  <c:v>2.2438176354380763</c:v>
                </c:pt>
                <c:pt idx="2">
                  <c:v>2.2614454727587767</c:v>
                </c:pt>
                <c:pt idx="3">
                  <c:v>2.2275582590214471</c:v>
                </c:pt>
                <c:pt idx="4">
                  <c:v>2.1688343142901867</c:v>
                </c:pt>
                <c:pt idx="5">
                  <c:v>2.1103062618577897</c:v>
                </c:pt>
                <c:pt idx="6">
                  <c:v>1.9047465823125205</c:v>
                </c:pt>
                <c:pt idx="7">
                  <c:v>1.9562745669238097</c:v>
                </c:pt>
                <c:pt idx="8">
                  <c:v>1.8700335887460213</c:v>
                </c:pt>
                <c:pt idx="9">
                  <c:v>1.7480293894130163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F7B-BDDC-D6047F07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25503"/>
        <c:axId val="2033933551"/>
      </c:scatterChart>
      <c:valAx>
        <c:axId val="20234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33551"/>
        <c:crosses val="autoZero"/>
        <c:crossBetween val="midCat"/>
      </c:valAx>
      <c:valAx>
        <c:axId val="20339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'D_2 Calculos'!$R$38</c:f>
              <c:strCache>
                <c:ptCount val="1"/>
                <c:pt idx="0">
                  <c:v>Promedio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5926071741032372E-2"/>
                  <c:y val="0.1564989792942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'D_2 Calculos'!$Q$39:$Q$48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</c:numCache>
            </c:numRef>
          </c:xVal>
          <c:yVal>
            <c:numRef>
              <c:f>'D_2 Calculos'!$R$39:$R$48</c:f>
              <c:numCache>
                <c:formatCode>General</c:formatCode>
                <c:ptCount val="10"/>
                <c:pt idx="0">
                  <c:v>3.4119390473524136E-2</c:v>
                </c:pt>
                <c:pt idx="1">
                  <c:v>3.5967633817981334E-2</c:v>
                </c:pt>
                <c:pt idx="2">
                  <c:v>3.6250202056923864E-2</c:v>
                </c:pt>
                <c:pt idx="3">
                  <c:v>3.5707001542066512E-2</c:v>
                </c:pt>
                <c:pt idx="4">
                  <c:v>3.4765676673644684E-2</c:v>
                </c:pt>
                <c:pt idx="5">
                  <c:v>3.3827491892171976E-2</c:v>
                </c:pt>
                <c:pt idx="6">
                  <c:v>3.0532440117528831E-2</c:v>
                </c:pt>
                <c:pt idx="7">
                  <c:v>3.1358416191790132E-2</c:v>
                </c:pt>
                <c:pt idx="8">
                  <c:v>2.9976002632767718E-2</c:v>
                </c:pt>
                <c:pt idx="9">
                  <c:v>2.802031679780511E-2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7-4CE3-BF99-688F22DD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68480"/>
        <c:axId val="1013884128"/>
      </c:scatterChart>
      <c:valAx>
        <c:axId val="10197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84128"/>
        <c:crosses val="autoZero"/>
        <c:crossBetween val="midCat"/>
      </c:valAx>
      <c:valAx>
        <c:axId val="1013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36</xdr:row>
      <xdr:rowOff>133350</xdr:rowOff>
    </xdr:from>
    <xdr:to>
      <xdr:col>8</xdr:col>
      <xdr:colOff>19050</xdr:colOff>
      <xdr:row>51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607461-0F81-4B67-886D-8424B2894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4</xdr:row>
      <xdr:rowOff>76200</xdr:rowOff>
    </xdr:from>
    <xdr:to>
      <xdr:col>10</xdr:col>
      <xdr:colOff>123824</xdr:colOff>
      <xdr:row>20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2CBE61-1CDE-4937-965F-99B110F9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35</xdr:row>
      <xdr:rowOff>171450</xdr:rowOff>
    </xdr:from>
    <xdr:to>
      <xdr:col>9</xdr:col>
      <xdr:colOff>0</xdr:colOff>
      <xdr:row>50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91FA4B-45E5-46EC-89CD-7E929932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34</xdr:row>
      <xdr:rowOff>123825</xdr:rowOff>
    </xdr:from>
    <xdr:to>
      <xdr:col>13</xdr:col>
      <xdr:colOff>190500</xdr:colOff>
      <xdr:row>49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D5194-F61B-4191-8BFA-21857A311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C1" sqref="C1:L11"/>
    </sheetView>
  </sheetViews>
  <sheetFormatPr baseColWidth="10" defaultColWidth="9.140625" defaultRowHeight="15" x14ac:dyDescent="0.25"/>
  <cols>
    <col min="1" max="1" width="34.7109375" style="9" bestFit="1" customWidth="1"/>
    <col min="2" max="2" width="18" style="9" bestFit="1" customWidth="1"/>
    <col min="3" max="11" width="9.140625" style="9"/>
    <col min="12" max="12" width="9.7109375" style="9" bestFit="1" customWidth="1"/>
    <col min="13" max="14" width="18.7109375" style="9" bestFit="1" customWidth="1"/>
    <col min="15" max="16384" width="9.140625" style="9"/>
  </cols>
  <sheetData>
    <row r="1" spans="1:14" x14ac:dyDescent="0.25">
      <c r="A1" s="9" t="s">
        <v>0</v>
      </c>
      <c r="B1" s="9" t="s">
        <v>14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x14ac:dyDescent="0.25">
      <c r="A2" s="9">
        <v>15</v>
      </c>
      <c r="B2" s="9">
        <v>0.5</v>
      </c>
      <c r="C2" s="10">
        <v>13.28</v>
      </c>
      <c r="D2" s="10">
        <v>11.03</v>
      </c>
      <c r="E2" s="10">
        <v>11.86</v>
      </c>
      <c r="F2" s="10">
        <v>14.25</v>
      </c>
      <c r="G2" s="10">
        <v>13.76</v>
      </c>
      <c r="H2" s="10">
        <v>11.8</v>
      </c>
      <c r="I2" s="10">
        <v>13.92</v>
      </c>
      <c r="J2" s="10">
        <v>13.84</v>
      </c>
      <c r="K2" s="10">
        <v>13.65</v>
      </c>
      <c r="L2" s="10">
        <v>12.56</v>
      </c>
      <c r="M2" s="10">
        <f>AVERAGE(C2:L2)</f>
        <v>12.995000000000001</v>
      </c>
      <c r="N2" s="10">
        <f>_xlfn.STDEV.S(C2:L2)</f>
        <v>1.1058857686638948</v>
      </c>
    </row>
    <row r="3" spans="1:14" x14ac:dyDescent="0.25">
      <c r="A3" s="9">
        <v>30</v>
      </c>
      <c r="B3" s="9">
        <v>0.5</v>
      </c>
      <c r="C3" s="10">
        <v>12.01</v>
      </c>
      <c r="D3" s="10">
        <v>12.97</v>
      </c>
      <c r="E3" s="10">
        <v>13.13</v>
      </c>
      <c r="F3" s="10">
        <v>12.79</v>
      </c>
      <c r="G3" s="10">
        <v>12.74</v>
      </c>
      <c r="H3" s="10">
        <v>13.72</v>
      </c>
      <c r="I3" s="10">
        <v>13.22</v>
      </c>
      <c r="J3" s="10">
        <v>12.65</v>
      </c>
      <c r="K3" s="10">
        <v>12.37</v>
      </c>
      <c r="L3" s="10">
        <v>12.72</v>
      </c>
      <c r="M3" s="10">
        <f t="shared" ref="M3:M11" si="0">AVERAGE(C3:L3)</f>
        <v>12.832000000000003</v>
      </c>
      <c r="N3" s="10">
        <f t="shared" ref="N3:N11" si="1">_xlfn.STDEV.S(C3:L3)</f>
        <v>0.47045604352467324</v>
      </c>
    </row>
    <row r="4" spans="1:14" x14ac:dyDescent="0.25">
      <c r="A4" s="9">
        <v>45</v>
      </c>
      <c r="B4" s="9">
        <v>0.5</v>
      </c>
      <c r="C4" s="10">
        <v>11.47</v>
      </c>
      <c r="D4" s="10">
        <v>12.94</v>
      </c>
      <c r="E4" s="10">
        <v>11.86</v>
      </c>
      <c r="F4" s="10">
        <v>13.59</v>
      </c>
      <c r="G4" s="10">
        <v>12.28</v>
      </c>
      <c r="H4" s="10">
        <v>10.93</v>
      </c>
      <c r="I4" s="10">
        <v>10.93</v>
      </c>
      <c r="J4" s="10">
        <v>12.76</v>
      </c>
      <c r="K4" s="10">
        <v>11.89</v>
      </c>
      <c r="L4" s="10">
        <v>13.11</v>
      </c>
      <c r="M4" s="10">
        <f t="shared" si="0"/>
        <v>12.176</v>
      </c>
      <c r="N4" s="10">
        <f t="shared" si="1"/>
        <v>0.91847941971741764</v>
      </c>
    </row>
    <row r="5" spans="1:14" x14ac:dyDescent="0.25">
      <c r="A5" s="9">
        <v>60</v>
      </c>
      <c r="B5" s="9">
        <v>0.5</v>
      </c>
      <c r="C5" s="10">
        <v>12.65</v>
      </c>
      <c r="D5" s="10">
        <v>12.59</v>
      </c>
      <c r="E5" s="10">
        <v>11.87</v>
      </c>
      <c r="F5" s="10">
        <v>11.16</v>
      </c>
      <c r="G5" s="10">
        <v>10.98</v>
      </c>
      <c r="H5" s="10">
        <v>11.95</v>
      </c>
      <c r="I5" s="10">
        <v>11.5</v>
      </c>
      <c r="J5" s="10">
        <v>11.14</v>
      </c>
      <c r="K5" s="10">
        <v>11.79</v>
      </c>
      <c r="L5" s="10">
        <v>11.75</v>
      </c>
      <c r="M5" s="10">
        <f t="shared" si="0"/>
        <v>11.738</v>
      </c>
      <c r="N5" s="10">
        <f t="shared" si="1"/>
        <v>0.57210721605890147</v>
      </c>
    </row>
    <row r="6" spans="1:14" x14ac:dyDescent="0.25">
      <c r="A6" s="9">
        <v>75</v>
      </c>
      <c r="B6" s="9">
        <v>0.5</v>
      </c>
      <c r="C6" s="10">
        <v>10.7</v>
      </c>
      <c r="D6" s="10">
        <v>10.49</v>
      </c>
      <c r="E6" s="10">
        <v>10.17</v>
      </c>
      <c r="F6" s="10">
        <v>10.82</v>
      </c>
      <c r="G6" s="10">
        <v>11.28</v>
      </c>
      <c r="H6" s="10">
        <v>12.26</v>
      </c>
      <c r="I6" s="10">
        <v>9.8699999999999992</v>
      </c>
      <c r="J6" s="10">
        <v>11.22</v>
      </c>
      <c r="K6" s="10">
        <v>10.57</v>
      </c>
      <c r="L6" s="10">
        <v>11.53</v>
      </c>
      <c r="M6" s="10">
        <f t="shared" si="0"/>
        <v>10.891</v>
      </c>
      <c r="N6" s="10">
        <f t="shared" si="1"/>
        <v>0.69997539639301298</v>
      </c>
    </row>
    <row r="7" spans="1:14" x14ac:dyDescent="0.25">
      <c r="A7" s="9">
        <v>90</v>
      </c>
      <c r="B7" s="9">
        <v>0.5</v>
      </c>
      <c r="C7" s="10">
        <v>9.82</v>
      </c>
      <c r="D7" s="10">
        <v>11.25</v>
      </c>
      <c r="E7" s="10">
        <v>8.9499999999999993</v>
      </c>
      <c r="F7" s="10">
        <v>9.7799999999999994</v>
      </c>
      <c r="G7" s="10">
        <v>10.45</v>
      </c>
      <c r="H7" s="10">
        <v>11.25</v>
      </c>
      <c r="I7" s="10">
        <v>7.85</v>
      </c>
      <c r="J7" s="10">
        <v>9.66</v>
      </c>
      <c r="K7" s="10">
        <v>10.29</v>
      </c>
      <c r="L7" s="10">
        <v>10.47</v>
      </c>
      <c r="M7" s="10">
        <f t="shared" si="0"/>
        <v>9.9769999999999985</v>
      </c>
      <c r="N7" s="10">
        <f t="shared" si="1"/>
        <v>1.0300275077232972</v>
      </c>
    </row>
    <row r="8" spans="1:14" x14ac:dyDescent="0.25">
      <c r="A8" s="9">
        <v>105</v>
      </c>
      <c r="B8" s="9">
        <v>0.5</v>
      </c>
      <c r="C8" s="10">
        <v>7.09</v>
      </c>
      <c r="D8" s="10">
        <v>8.6199999999999992</v>
      </c>
      <c r="E8" s="10">
        <v>9.06</v>
      </c>
      <c r="F8" s="10">
        <v>6.44</v>
      </c>
      <c r="G8" s="10">
        <v>8.5</v>
      </c>
      <c r="H8" s="10">
        <v>9.7799999999999994</v>
      </c>
      <c r="I8" s="10">
        <v>9.58</v>
      </c>
      <c r="J8" s="10">
        <v>8.92</v>
      </c>
      <c r="K8" s="10">
        <v>9.2899999999999991</v>
      </c>
      <c r="L8" s="10">
        <v>5.95</v>
      </c>
      <c r="M8" s="10">
        <f t="shared" si="0"/>
        <v>8.3230000000000004</v>
      </c>
      <c r="N8" s="10">
        <f t="shared" si="1"/>
        <v>1.3480112924024146</v>
      </c>
    </row>
    <row r="9" spans="1:14" x14ac:dyDescent="0.25">
      <c r="A9" s="9">
        <v>120</v>
      </c>
      <c r="B9" s="9">
        <v>0.5</v>
      </c>
      <c r="C9" s="10">
        <v>7.77</v>
      </c>
      <c r="D9" s="10">
        <v>7.45</v>
      </c>
      <c r="E9" s="10">
        <v>9.0399999999999991</v>
      </c>
      <c r="F9" s="10">
        <v>8.8800000000000008</v>
      </c>
      <c r="G9" s="10">
        <v>6.49</v>
      </c>
      <c r="H9" s="10">
        <v>6.49</v>
      </c>
      <c r="I9" s="10">
        <v>7.44</v>
      </c>
      <c r="J9" s="10">
        <v>9.34</v>
      </c>
      <c r="K9" s="10">
        <v>7.43</v>
      </c>
      <c r="L9" s="10">
        <v>8.67</v>
      </c>
      <c r="M9" s="10">
        <f t="shared" si="0"/>
        <v>7.9000000000000012</v>
      </c>
      <c r="N9" s="10">
        <f t="shared" si="1"/>
        <v>1.0303505336642489</v>
      </c>
    </row>
    <row r="10" spans="1:14" x14ac:dyDescent="0.25">
      <c r="A10" s="9">
        <v>135</v>
      </c>
      <c r="B10" s="9">
        <v>0.5</v>
      </c>
      <c r="C10" s="10">
        <v>10.75</v>
      </c>
      <c r="D10" s="10">
        <v>4.97</v>
      </c>
      <c r="E10" s="10">
        <v>7.39</v>
      </c>
      <c r="F10" s="10">
        <v>6.87</v>
      </c>
      <c r="G10" s="10">
        <v>9.7799999999999994</v>
      </c>
      <c r="H10" s="10">
        <v>6.34</v>
      </c>
      <c r="I10" s="10">
        <v>8.09</v>
      </c>
      <c r="J10" s="10">
        <v>8.67</v>
      </c>
      <c r="K10" s="10">
        <v>6.86</v>
      </c>
      <c r="L10" s="10">
        <v>8.9</v>
      </c>
      <c r="M10" s="10">
        <f t="shared" si="0"/>
        <v>7.8620000000000001</v>
      </c>
      <c r="N10" s="10">
        <f t="shared" si="1"/>
        <v>1.7221614326189001</v>
      </c>
    </row>
    <row r="11" spans="1:14" x14ac:dyDescent="0.25">
      <c r="A11" s="9">
        <v>150</v>
      </c>
      <c r="B11" s="9">
        <v>0.5</v>
      </c>
      <c r="C11" s="10">
        <v>4.2699999999999996</v>
      </c>
      <c r="D11" s="10">
        <v>5.77</v>
      </c>
      <c r="E11" s="10">
        <v>9.65</v>
      </c>
      <c r="F11" s="10">
        <v>6.89</v>
      </c>
      <c r="G11" s="10">
        <v>6.33</v>
      </c>
      <c r="H11" s="10">
        <v>5.46</v>
      </c>
      <c r="I11" s="10">
        <v>9.4</v>
      </c>
      <c r="J11" s="10">
        <v>7.51</v>
      </c>
      <c r="K11" s="10">
        <v>4.59</v>
      </c>
      <c r="L11" s="10">
        <v>3.9</v>
      </c>
      <c r="M11" s="10">
        <f t="shared" si="0"/>
        <v>6.3769999999999989</v>
      </c>
      <c r="N11" s="10">
        <f t="shared" si="1"/>
        <v>2.010467330967828</v>
      </c>
    </row>
    <row r="13" spans="1:14" x14ac:dyDescent="0.25">
      <c r="A13" s="9" t="s">
        <v>29</v>
      </c>
      <c r="B13" s="9" t="s">
        <v>30</v>
      </c>
      <c r="C13" s="9" t="s">
        <v>32</v>
      </c>
      <c r="D13" s="9" t="s">
        <v>33</v>
      </c>
      <c r="E13" s="9" t="s">
        <v>34</v>
      </c>
      <c r="F13" s="9" t="s">
        <v>35</v>
      </c>
      <c r="G13" s="9" t="s">
        <v>36</v>
      </c>
      <c r="H13" s="9" t="s">
        <v>37</v>
      </c>
      <c r="I13" s="9" t="s">
        <v>38</v>
      </c>
      <c r="J13" s="9" t="s">
        <v>39</v>
      </c>
      <c r="K13" s="9" t="s">
        <v>40</v>
      </c>
      <c r="L13" s="9" t="s">
        <v>41</v>
      </c>
    </row>
    <row r="14" spans="1:14" x14ac:dyDescent="0.25">
      <c r="A14" s="10">
        <v>2</v>
      </c>
      <c r="B14" s="9" t="s">
        <v>31</v>
      </c>
      <c r="C14" s="10">
        <f>C2-2</f>
        <v>11.28</v>
      </c>
      <c r="D14" s="10">
        <f t="shared" ref="D14:L14" si="2">D2-2</f>
        <v>9.0299999999999994</v>
      </c>
      <c r="E14" s="10">
        <f t="shared" si="2"/>
        <v>9.86</v>
      </c>
      <c r="F14" s="10">
        <f t="shared" si="2"/>
        <v>12.25</v>
      </c>
      <c r="G14" s="10">
        <f t="shared" si="2"/>
        <v>11.76</v>
      </c>
      <c r="H14" s="10">
        <f t="shared" si="2"/>
        <v>9.8000000000000007</v>
      </c>
      <c r="I14" s="10">
        <f t="shared" si="2"/>
        <v>11.92</v>
      </c>
      <c r="J14" s="10">
        <f t="shared" si="2"/>
        <v>11.84</v>
      </c>
      <c r="K14" s="10">
        <f t="shared" si="2"/>
        <v>11.65</v>
      </c>
      <c r="L14" s="10">
        <f t="shared" si="2"/>
        <v>10.56</v>
      </c>
    </row>
    <row r="15" spans="1:14" x14ac:dyDescent="0.25">
      <c r="C15" s="10">
        <f t="shared" ref="C15:L15" si="3">C3-2</f>
        <v>10.01</v>
      </c>
      <c r="D15" s="10">
        <f t="shared" si="3"/>
        <v>10.97</v>
      </c>
      <c r="E15" s="10">
        <f t="shared" si="3"/>
        <v>11.13</v>
      </c>
      <c r="F15" s="10">
        <f t="shared" si="3"/>
        <v>10.79</v>
      </c>
      <c r="G15" s="10">
        <f t="shared" si="3"/>
        <v>10.74</v>
      </c>
      <c r="H15" s="10">
        <f t="shared" si="3"/>
        <v>11.72</v>
      </c>
      <c r="I15" s="10">
        <f t="shared" si="3"/>
        <v>11.22</v>
      </c>
      <c r="J15" s="10">
        <f t="shared" si="3"/>
        <v>10.65</v>
      </c>
      <c r="K15" s="10">
        <f t="shared" si="3"/>
        <v>10.37</v>
      </c>
      <c r="L15" s="10">
        <f t="shared" si="3"/>
        <v>10.72</v>
      </c>
    </row>
    <row r="16" spans="1:14" x14ac:dyDescent="0.25">
      <c r="C16" s="10">
        <f t="shared" ref="C16:L16" si="4">C4-2</f>
        <v>9.4700000000000006</v>
      </c>
      <c r="D16" s="10">
        <f t="shared" si="4"/>
        <v>10.94</v>
      </c>
      <c r="E16" s="10">
        <f t="shared" si="4"/>
        <v>9.86</v>
      </c>
      <c r="F16" s="10">
        <f t="shared" si="4"/>
        <v>11.59</v>
      </c>
      <c r="G16" s="10">
        <f t="shared" si="4"/>
        <v>10.28</v>
      </c>
      <c r="H16" s="10">
        <f t="shared" si="4"/>
        <v>8.93</v>
      </c>
      <c r="I16" s="10">
        <f t="shared" si="4"/>
        <v>8.93</v>
      </c>
      <c r="J16" s="10">
        <f t="shared" si="4"/>
        <v>10.76</v>
      </c>
      <c r="K16" s="10">
        <f t="shared" si="4"/>
        <v>9.89</v>
      </c>
      <c r="L16" s="10">
        <f t="shared" si="4"/>
        <v>11.11</v>
      </c>
    </row>
    <row r="17" spans="3:12" x14ac:dyDescent="0.25">
      <c r="C17" s="10">
        <f t="shared" ref="C17:L17" si="5">C5-2</f>
        <v>10.65</v>
      </c>
      <c r="D17" s="10">
        <f t="shared" si="5"/>
        <v>10.59</v>
      </c>
      <c r="E17" s="10">
        <f t="shared" si="5"/>
        <v>9.8699999999999992</v>
      </c>
      <c r="F17" s="10">
        <f t="shared" si="5"/>
        <v>9.16</v>
      </c>
      <c r="G17" s="10">
        <f t="shared" si="5"/>
        <v>8.98</v>
      </c>
      <c r="H17" s="10">
        <f t="shared" si="5"/>
        <v>9.9499999999999993</v>
      </c>
      <c r="I17" s="10">
        <f t="shared" si="5"/>
        <v>9.5</v>
      </c>
      <c r="J17" s="10">
        <f t="shared" si="5"/>
        <v>9.14</v>
      </c>
      <c r="K17" s="10">
        <f t="shared" si="5"/>
        <v>9.7899999999999991</v>
      </c>
      <c r="L17" s="10">
        <f t="shared" si="5"/>
        <v>9.75</v>
      </c>
    </row>
    <row r="18" spans="3:12" x14ac:dyDescent="0.25">
      <c r="C18" s="10">
        <f t="shared" ref="C18:L18" si="6">C6-2</f>
        <v>8.6999999999999993</v>
      </c>
      <c r="D18" s="10">
        <f t="shared" si="6"/>
        <v>8.49</v>
      </c>
      <c r="E18" s="10">
        <f t="shared" si="6"/>
        <v>8.17</v>
      </c>
      <c r="F18" s="10">
        <f t="shared" si="6"/>
        <v>8.82</v>
      </c>
      <c r="G18" s="10">
        <f t="shared" si="6"/>
        <v>9.2799999999999994</v>
      </c>
      <c r="H18" s="10">
        <f t="shared" si="6"/>
        <v>10.26</v>
      </c>
      <c r="I18" s="10">
        <f t="shared" si="6"/>
        <v>7.8699999999999992</v>
      </c>
      <c r="J18" s="10">
        <f t="shared" si="6"/>
        <v>9.2200000000000006</v>
      </c>
      <c r="K18" s="10">
        <f t="shared" si="6"/>
        <v>8.57</v>
      </c>
      <c r="L18" s="10">
        <f t="shared" si="6"/>
        <v>9.5299999999999994</v>
      </c>
    </row>
    <row r="19" spans="3:12" x14ac:dyDescent="0.25">
      <c r="C19" s="10">
        <f t="shared" ref="C19:L19" si="7">C7-2</f>
        <v>7.82</v>
      </c>
      <c r="D19" s="10">
        <f t="shared" si="7"/>
        <v>9.25</v>
      </c>
      <c r="E19" s="10">
        <f t="shared" si="7"/>
        <v>6.9499999999999993</v>
      </c>
      <c r="F19" s="10">
        <f t="shared" si="7"/>
        <v>7.7799999999999994</v>
      </c>
      <c r="G19" s="10">
        <f t="shared" si="7"/>
        <v>8.4499999999999993</v>
      </c>
      <c r="H19" s="10">
        <f t="shared" si="7"/>
        <v>9.25</v>
      </c>
      <c r="I19" s="10">
        <f t="shared" si="7"/>
        <v>5.85</v>
      </c>
      <c r="J19" s="10">
        <f t="shared" si="7"/>
        <v>7.66</v>
      </c>
      <c r="K19" s="10">
        <f t="shared" si="7"/>
        <v>8.2899999999999991</v>
      </c>
      <c r="L19" s="10">
        <f t="shared" si="7"/>
        <v>8.4700000000000006</v>
      </c>
    </row>
    <row r="20" spans="3:12" x14ac:dyDescent="0.25">
      <c r="C20" s="10">
        <f t="shared" ref="C20:L20" si="8">C8-2</f>
        <v>5.09</v>
      </c>
      <c r="D20" s="10">
        <f t="shared" si="8"/>
        <v>6.6199999999999992</v>
      </c>
      <c r="E20" s="10">
        <f t="shared" si="8"/>
        <v>7.0600000000000005</v>
      </c>
      <c r="F20" s="10">
        <f t="shared" si="8"/>
        <v>4.4400000000000004</v>
      </c>
      <c r="G20" s="10">
        <f t="shared" si="8"/>
        <v>6.5</v>
      </c>
      <c r="H20" s="10">
        <f t="shared" si="8"/>
        <v>7.7799999999999994</v>
      </c>
      <c r="I20" s="10">
        <f t="shared" si="8"/>
        <v>7.58</v>
      </c>
      <c r="J20" s="10">
        <f t="shared" si="8"/>
        <v>6.92</v>
      </c>
      <c r="K20" s="10">
        <f t="shared" si="8"/>
        <v>7.2899999999999991</v>
      </c>
      <c r="L20" s="10">
        <f t="shared" si="8"/>
        <v>3.95</v>
      </c>
    </row>
    <row r="21" spans="3:12" x14ac:dyDescent="0.25">
      <c r="C21" s="10">
        <f t="shared" ref="C21:L21" si="9">C9-2</f>
        <v>5.77</v>
      </c>
      <c r="D21" s="10">
        <f t="shared" si="9"/>
        <v>5.45</v>
      </c>
      <c r="E21" s="10">
        <f t="shared" si="9"/>
        <v>7.0399999999999991</v>
      </c>
      <c r="F21" s="10">
        <f t="shared" si="9"/>
        <v>6.8800000000000008</v>
      </c>
      <c r="G21" s="10">
        <f t="shared" si="9"/>
        <v>4.49</v>
      </c>
      <c r="H21" s="10">
        <f t="shared" si="9"/>
        <v>4.49</v>
      </c>
      <c r="I21" s="10">
        <f t="shared" si="9"/>
        <v>5.44</v>
      </c>
      <c r="J21" s="10">
        <f t="shared" si="9"/>
        <v>7.34</v>
      </c>
      <c r="K21" s="10">
        <f t="shared" si="9"/>
        <v>5.43</v>
      </c>
      <c r="L21" s="10">
        <f t="shared" si="9"/>
        <v>6.67</v>
      </c>
    </row>
    <row r="22" spans="3:12" x14ac:dyDescent="0.25">
      <c r="C22" s="10">
        <f t="shared" ref="C22:L22" si="10">C10-2</f>
        <v>8.75</v>
      </c>
      <c r="D22" s="10">
        <f t="shared" si="10"/>
        <v>2.9699999999999998</v>
      </c>
      <c r="E22" s="10">
        <f t="shared" si="10"/>
        <v>5.39</v>
      </c>
      <c r="F22" s="10">
        <f t="shared" si="10"/>
        <v>4.87</v>
      </c>
      <c r="G22" s="10">
        <f t="shared" si="10"/>
        <v>7.7799999999999994</v>
      </c>
      <c r="H22" s="10">
        <f t="shared" si="10"/>
        <v>4.34</v>
      </c>
      <c r="I22" s="10">
        <f t="shared" si="10"/>
        <v>6.09</v>
      </c>
      <c r="J22" s="10">
        <f t="shared" si="10"/>
        <v>6.67</v>
      </c>
      <c r="K22" s="10">
        <f t="shared" si="10"/>
        <v>4.8600000000000003</v>
      </c>
      <c r="L22" s="10">
        <f t="shared" si="10"/>
        <v>6.9</v>
      </c>
    </row>
    <row r="23" spans="3:12" x14ac:dyDescent="0.25">
      <c r="C23" s="10">
        <f t="shared" ref="C23:L23" si="11">C11-2</f>
        <v>2.2699999999999996</v>
      </c>
      <c r="D23" s="10">
        <f t="shared" si="11"/>
        <v>3.7699999999999996</v>
      </c>
      <c r="E23" s="10">
        <f t="shared" si="11"/>
        <v>7.65</v>
      </c>
      <c r="F23" s="10">
        <f t="shared" si="11"/>
        <v>4.8899999999999997</v>
      </c>
      <c r="G23" s="10">
        <f t="shared" si="11"/>
        <v>4.33</v>
      </c>
      <c r="H23" s="10">
        <f t="shared" si="11"/>
        <v>3.46</v>
      </c>
      <c r="I23" s="10">
        <f t="shared" si="11"/>
        <v>7.4</v>
      </c>
      <c r="J23" s="10">
        <f t="shared" si="11"/>
        <v>5.51</v>
      </c>
      <c r="K23" s="10">
        <f t="shared" si="11"/>
        <v>2.59</v>
      </c>
      <c r="L23" s="10">
        <f t="shared" si="11"/>
        <v>1.9</v>
      </c>
    </row>
    <row r="24" spans="3:12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3:12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A729-A2B1-4711-9B40-B5C4BD18CF25}">
  <dimension ref="A1:N23"/>
  <sheetViews>
    <sheetView workbookViewId="0">
      <selection activeCell="C1" sqref="C1:M11"/>
    </sheetView>
  </sheetViews>
  <sheetFormatPr baseColWidth="10" defaultRowHeight="15" x14ac:dyDescent="0.25"/>
  <cols>
    <col min="13" max="13" width="19.85546875" bestFit="1" customWidth="1"/>
    <col min="15" max="15" width="19.85546875" bestFit="1" customWidth="1"/>
  </cols>
  <sheetData>
    <row r="1" spans="1:14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5">
      <c r="A2">
        <v>15</v>
      </c>
      <c r="B2">
        <v>0.5</v>
      </c>
      <c r="C2" s="1">
        <v>15.96</v>
      </c>
      <c r="D2" s="1">
        <v>15.08</v>
      </c>
      <c r="E2" s="1">
        <v>15.8</v>
      </c>
      <c r="F2" s="1">
        <v>15.82</v>
      </c>
      <c r="G2" s="1">
        <v>15.74</v>
      </c>
      <c r="H2" s="1">
        <v>14.71</v>
      </c>
      <c r="I2" s="1">
        <v>14.89</v>
      </c>
      <c r="J2" s="1">
        <v>16.75</v>
      </c>
      <c r="K2" s="1">
        <v>14.88</v>
      </c>
      <c r="L2" s="1">
        <v>15.25</v>
      </c>
      <c r="M2" s="1">
        <f t="shared" ref="M2:M11" si="0">AVERAGE(C2:L2)</f>
        <v>15.488000000000003</v>
      </c>
      <c r="N2" s="1">
        <f t="shared" ref="N2:N11" si="1">_xlfn.STDEV.S(C2:M2)</f>
        <v>0.60350310686855613</v>
      </c>
    </row>
    <row r="3" spans="1:14" x14ac:dyDescent="0.25">
      <c r="A3">
        <v>30</v>
      </c>
      <c r="B3">
        <v>0.5</v>
      </c>
      <c r="C3" s="1">
        <v>15.51</v>
      </c>
      <c r="D3" s="1">
        <v>16.82</v>
      </c>
      <c r="E3" s="1">
        <v>16.510000000000002</v>
      </c>
      <c r="F3" s="1">
        <v>16.22</v>
      </c>
      <c r="G3" s="1">
        <v>17.32</v>
      </c>
      <c r="H3" s="1">
        <v>16.28</v>
      </c>
      <c r="I3" s="1">
        <v>16.91</v>
      </c>
      <c r="J3" s="1">
        <v>14.93</v>
      </c>
      <c r="K3" s="1">
        <v>15.69</v>
      </c>
      <c r="L3" s="1">
        <v>15.85</v>
      </c>
      <c r="M3" s="1">
        <f t="shared" si="0"/>
        <v>16.204000000000001</v>
      </c>
      <c r="N3" s="1">
        <f t="shared" si="1"/>
        <v>0.68682166535426092</v>
      </c>
    </row>
    <row r="4" spans="1:14" x14ac:dyDescent="0.25">
      <c r="A4">
        <v>45</v>
      </c>
      <c r="B4">
        <v>0.5</v>
      </c>
      <c r="C4" s="1">
        <v>16.29</v>
      </c>
      <c r="D4" s="1">
        <v>16.170000000000002</v>
      </c>
      <c r="E4" s="1">
        <v>16.34</v>
      </c>
      <c r="F4" s="1">
        <v>18.11</v>
      </c>
      <c r="G4" s="1">
        <v>16.059999999999999</v>
      </c>
      <c r="H4" s="1">
        <v>16.43</v>
      </c>
      <c r="I4" s="1">
        <v>17.510000000000002</v>
      </c>
      <c r="J4" s="1">
        <v>15.62</v>
      </c>
      <c r="K4" s="1">
        <v>14.02</v>
      </c>
      <c r="L4" s="1">
        <v>16.57</v>
      </c>
      <c r="M4" s="1">
        <f t="shared" si="0"/>
        <v>16.312000000000001</v>
      </c>
      <c r="N4" s="1">
        <f t="shared" si="1"/>
        <v>1.027889099076355</v>
      </c>
    </row>
    <row r="5" spans="1:14" x14ac:dyDescent="0.25">
      <c r="A5">
        <v>60</v>
      </c>
      <c r="B5">
        <v>0.5</v>
      </c>
      <c r="C5" s="1">
        <v>17.71</v>
      </c>
      <c r="D5" s="1">
        <v>15.53</v>
      </c>
      <c r="E5" s="1">
        <v>15.03</v>
      </c>
      <c r="F5" s="1">
        <v>15.7</v>
      </c>
      <c r="G5" s="1">
        <v>15.89</v>
      </c>
      <c r="H5" s="1">
        <v>16.149999999999999</v>
      </c>
      <c r="I5" s="1">
        <v>16.84</v>
      </c>
      <c r="J5" s="1">
        <v>16</v>
      </c>
      <c r="K5" s="1">
        <v>15.64</v>
      </c>
      <c r="L5" s="1">
        <v>16.54</v>
      </c>
      <c r="M5" s="1">
        <f t="shared" si="0"/>
        <v>16.103000000000002</v>
      </c>
      <c r="N5" s="1">
        <f t="shared" si="1"/>
        <v>0.72327104186466662</v>
      </c>
    </row>
    <row r="6" spans="1:14" x14ac:dyDescent="0.25">
      <c r="A6">
        <v>75</v>
      </c>
      <c r="B6">
        <v>0.5</v>
      </c>
      <c r="C6" s="1">
        <v>16.37</v>
      </c>
      <c r="D6" s="1">
        <v>15.02</v>
      </c>
      <c r="E6" s="1">
        <v>15.99</v>
      </c>
      <c r="F6" s="1">
        <v>15.13</v>
      </c>
      <c r="G6" s="1">
        <v>16.010000000000002</v>
      </c>
      <c r="H6" s="1">
        <v>15.86</v>
      </c>
      <c r="I6" s="1">
        <v>15.23</v>
      </c>
      <c r="J6" s="1">
        <v>15.94</v>
      </c>
      <c r="K6" s="1">
        <v>16.420000000000002</v>
      </c>
      <c r="L6" s="1">
        <v>15.42</v>
      </c>
      <c r="M6" s="1">
        <f t="shared" si="0"/>
        <v>15.739000000000001</v>
      </c>
      <c r="N6" s="1">
        <f t="shared" si="1"/>
        <v>0.47980100041579771</v>
      </c>
    </row>
    <row r="7" spans="1:14" x14ac:dyDescent="0.25">
      <c r="A7">
        <v>90</v>
      </c>
      <c r="B7">
        <v>0.5</v>
      </c>
      <c r="C7" s="1">
        <v>15.3</v>
      </c>
      <c r="D7" s="1">
        <v>15.81</v>
      </c>
      <c r="E7" s="1">
        <v>15.65</v>
      </c>
      <c r="F7" s="1">
        <v>15.4</v>
      </c>
      <c r="G7" s="1">
        <v>15.28</v>
      </c>
      <c r="H7" s="1">
        <v>14.98</v>
      </c>
      <c r="I7" s="1">
        <v>16.32</v>
      </c>
      <c r="J7" s="1">
        <v>15.44</v>
      </c>
      <c r="K7" s="1">
        <v>14.54</v>
      </c>
      <c r="L7" s="1">
        <v>15.03</v>
      </c>
      <c r="M7" s="1">
        <f t="shared" si="0"/>
        <v>15.375</v>
      </c>
      <c r="N7" s="1">
        <f t="shared" si="1"/>
        <v>0.46364318176804914</v>
      </c>
    </row>
    <row r="8" spans="1:14" x14ac:dyDescent="0.25">
      <c r="A8">
        <v>105</v>
      </c>
      <c r="B8">
        <v>0.5</v>
      </c>
      <c r="C8" s="1">
        <v>14.22</v>
      </c>
      <c r="D8" s="1">
        <v>13.47</v>
      </c>
      <c r="E8" s="1">
        <v>14.02</v>
      </c>
      <c r="F8" s="1">
        <v>14.18</v>
      </c>
      <c r="G8" s="1">
        <v>14.32</v>
      </c>
      <c r="H8" s="1">
        <v>15.31</v>
      </c>
      <c r="I8" s="1">
        <v>14.45</v>
      </c>
      <c r="J8" s="1">
        <v>13.63</v>
      </c>
      <c r="K8" s="1">
        <v>14.1</v>
      </c>
      <c r="L8" s="1">
        <v>13.22</v>
      </c>
      <c r="M8" s="1">
        <f t="shared" si="0"/>
        <v>14.092000000000002</v>
      </c>
      <c r="N8" s="1">
        <f t="shared" si="1"/>
        <v>0.55260836041449812</v>
      </c>
    </row>
    <row r="9" spans="1:14" x14ac:dyDescent="0.25">
      <c r="A9">
        <v>120</v>
      </c>
      <c r="B9">
        <v>0.5</v>
      </c>
      <c r="C9" s="1">
        <v>13.41</v>
      </c>
      <c r="D9" s="1">
        <v>15.28</v>
      </c>
      <c r="E9" s="1">
        <v>14.71</v>
      </c>
      <c r="F9" s="1">
        <v>16.36</v>
      </c>
      <c r="G9" s="1">
        <v>15.17</v>
      </c>
      <c r="H9" s="1">
        <v>14.11</v>
      </c>
      <c r="I9" s="1">
        <v>14.45</v>
      </c>
      <c r="J9" s="1">
        <v>13.19</v>
      </c>
      <c r="K9" s="1">
        <v>13.35</v>
      </c>
      <c r="L9" s="1">
        <v>14.1</v>
      </c>
      <c r="M9" s="1">
        <f t="shared" si="0"/>
        <v>14.413</v>
      </c>
      <c r="N9" s="1">
        <f t="shared" si="1"/>
        <v>0.95008473306331997</v>
      </c>
    </row>
    <row r="10" spans="1:14" x14ac:dyDescent="0.25">
      <c r="A10">
        <v>135</v>
      </c>
      <c r="B10">
        <v>0.5</v>
      </c>
      <c r="C10" s="1">
        <v>15.73</v>
      </c>
      <c r="D10" s="1">
        <v>11.52</v>
      </c>
      <c r="E10" s="1">
        <v>13.46</v>
      </c>
      <c r="F10" s="1">
        <v>12.8</v>
      </c>
      <c r="G10" s="1">
        <v>14.04</v>
      </c>
      <c r="H10" s="1">
        <v>15.01</v>
      </c>
      <c r="I10" s="1">
        <v>13.46</v>
      </c>
      <c r="J10" s="1">
        <v>14.48</v>
      </c>
      <c r="K10" s="1">
        <v>14.63</v>
      </c>
      <c r="L10" s="1">
        <v>13.6</v>
      </c>
      <c r="M10" s="1">
        <f t="shared" si="0"/>
        <v>13.873000000000001</v>
      </c>
      <c r="N10" s="1">
        <f t="shared" si="1"/>
        <v>1.1319986749108855</v>
      </c>
    </row>
    <row r="11" spans="1:14" x14ac:dyDescent="0.25">
      <c r="A11">
        <v>150</v>
      </c>
      <c r="B11">
        <v>0.5</v>
      </c>
      <c r="C11" s="1">
        <v>13.1</v>
      </c>
      <c r="D11" s="1">
        <v>13.87</v>
      </c>
      <c r="E11" s="1">
        <v>13.08</v>
      </c>
      <c r="F11" s="1">
        <v>14.73</v>
      </c>
      <c r="G11" s="1">
        <v>14.61</v>
      </c>
      <c r="H11" s="1">
        <v>15.76</v>
      </c>
      <c r="I11" s="1">
        <v>12.24</v>
      </c>
      <c r="J11" s="1">
        <v>11.94</v>
      </c>
      <c r="K11" s="1">
        <v>11.59</v>
      </c>
      <c r="L11" s="1">
        <v>10.14</v>
      </c>
      <c r="M11" s="1">
        <f t="shared" si="0"/>
        <v>13.106</v>
      </c>
      <c r="N11" s="1">
        <f t="shared" si="1"/>
        <v>1.6041334109107011</v>
      </c>
    </row>
    <row r="13" spans="1:14" x14ac:dyDescent="0.25">
      <c r="A13" s="7" t="s">
        <v>29</v>
      </c>
      <c r="B13" s="7" t="s">
        <v>30</v>
      </c>
      <c r="C13" s="7" t="s">
        <v>32</v>
      </c>
      <c r="D13" s="7" t="s">
        <v>33</v>
      </c>
      <c r="E13" s="7" t="s">
        <v>34</v>
      </c>
      <c r="F13" s="7" t="s">
        <v>35</v>
      </c>
      <c r="G13" s="7" t="s">
        <v>36</v>
      </c>
      <c r="H13" s="7" t="s">
        <v>37</v>
      </c>
      <c r="I13" s="7" t="s">
        <v>38</v>
      </c>
      <c r="J13" s="7" t="s">
        <v>39</v>
      </c>
      <c r="K13" s="7" t="s">
        <v>40</v>
      </c>
      <c r="L13" s="7" t="s">
        <v>41</v>
      </c>
    </row>
    <row r="14" spans="1:14" x14ac:dyDescent="0.25">
      <c r="A14" s="8">
        <v>2</v>
      </c>
      <c r="B14" s="7" t="s">
        <v>31</v>
      </c>
      <c r="C14" s="8">
        <f>C2-2</f>
        <v>13.96</v>
      </c>
      <c r="D14" s="8">
        <f>D2-2</f>
        <v>13.08</v>
      </c>
      <c r="E14" s="8">
        <f t="shared" ref="E14:L14" si="2">E2-2</f>
        <v>13.8</v>
      </c>
      <c r="F14" s="8">
        <f t="shared" si="2"/>
        <v>13.82</v>
      </c>
      <c r="G14" s="8">
        <f t="shared" si="2"/>
        <v>13.74</v>
      </c>
      <c r="H14" s="8">
        <f t="shared" si="2"/>
        <v>12.71</v>
      </c>
      <c r="I14" s="8">
        <f t="shared" si="2"/>
        <v>12.89</v>
      </c>
      <c r="J14" s="8">
        <f t="shared" si="2"/>
        <v>14.75</v>
      </c>
      <c r="K14" s="8">
        <f t="shared" si="2"/>
        <v>12.88</v>
      </c>
      <c r="L14" s="8">
        <f t="shared" si="2"/>
        <v>13.25</v>
      </c>
    </row>
    <row r="15" spans="1:14" x14ac:dyDescent="0.25">
      <c r="A15" s="7"/>
      <c r="B15" s="7"/>
      <c r="C15" s="8">
        <f t="shared" ref="C15:L23" si="3">C3-2</f>
        <v>13.51</v>
      </c>
      <c r="D15" s="8">
        <f t="shared" si="3"/>
        <v>14.82</v>
      </c>
      <c r="E15" s="8">
        <f t="shared" si="3"/>
        <v>14.510000000000002</v>
      </c>
      <c r="F15" s="8">
        <f t="shared" si="3"/>
        <v>14.219999999999999</v>
      </c>
      <c r="G15" s="8">
        <f t="shared" si="3"/>
        <v>15.32</v>
      </c>
      <c r="H15" s="8">
        <f t="shared" si="3"/>
        <v>14.280000000000001</v>
      </c>
      <c r="I15" s="8">
        <f t="shared" si="3"/>
        <v>14.91</v>
      </c>
      <c r="J15" s="8">
        <f t="shared" si="3"/>
        <v>12.93</v>
      </c>
      <c r="K15" s="8">
        <f t="shared" si="3"/>
        <v>13.69</v>
      </c>
      <c r="L15" s="8">
        <f t="shared" si="3"/>
        <v>13.85</v>
      </c>
    </row>
    <row r="16" spans="1:14" x14ac:dyDescent="0.25">
      <c r="A16" s="7"/>
      <c r="B16" s="7"/>
      <c r="C16" s="8">
        <f t="shared" si="3"/>
        <v>14.29</v>
      </c>
      <c r="D16" s="8">
        <f t="shared" si="3"/>
        <v>14.170000000000002</v>
      </c>
      <c r="E16" s="8">
        <f t="shared" si="3"/>
        <v>14.34</v>
      </c>
      <c r="F16" s="8">
        <f t="shared" si="3"/>
        <v>16.11</v>
      </c>
      <c r="G16" s="8">
        <f t="shared" si="3"/>
        <v>14.059999999999999</v>
      </c>
      <c r="H16" s="8">
        <f t="shared" si="3"/>
        <v>14.43</v>
      </c>
      <c r="I16" s="8">
        <f t="shared" si="3"/>
        <v>15.510000000000002</v>
      </c>
      <c r="J16" s="8">
        <f t="shared" si="3"/>
        <v>13.62</v>
      </c>
      <c r="K16" s="8">
        <f t="shared" si="3"/>
        <v>12.02</v>
      </c>
      <c r="L16" s="8">
        <f t="shared" si="3"/>
        <v>14.57</v>
      </c>
    </row>
    <row r="17" spans="1:12" x14ac:dyDescent="0.25">
      <c r="A17" s="7"/>
      <c r="B17" s="7"/>
      <c r="C17" s="8">
        <f t="shared" si="3"/>
        <v>15.71</v>
      </c>
      <c r="D17" s="8">
        <f t="shared" si="3"/>
        <v>13.53</v>
      </c>
      <c r="E17" s="8">
        <f t="shared" si="3"/>
        <v>13.03</v>
      </c>
      <c r="F17" s="8">
        <f t="shared" si="3"/>
        <v>13.7</v>
      </c>
      <c r="G17" s="8">
        <f t="shared" si="3"/>
        <v>13.89</v>
      </c>
      <c r="H17" s="8">
        <f t="shared" si="3"/>
        <v>14.149999999999999</v>
      </c>
      <c r="I17" s="8">
        <f t="shared" si="3"/>
        <v>14.84</v>
      </c>
      <c r="J17" s="8">
        <f t="shared" si="3"/>
        <v>14</v>
      </c>
      <c r="K17" s="8">
        <f t="shared" si="3"/>
        <v>13.64</v>
      </c>
      <c r="L17" s="8">
        <f t="shared" si="3"/>
        <v>14.54</v>
      </c>
    </row>
    <row r="18" spans="1:12" x14ac:dyDescent="0.25">
      <c r="A18" s="7"/>
      <c r="B18" s="7"/>
      <c r="C18" s="8">
        <f t="shared" si="3"/>
        <v>14.370000000000001</v>
      </c>
      <c r="D18" s="8">
        <f t="shared" si="3"/>
        <v>13.02</v>
      </c>
      <c r="E18" s="8">
        <f t="shared" si="3"/>
        <v>13.99</v>
      </c>
      <c r="F18" s="8">
        <f t="shared" si="3"/>
        <v>13.13</v>
      </c>
      <c r="G18" s="8">
        <f>G6-2</f>
        <v>14.010000000000002</v>
      </c>
      <c r="H18" s="8">
        <f t="shared" si="3"/>
        <v>13.86</v>
      </c>
      <c r="I18" s="8">
        <f t="shared" si="3"/>
        <v>13.23</v>
      </c>
      <c r="J18" s="8">
        <f t="shared" si="3"/>
        <v>13.94</v>
      </c>
      <c r="K18" s="8">
        <f t="shared" si="3"/>
        <v>14.420000000000002</v>
      </c>
      <c r="L18" s="8">
        <f t="shared" si="3"/>
        <v>13.42</v>
      </c>
    </row>
    <row r="19" spans="1:12" x14ac:dyDescent="0.25">
      <c r="A19" s="7"/>
      <c r="B19" s="7"/>
      <c r="C19" s="8">
        <f t="shared" si="3"/>
        <v>13.3</v>
      </c>
      <c r="D19" s="8">
        <f t="shared" si="3"/>
        <v>13.81</v>
      </c>
      <c r="E19" s="8">
        <f t="shared" si="3"/>
        <v>13.65</v>
      </c>
      <c r="F19" s="8">
        <f t="shared" si="3"/>
        <v>13.4</v>
      </c>
      <c r="G19" s="8">
        <f t="shared" si="3"/>
        <v>13.28</v>
      </c>
      <c r="H19" s="8">
        <f t="shared" si="3"/>
        <v>12.98</v>
      </c>
      <c r="I19" s="8">
        <f t="shared" si="3"/>
        <v>14.32</v>
      </c>
      <c r="J19" s="8">
        <f t="shared" si="3"/>
        <v>13.44</v>
      </c>
      <c r="K19" s="8">
        <f t="shared" si="3"/>
        <v>12.54</v>
      </c>
      <c r="L19" s="8">
        <f t="shared" si="3"/>
        <v>13.03</v>
      </c>
    </row>
    <row r="20" spans="1:12" x14ac:dyDescent="0.25">
      <c r="A20" s="7"/>
      <c r="B20" s="7"/>
      <c r="C20" s="8">
        <f t="shared" si="3"/>
        <v>12.22</v>
      </c>
      <c r="D20" s="8">
        <f t="shared" si="3"/>
        <v>11.47</v>
      </c>
      <c r="E20" s="8">
        <f t="shared" si="3"/>
        <v>12.02</v>
      </c>
      <c r="F20" s="8">
        <f t="shared" si="3"/>
        <v>12.18</v>
      </c>
      <c r="G20" s="8">
        <f t="shared" si="3"/>
        <v>12.32</v>
      </c>
      <c r="H20" s="8">
        <f t="shared" si="3"/>
        <v>13.31</v>
      </c>
      <c r="I20" s="8">
        <f t="shared" si="3"/>
        <v>12.45</v>
      </c>
      <c r="J20" s="8">
        <f t="shared" si="3"/>
        <v>11.63</v>
      </c>
      <c r="K20" s="8">
        <f t="shared" si="3"/>
        <v>12.1</v>
      </c>
      <c r="L20" s="8">
        <f t="shared" si="3"/>
        <v>11.22</v>
      </c>
    </row>
    <row r="21" spans="1:12" x14ac:dyDescent="0.25">
      <c r="A21" s="7"/>
      <c r="B21" s="7"/>
      <c r="C21" s="8">
        <f t="shared" si="3"/>
        <v>11.41</v>
      </c>
      <c r="D21" s="8">
        <f t="shared" si="3"/>
        <v>13.28</v>
      </c>
      <c r="E21" s="8">
        <f t="shared" si="3"/>
        <v>12.71</v>
      </c>
      <c r="F21" s="8">
        <f t="shared" si="3"/>
        <v>14.36</v>
      </c>
      <c r="G21" s="8">
        <f t="shared" si="3"/>
        <v>13.17</v>
      </c>
      <c r="H21" s="8">
        <f t="shared" si="3"/>
        <v>12.11</v>
      </c>
      <c r="I21" s="8">
        <f t="shared" si="3"/>
        <v>12.45</v>
      </c>
      <c r="J21" s="8">
        <f t="shared" si="3"/>
        <v>11.19</v>
      </c>
      <c r="K21" s="8">
        <f t="shared" si="3"/>
        <v>11.35</v>
      </c>
      <c r="L21" s="8">
        <f t="shared" si="3"/>
        <v>12.1</v>
      </c>
    </row>
    <row r="22" spans="1:12" x14ac:dyDescent="0.25">
      <c r="A22" s="7"/>
      <c r="B22" s="7"/>
      <c r="C22" s="8">
        <f t="shared" si="3"/>
        <v>13.73</v>
      </c>
      <c r="D22" s="8">
        <f t="shared" si="3"/>
        <v>9.52</v>
      </c>
      <c r="E22" s="8">
        <f t="shared" si="3"/>
        <v>11.46</v>
      </c>
      <c r="F22" s="8">
        <f t="shared" si="3"/>
        <v>10.8</v>
      </c>
      <c r="G22" s="8">
        <f t="shared" si="3"/>
        <v>12.04</v>
      </c>
      <c r="H22" s="8">
        <f t="shared" si="3"/>
        <v>13.01</v>
      </c>
      <c r="I22" s="8">
        <f t="shared" si="3"/>
        <v>11.46</v>
      </c>
      <c r="J22" s="8">
        <f t="shared" si="3"/>
        <v>12.48</v>
      </c>
      <c r="K22" s="8">
        <f t="shared" si="3"/>
        <v>12.63</v>
      </c>
      <c r="L22" s="8">
        <f t="shared" si="3"/>
        <v>11.6</v>
      </c>
    </row>
    <row r="23" spans="1:12" x14ac:dyDescent="0.25">
      <c r="A23" s="7"/>
      <c r="B23" s="7"/>
      <c r="C23" s="8">
        <f t="shared" si="3"/>
        <v>11.1</v>
      </c>
      <c r="D23" s="8">
        <f t="shared" si="3"/>
        <v>11.87</v>
      </c>
      <c r="E23" s="8">
        <f t="shared" si="3"/>
        <v>11.08</v>
      </c>
      <c r="F23" s="8">
        <f t="shared" si="3"/>
        <v>12.73</v>
      </c>
      <c r="G23" s="8">
        <f>G11-2</f>
        <v>12.61</v>
      </c>
      <c r="H23" s="8">
        <f t="shared" si="3"/>
        <v>13.76</v>
      </c>
      <c r="I23" s="8">
        <f t="shared" si="3"/>
        <v>10.24</v>
      </c>
      <c r="J23" s="8">
        <f t="shared" si="3"/>
        <v>9.94</v>
      </c>
      <c r="K23" s="8">
        <f t="shared" si="3"/>
        <v>9.59</v>
      </c>
      <c r="L23" s="8">
        <f t="shared" si="3"/>
        <v>8.14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1974-EBCE-4BDC-991F-A3010BCB73AC}">
  <dimension ref="A1:G11"/>
  <sheetViews>
    <sheetView workbookViewId="0">
      <selection activeCell="B11" sqref="B11"/>
    </sheetView>
  </sheetViews>
  <sheetFormatPr baseColWidth="10" defaultRowHeight="15" x14ac:dyDescent="0.25"/>
  <cols>
    <col min="1" max="1" width="15.28515625" style="11" bestFit="1" customWidth="1"/>
    <col min="2" max="2" width="19.42578125" style="11" bestFit="1" customWidth="1"/>
    <col min="3" max="3" width="12.5703125" style="11" bestFit="1" customWidth="1"/>
    <col min="4" max="6" width="11.42578125" style="11"/>
    <col min="7" max="7" width="60.140625" style="11" bestFit="1" customWidth="1"/>
    <col min="8" max="16384" width="11.42578125" style="11"/>
  </cols>
  <sheetData>
    <row r="1" spans="1:7" x14ac:dyDescent="0.25">
      <c r="B1" s="11" t="s">
        <v>54</v>
      </c>
      <c r="C1" s="11" t="s">
        <v>55</v>
      </c>
      <c r="D1" s="11" t="s">
        <v>51</v>
      </c>
      <c r="E1" s="11" t="s">
        <v>52</v>
      </c>
      <c r="G1" s="11" t="s">
        <v>53</v>
      </c>
    </row>
    <row r="2" spans="1:7" x14ac:dyDescent="0.25">
      <c r="A2" s="11" t="s">
        <v>42</v>
      </c>
      <c r="B2" s="11">
        <v>28.7</v>
      </c>
      <c r="C2" s="11">
        <v>0.05</v>
      </c>
      <c r="D2" s="11">
        <f>B2/100</f>
        <v>0.28699999999999998</v>
      </c>
      <c r="E2" s="11">
        <f>C2/100</f>
        <v>5.0000000000000001E-4</v>
      </c>
    </row>
    <row r="3" spans="1:7" x14ac:dyDescent="0.25">
      <c r="A3" s="11" t="s">
        <v>43</v>
      </c>
      <c r="C3" s="11">
        <v>0.05</v>
      </c>
      <c r="D3" s="11">
        <f>B3/100</f>
        <v>0</v>
      </c>
      <c r="E3" s="11">
        <f>C3/100</f>
        <v>5.0000000000000001E-4</v>
      </c>
    </row>
    <row r="4" spans="1:7" x14ac:dyDescent="0.25">
      <c r="A4" s="11" t="s">
        <v>44</v>
      </c>
      <c r="B4" s="11">
        <v>0.03</v>
      </c>
      <c r="C4" s="11">
        <v>0.01</v>
      </c>
      <c r="D4" s="11">
        <v>0.03</v>
      </c>
      <c r="E4" s="11">
        <v>0.01</v>
      </c>
    </row>
    <row r="5" spans="1:7" x14ac:dyDescent="0.25">
      <c r="A5" s="11" t="s">
        <v>45</v>
      </c>
      <c r="B5" s="11">
        <v>5</v>
      </c>
      <c r="C5" s="11">
        <v>0.05</v>
      </c>
      <c r="D5" s="11">
        <f t="shared" ref="D5:E10" si="0">B5/100</f>
        <v>0.05</v>
      </c>
      <c r="E5" s="11">
        <f t="shared" si="0"/>
        <v>5.0000000000000001E-4</v>
      </c>
    </row>
    <row r="6" spans="1:7" x14ac:dyDescent="0.25">
      <c r="A6" s="11" t="s">
        <v>46</v>
      </c>
      <c r="B6" s="11">
        <v>9</v>
      </c>
      <c r="C6" s="11">
        <v>0.05</v>
      </c>
      <c r="D6" s="11">
        <f t="shared" si="0"/>
        <v>0.09</v>
      </c>
      <c r="E6" s="11">
        <f t="shared" si="0"/>
        <v>5.0000000000000001E-4</v>
      </c>
    </row>
    <row r="7" spans="1:7" x14ac:dyDescent="0.25">
      <c r="A7" s="11" t="s">
        <v>47</v>
      </c>
      <c r="B7" s="11">
        <v>8.1</v>
      </c>
      <c r="C7" s="11">
        <v>0.05</v>
      </c>
      <c r="D7" s="11">
        <f t="shared" si="0"/>
        <v>8.1000000000000003E-2</v>
      </c>
      <c r="E7" s="11">
        <f t="shared" si="0"/>
        <v>5.0000000000000001E-4</v>
      </c>
    </row>
    <row r="8" spans="1:7" x14ac:dyDescent="0.25">
      <c r="A8" s="11" t="s">
        <v>48</v>
      </c>
      <c r="B8" s="11">
        <v>9.9</v>
      </c>
      <c r="C8" s="11">
        <v>0.05</v>
      </c>
      <c r="D8" s="11">
        <f t="shared" si="0"/>
        <v>9.9000000000000005E-2</v>
      </c>
      <c r="E8" s="11">
        <f t="shared" si="0"/>
        <v>5.0000000000000001E-4</v>
      </c>
    </row>
    <row r="9" spans="1:7" x14ac:dyDescent="0.25">
      <c r="A9" s="11" t="s">
        <v>49</v>
      </c>
      <c r="B9" s="11">
        <v>50.9</v>
      </c>
      <c r="C9" s="11">
        <v>0.05</v>
      </c>
      <c r="D9" s="11">
        <f t="shared" si="0"/>
        <v>0.50900000000000001</v>
      </c>
      <c r="E9" s="11">
        <f t="shared" si="0"/>
        <v>5.0000000000000001E-4</v>
      </c>
    </row>
    <row r="10" spans="1:7" x14ac:dyDescent="0.25">
      <c r="A10" s="11" t="s">
        <v>50</v>
      </c>
      <c r="B10" s="11">
        <f>(B8+B7)/D4</f>
        <v>600</v>
      </c>
      <c r="D10" s="11">
        <f>(D7+D8)/D4</f>
        <v>6</v>
      </c>
      <c r="E10" s="11">
        <f t="shared" si="0"/>
        <v>0</v>
      </c>
    </row>
    <row r="11" spans="1:7" x14ac:dyDescent="0.25">
      <c r="A11" s="11" t="s">
        <v>56</v>
      </c>
      <c r="B11" s="11" t="s">
        <v>57</v>
      </c>
      <c r="C11" s="1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18E-1979-46BF-9B77-EE975A8B8997}">
  <dimension ref="A1:Z49"/>
  <sheetViews>
    <sheetView topLeftCell="A18" workbookViewId="0">
      <selection activeCell="C25" sqref="C25:M34"/>
    </sheetView>
  </sheetViews>
  <sheetFormatPr baseColWidth="10" defaultRowHeight="15" x14ac:dyDescent="0.25"/>
  <cols>
    <col min="3" max="3" width="7.5703125" bestFit="1" customWidth="1"/>
    <col min="4" max="4" width="9.42578125" bestFit="1" customWidth="1"/>
    <col min="5" max="10" width="7.5703125" bestFit="1" customWidth="1"/>
    <col min="11" max="11" width="12" bestFit="1" customWidth="1"/>
    <col min="12" max="12" width="8.5703125" bestFit="1" customWidth="1"/>
    <col min="13" max="13" width="16.5703125" bestFit="1" customWidth="1"/>
  </cols>
  <sheetData>
    <row r="1" spans="1:15" x14ac:dyDescent="0.25">
      <c r="A1" t="s">
        <v>0</v>
      </c>
      <c r="B1" s="2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28</v>
      </c>
    </row>
    <row r="2" spans="1:15" x14ac:dyDescent="0.25">
      <c r="A2">
        <v>15</v>
      </c>
      <c r="B2" s="2">
        <v>0.5</v>
      </c>
      <c r="C2" s="5">
        <v>11.28</v>
      </c>
      <c r="D2" s="5">
        <v>9.0299999999999994</v>
      </c>
      <c r="E2" s="5">
        <v>9.86</v>
      </c>
      <c r="F2" s="5">
        <v>12.25</v>
      </c>
      <c r="G2" s="5">
        <v>11.76</v>
      </c>
      <c r="H2" s="5">
        <v>9.8000000000000007</v>
      </c>
      <c r="I2" s="5">
        <v>11.92</v>
      </c>
      <c r="J2" s="5">
        <v>11.84</v>
      </c>
      <c r="K2" s="5">
        <v>11.65</v>
      </c>
      <c r="L2" s="5">
        <v>10.56</v>
      </c>
      <c r="M2" s="3">
        <f>AVERAGE(C2:L2)</f>
        <v>10.995000000000001</v>
      </c>
      <c r="N2" s="3"/>
    </row>
    <row r="3" spans="1:15" x14ac:dyDescent="0.25">
      <c r="A3">
        <v>30</v>
      </c>
      <c r="B3" s="2">
        <v>0.5</v>
      </c>
      <c r="C3" s="5">
        <v>10.01</v>
      </c>
      <c r="D3" s="5">
        <v>10.97</v>
      </c>
      <c r="E3" s="5">
        <v>11.13</v>
      </c>
      <c r="F3" s="5">
        <v>10.79</v>
      </c>
      <c r="G3" s="5">
        <v>10.74</v>
      </c>
      <c r="H3" s="5">
        <v>11.72</v>
      </c>
      <c r="I3" s="5">
        <v>11.22</v>
      </c>
      <c r="J3" s="5">
        <v>10.65</v>
      </c>
      <c r="K3" s="5">
        <v>10.37</v>
      </c>
      <c r="L3" s="5">
        <v>10.72</v>
      </c>
      <c r="M3" s="3">
        <f t="shared" ref="M3:M11" si="0">AVERAGE(C3:L3)</f>
        <v>10.832000000000001</v>
      </c>
      <c r="N3" s="3"/>
    </row>
    <row r="4" spans="1:15" x14ac:dyDescent="0.25">
      <c r="A4">
        <v>45</v>
      </c>
      <c r="B4" s="2">
        <v>0.5</v>
      </c>
      <c r="C4" s="5">
        <v>9.4700000000000006</v>
      </c>
      <c r="D4" s="5">
        <v>10.94</v>
      </c>
      <c r="E4" s="5">
        <v>9.86</v>
      </c>
      <c r="F4" s="5">
        <v>11.59</v>
      </c>
      <c r="G4" s="5">
        <v>10.28</v>
      </c>
      <c r="H4" s="5">
        <v>8.93</v>
      </c>
      <c r="I4" s="5">
        <v>8.93</v>
      </c>
      <c r="J4" s="5">
        <v>10.76</v>
      </c>
      <c r="K4" s="5">
        <v>9.89</v>
      </c>
      <c r="L4" s="5">
        <v>11.11</v>
      </c>
      <c r="M4" s="3">
        <f t="shared" si="0"/>
        <v>10.176</v>
      </c>
      <c r="N4" s="3"/>
    </row>
    <row r="5" spans="1:15" x14ac:dyDescent="0.25">
      <c r="A5">
        <v>60</v>
      </c>
      <c r="B5" s="2">
        <v>0.5</v>
      </c>
      <c r="C5" s="5">
        <v>10.65</v>
      </c>
      <c r="D5" s="5">
        <v>10.59</v>
      </c>
      <c r="E5" s="5">
        <v>9.8699999999999992</v>
      </c>
      <c r="F5" s="5">
        <v>9.16</v>
      </c>
      <c r="G5" s="5">
        <v>8.98</v>
      </c>
      <c r="H5" s="5">
        <v>9.9499999999999993</v>
      </c>
      <c r="I5" s="5">
        <v>9.5</v>
      </c>
      <c r="J5" s="5">
        <v>9.14</v>
      </c>
      <c r="K5" s="5">
        <v>9.7899999999999991</v>
      </c>
      <c r="L5" s="5">
        <v>9.75</v>
      </c>
      <c r="M5" s="3">
        <f t="shared" si="0"/>
        <v>9.7379999999999995</v>
      </c>
      <c r="N5" s="3"/>
    </row>
    <row r="6" spans="1:15" x14ac:dyDescent="0.25">
      <c r="A6">
        <v>75</v>
      </c>
      <c r="B6" s="2">
        <v>0.5</v>
      </c>
      <c r="C6" s="5">
        <v>8.6999999999999993</v>
      </c>
      <c r="D6" s="5">
        <v>8.49</v>
      </c>
      <c r="E6" s="5">
        <v>8.17</v>
      </c>
      <c r="F6" s="5">
        <v>8.82</v>
      </c>
      <c r="G6" s="5">
        <v>9.2799999999999994</v>
      </c>
      <c r="H6" s="5">
        <v>10.26</v>
      </c>
      <c r="I6" s="5">
        <v>7.8699999999999992</v>
      </c>
      <c r="J6" s="5">
        <v>9.2200000000000006</v>
      </c>
      <c r="K6" s="5">
        <v>8.57</v>
      </c>
      <c r="L6" s="5">
        <v>9.5299999999999994</v>
      </c>
      <c r="M6" s="3">
        <f t="shared" si="0"/>
        <v>8.891</v>
      </c>
      <c r="N6" s="3"/>
    </row>
    <row r="7" spans="1:15" x14ac:dyDescent="0.25">
      <c r="A7">
        <v>90</v>
      </c>
      <c r="B7" s="2">
        <v>0.5</v>
      </c>
      <c r="C7" s="5">
        <v>7.82</v>
      </c>
      <c r="D7" s="5">
        <v>9.25</v>
      </c>
      <c r="E7" s="5">
        <v>6.9499999999999993</v>
      </c>
      <c r="F7" s="5">
        <v>7.7799999999999994</v>
      </c>
      <c r="G7" s="5">
        <v>8.4499999999999993</v>
      </c>
      <c r="H7" s="5">
        <v>9.25</v>
      </c>
      <c r="I7" s="5">
        <v>5.85</v>
      </c>
      <c r="J7" s="5">
        <v>7.66</v>
      </c>
      <c r="K7" s="5">
        <v>8.2899999999999991</v>
      </c>
      <c r="L7" s="5">
        <v>8.4700000000000006</v>
      </c>
      <c r="M7" s="3">
        <f t="shared" si="0"/>
        <v>7.9770000000000012</v>
      </c>
      <c r="N7" s="3"/>
    </row>
    <row r="8" spans="1:15" x14ac:dyDescent="0.25">
      <c r="A8">
        <v>105</v>
      </c>
      <c r="B8" s="2">
        <v>0.5</v>
      </c>
      <c r="C8" s="5">
        <v>5.09</v>
      </c>
      <c r="D8" s="5">
        <v>6.6199999999999992</v>
      </c>
      <c r="E8" s="5">
        <v>7.0600000000000005</v>
      </c>
      <c r="F8" s="5">
        <v>4.4400000000000004</v>
      </c>
      <c r="G8" s="5">
        <v>6.5</v>
      </c>
      <c r="H8" s="5">
        <v>7.7799999999999994</v>
      </c>
      <c r="I8" s="5">
        <v>7.58</v>
      </c>
      <c r="J8" s="5">
        <v>6.92</v>
      </c>
      <c r="K8" s="5">
        <v>7.2899999999999991</v>
      </c>
      <c r="L8" s="5">
        <v>3.95</v>
      </c>
      <c r="M8" s="3">
        <f t="shared" si="0"/>
        <v>6.3230000000000004</v>
      </c>
      <c r="N8" s="3"/>
    </row>
    <row r="9" spans="1:15" x14ac:dyDescent="0.25">
      <c r="A9">
        <v>120</v>
      </c>
      <c r="B9" s="2">
        <v>0.5</v>
      </c>
      <c r="C9" s="5">
        <v>5.77</v>
      </c>
      <c r="D9" s="5">
        <v>5.45</v>
      </c>
      <c r="E9" s="5">
        <v>7.0399999999999991</v>
      </c>
      <c r="F9" s="5">
        <v>6.8800000000000008</v>
      </c>
      <c r="G9" s="5">
        <v>4.49</v>
      </c>
      <c r="H9" s="5">
        <v>4.49</v>
      </c>
      <c r="I9" s="5">
        <v>5.44</v>
      </c>
      <c r="J9" s="5">
        <v>7.34</v>
      </c>
      <c r="K9" s="5">
        <v>5.43</v>
      </c>
      <c r="L9" s="5">
        <v>6.67</v>
      </c>
      <c r="M9" s="3">
        <f t="shared" si="0"/>
        <v>5.9</v>
      </c>
      <c r="N9" s="3"/>
    </row>
    <row r="10" spans="1:15" x14ac:dyDescent="0.25">
      <c r="A10">
        <v>135</v>
      </c>
      <c r="B10" s="2">
        <v>0.5</v>
      </c>
      <c r="C10" s="5">
        <v>8.75</v>
      </c>
      <c r="D10" s="5">
        <v>2.9699999999999998</v>
      </c>
      <c r="E10" s="5">
        <v>5.39</v>
      </c>
      <c r="F10" s="5">
        <v>4.87</v>
      </c>
      <c r="G10" s="5">
        <v>7.7799999999999994</v>
      </c>
      <c r="H10" s="5">
        <v>4.34</v>
      </c>
      <c r="I10" s="5">
        <v>6.09</v>
      </c>
      <c r="J10" s="5">
        <v>6.67</v>
      </c>
      <c r="K10" s="5">
        <v>4.8600000000000003</v>
      </c>
      <c r="L10" s="5">
        <v>6.9</v>
      </c>
      <c r="M10" s="3">
        <f t="shared" si="0"/>
        <v>5.8620000000000001</v>
      </c>
      <c r="N10" s="3"/>
    </row>
    <row r="11" spans="1:15" x14ac:dyDescent="0.25">
      <c r="A11">
        <v>150</v>
      </c>
      <c r="B11" s="2">
        <v>0.5</v>
      </c>
      <c r="C11" s="5">
        <v>2.2699999999999996</v>
      </c>
      <c r="D11" s="5">
        <v>3.7699999999999996</v>
      </c>
      <c r="E11" s="5">
        <v>7.65</v>
      </c>
      <c r="F11" s="5">
        <v>4.8899999999999997</v>
      </c>
      <c r="G11" s="5">
        <v>4.33</v>
      </c>
      <c r="H11" s="5">
        <v>3.46</v>
      </c>
      <c r="I11" s="5">
        <v>7.4</v>
      </c>
      <c r="J11" s="5">
        <v>5.51</v>
      </c>
      <c r="K11" s="5">
        <v>2.59</v>
      </c>
      <c r="L11" s="5">
        <v>1.9</v>
      </c>
      <c r="M11" s="3">
        <f t="shared" si="0"/>
        <v>4.3769999999999989</v>
      </c>
      <c r="N11" s="3"/>
    </row>
    <row r="12" spans="1:15" x14ac:dyDescent="0.25"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27</v>
      </c>
    </row>
    <row r="13" spans="1:15" x14ac:dyDescent="0.25">
      <c r="A13" t="s">
        <v>25</v>
      </c>
      <c r="B13" t="s">
        <v>26</v>
      </c>
      <c r="C13" s="6">
        <f>50.9 - SQRT((50.9)^2-(C2)^2)</f>
        <v>1.2656207855885455</v>
      </c>
      <c r="D13" s="6">
        <f>50.9 - SQRT((50.9)^2-(D2)^2)</f>
        <v>0.80739475730973709</v>
      </c>
      <c r="E13" s="6">
        <f t="shared" ref="E13:L13" si="1">50.9 - SQRT((50.9)^2-(E2)^2)</f>
        <v>0.96413713572178494</v>
      </c>
      <c r="F13" s="6">
        <f t="shared" si="1"/>
        <v>1.496078090904561</v>
      </c>
      <c r="G13" s="6">
        <f t="shared" si="1"/>
        <v>1.3771527474439296</v>
      </c>
      <c r="H13" s="6">
        <f t="shared" si="1"/>
        <v>0.95232738154859931</v>
      </c>
      <c r="I13" s="6">
        <f t="shared" si="1"/>
        <v>1.4154205837818594</v>
      </c>
      <c r="J13" s="6">
        <f t="shared" si="1"/>
        <v>1.3962183262732921</v>
      </c>
      <c r="K13" s="6">
        <f t="shared" si="1"/>
        <v>1.3511604575848821</v>
      </c>
      <c r="L13" s="6">
        <f t="shared" si="1"/>
        <v>1.1074664231674234</v>
      </c>
      <c r="M13" s="1">
        <f>AVERAGE(C13:L13)</f>
        <v>1.2132976689324615</v>
      </c>
      <c r="O13">
        <f>1.27/100</f>
        <v>1.2699999999999999E-2</v>
      </c>
    </row>
    <row r="14" spans="1:15" x14ac:dyDescent="0.25">
      <c r="A14" s="2">
        <v>50.9</v>
      </c>
      <c r="B14" s="2">
        <v>0.05</v>
      </c>
      <c r="C14" s="6">
        <f t="shared" ref="C14:L14" si="2">50.9 - SQRT((50.9)^2-(C3)^2)</f>
        <v>0.99398933996025818</v>
      </c>
      <c r="D14" s="6">
        <f t="shared" si="2"/>
        <v>1.196186263024039</v>
      </c>
      <c r="E14" s="6">
        <f t="shared" si="2"/>
        <v>1.2317697114141168</v>
      </c>
      <c r="F14" s="6">
        <f t="shared" si="2"/>
        <v>1.1568004647871533</v>
      </c>
      <c r="G14" s="6">
        <f t="shared" si="2"/>
        <v>1.1459810668524995</v>
      </c>
      <c r="H14" s="6">
        <f t="shared" si="2"/>
        <v>1.3676711631685947</v>
      </c>
      <c r="I14" s="6">
        <f t="shared" si="2"/>
        <v>1.2520232033570124</v>
      </c>
      <c r="J14" s="6">
        <f t="shared" si="2"/>
        <v>1.1266386507802721</v>
      </c>
      <c r="K14" s="6">
        <f t="shared" si="2"/>
        <v>1.0675497291172746</v>
      </c>
      <c r="L14" s="6">
        <f t="shared" si="2"/>
        <v>1.1416680343884522</v>
      </c>
      <c r="M14" s="1">
        <f t="shared" ref="M14:M22" si="3">AVERAGE(C14:L14)</f>
        <v>1.1680277626849673</v>
      </c>
    </row>
    <row r="15" spans="1:15" x14ac:dyDescent="0.25">
      <c r="C15" s="6">
        <f t="shared" ref="C15:L15" si="4">50.9 - SQRT((50.9)^2-(C4)^2)</f>
        <v>0.88871027457899743</v>
      </c>
      <c r="D15" s="6">
        <f t="shared" si="4"/>
        <v>1.1895745341080399</v>
      </c>
      <c r="E15" s="6">
        <f t="shared" si="4"/>
        <v>0.96413713572178494</v>
      </c>
      <c r="F15" s="6">
        <f t="shared" si="4"/>
        <v>1.3370914897037167</v>
      </c>
      <c r="G15" s="6">
        <f t="shared" si="4"/>
        <v>1.0489057291617669</v>
      </c>
      <c r="H15" s="6">
        <f t="shared" si="4"/>
        <v>0.78947116623094615</v>
      </c>
      <c r="I15" s="6">
        <f t="shared" si="4"/>
        <v>0.78947116623094615</v>
      </c>
      <c r="J15" s="6">
        <f t="shared" si="4"/>
        <v>1.1503025134825577</v>
      </c>
      <c r="K15" s="6">
        <f t="shared" si="4"/>
        <v>0.9700700981865964</v>
      </c>
      <c r="L15" s="6">
        <f t="shared" si="4"/>
        <v>1.2272922018539418</v>
      </c>
      <c r="M15" s="1">
        <f t="shared" si="3"/>
        <v>1.0355026309259294</v>
      </c>
    </row>
    <row r="16" spans="1:15" x14ac:dyDescent="0.25">
      <c r="C16" s="6">
        <f t="shared" ref="C16:L16" si="5">50.9 - SQRT((50.9)^2-(C5)^2)</f>
        <v>1.1266386507802721</v>
      </c>
      <c r="D16" s="6">
        <f t="shared" si="5"/>
        <v>1.1138382680488164</v>
      </c>
      <c r="E16" s="6">
        <f t="shared" si="5"/>
        <v>0.96611270890278433</v>
      </c>
      <c r="F16" s="6">
        <f t="shared" si="5"/>
        <v>0.83100360502519521</v>
      </c>
      <c r="G16" s="6">
        <f t="shared" si="5"/>
        <v>0.79840721094787881</v>
      </c>
      <c r="H16" s="6">
        <f t="shared" si="5"/>
        <v>0.9819922272533006</v>
      </c>
      <c r="I16" s="6">
        <f t="shared" si="5"/>
        <v>0.89440031356487992</v>
      </c>
      <c r="J16" s="6">
        <f t="shared" si="5"/>
        <v>0.8273487819947789</v>
      </c>
      <c r="K16" s="6">
        <f t="shared" si="5"/>
        <v>0.95036636770996097</v>
      </c>
      <c r="L16" s="6">
        <f t="shared" si="5"/>
        <v>0.94254309915285717</v>
      </c>
      <c r="M16" s="1">
        <f t="shared" si="3"/>
        <v>0.94326512333807244</v>
      </c>
    </row>
    <row r="17" spans="1:26" x14ac:dyDescent="0.25">
      <c r="C17" s="6">
        <f t="shared" ref="C17:L17" si="6">50.9 - SQRT((50.9)^2-(C6)^2)</f>
        <v>0.74902792567226584</v>
      </c>
      <c r="D17" s="6">
        <f t="shared" si="6"/>
        <v>0.71305050115120139</v>
      </c>
      <c r="E17" s="6">
        <f t="shared" si="6"/>
        <v>0.65996516720952769</v>
      </c>
      <c r="F17" s="6">
        <f t="shared" si="6"/>
        <v>0.76999301815328636</v>
      </c>
      <c r="G17" s="6">
        <f t="shared" si="6"/>
        <v>0.85310599048128211</v>
      </c>
      <c r="H17" s="6">
        <f t="shared" si="6"/>
        <v>1.0447856287830248</v>
      </c>
      <c r="I17" s="6">
        <f t="shared" si="6"/>
        <v>0.61209787632814994</v>
      </c>
      <c r="J17" s="6">
        <f t="shared" si="6"/>
        <v>0.8420176195644089</v>
      </c>
      <c r="K17" s="6">
        <f t="shared" si="6"/>
        <v>0.7266495039448273</v>
      </c>
      <c r="L17" s="6">
        <f t="shared" si="6"/>
        <v>0.90010900011881034</v>
      </c>
      <c r="M17" s="1">
        <f t="shared" si="3"/>
        <v>0.78708022314067849</v>
      </c>
    </row>
    <row r="18" spans="1:26" x14ac:dyDescent="0.25">
      <c r="C18" s="6">
        <f t="shared" ref="C18:L18" si="7">50.9 - SQRT((50.9)^2-(C7)^2)</f>
        <v>0.60429839439557043</v>
      </c>
      <c r="D18" s="6">
        <f t="shared" si="7"/>
        <v>0.84755250739480203</v>
      </c>
      <c r="E18" s="6">
        <f t="shared" si="7"/>
        <v>0.47671668762534836</v>
      </c>
      <c r="F18" s="6">
        <f t="shared" si="7"/>
        <v>0.59809546349164577</v>
      </c>
      <c r="G18" s="6">
        <f t="shared" si="7"/>
        <v>0.70630019614015538</v>
      </c>
      <c r="H18" s="6">
        <f t="shared" si="7"/>
        <v>0.84755250739480203</v>
      </c>
      <c r="I18" s="6">
        <f t="shared" si="7"/>
        <v>0.33729140957735382</v>
      </c>
      <c r="J18" s="6">
        <f t="shared" si="7"/>
        <v>0.57968203598073131</v>
      </c>
      <c r="K18" s="6">
        <f t="shared" si="7"/>
        <v>0.67962664415964014</v>
      </c>
      <c r="L18" s="6">
        <f t="shared" si="7"/>
        <v>0.70967125032951373</v>
      </c>
      <c r="M18" s="1">
        <f t="shared" si="3"/>
        <v>0.63867870964895634</v>
      </c>
      <c r="Q18" s="1"/>
    </row>
    <row r="19" spans="1:26" x14ac:dyDescent="0.25">
      <c r="C19" s="6">
        <f t="shared" ref="C19:L19" si="8">50.9 - SQRT((50.9)^2-(C8)^2)</f>
        <v>0.25513945127304538</v>
      </c>
      <c r="D19" s="6">
        <f t="shared" si="8"/>
        <v>0.43233114161106556</v>
      </c>
      <c r="E19" s="6">
        <f t="shared" si="8"/>
        <v>0.49200063481987399</v>
      </c>
      <c r="F19" s="6">
        <f t="shared" si="8"/>
        <v>0.19402007652351472</v>
      </c>
      <c r="G19" s="6">
        <f t="shared" si="8"/>
        <v>0.41673544628873316</v>
      </c>
      <c r="H19" s="6">
        <f t="shared" si="8"/>
        <v>0.59809546349164577</v>
      </c>
      <c r="I19" s="6">
        <f t="shared" si="8"/>
        <v>0.56756910301271546</v>
      </c>
      <c r="J19" s="6">
        <f t="shared" si="8"/>
        <v>0.47259078635904928</v>
      </c>
      <c r="K19" s="6">
        <f t="shared" si="8"/>
        <v>0.52474913213831087</v>
      </c>
      <c r="L19" s="6">
        <f t="shared" si="8"/>
        <v>0.15349765747397015</v>
      </c>
      <c r="M19" s="1">
        <f t="shared" si="3"/>
        <v>0.41067288929919243</v>
      </c>
      <c r="P19" s="1"/>
      <c r="Q19" s="1"/>
    </row>
    <row r="20" spans="1:26" x14ac:dyDescent="0.25">
      <c r="C20" s="6">
        <f t="shared" ref="C20:L20" si="9">50.9 - SQRT((50.9)^2-(C9)^2)</f>
        <v>0.32809969953670048</v>
      </c>
      <c r="D20" s="6">
        <f t="shared" si="9"/>
        <v>0.29261417539925816</v>
      </c>
      <c r="E20" s="6">
        <f t="shared" si="9"/>
        <v>0.48920353733736022</v>
      </c>
      <c r="F20" s="6">
        <f t="shared" si="9"/>
        <v>0.46711786939001598</v>
      </c>
      <c r="G20" s="6">
        <f t="shared" si="9"/>
        <v>0.19842310144584729</v>
      </c>
      <c r="H20" s="6">
        <f t="shared" si="9"/>
        <v>0.19842310144584729</v>
      </c>
      <c r="I20" s="6">
        <f t="shared" si="9"/>
        <v>0.2915382569278222</v>
      </c>
      <c r="J20" s="6">
        <f t="shared" si="9"/>
        <v>0.53201016518526956</v>
      </c>
      <c r="K20" s="6">
        <f t="shared" si="9"/>
        <v>0.29046433724173681</v>
      </c>
      <c r="L20" s="6">
        <f t="shared" si="9"/>
        <v>0.438914993829151</v>
      </c>
      <c r="M20" s="1">
        <f t="shared" si="3"/>
        <v>0.35268092377390092</v>
      </c>
      <c r="P20" s="1"/>
      <c r="Q20" s="1"/>
    </row>
    <row r="21" spans="1:26" x14ac:dyDescent="0.25">
      <c r="C21" s="6">
        <f t="shared" ref="C21:L21" si="10">50.9 - SQRT((50.9)^2-(C10)^2)</f>
        <v>0.75772741488475504</v>
      </c>
      <c r="D21" s="6">
        <f t="shared" si="10"/>
        <v>8.6723191669683786E-2</v>
      </c>
      <c r="E21" s="6">
        <f t="shared" si="10"/>
        <v>0.2861886438098793</v>
      </c>
      <c r="F21" s="6">
        <f t="shared" si="10"/>
        <v>0.23351107487316369</v>
      </c>
      <c r="G21" s="6">
        <f t="shared" si="10"/>
        <v>0.59809546349164577</v>
      </c>
      <c r="H21" s="6">
        <f t="shared" si="10"/>
        <v>0.18536305956632049</v>
      </c>
      <c r="I21" s="6">
        <f t="shared" si="10"/>
        <v>0.36563644409875451</v>
      </c>
      <c r="J21" s="6">
        <f t="shared" si="10"/>
        <v>0.438914993829151</v>
      </c>
      <c r="K21" s="6">
        <f t="shared" si="10"/>
        <v>0.23255088323470829</v>
      </c>
      <c r="L21" s="6">
        <f t="shared" si="10"/>
        <v>0.46985028774949456</v>
      </c>
      <c r="M21" s="1">
        <f t="shared" si="3"/>
        <v>0.36545614572075563</v>
      </c>
      <c r="P21" s="1"/>
      <c r="Q21" s="1"/>
    </row>
    <row r="22" spans="1:26" x14ac:dyDescent="0.25">
      <c r="C22" s="6">
        <f t="shared" ref="C22:L22" si="11">50.9 - SQRT((50.9)^2-(C11)^2)</f>
        <v>5.06430719128943E-2</v>
      </c>
      <c r="D22" s="6">
        <f t="shared" si="11"/>
        <v>0.13980791998517361</v>
      </c>
      <c r="E22" s="6">
        <f t="shared" si="11"/>
        <v>0.57816080467646458</v>
      </c>
      <c r="F22" s="6">
        <f t="shared" si="11"/>
        <v>0.23543743404074036</v>
      </c>
      <c r="G22" s="6">
        <f t="shared" si="11"/>
        <v>0.18450828395725694</v>
      </c>
      <c r="H22" s="6">
        <f t="shared" si="11"/>
        <v>0.11773537936694112</v>
      </c>
      <c r="I22" s="6">
        <f t="shared" si="11"/>
        <v>0.54079031597100169</v>
      </c>
      <c r="J22" s="6">
        <f t="shared" si="11"/>
        <v>0.29911166787681509</v>
      </c>
      <c r="K22" s="6">
        <f t="shared" si="11"/>
        <v>6.5937600856642575E-2</v>
      </c>
      <c r="L22" s="6">
        <f t="shared" si="11"/>
        <v>3.5474051162140086E-2</v>
      </c>
      <c r="M22" s="1">
        <f t="shared" si="3"/>
        <v>0.22476065298060705</v>
      </c>
      <c r="P22" s="1"/>
      <c r="Q22" s="1"/>
    </row>
    <row r="23" spans="1:26" x14ac:dyDescent="0.25">
      <c r="P23" s="1"/>
      <c r="Q23" s="1"/>
    </row>
    <row r="24" spans="1:26" x14ac:dyDescent="0.25">
      <c r="A24" t="s">
        <v>70</v>
      </c>
      <c r="B24">
        <v>9.81</v>
      </c>
      <c r="C24" t="s">
        <v>59</v>
      </c>
      <c r="D24" t="s">
        <v>60</v>
      </c>
      <c r="E24" t="s">
        <v>61</v>
      </c>
      <c r="F24" t="s">
        <v>62</v>
      </c>
      <c r="G24" t="s">
        <v>63</v>
      </c>
      <c r="H24" t="s">
        <v>64</v>
      </c>
      <c r="I24" t="s">
        <v>65</v>
      </c>
      <c r="J24" t="s">
        <v>66</v>
      </c>
      <c r="K24" t="s">
        <v>67</v>
      </c>
      <c r="L24" t="s">
        <v>68</v>
      </c>
      <c r="M24" t="s">
        <v>69</v>
      </c>
      <c r="N24" t="s">
        <v>72</v>
      </c>
      <c r="O24" t="s">
        <v>75</v>
      </c>
      <c r="P24" t="s">
        <v>76</v>
      </c>
      <c r="Q24" t="s">
        <v>77</v>
      </c>
      <c r="R24" t="s">
        <v>78</v>
      </c>
      <c r="S24" t="s">
        <v>79</v>
      </c>
      <c r="T24" t="s">
        <v>80</v>
      </c>
      <c r="U24" t="s">
        <v>81</v>
      </c>
      <c r="V24" t="s">
        <v>82</v>
      </c>
      <c r="W24" t="s">
        <v>83</v>
      </c>
      <c r="X24" t="s">
        <v>84</v>
      </c>
      <c r="Y24" t="s">
        <v>85</v>
      </c>
      <c r="Z24" t="s">
        <v>87</v>
      </c>
    </row>
    <row r="25" spans="1:26" x14ac:dyDescent="0.25">
      <c r="A25" s="11" t="s">
        <v>56</v>
      </c>
      <c r="B25" s="11">
        <f>52.6/1000</f>
        <v>5.2600000000000001E-2</v>
      </c>
      <c r="C25" s="1">
        <f>SQRT(2*$B$24*(C13/100))*($B$25 + $B$26)</f>
        <v>2.8453612265916171E-2</v>
      </c>
      <c r="D25" s="1">
        <f t="shared" ref="D25:L25" si="12">SQRT(2*$B$24*(D13/100))*($B$25 + $B$26)</f>
        <v>2.2726291469605486E-2</v>
      </c>
      <c r="E25" s="1">
        <f t="shared" si="12"/>
        <v>2.4834476816972692E-2</v>
      </c>
      <c r="F25" s="1">
        <f t="shared" si="12"/>
        <v>3.0935899007357721E-2</v>
      </c>
      <c r="G25" s="1">
        <f t="shared" si="12"/>
        <v>2.9680872696391806E-2</v>
      </c>
      <c r="H25" s="1">
        <f t="shared" si="12"/>
        <v>2.4681908927112774E-2</v>
      </c>
      <c r="I25" s="1">
        <f t="shared" si="12"/>
        <v>3.0090427874931974E-2</v>
      </c>
      <c r="J25" s="1">
        <f t="shared" si="12"/>
        <v>2.9885620467022516E-2</v>
      </c>
      <c r="K25" s="1">
        <f t="shared" si="12"/>
        <v>2.9399441026086034E-2</v>
      </c>
      <c r="L25" s="1">
        <f t="shared" si="12"/>
        <v>2.6616496776791912E-2</v>
      </c>
      <c r="M25" s="1">
        <f>AVERAGE(C25:L25)</f>
        <v>2.7730504732818906E-2</v>
      </c>
      <c r="N25" s="1">
        <f>_xlfn.STDEV.S(C25:L25)</f>
        <v>2.819861299863659E-3</v>
      </c>
      <c r="O25">
        <f>LN(C25)</f>
        <v>-3.5594801575446717</v>
      </c>
      <c r="P25">
        <f t="shared" ref="P25:X25" si="13">LN(D25)</f>
        <v>-3.7842328101877016</v>
      </c>
      <c r="Q25">
        <f t="shared" si="13"/>
        <v>-3.695522397003784</v>
      </c>
      <c r="R25">
        <f t="shared" si="13"/>
        <v>-3.4758379892493911</v>
      </c>
      <c r="S25">
        <f t="shared" si="13"/>
        <v>-3.517252457597988</v>
      </c>
      <c r="T25">
        <f t="shared" si="13"/>
        <v>-3.7016847358083389</v>
      </c>
      <c r="U25">
        <f t="shared" si="13"/>
        <v>-3.5035481686030665</v>
      </c>
      <c r="V25">
        <f t="shared" si="13"/>
        <v>-3.5103778351003787</v>
      </c>
      <c r="W25">
        <f t="shared" si="13"/>
        <v>-3.5267796175364072</v>
      </c>
      <c r="X25">
        <f t="shared" si="13"/>
        <v>-3.6262240758477207</v>
      </c>
      <c r="Y25">
        <f>_xlfn.STDEV.S(O25:X25)</f>
        <v>0.10525840782577243</v>
      </c>
      <c r="Z25">
        <f>AVERAGE(O25:X25)</f>
        <v>-3.5900940244479451</v>
      </c>
    </row>
    <row r="26" spans="1:26" x14ac:dyDescent="0.25">
      <c r="A26" t="s">
        <v>71</v>
      </c>
      <c r="B26">
        <f>4.5/1000</f>
        <v>4.4999999999999997E-3</v>
      </c>
      <c r="C26" s="1">
        <f t="shared" ref="C26:L26" si="14">SQRT(2*$B$24*(C14/100))*($B$25 + $B$26)</f>
        <v>2.5216016104871636E-2</v>
      </c>
      <c r="D26" s="1">
        <f t="shared" si="14"/>
        <v>2.7662091599889943E-2</v>
      </c>
      <c r="E26" s="1">
        <f t="shared" si="14"/>
        <v>2.8070514328671137E-2</v>
      </c>
      <c r="F26" s="1">
        <f t="shared" si="14"/>
        <v>2.7202876947602969E-2</v>
      </c>
      <c r="G26" s="1">
        <f t="shared" si="14"/>
        <v>2.7075365688031632E-2</v>
      </c>
      <c r="H26" s="1">
        <f t="shared" si="14"/>
        <v>2.9578521028278251E-2</v>
      </c>
      <c r="I26" s="1">
        <f t="shared" si="14"/>
        <v>2.830034947480525E-2</v>
      </c>
      <c r="J26" s="1">
        <f t="shared" si="14"/>
        <v>2.6845897820136647E-2</v>
      </c>
      <c r="K26" s="1">
        <f t="shared" si="14"/>
        <v>2.6132422260010033E-2</v>
      </c>
      <c r="L26" s="1">
        <f t="shared" si="14"/>
        <v>2.7024367020733138E-2</v>
      </c>
      <c r="M26" s="1">
        <f t="shared" ref="M26:M34" si="15">AVERAGE(C26:L26)</f>
        <v>2.731084222730306E-2</v>
      </c>
      <c r="N26" s="1">
        <f t="shared" ref="N26:N34" si="16">_xlfn.STDEV.S(C26:L26)</f>
        <v>1.2001984424358913E-3</v>
      </c>
      <c r="O26">
        <f t="shared" ref="O26:O34" si="17">LN(C26)</f>
        <v>-3.6802759266301734</v>
      </c>
      <c r="P26">
        <f t="shared" ref="P26:P34" si="18">LN(D26)</f>
        <v>-3.5876923373871588</v>
      </c>
      <c r="Q26">
        <f t="shared" ref="Q26:Q34" si="19">LN(E26)</f>
        <v>-3.5730355657027828</v>
      </c>
      <c r="R26">
        <f t="shared" ref="R26:R34" si="20">LN(F26)</f>
        <v>-3.6044325411409894</v>
      </c>
      <c r="S26">
        <f t="shared" ref="S26:S34" si="21">LN(G26)</f>
        <v>-3.6091309797031319</v>
      </c>
      <c r="T26">
        <f t="shared" ref="T26:T34" si="22">LN(H26)</f>
        <v>-3.5207068219934849</v>
      </c>
      <c r="U26">
        <f t="shared" ref="U26:U34" si="23">LN(I26)</f>
        <v>-3.5648811254761448</v>
      </c>
      <c r="V26">
        <f t="shared" ref="V26:V34" si="24">LN(J26)</f>
        <v>-3.6176422510724628</v>
      </c>
      <c r="W26">
        <f t="shared" ref="W26:W34" si="25">LN(K26)</f>
        <v>-3.6445785034012119</v>
      </c>
      <c r="X26">
        <f t="shared" ref="X26:X34" si="26">LN(L26)</f>
        <v>-3.6110163377206872</v>
      </c>
      <c r="Y26">
        <f t="shared" ref="Y26:Y34" si="27">_xlfn.STDEV.S(O26:X26)</f>
        <v>4.3904524423095379E-2</v>
      </c>
      <c r="Z26">
        <f t="shared" ref="Z26:Z34" si="28">AVERAGE(O26:X26)</f>
        <v>-3.6013392390228227</v>
      </c>
    </row>
    <row r="27" spans="1:26" x14ac:dyDescent="0.25">
      <c r="A27" t="s">
        <v>25</v>
      </c>
      <c r="B27">
        <f>50.9/1000</f>
        <v>5.0900000000000001E-2</v>
      </c>
      <c r="C27" s="1">
        <f t="shared" ref="C27:L27" si="29">SQRT(2*$B$24*(C15/100))*($B$25 + $B$26)</f>
        <v>2.3843264159420986E-2</v>
      </c>
      <c r="D27" s="1">
        <f t="shared" si="29"/>
        <v>2.7585536765931968E-2</v>
      </c>
      <c r="E27" s="1">
        <f t="shared" si="29"/>
        <v>2.4834476816972692E-2</v>
      </c>
      <c r="F27" s="1">
        <f t="shared" si="29"/>
        <v>2.9245979556615787E-2</v>
      </c>
      <c r="G27" s="1">
        <f t="shared" si="29"/>
        <v>2.5903225036957876E-2</v>
      </c>
      <c r="H27" s="1">
        <f t="shared" si="29"/>
        <v>2.2472621970185451E-2</v>
      </c>
      <c r="I27" s="1">
        <f t="shared" si="29"/>
        <v>2.2472621970185451E-2</v>
      </c>
      <c r="J27" s="1">
        <f t="shared" si="29"/>
        <v>2.7126367686964564E-2</v>
      </c>
      <c r="K27" s="1">
        <f t="shared" si="29"/>
        <v>2.4910770963985911E-2</v>
      </c>
      <c r="L27" s="1">
        <f t="shared" si="29"/>
        <v>2.8019449417351242E-2</v>
      </c>
      <c r="M27" s="1">
        <f t="shared" si="15"/>
        <v>2.5641431434457195E-2</v>
      </c>
      <c r="N27" s="1">
        <f t="shared" si="16"/>
        <v>2.3381380689350621E-3</v>
      </c>
      <c r="O27">
        <f t="shared" si="17"/>
        <v>-3.7362535267187993</v>
      </c>
      <c r="P27">
        <f t="shared" si="18"/>
        <v>-3.590463673830711</v>
      </c>
      <c r="Q27">
        <f t="shared" si="19"/>
        <v>-3.695522397003784</v>
      </c>
      <c r="R27">
        <f t="shared" si="20"/>
        <v>-3.5320131658074043</v>
      </c>
      <c r="S27">
        <f t="shared" si="21"/>
        <v>-3.653387799227005</v>
      </c>
      <c r="T27">
        <f t="shared" si="22"/>
        <v>-3.7954575120006688</v>
      </c>
      <c r="U27">
        <f t="shared" si="23"/>
        <v>-3.7954575120006688</v>
      </c>
      <c r="V27">
        <f t="shared" si="24"/>
        <v>-3.6072490467533949</v>
      </c>
      <c r="W27">
        <f t="shared" si="25"/>
        <v>-3.6924550002076266</v>
      </c>
      <c r="X27">
        <f t="shared" si="26"/>
        <v>-3.5748563878969093</v>
      </c>
      <c r="Y27">
        <f t="shared" si="27"/>
        <v>9.1642055637524131E-2</v>
      </c>
      <c r="Z27">
        <f t="shared" si="28"/>
        <v>-3.6673116021446979</v>
      </c>
    </row>
    <row r="28" spans="1:26" x14ac:dyDescent="0.25">
      <c r="C28" s="1">
        <f t="shared" ref="C28:L28" si="30">SQRT(2*$B$24*(C16/100))*($B$25 + $B$26)</f>
        <v>2.6845897820136647E-2</v>
      </c>
      <c r="D28" s="1">
        <f t="shared" si="30"/>
        <v>2.669295640578611E-2</v>
      </c>
      <c r="E28" s="1">
        <f t="shared" si="30"/>
        <v>2.48599074416068E-2</v>
      </c>
      <c r="F28" s="1">
        <f t="shared" si="30"/>
        <v>2.3056164585840606E-2</v>
      </c>
      <c r="G28" s="1">
        <f t="shared" si="30"/>
        <v>2.2599448189760247E-2</v>
      </c>
      <c r="H28" s="1">
        <f t="shared" si="30"/>
        <v>2.506337977760946E-2</v>
      </c>
      <c r="I28" s="1">
        <f t="shared" si="30"/>
        <v>2.3919471580908382E-2</v>
      </c>
      <c r="J28" s="1">
        <f t="shared" si="30"/>
        <v>2.3005407250035061E-2</v>
      </c>
      <c r="K28" s="1">
        <f t="shared" si="30"/>
        <v>2.4656483580491662E-2</v>
      </c>
      <c r="L28" s="1">
        <f t="shared" si="30"/>
        <v>2.4554789691368553E-2</v>
      </c>
      <c r="M28" s="1">
        <f t="shared" si="15"/>
        <v>2.4525390632354351E-2</v>
      </c>
      <c r="N28" s="1">
        <f t="shared" si="16"/>
        <v>1.4547945757956823E-3</v>
      </c>
      <c r="O28">
        <f t="shared" si="17"/>
        <v>-3.6176422510724628</v>
      </c>
      <c r="P28">
        <f t="shared" si="18"/>
        <v>-3.6233555534053377</v>
      </c>
      <c r="Q28">
        <f t="shared" si="19"/>
        <v>-3.69449891609207</v>
      </c>
      <c r="R28">
        <f t="shared" si="20"/>
        <v>-3.7698221012250941</v>
      </c>
      <c r="S28">
        <f t="shared" si="21"/>
        <v>-3.7898297893842714</v>
      </c>
      <c r="T28">
        <f t="shared" si="22"/>
        <v>-3.6863474711854436</v>
      </c>
      <c r="U28">
        <f t="shared" si="23"/>
        <v>-3.7330624412428661</v>
      </c>
      <c r="V28">
        <f t="shared" si="24"/>
        <v>-3.7720259928565398</v>
      </c>
      <c r="W28">
        <f t="shared" si="25"/>
        <v>-3.7027153875008456</v>
      </c>
      <c r="X28">
        <f t="shared" si="26"/>
        <v>-3.7068483443262816</v>
      </c>
      <c r="Y28">
        <f t="shared" si="27"/>
        <v>5.89057944725399E-2</v>
      </c>
      <c r="Z28">
        <f t="shared" si="28"/>
        <v>-3.7096148248291216</v>
      </c>
    </row>
    <row r="29" spans="1:26" x14ac:dyDescent="0.25">
      <c r="C29" s="1">
        <f t="shared" ref="C29:L29" si="31">SQRT(2*$B$24*(C17/100))*($B$25 + $B$26)</f>
        <v>2.1889438158607138E-2</v>
      </c>
      <c r="D29" s="1">
        <f t="shared" si="31"/>
        <v>2.135727080763682E-2</v>
      </c>
      <c r="E29" s="1">
        <f t="shared" si="31"/>
        <v>2.0546890992245059E-2</v>
      </c>
      <c r="F29" s="1">
        <f t="shared" si="31"/>
        <v>2.2193663827890744E-2</v>
      </c>
      <c r="G29" s="1">
        <f t="shared" si="31"/>
        <v>2.3360767417527191E-2</v>
      </c>
      <c r="H29" s="1">
        <f t="shared" si="31"/>
        <v>2.5852301062820666E-2</v>
      </c>
      <c r="I29" s="1">
        <f t="shared" si="31"/>
        <v>1.9787733201439929E-2</v>
      </c>
      <c r="J29" s="1">
        <f t="shared" si="31"/>
        <v>2.3208453357907839E-2</v>
      </c>
      <c r="K29" s="1">
        <f t="shared" si="31"/>
        <v>2.1559967431713695E-2</v>
      </c>
      <c r="L29" s="1">
        <f t="shared" si="31"/>
        <v>2.3995685536199629E-2</v>
      </c>
      <c r="M29" s="1">
        <f t="shared" si="15"/>
        <v>2.237521717939887E-2</v>
      </c>
      <c r="N29" s="1">
        <f t="shared" si="16"/>
        <v>1.7760524784223412E-3</v>
      </c>
      <c r="O29">
        <f t="shared" si="17"/>
        <v>-3.821751034354778</v>
      </c>
      <c r="P29">
        <f t="shared" si="18"/>
        <v>-3.846363044231627</v>
      </c>
      <c r="Q29">
        <f t="shared" si="19"/>
        <v>-3.8850456394004493</v>
      </c>
      <c r="R29">
        <f t="shared" si="20"/>
        <v>-3.8079484440000648</v>
      </c>
      <c r="S29">
        <f t="shared" si="21"/>
        <v>-3.7566972697840133</v>
      </c>
      <c r="T29">
        <f t="shared" si="22"/>
        <v>-3.6553556660195334</v>
      </c>
      <c r="U29">
        <f t="shared" si="23"/>
        <v>-3.9226930685537424</v>
      </c>
      <c r="V29">
        <f t="shared" si="24"/>
        <v>-3.763238697800753</v>
      </c>
      <c r="W29">
        <f t="shared" si="25"/>
        <v>-3.8369170435309004</v>
      </c>
      <c r="X29">
        <f t="shared" si="26"/>
        <v>-3.7298812341196488</v>
      </c>
      <c r="Y29">
        <f t="shared" si="27"/>
        <v>7.8409993995668767E-2</v>
      </c>
      <c r="Z29">
        <f t="shared" si="28"/>
        <v>-3.8025891141795514</v>
      </c>
    </row>
    <row r="30" spans="1:26" x14ac:dyDescent="0.25">
      <c r="C30" s="1">
        <f t="shared" ref="C30:L30" si="32">SQRT(2*$B$24*(C18/100))*($B$25 + $B$26)</f>
        <v>1.9661259257931104E-2</v>
      </c>
      <c r="D30" s="1">
        <f t="shared" si="32"/>
        <v>2.3284607215467559E-2</v>
      </c>
      <c r="E30" s="1">
        <f t="shared" si="32"/>
        <v>1.7462876683101508E-2</v>
      </c>
      <c r="F30" s="1">
        <f t="shared" si="32"/>
        <v>1.9560090684608105E-2</v>
      </c>
      <c r="G30" s="1">
        <f t="shared" si="32"/>
        <v>2.1255937929293426E-2</v>
      </c>
      <c r="H30" s="1">
        <f t="shared" si="32"/>
        <v>2.3284607215467559E-2</v>
      </c>
      <c r="I30" s="1">
        <f t="shared" si="32"/>
        <v>1.4688865356390182E-2</v>
      </c>
      <c r="J30" s="1">
        <f t="shared" si="32"/>
        <v>1.9256640859195713E-2</v>
      </c>
      <c r="K30" s="1">
        <f t="shared" si="32"/>
        <v>2.0850708085116562E-2</v>
      </c>
      <c r="L30" s="1">
        <f t="shared" si="32"/>
        <v>2.1306603087786657E-2</v>
      </c>
      <c r="M30" s="1">
        <f t="shared" si="15"/>
        <v>2.0061219637435835E-2</v>
      </c>
      <c r="N30" s="1">
        <f t="shared" si="16"/>
        <v>2.6045707872696319E-3</v>
      </c>
      <c r="O30">
        <f t="shared" si="17"/>
        <v>-3.9291051145375837</v>
      </c>
      <c r="P30">
        <f t="shared" si="18"/>
        <v>-3.7599627712549184</v>
      </c>
      <c r="Q30">
        <f t="shared" si="19"/>
        <v>-4.0476779836595371</v>
      </c>
      <c r="R30">
        <f t="shared" si="20"/>
        <v>-3.9342639781588047</v>
      </c>
      <c r="S30">
        <f t="shared" si="21"/>
        <v>-3.8511189906788026</v>
      </c>
      <c r="T30">
        <f t="shared" si="22"/>
        <v>-3.7599627712549184</v>
      </c>
      <c r="U30">
        <f t="shared" si="23"/>
        <v>-4.2206655309632364</v>
      </c>
      <c r="V30">
        <f t="shared" si="24"/>
        <v>-3.9498992980416796</v>
      </c>
      <c r="W30">
        <f t="shared" si="25"/>
        <v>-3.870367370397124</v>
      </c>
      <c r="X30">
        <f t="shared" si="26"/>
        <v>-3.8487382501866674</v>
      </c>
      <c r="Y30">
        <f t="shared" si="27"/>
        <v>0.13796621189384881</v>
      </c>
      <c r="Z30">
        <f t="shared" si="28"/>
        <v>-3.9171762059133277</v>
      </c>
    </row>
    <row r="31" spans="1:26" x14ac:dyDescent="0.25">
      <c r="C31" s="1">
        <f t="shared" ref="C31:L31" si="33">SQRT(2*$B$24*(C19/100))*($B$25 + $B$26)</f>
        <v>1.2775397396378493E-2</v>
      </c>
      <c r="D31" s="1">
        <f t="shared" si="33"/>
        <v>1.663006204828564E-2</v>
      </c>
      <c r="E31" s="1">
        <f t="shared" si="33"/>
        <v>1.7740605614056004E-2</v>
      </c>
      <c r="F31" s="1">
        <f t="shared" si="33"/>
        <v>1.1140609343673891E-2</v>
      </c>
      <c r="G31" s="1">
        <f t="shared" si="33"/>
        <v>1.6327354816515732E-2</v>
      </c>
      <c r="H31" s="1">
        <f t="shared" si="33"/>
        <v>1.9560090684608105E-2</v>
      </c>
      <c r="I31" s="1">
        <f t="shared" si="33"/>
        <v>1.905438704104526E-2</v>
      </c>
      <c r="J31" s="1">
        <f t="shared" si="33"/>
        <v>1.7387143359181248E-2</v>
      </c>
      <c r="K31" s="1">
        <f t="shared" si="33"/>
        <v>1.832151887194227E-2</v>
      </c>
      <c r="L31" s="1">
        <f t="shared" si="33"/>
        <v>9.9091518986643614E-3</v>
      </c>
      <c r="M31" s="1">
        <f t="shared" si="15"/>
        <v>1.5884632107435105E-2</v>
      </c>
      <c r="N31" s="1">
        <f t="shared" si="16"/>
        <v>3.3965352003406842E-3</v>
      </c>
      <c r="O31">
        <f t="shared" si="17"/>
        <v>-4.360234036027582</v>
      </c>
      <c r="P31">
        <f t="shared" si="18"/>
        <v>-4.0965432546786902</v>
      </c>
      <c r="Q31">
        <f t="shared" si="19"/>
        <v>-4.0318991643487925</v>
      </c>
      <c r="R31">
        <f t="shared" si="20"/>
        <v>-4.497158347264925</v>
      </c>
      <c r="S31">
        <f t="shared" si="21"/>
        <v>-4.1149133681874472</v>
      </c>
      <c r="T31">
        <f t="shared" si="22"/>
        <v>-3.9342639781588047</v>
      </c>
      <c r="U31">
        <f t="shared" si="23"/>
        <v>-3.9604579130537814</v>
      </c>
      <c r="V31">
        <f t="shared" si="24"/>
        <v>-4.0520242332768683</v>
      </c>
      <c r="W31">
        <f t="shared" si="25"/>
        <v>-3.9996790153157082</v>
      </c>
      <c r="X31">
        <f t="shared" si="26"/>
        <v>-4.6142965146592232</v>
      </c>
      <c r="Y31">
        <f t="shared" si="27"/>
        <v>0.23813666873043579</v>
      </c>
      <c r="Z31">
        <f t="shared" si="28"/>
        <v>-4.1661469824971817</v>
      </c>
    </row>
    <row r="32" spans="1:26" x14ac:dyDescent="0.25">
      <c r="C32" s="1">
        <f t="shared" ref="C32:L32" si="34">SQRT(2*$B$24*(C20/100))*($B$25 + $B$26)</f>
        <v>1.4487335780470409E-2</v>
      </c>
      <c r="D32" s="1">
        <f t="shared" si="34"/>
        <v>1.3681486630661443E-2</v>
      </c>
      <c r="E32" s="1">
        <f t="shared" si="34"/>
        <v>1.7690104732148257E-2</v>
      </c>
      <c r="F32" s="1">
        <f t="shared" si="34"/>
        <v>1.7286172814476208E-2</v>
      </c>
      <c r="G32" s="1">
        <f t="shared" si="34"/>
        <v>1.1266310767642965E-2</v>
      </c>
      <c r="H32" s="1">
        <f t="shared" si="34"/>
        <v>1.1266310767642965E-2</v>
      </c>
      <c r="I32" s="1">
        <f t="shared" si="34"/>
        <v>1.3656310611236917E-2</v>
      </c>
      <c r="J32" s="1">
        <f t="shared" si="34"/>
        <v>1.8447842197292032E-2</v>
      </c>
      <c r="K32" s="1">
        <f t="shared" si="34"/>
        <v>1.3631134993245359E-2</v>
      </c>
      <c r="L32" s="1">
        <f t="shared" si="34"/>
        <v>1.6756210915149776E-2</v>
      </c>
      <c r="M32" s="1">
        <f t="shared" si="15"/>
        <v>1.4816922020996635E-2</v>
      </c>
      <c r="N32" s="1">
        <f t="shared" si="16"/>
        <v>2.5961816405053986E-3</v>
      </c>
      <c r="O32">
        <f t="shared" si="17"/>
        <v>-4.2344804056370835</v>
      </c>
      <c r="P32">
        <f t="shared" si="18"/>
        <v>-4.2917117008601116</v>
      </c>
      <c r="Q32">
        <f t="shared" si="19"/>
        <v>-4.0347498504125783</v>
      </c>
      <c r="R32">
        <f t="shared" si="20"/>
        <v>-4.0578483563352279</v>
      </c>
      <c r="S32">
        <f t="shared" si="21"/>
        <v>-4.4859383543309486</v>
      </c>
      <c r="T32">
        <f t="shared" si="22"/>
        <v>-4.4859383543309486</v>
      </c>
      <c r="U32">
        <f t="shared" si="23"/>
        <v>-4.2935535483446783</v>
      </c>
      <c r="V32">
        <f t="shared" si="24"/>
        <v>-3.9928078694115747</v>
      </c>
      <c r="W32">
        <f t="shared" si="25"/>
        <v>-4.2953987650424725</v>
      </c>
      <c r="X32">
        <f t="shared" si="26"/>
        <v>-4.0889862885362636</v>
      </c>
      <c r="Y32">
        <f t="shared" si="27"/>
        <v>0.17854605181954761</v>
      </c>
      <c r="Z32">
        <f t="shared" si="28"/>
        <v>-4.2261413493241884</v>
      </c>
    </row>
    <row r="33" spans="3:26" x14ac:dyDescent="0.25">
      <c r="C33" s="1">
        <f t="shared" ref="C33:L33" si="35">SQRT(2*$B$24*(C21/100))*($B$25 + $B$26)</f>
        <v>2.2016187235713094E-2</v>
      </c>
      <c r="D33" s="1">
        <f t="shared" si="35"/>
        <v>7.4482326935464416E-3</v>
      </c>
      <c r="E33" s="1">
        <f t="shared" si="35"/>
        <v>1.353043652035698E-2</v>
      </c>
      <c r="F33" s="1">
        <f t="shared" si="35"/>
        <v>1.2221917595846362E-2</v>
      </c>
      <c r="G33" s="1">
        <f t="shared" si="35"/>
        <v>1.9560090684608105E-2</v>
      </c>
      <c r="H33" s="1">
        <f t="shared" si="35"/>
        <v>1.0889230837417812E-2</v>
      </c>
      <c r="I33" s="1">
        <f t="shared" si="35"/>
        <v>1.5293621866965614E-2</v>
      </c>
      <c r="J33" s="1">
        <f t="shared" si="35"/>
        <v>1.6756210915149776E-2</v>
      </c>
      <c r="K33" s="1">
        <f t="shared" si="35"/>
        <v>1.2196763602926285E-2</v>
      </c>
      <c r="L33" s="1">
        <f t="shared" si="35"/>
        <v>1.7336657057947385E-2</v>
      </c>
      <c r="M33" s="1">
        <f t="shared" si="15"/>
        <v>1.4724934901047787E-2</v>
      </c>
      <c r="N33" s="1">
        <f t="shared" si="16"/>
        <v>4.3404846708279092E-3</v>
      </c>
      <c r="O33">
        <f t="shared" si="17"/>
        <v>-3.8159773127382479</v>
      </c>
      <c r="P33">
        <f t="shared" si="18"/>
        <v>-4.8997784970750988</v>
      </c>
      <c r="Q33">
        <f t="shared" si="19"/>
        <v>-4.3028135741745057</v>
      </c>
      <c r="R33">
        <f t="shared" si="20"/>
        <v>-4.4045244148127543</v>
      </c>
      <c r="S33">
        <f t="shared" si="21"/>
        <v>-3.9342639781588047</v>
      </c>
      <c r="T33">
        <f t="shared" si="22"/>
        <v>-4.5199809747045325</v>
      </c>
      <c r="U33">
        <f t="shared" si="23"/>
        <v>-4.1803194089389581</v>
      </c>
      <c r="V33">
        <f t="shared" si="24"/>
        <v>-4.0889862885362636</v>
      </c>
      <c r="W33">
        <f t="shared" si="25"/>
        <v>-4.4065846408841427</v>
      </c>
      <c r="X33">
        <f t="shared" si="26"/>
        <v>-4.0549321141080235</v>
      </c>
      <c r="Y33">
        <f t="shared" si="27"/>
        <v>0.31658156123205367</v>
      </c>
      <c r="Z33">
        <f t="shared" si="28"/>
        <v>-4.2608161204131321</v>
      </c>
    </row>
    <row r="34" spans="3:26" x14ac:dyDescent="0.25">
      <c r="C34" s="1">
        <f t="shared" ref="C34:L34" si="36">SQRT(2*$B$24*(C22/100))*($B$25 + $B$26)</f>
        <v>5.6917475648820695E-3</v>
      </c>
      <c r="D34" s="1">
        <f t="shared" si="36"/>
        <v>9.4569588000718453E-3</v>
      </c>
      <c r="E34" s="1">
        <f t="shared" si="36"/>
        <v>1.923135712871488E-2</v>
      </c>
      <c r="F34" s="1">
        <f t="shared" si="36"/>
        <v>1.2272226656957371E-2</v>
      </c>
      <c r="G34" s="1">
        <f t="shared" si="36"/>
        <v>1.0864094749855927E-2</v>
      </c>
      <c r="H34" s="1">
        <f t="shared" si="36"/>
        <v>8.6783888099712936E-3</v>
      </c>
      <c r="I34" s="1">
        <f t="shared" si="36"/>
        <v>1.8599448320674505E-2</v>
      </c>
      <c r="J34" s="1">
        <f t="shared" si="36"/>
        <v>1.3832551220032146E-2</v>
      </c>
      <c r="K34" s="1">
        <f t="shared" si="36"/>
        <v>6.4945965934465073E-3</v>
      </c>
      <c r="L34" s="1">
        <f t="shared" si="36"/>
        <v>4.7636627100942327E-3</v>
      </c>
      <c r="M34" s="1">
        <f t="shared" si="15"/>
        <v>1.0988503255470076E-2</v>
      </c>
      <c r="N34" s="1">
        <f t="shared" si="16"/>
        <v>5.0585996278287885E-3</v>
      </c>
      <c r="O34">
        <f t="shared" si="17"/>
        <v>-5.1687379488451377</v>
      </c>
      <c r="P34">
        <f t="shared" si="18"/>
        <v>-4.6610044275119318</v>
      </c>
      <c r="Q34">
        <f t="shared" si="19"/>
        <v>-3.9512131483555275</v>
      </c>
      <c r="R34">
        <f t="shared" si="20"/>
        <v>-4.4004165650886344</v>
      </c>
      <c r="S34">
        <f t="shared" si="21"/>
        <v>-4.5222919867517</v>
      </c>
      <c r="T34">
        <f t="shared" si="22"/>
        <v>-4.7469193885106318</v>
      </c>
      <c r="U34">
        <f t="shared" si="23"/>
        <v>-3.9846233588816435</v>
      </c>
      <c r="V34">
        <f t="shared" si="24"/>
        <v>-4.2807306803228737</v>
      </c>
      <c r="W34">
        <f t="shared" si="25"/>
        <v>-5.0367847411123634</v>
      </c>
      <c r="X34">
        <f t="shared" si="26"/>
        <v>-5.3467384297238327</v>
      </c>
      <c r="Y34">
        <f t="shared" si="27"/>
        <v>0.47651482684880625</v>
      </c>
      <c r="Z34">
        <f t="shared" si="28"/>
        <v>-4.6099460675104282</v>
      </c>
    </row>
    <row r="39" spans="3:26" x14ac:dyDescent="0.25">
      <c r="J39" t="s">
        <v>0</v>
      </c>
      <c r="K39" t="s">
        <v>69</v>
      </c>
      <c r="L39" t="s">
        <v>72</v>
      </c>
    </row>
    <row r="40" spans="3:26" x14ac:dyDescent="0.25">
      <c r="J40">
        <f>A2/100</f>
        <v>0.15</v>
      </c>
      <c r="K40">
        <v>1.7299496506770844</v>
      </c>
      <c r="L40">
        <v>0.17591522828950246</v>
      </c>
    </row>
    <row r="41" spans="3:26" x14ac:dyDescent="0.25">
      <c r="J41">
        <f t="shared" ref="J41:J49" si="37">A3/100</f>
        <v>0.3</v>
      </c>
      <c r="K41">
        <v>1.7037692759664793</v>
      </c>
      <c r="L41">
        <v>7.4873605664230194E-2</v>
      </c>
    </row>
    <row r="42" spans="3:26" x14ac:dyDescent="0.25">
      <c r="J42">
        <f t="shared" si="37"/>
        <v>0.45</v>
      </c>
      <c r="K42">
        <v>1.599624160479189</v>
      </c>
      <c r="L42">
        <v>0.1458632352552145</v>
      </c>
    </row>
    <row r="43" spans="3:26" x14ac:dyDescent="0.25">
      <c r="J43">
        <f t="shared" si="37"/>
        <v>0.6</v>
      </c>
      <c r="K43">
        <v>1.5300006749227142</v>
      </c>
      <c r="L43">
        <v>9.0756421221072497E-2</v>
      </c>
    </row>
    <row r="44" spans="3:26" x14ac:dyDescent="0.25">
      <c r="J44">
        <f t="shared" si="37"/>
        <v>0.75</v>
      </c>
      <c r="K44">
        <v>1.3958634909920788</v>
      </c>
      <c r="L44">
        <v>0.11079788825461344</v>
      </c>
    </row>
    <row r="45" spans="3:26" x14ac:dyDescent="0.25">
      <c r="J45">
        <f t="shared" si="37"/>
        <v>0.9</v>
      </c>
      <c r="K45">
        <v>1.2515062469405875</v>
      </c>
      <c r="L45">
        <v>0.1624844685307244</v>
      </c>
    </row>
    <row r="46" spans="3:26" x14ac:dyDescent="0.25">
      <c r="J46">
        <f t="shared" si="37"/>
        <v>1.05</v>
      </c>
      <c r="K46">
        <v>0.99095252791664357</v>
      </c>
      <c r="L46">
        <v>0.21189065759729184</v>
      </c>
    </row>
    <row r="47" spans="3:26" x14ac:dyDescent="0.25">
      <c r="J47">
        <f t="shared" si="37"/>
        <v>1.2</v>
      </c>
      <c r="K47">
        <v>0.92434412288200285</v>
      </c>
      <c r="L47">
        <v>0.16196111702111254</v>
      </c>
    </row>
    <row r="48" spans="3:26" x14ac:dyDescent="0.25">
      <c r="J48">
        <f t="shared" si="37"/>
        <v>1.35</v>
      </c>
      <c r="K48">
        <v>0.91860556573868613</v>
      </c>
      <c r="L48">
        <v>0.27077833643544647</v>
      </c>
    </row>
    <row r="49" spans="10:12" x14ac:dyDescent="0.25">
      <c r="J49">
        <f t="shared" si="37"/>
        <v>1.5</v>
      </c>
      <c r="K49">
        <v>0.68551068764957424</v>
      </c>
      <c r="L49">
        <v>0.31557747482038212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22E6-210C-4ED1-8AF8-5D52CA23478F}">
  <dimension ref="A1:F11"/>
  <sheetViews>
    <sheetView workbookViewId="0">
      <selection activeCell="C17" sqref="C17"/>
    </sheetView>
  </sheetViews>
  <sheetFormatPr baseColWidth="10" defaultRowHeight="15" x14ac:dyDescent="0.25"/>
  <sheetData>
    <row r="1" spans="1:6" x14ac:dyDescent="0.25">
      <c r="A1" t="s">
        <v>0</v>
      </c>
      <c r="B1" t="s">
        <v>69</v>
      </c>
      <c r="D1" t="s">
        <v>73</v>
      </c>
      <c r="E1" t="s">
        <v>74</v>
      </c>
      <c r="F1" t="s">
        <v>69</v>
      </c>
    </row>
    <row r="2" spans="1:6" x14ac:dyDescent="0.25">
      <c r="A2">
        <v>0.15</v>
      </c>
      <c r="B2">
        <v>1.7299496506770844</v>
      </c>
      <c r="D2">
        <f>LN(A2)</f>
        <v>-1.8971199848858813</v>
      </c>
      <c r="E2">
        <f>LN(B2)</f>
        <v>0.54809230443130352</v>
      </c>
      <c r="F2">
        <v>1.7299496506770844</v>
      </c>
    </row>
    <row r="3" spans="1:6" x14ac:dyDescent="0.25">
      <c r="A3">
        <v>0.3</v>
      </c>
      <c r="B3">
        <v>1.7037692759664793</v>
      </c>
      <c r="D3">
        <f t="shared" ref="D3:E11" si="0">LN(A3)</f>
        <v>-1.2039728043259361</v>
      </c>
      <c r="E3">
        <f t="shared" si="0"/>
        <v>0.53284301781140064</v>
      </c>
      <c r="F3">
        <v>1.7037692759664793</v>
      </c>
    </row>
    <row r="4" spans="1:6" x14ac:dyDescent="0.25">
      <c r="A4">
        <v>0.45</v>
      </c>
      <c r="B4">
        <v>1.599624160479189</v>
      </c>
      <c r="D4">
        <f t="shared" si="0"/>
        <v>-0.79850769621777162</v>
      </c>
      <c r="E4">
        <f t="shared" si="0"/>
        <v>0.46976870195197284</v>
      </c>
      <c r="F4">
        <v>1.599624160479189</v>
      </c>
    </row>
    <row r="5" spans="1:6" x14ac:dyDescent="0.25">
      <c r="A5">
        <v>0.6</v>
      </c>
      <c r="B5">
        <v>1.5300006749227142</v>
      </c>
      <c r="D5">
        <f t="shared" si="0"/>
        <v>-0.51082562376599072</v>
      </c>
      <c r="E5">
        <f t="shared" si="0"/>
        <v>0.42526817653020377</v>
      </c>
      <c r="F5">
        <v>1.5300006749227142</v>
      </c>
    </row>
    <row r="6" spans="1:6" x14ac:dyDescent="0.25">
      <c r="A6">
        <v>0.75</v>
      </c>
      <c r="B6">
        <v>1.3958634909920788</v>
      </c>
      <c r="D6">
        <f t="shared" si="0"/>
        <v>-0.2876820724517809</v>
      </c>
      <c r="E6">
        <f t="shared" si="0"/>
        <v>0.33351321373654241</v>
      </c>
      <c r="F6">
        <v>1.3958634909920788</v>
      </c>
    </row>
    <row r="7" spans="1:6" x14ac:dyDescent="0.25">
      <c r="A7">
        <v>0.9</v>
      </c>
      <c r="B7">
        <v>1.2515062469405875</v>
      </c>
      <c r="D7">
        <f t="shared" si="0"/>
        <v>-0.10536051565782628</v>
      </c>
      <c r="E7">
        <f t="shared" si="0"/>
        <v>0.22434782343982895</v>
      </c>
      <c r="F7">
        <v>1.2515062469405875</v>
      </c>
    </row>
    <row r="8" spans="1:6" x14ac:dyDescent="0.25">
      <c r="A8">
        <v>1.05</v>
      </c>
      <c r="B8">
        <v>0.99095252791664357</v>
      </c>
      <c r="D8">
        <f t="shared" si="0"/>
        <v>4.8790164169432049E-2</v>
      </c>
      <c r="E8">
        <f t="shared" si="0"/>
        <v>-9.0886490118114137E-3</v>
      </c>
      <c r="F8">
        <v>0.99095252791664357</v>
      </c>
    </row>
    <row r="9" spans="1:6" x14ac:dyDescent="0.25">
      <c r="A9">
        <v>1.2</v>
      </c>
      <c r="B9">
        <v>0.92434412288200285</v>
      </c>
      <c r="D9">
        <f t="shared" si="0"/>
        <v>0.18232155679395459</v>
      </c>
      <c r="E9">
        <f t="shared" si="0"/>
        <v>-7.8670849312833718E-2</v>
      </c>
      <c r="F9">
        <v>0.92434412288200285</v>
      </c>
    </row>
    <row r="10" spans="1:6" x14ac:dyDescent="0.25">
      <c r="A10">
        <v>1.35</v>
      </c>
      <c r="B10">
        <v>0.91860556573868613</v>
      </c>
      <c r="D10">
        <f t="shared" si="0"/>
        <v>0.30010459245033816</v>
      </c>
      <c r="E10">
        <f t="shared" si="0"/>
        <v>-8.4898448172715954E-2</v>
      </c>
      <c r="F10">
        <v>0.91860556573868613</v>
      </c>
    </row>
    <row r="11" spans="1:6" x14ac:dyDescent="0.25">
      <c r="A11">
        <v>1.5</v>
      </c>
      <c r="B11">
        <v>0.68551068764957424</v>
      </c>
      <c r="D11">
        <f t="shared" si="0"/>
        <v>0.40546510810816438</v>
      </c>
      <c r="E11">
        <f t="shared" si="0"/>
        <v>-0.37759118907348149</v>
      </c>
      <c r="F11">
        <v>0.68551068764957424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900B-E5C5-401E-A777-DEF4B0FF3B23}">
  <dimension ref="A1:Z48"/>
  <sheetViews>
    <sheetView tabSelected="1" topLeftCell="A18" workbookViewId="0">
      <selection activeCell="C25" sqref="C25:M34"/>
    </sheetView>
  </sheetViews>
  <sheetFormatPr baseColWidth="10" defaultRowHeight="15" x14ac:dyDescent="0.25"/>
  <cols>
    <col min="1" max="2" width="11.42578125" style="12"/>
    <col min="3" max="11" width="7.42578125" style="12" bestFit="1" customWidth="1"/>
    <col min="12" max="12" width="8.42578125" style="12" bestFit="1" customWidth="1"/>
    <col min="13" max="13" width="16.5703125" style="12" bestFit="1" customWidth="1"/>
    <col min="14" max="16384" width="11.42578125" style="12"/>
  </cols>
  <sheetData>
    <row r="1" spans="1:17" x14ac:dyDescent="0.25">
      <c r="A1" s="12" t="s">
        <v>0</v>
      </c>
      <c r="B1" s="12" t="s">
        <v>14</v>
      </c>
      <c r="C1" s="13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28</v>
      </c>
    </row>
    <row r="2" spans="1:17" x14ac:dyDescent="0.25">
      <c r="A2" s="12">
        <v>15</v>
      </c>
      <c r="B2" s="12">
        <v>0.5</v>
      </c>
      <c r="C2" s="14">
        <v>13.96</v>
      </c>
      <c r="D2" s="14">
        <v>13.08</v>
      </c>
      <c r="E2" s="14">
        <v>13.8</v>
      </c>
      <c r="F2" s="14">
        <v>13.82</v>
      </c>
      <c r="G2" s="14">
        <v>13.74</v>
      </c>
      <c r="H2" s="14">
        <v>12.71</v>
      </c>
      <c r="I2" s="14">
        <v>12.89</v>
      </c>
      <c r="J2" s="14">
        <v>14.75</v>
      </c>
      <c r="K2" s="14">
        <v>12.88</v>
      </c>
      <c r="L2" s="14">
        <v>13.25</v>
      </c>
      <c r="M2" s="14">
        <f t="shared" ref="M2:M11" si="0">AVERAGE(C2:L2)</f>
        <v>13.488</v>
      </c>
    </row>
    <row r="3" spans="1:17" x14ac:dyDescent="0.25">
      <c r="A3" s="12">
        <v>30</v>
      </c>
      <c r="B3" s="12">
        <v>0.5</v>
      </c>
      <c r="C3" s="14">
        <v>13.51</v>
      </c>
      <c r="D3" s="14">
        <v>14.82</v>
      </c>
      <c r="E3" s="14">
        <v>14.510000000000002</v>
      </c>
      <c r="F3" s="14">
        <v>14.219999999999999</v>
      </c>
      <c r="G3" s="14">
        <v>15.32</v>
      </c>
      <c r="H3" s="14">
        <v>14.280000000000001</v>
      </c>
      <c r="I3" s="14">
        <v>14.91</v>
      </c>
      <c r="J3" s="14">
        <v>12.93</v>
      </c>
      <c r="K3" s="14">
        <v>13.69</v>
      </c>
      <c r="L3" s="14">
        <v>13.85</v>
      </c>
      <c r="M3" s="14">
        <f t="shared" si="0"/>
        <v>14.203999999999999</v>
      </c>
    </row>
    <row r="4" spans="1:17" x14ac:dyDescent="0.25">
      <c r="A4" s="12">
        <v>45</v>
      </c>
      <c r="B4" s="12">
        <v>0.5</v>
      </c>
      <c r="C4" s="14">
        <v>14.29</v>
      </c>
      <c r="D4" s="14">
        <v>14.170000000000002</v>
      </c>
      <c r="E4" s="14">
        <v>14.34</v>
      </c>
      <c r="F4" s="14">
        <v>16.11</v>
      </c>
      <c r="G4" s="14">
        <v>14.059999999999999</v>
      </c>
      <c r="H4" s="14">
        <v>14.43</v>
      </c>
      <c r="I4" s="14">
        <v>15.510000000000002</v>
      </c>
      <c r="J4" s="14">
        <v>13.62</v>
      </c>
      <c r="K4" s="14">
        <v>12.02</v>
      </c>
      <c r="L4" s="14">
        <v>14.57</v>
      </c>
      <c r="M4" s="14">
        <f t="shared" si="0"/>
        <v>14.312000000000001</v>
      </c>
    </row>
    <row r="5" spans="1:17" x14ac:dyDescent="0.25">
      <c r="A5" s="12">
        <v>60</v>
      </c>
      <c r="B5" s="12">
        <v>0.5</v>
      </c>
      <c r="C5" s="14">
        <v>15.71</v>
      </c>
      <c r="D5" s="14">
        <v>13.53</v>
      </c>
      <c r="E5" s="14">
        <v>13.03</v>
      </c>
      <c r="F5" s="14">
        <v>13.7</v>
      </c>
      <c r="G5" s="14">
        <v>13.89</v>
      </c>
      <c r="H5" s="14">
        <v>14.149999999999999</v>
      </c>
      <c r="I5" s="14">
        <v>14.84</v>
      </c>
      <c r="J5" s="14">
        <v>14</v>
      </c>
      <c r="K5" s="14">
        <v>13.64</v>
      </c>
      <c r="L5" s="14">
        <v>14.54</v>
      </c>
      <c r="M5" s="14">
        <f t="shared" si="0"/>
        <v>14.103</v>
      </c>
    </row>
    <row r="6" spans="1:17" x14ac:dyDescent="0.25">
      <c r="A6" s="12">
        <v>75</v>
      </c>
      <c r="B6" s="12">
        <v>0.5</v>
      </c>
      <c r="C6" s="14">
        <v>14.370000000000001</v>
      </c>
      <c r="D6" s="14">
        <v>13.02</v>
      </c>
      <c r="E6" s="14">
        <v>13.99</v>
      </c>
      <c r="F6" s="14">
        <v>13.13</v>
      </c>
      <c r="G6" s="14">
        <v>14.010000000000002</v>
      </c>
      <c r="H6" s="14">
        <v>13.86</v>
      </c>
      <c r="I6" s="14">
        <v>13.23</v>
      </c>
      <c r="J6" s="14">
        <v>13.94</v>
      </c>
      <c r="K6" s="14">
        <v>14.420000000000002</v>
      </c>
      <c r="L6" s="14">
        <v>13.42</v>
      </c>
      <c r="M6" s="14">
        <f t="shared" si="0"/>
        <v>13.739000000000001</v>
      </c>
    </row>
    <row r="7" spans="1:17" x14ac:dyDescent="0.25">
      <c r="A7" s="12">
        <v>90</v>
      </c>
      <c r="B7" s="12">
        <v>0.5</v>
      </c>
      <c r="C7" s="14">
        <v>13.3</v>
      </c>
      <c r="D7" s="14">
        <v>13.81</v>
      </c>
      <c r="E7" s="14">
        <v>13.65</v>
      </c>
      <c r="F7" s="14">
        <v>13.4</v>
      </c>
      <c r="G7" s="14">
        <v>13.28</v>
      </c>
      <c r="H7" s="14">
        <v>12.98</v>
      </c>
      <c r="I7" s="14">
        <v>14.32</v>
      </c>
      <c r="J7" s="14">
        <v>13.44</v>
      </c>
      <c r="K7" s="14">
        <v>12.54</v>
      </c>
      <c r="L7" s="14">
        <v>13.03</v>
      </c>
      <c r="M7" s="14">
        <f t="shared" si="0"/>
        <v>13.375</v>
      </c>
    </row>
    <row r="8" spans="1:17" x14ac:dyDescent="0.25">
      <c r="A8" s="12">
        <v>105</v>
      </c>
      <c r="B8" s="12">
        <v>0.5</v>
      </c>
      <c r="C8" s="14">
        <v>12.22</v>
      </c>
      <c r="D8" s="14">
        <v>11.47</v>
      </c>
      <c r="E8" s="14">
        <v>12.02</v>
      </c>
      <c r="F8" s="14">
        <v>12.18</v>
      </c>
      <c r="G8" s="14">
        <v>12.32</v>
      </c>
      <c r="H8" s="14">
        <v>13.31</v>
      </c>
      <c r="I8" s="14">
        <v>12.45</v>
      </c>
      <c r="J8" s="14">
        <v>11.63</v>
      </c>
      <c r="K8" s="14">
        <v>12.1</v>
      </c>
      <c r="L8" s="14">
        <v>11.22</v>
      </c>
      <c r="M8" s="14">
        <f t="shared" si="0"/>
        <v>12.091999999999999</v>
      </c>
    </row>
    <row r="9" spans="1:17" x14ac:dyDescent="0.25">
      <c r="A9" s="12">
        <v>120</v>
      </c>
      <c r="B9" s="12">
        <v>0.5</v>
      </c>
      <c r="C9" s="14">
        <v>11.41</v>
      </c>
      <c r="D9" s="14">
        <v>13.28</v>
      </c>
      <c r="E9" s="14">
        <v>12.71</v>
      </c>
      <c r="F9" s="14">
        <v>14.36</v>
      </c>
      <c r="G9" s="14">
        <v>13.17</v>
      </c>
      <c r="H9" s="14">
        <v>12.11</v>
      </c>
      <c r="I9" s="14">
        <v>12.45</v>
      </c>
      <c r="J9" s="14">
        <v>11.19</v>
      </c>
      <c r="K9" s="14">
        <v>11.35</v>
      </c>
      <c r="L9" s="14">
        <v>12.1</v>
      </c>
      <c r="M9" s="14">
        <f t="shared" si="0"/>
        <v>12.412999999999998</v>
      </c>
    </row>
    <row r="10" spans="1:17" x14ac:dyDescent="0.25">
      <c r="A10" s="12">
        <v>135</v>
      </c>
      <c r="B10" s="12">
        <v>0.5</v>
      </c>
      <c r="C10" s="14">
        <v>13.73</v>
      </c>
      <c r="D10" s="14">
        <v>9.52</v>
      </c>
      <c r="E10" s="14">
        <v>11.46</v>
      </c>
      <c r="F10" s="14">
        <v>10.8</v>
      </c>
      <c r="G10" s="14">
        <v>12.04</v>
      </c>
      <c r="H10" s="14">
        <v>13.01</v>
      </c>
      <c r="I10" s="14">
        <v>11.46</v>
      </c>
      <c r="J10" s="14">
        <v>12.48</v>
      </c>
      <c r="K10" s="14">
        <v>12.63</v>
      </c>
      <c r="L10" s="14">
        <v>11.6</v>
      </c>
      <c r="M10" s="14">
        <f t="shared" si="0"/>
        <v>11.873000000000001</v>
      </c>
    </row>
    <row r="11" spans="1:17" x14ac:dyDescent="0.25">
      <c r="A11" s="12">
        <v>150</v>
      </c>
      <c r="B11" s="12">
        <v>0.5</v>
      </c>
      <c r="C11" s="14">
        <v>11.1</v>
      </c>
      <c r="D11" s="14">
        <v>11.87</v>
      </c>
      <c r="E11" s="14">
        <v>11.08</v>
      </c>
      <c r="F11" s="14">
        <v>12.73</v>
      </c>
      <c r="G11" s="14">
        <v>12.61</v>
      </c>
      <c r="H11" s="14">
        <v>13.76</v>
      </c>
      <c r="I11" s="14">
        <v>10.24</v>
      </c>
      <c r="J11" s="14">
        <v>9.94</v>
      </c>
      <c r="K11" s="14">
        <v>9.59</v>
      </c>
      <c r="L11" s="14">
        <v>8.14</v>
      </c>
      <c r="M11" s="14">
        <f t="shared" si="0"/>
        <v>11.106</v>
      </c>
    </row>
    <row r="12" spans="1:17" x14ac:dyDescent="0.25">
      <c r="C12" s="13" t="s">
        <v>15</v>
      </c>
      <c r="D12" s="13" t="s">
        <v>16</v>
      </c>
      <c r="E12" s="13" t="s">
        <v>17</v>
      </c>
      <c r="F12" s="13" t="s">
        <v>18</v>
      </c>
      <c r="G12" s="13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27</v>
      </c>
      <c r="P12" s="12" t="s">
        <v>0</v>
      </c>
      <c r="Q12" s="12" t="s">
        <v>27</v>
      </c>
    </row>
    <row r="13" spans="1:17" x14ac:dyDescent="0.25">
      <c r="A13" s="12" t="s">
        <v>25</v>
      </c>
      <c r="B13" s="12" t="s">
        <v>26</v>
      </c>
      <c r="C13" s="15">
        <f>50.9 - SQRT((50.9^2) - (C2^2))</f>
        <v>1.9517783775549233</v>
      </c>
      <c r="D13" s="15">
        <f>50.9 - SQRT((50.9^2) - (D2^2))</f>
        <v>1.7093138897209528</v>
      </c>
      <c r="E13" s="15">
        <f t="shared" ref="E13:L13" si="1">50.9 - SQRT((50.9^2) - (E2^2))</f>
        <v>1.9064289931831979</v>
      </c>
      <c r="F13" s="15">
        <f t="shared" si="1"/>
        <v>1.9120667919129275</v>
      </c>
      <c r="G13" s="15">
        <f t="shared" si="1"/>
        <v>1.8895684573171678</v>
      </c>
      <c r="H13" s="15">
        <f t="shared" si="1"/>
        <v>1.6124163708546178</v>
      </c>
      <c r="I13" s="15">
        <f t="shared" si="1"/>
        <v>1.6591846127625516</v>
      </c>
      <c r="J13" s="15">
        <f t="shared" si="1"/>
        <v>2.1840118646865605</v>
      </c>
      <c r="K13" s="15">
        <f t="shared" si="1"/>
        <v>1.6565679506393494</v>
      </c>
      <c r="L13" s="15">
        <f t="shared" si="1"/>
        <v>1.7548323840481714</v>
      </c>
      <c r="M13" s="15">
        <f>AVERAGE(C13:L13)</f>
        <v>1.823616969268042</v>
      </c>
      <c r="P13" s="12">
        <v>15</v>
      </c>
      <c r="Q13" s="16">
        <f>M13</f>
        <v>1.823616969268042</v>
      </c>
    </row>
    <row r="14" spans="1:17" x14ac:dyDescent="0.25">
      <c r="A14" s="12">
        <v>50.9</v>
      </c>
      <c r="B14" s="12">
        <v>0.05</v>
      </c>
      <c r="C14" s="15">
        <f t="shared" ref="C14:L14" si="2">50.9 - SQRT((50.9^2) - (C3^2))</f>
        <v>1.8256696428774504</v>
      </c>
      <c r="D14" s="15">
        <f t="shared" si="2"/>
        <v>2.2052610644640538</v>
      </c>
      <c r="E14" s="15">
        <f t="shared" si="2"/>
        <v>2.1119902025098014</v>
      </c>
      <c r="F14" s="15">
        <f t="shared" si="2"/>
        <v>2.0266780339212076</v>
      </c>
      <c r="G14" s="15">
        <f t="shared" si="2"/>
        <v>2.3602472194181843</v>
      </c>
      <c r="H14" s="15">
        <f t="shared" si="2"/>
        <v>2.0441753728380903</v>
      </c>
      <c r="I14" s="15">
        <f t="shared" si="2"/>
        <v>2.2327430401096038</v>
      </c>
      <c r="J14" s="15">
        <f t="shared" si="2"/>
        <v>1.6696729647263098</v>
      </c>
      <c r="K14" s="15">
        <f t="shared" si="2"/>
        <v>1.875578534775137</v>
      </c>
      <c r="L14" s="15">
        <f t="shared" si="2"/>
        <v>1.9205400193101312</v>
      </c>
      <c r="M14" s="15">
        <f t="shared" ref="M14:M22" si="3">AVERAGE(C14:L14)</f>
        <v>2.0272556094949969</v>
      </c>
      <c r="P14" s="12">
        <v>30</v>
      </c>
      <c r="Q14" s="16">
        <f t="shared" ref="Q14:Q21" si="4">M14</f>
        <v>2.0272556094949969</v>
      </c>
    </row>
    <row r="15" spans="1:17" x14ac:dyDescent="0.25">
      <c r="C15" s="15">
        <f t="shared" ref="C15:L15" si="5">50.9 - SQRT((50.9^2) - (C4^2))</f>
        <v>2.0470993696382465</v>
      </c>
      <c r="D15" s="15">
        <f t="shared" si="5"/>
        <v>2.012157953127037</v>
      </c>
      <c r="E15" s="15">
        <f t="shared" si="5"/>
        <v>2.0617526932016119</v>
      </c>
      <c r="F15" s="15">
        <f t="shared" si="5"/>
        <v>2.6166912898463437</v>
      </c>
      <c r="G15" s="15">
        <f t="shared" si="5"/>
        <v>1.9804088324524116</v>
      </c>
      <c r="H15" s="15">
        <f t="shared" si="5"/>
        <v>2.0882688280778154</v>
      </c>
      <c r="I15" s="15">
        <f t="shared" si="5"/>
        <v>2.4206239726623551</v>
      </c>
      <c r="J15" s="15">
        <f t="shared" si="5"/>
        <v>1.856084984985138</v>
      </c>
      <c r="K15" s="15">
        <f t="shared" si="5"/>
        <v>1.4396158526846818</v>
      </c>
      <c r="L15" s="15">
        <f t="shared" si="5"/>
        <v>2.1298749232688579</v>
      </c>
      <c r="M15" s="15">
        <f t="shared" si="3"/>
        <v>2.0652578699944497</v>
      </c>
      <c r="P15" s="12">
        <v>45</v>
      </c>
      <c r="Q15" s="16">
        <f t="shared" si="4"/>
        <v>2.0652578699944497</v>
      </c>
    </row>
    <row r="16" spans="1:17" x14ac:dyDescent="0.25">
      <c r="C16" s="15">
        <f t="shared" ref="C16:L16" si="6">50.9 - SQRT((50.9^2) - (C5^2))</f>
        <v>2.4850653207091469</v>
      </c>
      <c r="D16" s="15">
        <f t="shared" si="6"/>
        <v>1.8311799612014283</v>
      </c>
      <c r="E16" s="15">
        <f t="shared" si="6"/>
        <v>1.6960458905994003</v>
      </c>
      <c r="F16" s="15">
        <f t="shared" si="6"/>
        <v>1.8783721200529726</v>
      </c>
      <c r="G16" s="15">
        <f t="shared" si="6"/>
        <v>1.9318685265610753</v>
      </c>
      <c r="H16" s="15">
        <f t="shared" si="6"/>
        <v>2.006365444978421</v>
      </c>
      <c r="I16" s="15">
        <f t="shared" si="6"/>
        <v>2.2113524525480415</v>
      </c>
      <c r="J16" s="15">
        <f t="shared" si="6"/>
        <v>1.9632040280526724</v>
      </c>
      <c r="K16" s="15">
        <f t="shared" si="6"/>
        <v>1.8616435838230814</v>
      </c>
      <c r="L16" s="15">
        <f t="shared" si="6"/>
        <v>2.1209225179483298</v>
      </c>
      <c r="M16" s="15">
        <f t="shared" si="3"/>
        <v>1.998601984647457</v>
      </c>
      <c r="P16" s="12">
        <v>60</v>
      </c>
      <c r="Q16" s="16">
        <f t="shared" si="4"/>
        <v>1.998601984647457</v>
      </c>
    </row>
    <row r="17" spans="1:26" x14ac:dyDescent="0.25">
      <c r="C17" s="15">
        <f t="shared" ref="C17:L17" si="7">50.9 - SQRT((50.9^2) - (C6^2))</f>
        <v>2.0705713734022879</v>
      </c>
      <c r="D17" s="15">
        <f t="shared" si="7"/>
        <v>1.6933988168254004</v>
      </c>
      <c r="E17" s="15">
        <f t="shared" si="7"/>
        <v>1.960344300352908</v>
      </c>
      <c r="F17" s="15">
        <f t="shared" si="7"/>
        <v>1.7226363049014211</v>
      </c>
      <c r="G17" s="15">
        <f t="shared" si="7"/>
        <v>1.9660659664481912</v>
      </c>
      <c r="H17" s="15">
        <f t="shared" si="7"/>
        <v>1.9233688377814175</v>
      </c>
      <c r="I17" s="15">
        <f t="shared" si="7"/>
        <v>1.7494445606155935</v>
      </c>
      <c r="J17" s="15">
        <f t="shared" si="7"/>
        <v>1.9460788087409711</v>
      </c>
      <c r="K17" s="15">
        <f t="shared" si="7"/>
        <v>2.0853136853262129</v>
      </c>
      <c r="L17" s="15">
        <f t="shared" si="7"/>
        <v>1.8009816798746954</v>
      </c>
      <c r="M17" s="15">
        <f t="shared" si="3"/>
        <v>1.89182043342691</v>
      </c>
      <c r="P17" s="12">
        <v>75</v>
      </c>
      <c r="Q17" s="16">
        <f t="shared" si="4"/>
        <v>1.89182043342691</v>
      </c>
    </row>
    <row r="18" spans="1:26" x14ac:dyDescent="0.25">
      <c r="C18" s="15">
        <f t="shared" ref="C18:L18" si="8">50.9 - SQRT((50.9^2) - (C7^2))</f>
        <v>1.7683401460931663</v>
      </c>
      <c r="D18" s="15">
        <f t="shared" si="8"/>
        <v>1.9092467908483783</v>
      </c>
      <c r="E18" s="15">
        <f t="shared" si="8"/>
        <v>1.8644261785385083</v>
      </c>
      <c r="F18" s="15">
        <f t="shared" si="8"/>
        <v>1.7955195526925465</v>
      </c>
      <c r="G18" s="15">
        <f t="shared" si="8"/>
        <v>1.762930490311085</v>
      </c>
      <c r="H18" s="15">
        <f t="shared" si="8"/>
        <v>1.6828322635282049</v>
      </c>
      <c r="I18" s="15">
        <f t="shared" si="8"/>
        <v>2.0558846942643427</v>
      </c>
      <c r="J18" s="15">
        <f t="shared" si="8"/>
        <v>1.8064525624802741</v>
      </c>
      <c r="K18" s="15">
        <f t="shared" si="8"/>
        <v>1.5688901401965225</v>
      </c>
      <c r="L18" s="15">
        <f t="shared" si="8"/>
        <v>1.6960458905994003</v>
      </c>
      <c r="M18" s="15">
        <f t="shared" si="3"/>
        <v>1.7910568709552428</v>
      </c>
      <c r="P18" s="12">
        <v>90</v>
      </c>
      <c r="Q18" s="16">
        <f t="shared" si="4"/>
        <v>1.7910568709552428</v>
      </c>
    </row>
    <row r="19" spans="1:26" x14ac:dyDescent="0.25">
      <c r="C19" s="15">
        <f t="shared" ref="C19:L19" si="9">50.9 - SQRT((50.9^2) - (C8^2))</f>
        <v>1.4886490773628012</v>
      </c>
      <c r="D19" s="15">
        <f t="shared" si="9"/>
        <v>1.3091833098102725</v>
      </c>
      <c r="E19" s="15">
        <f t="shared" si="9"/>
        <v>1.4396158526846818</v>
      </c>
      <c r="F19" s="15">
        <f t="shared" si="9"/>
        <v>1.4787737910116192</v>
      </c>
      <c r="G19" s="15">
        <f t="shared" si="9"/>
        <v>1.5134876712274803</v>
      </c>
      <c r="H19" s="15">
        <f t="shared" si="9"/>
        <v>1.7710482505478282</v>
      </c>
      <c r="I19" s="15">
        <f t="shared" si="9"/>
        <v>1.5460994449273571</v>
      </c>
      <c r="J19" s="15">
        <f t="shared" si="9"/>
        <v>1.3464622857257496</v>
      </c>
      <c r="K19" s="15">
        <f t="shared" si="9"/>
        <v>1.4591262213136034</v>
      </c>
      <c r="L19" s="15">
        <f t="shared" si="9"/>
        <v>1.2520232033570124</v>
      </c>
      <c r="M19" s="15">
        <f t="shared" si="3"/>
        <v>1.4604469107968405</v>
      </c>
      <c r="P19" s="12">
        <v>105</v>
      </c>
      <c r="Q19" s="16">
        <f t="shared" si="4"/>
        <v>1.4604469107968405</v>
      </c>
    </row>
    <row r="20" spans="1:26" x14ac:dyDescent="0.25">
      <c r="C20" s="15">
        <f t="shared" ref="C20:L20" si="10">50.9 - SQRT((50.9^2) - (C9^2))</f>
        <v>1.2953439685345671</v>
      </c>
      <c r="D20" s="15">
        <f t="shared" si="10"/>
        <v>1.762930490311085</v>
      </c>
      <c r="E20" s="15">
        <f t="shared" si="10"/>
        <v>1.6124163708546178</v>
      </c>
      <c r="F20" s="15">
        <f t="shared" si="10"/>
        <v>2.0676295885608269</v>
      </c>
      <c r="G20" s="15">
        <f t="shared" si="10"/>
        <v>1.7333334463276842</v>
      </c>
      <c r="H20" s="15">
        <f t="shared" si="10"/>
        <v>1.4615746609987568</v>
      </c>
      <c r="I20" s="15">
        <f t="shared" si="10"/>
        <v>1.5460994449273571</v>
      </c>
      <c r="J20" s="15">
        <f t="shared" si="10"/>
        <v>1.2452529963146404</v>
      </c>
      <c r="K20" s="15">
        <f t="shared" si="10"/>
        <v>1.2815810409078026</v>
      </c>
      <c r="L20" s="15">
        <f t="shared" si="10"/>
        <v>1.4591262213136034</v>
      </c>
      <c r="M20" s="15">
        <f t="shared" si="3"/>
        <v>1.5465288229050942</v>
      </c>
      <c r="P20" s="12">
        <v>120</v>
      </c>
      <c r="Q20" s="16">
        <f t="shared" si="4"/>
        <v>1.5465288229050942</v>
      </c>
    </row>
    <row r="21" spans="1:26" x14ac:dyDescent="0.25">
      <c r="C21" s="15">
        <f t="shared" ref="C21:L21" si="11">50.9 - SQRT((50.9^2) - (C10^2))</f>
        <v>1.8867660728247841</v>
      </c>
      <c r="D21" s="15">
        <f t="shared" si="11"/>
        <v>0.89820403225500201</v>
      </c>
      <c r="E21" s="15">
        <f t="shared" si="11"/>
        <v>1.3068714437171209</v>
      </c>
      <c r="F21" s="15">
        <f t="shared" si="11"/>
        <v>1.1589706580171395</v>
      </c>
      <c r="G21" s="15">
        <f t="shared" si="11"/>
        <v>1.4444805911412928</v>
      </c>
      <c r="H21" s="15">
        <f t="shared" si="11"/>
        <v>1.6907539175817092</v>
      </c>
      <c r="I21" s="15">
        <f t="shared" si="11"/>
        <v>1.3068714437171209</v>
      </c>
      <c r="J21" s="15">
        <f t="shared" si="11"/>
        <v>1.5536769353581903</v>
      </c>
      <c r="K21" s="15">
        <f t="shared" si="11"/>
        <v>1.5918556422977943</v>
      </c>
      <c r="L21" s="15">
        <f t="shared" si="11"/>
        <v>1.3394309960024771</v>
      </c>
      <c r="M21" s="15">
        <f t="shared" si="3"/>
        <v>1.4177881732912632</v>
      </c>
      <c r="P21" s="12">
        <v>135</v>
      </c>
      <c r="Q21" s="16">
        <f t="shared" si="4"/>
        <v>1.4177881732912632</v>
      </c>
    </row>
    <row r="22" spans="1:26" x14ac:dyDescent="0.25">
      <c r="C22" s="15">
        <f t="shared" ref="C22:L22" si="12">50.9 - SQRT((50.9^2) - (C11^2))</f>
        <v>1.2250566180493792</v>
      </c>
      <c r="D22" s="15">
        <f t="shared" si="12"/>
        <v>1.403403147286987</v>
      </c>
      <c r="E22" s="15">
        <f t="shared" si="12"/>
        <v>1.2205917909643347</v>
      </c>
      <c r="F22" s="15">
        <f t="shared" si="12"/>
        <v>1.6175781845088295</v>
      </c>
      <c r="G22" s="15">
        <f t="shared" si="12"/>
        <v>1.5867370781449921</v>
      </c>
      <c r="H22" s="15">
        <f t="shared" si="12"/>
        <v>1.8951798289188702</v>
      </c>
      <c r="I22" s="15">
        <f t="shared" si="12"/>
        <v>1.040673891437315</v>
      </c>
      <c r="J22" s="15">
        <f t="shared" si="12"/>
        <v>0.98000000000000398</v>
      </c>
      <c r="K22" s="15">
        <f t="shared" si="12"/>
        <v>0.91158234150634598</v>
      </c>
      <c r="L22" s="15">
        <f t="shared" si="12"/>
        <v>0.65509578076598274</v>
      </c>
      <c r="M22" s="15">
        <f t="shared" si="3"/>
        <v>1.253589866158304</v>
      </c>
      <c r="P22" s="12">
        <v>150</v>
      </c>
      <c r="Q22" s="16">
        <f>M22</f>
        <v>1.253589866158304</v>
      </c>
    </row>
    <row r="23" spans="1:26" x14ac:dyDescent="0.2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26" x14ac:dyDescent="0.25">
      <c r="A24" s="12" t="s">
        <v>70</v>
      </c>
      <c r="B24" s="12">
        <v>9.81</v>
      </c>
      <c r="C24" s="12" t="s">
        <v>59</v>
      </c>
      <c r="D24" s="12" t="s">
        <v>60</v>
      </c>
      <c r="E24" s="12" t="s">
        <v>61</v>
      </c>
      <c r="F24" s="12" t="s">
        <v>62</v>
      </c>
      <c r="G24" s="12" t="s">
        <v>63</v>
      </c>
      <c r="H24" s="12" t="s">
        <v>64</v>
      </c>
      <c r="I24" s="12" t="s">
        <v>65</v>
      </c>
      <c r="J24" s="12" t="s">
        <v>66</v>
      </c>
      <c r="K24" s="12" t="s">
        <v>67</v>
      </c>
      <c r="L24" s="12" t="s">
        <v>68</v>
      </c>
      <c r="M24" s="12" t="s">
        <v>69</v>
      </c>
      <c r="N24" s="12" t="s">
        <v>72</v>
      </c>
      <c r="O24" s="12" t="s">
        <v>75</v>
      </c>
      <c r="P24" s="12" t="s">
        <v>76</v>
      </c>
      <c r="Q24" s="12" t="s">
        <v>77</v>
      </c>
      <c r="R24" s="12" t="s">
        <v>78</v>
      </c>
      <c r="S24" s="12" t="s">
        <v>79</v>
      </c>
      <c r="T24" s="12" t="s">
        <v>80</v>
      </c>
      <c r="U24" s="12" t="s">
        <v>81</v>
      </c>
      <c r="V24" s="12" t="s">
        <v>82</v>
      </c>
      <c r="W24" s="12" t="s">
        <v>83</v>
      </c>
      <c r="X24" s="12" t="s">
        <v>84</v>
      </c>
      <c r="Y24" s="12" t="s">
        <v>86</v>
      </c>
      <c r="Z24" s="12" t="s">
        <v>87</v>
      </c>
    </row>
    <row r="25" spans="1:26" x14ac:dyDescent="0.25">
      <c r="A25" s="12" t="s">
        <v>56</v>
      </c>
      <c r="B25" s="12">
        <f>52.6/1000</f>
        <v>5.2600000000000001E-2</v>
      </c>
      <c r="C25" s="16">
        <f>SQRT(2*$B$24*(C13/100))*($B$25 + $B$26)</f>
        <v>3.5334655461471631E-2</v>
      </c>
      <c r="D25" s="16">
        <f t="shared" ref="D25:L25" si="13">SQRT(2*$B$24*(D13/100))*($B$25 + $B$26)</f>
        <v>3.3067131358194876E-2</v>
      </c>
      <c r="E25" s="16">
        <f t="shared" si="13"/>
        <v>3.4921744202558974E-2</v>
      </c>
      <c r="F25" s="16">
        <f t="shared" si="13"/>
        <v>3.4973342353653965E-2</v>
      </c>
      <c r="G25" s="16">
        <f t="shared" si="13"/>
        <v>3.4766976583927918E-2</v>
      </c>
      <c r="H25" s="16">
        <f t="shared" si="13"/>
        <v>3.2116204099998616E-2</v>
      </c>
      <c r="I25" s="16">
        <f t="shared" si="13"/>
        <v>3.2578641111423001E-2</v>
      </c>
      <c r="J25" s="16">
        <f t="shared" si="13"/>
        <v>3.7377745826605427E-2</v>
      </c>
      <c r="K25" s="16">
        <f t="shared" si="13"/>
        <v>3.2552941459773194E-2</v>
      </c>
      <c r="L25" s="16">
        <f t="shared" si="13"/>
        <v>3.3504522277633758E-2</v>
      </c>
      <c r="M25" s="16">
        <f>AVERAGE(C25:L25)</f>
        <v>3.4119390473524136E-2</v>
      </c>
      <c r="N25" s="16">
        <f>_xlfn.STDEV.S(C25:L25)</f>
        <v>1.6401849688722945E-3</v>
      </c>
      <c r="O25" s="12">
        <f>LN(C25)</f>
        <v>-3.3428910555173474</v>
      </c>
      <c r="P25" s="12">
        <f t="shared" ref="P25:X25" si="14">LN(D25)</f>
        <v>-3.4092155002869484</v>
      </c>
      <c r="Q25" s="12">
        <f t="shared" si="14"/>
        <v>-3.3546456007312324</v>
      </c>
      <c r="R25" s="12">
        <f t="shared" si="14"/>
        <v>-3.35316915473165</v>
      </c>
      <c r="S25" s="12">
        <f t="shared" si="14"/>
        <v>-3.3590872914763121</v>
      </c>
      <c r="T25" s="12">
        <f t="shared" si="14"/>
        <v>-3.4383945755921292</v>
      </c>
      <c r="U25" s="12">
        <f t="shared" si="14"/>
        <v>-3.4240983859652951</v>
      </c>
      <c r="V25" s="12">
        <f t="shared" si="14"/>
        <v>-3.2866797830372629</v>
      </c>
      <c r="W25" s="12">
        <f t="shared" si="14"/>
        <v>-3.4248875469827009</v>
      </c>
      <c r="X25" s="12">
        <f t="shared" si="14"/>
        <v>-3.3960748558996987</v>
      </c>
      <c r="Y25" s="12">
        <f>_xlfn.STDEV.S(O25:X25)</f>
        <v>4.7557525941652454E-2</v>
      </c>
      <c r="Z25" s="12">
        <f>AVERAGE(O25:X25)</f>
        <v>-3.3789143750220574</v>
      </c>
    </row>
    <row r="26" spans="1:26" x14ac:dyDescent="0.25">
      <c r="A26" s="12" t="s">
        <v>71</v>
      </c>
      <c r="B26" s="12">
        <f>4.5/1000</f>
        <v>4.4999999999999997E-3</v>
      </c>
      <c r="C26" s="16">
        <f t="shared" ref="C26:L26" si="15">SQRT(2*$B$24*(C14/100))*($B$25 + $B$26)</f>
        <v>3.4174070172245274E-2</v>
      </c>
      <c r="D26" s="16">
        <f t="shared" si="15"/>
        <v>3.7559137843866039E-2</v>
      </c>
      <c r="E26" s="16">
        <f t="shared" si="15"/>
        <v>3.6756280689476312E-2</v>
      </c>
      <c r="F26" s="16">
        <f t="shared" si="15"/>
        <v>3.6006258076434657E-2</v>
      </c>
      <c r="G26" s="16">
        <f t="shared" si="15"/>
        <v>3.8856560675300744E-2</v>
      </c>
      <c r="H26" s="16">
        <f t="shared" si="15"/>
        <v>3.6161354179939924E-2</v>
      </c>
      <c r="I26" s="16">
        <f t="shared" si="15"/>
        <v>3.7792444320078271E-2</v>
      </c>
      <c r="J26" s="16">
        <f t="shared" si="15"/>
        <v>3.2681450031281555E-2</v>
      </c>
      <c r="K26" s="16">
        <f t="shared" si="15"/>
        <v>3.4638034197585307E-2</v>
      </c>
      <c r="L26" s="16">
        <f t="shared" si="15"/>
        <v>3.5050747993605288E-2</v>
      </c>
      <c r="M26" s="16">
        <f t="shared" ref="M26:M34" si="16">AVERAGE(C26:L26)</f>
        <v>3.5967633817981334E-2</v>
      </c>
      <c r="N26" s="16">
        <f t="shared" ref="N26:N34" si="17">_xlfn.STDEV.S(C26:L26)</f>
        <v>1.8706531633090287E-3</v>
      </c>
      <c r="O26" s="12">
        <f t="shared" ref="O26:O34" si="18">LN(C26)</f>
        <v>-3.3762881045770765</v>
      </c>
      <c r="P26" s="12">
        <f t="shared" ref="P26:P34" si="19">LN(D26)</f>
        <v>-3.2818385790091975</v>
      </c>
      <c r="Q26" s="12">
        <f t="shared" ref="Q26:Q34" si="20">LN(E26)</f>
        <v>-3.3034461648105635</v>
      </c>
      <c r="R26" s="12">
        <f t="shared" ref="R26:R34" si="21">LN(F26)</f>
        <v>-3.324062520177141</v>
      </c>
      <c r="S26" s="12">
        <f t="shared" ref="S26:S34" si="22">LN(G26)</f>
        <v>-3.2478783444746302</v>
      </c>
      <c r="T26" s="12">
        <f t="shared" ref="T26:T34" si="23">LN(H26)</f>
        <v>-3.3197642944929022</v>
      </c>
      <c r="U26" s="12">
        <f t="shared" ref="U26:U34" si="24">LN(I26)</f>
        <v>-3.2756460820486217</v>
      </c>
      <c r="V26" s="12">
        <f t="shared" ref="V26:V34" si="25">LN(J26)</f>
        <v>-3.4209476393724301</v>
      </c>
      <c r="W26" s="12">
        <f t="shared" ref="W26:W34" si="26">LN(K26)</f>
        <v>-3.3628029463905569</v>
      </c>
      <c r="X26" s="12">
        <f t="shared" ref="X26:X34" si="27">LN(L26)</f>
        <v>-3.3509583249701822</v>
      </c>
      <c r="Y26" s="12">
        <f t="shared" ref="Y26:Y34" si="28">_xlfn.STDEV.S(O26:X26)</f>
        <v>5.23450700380058E-2</v>
      </c>
      <c r="Z26" s="12">
        <f t="shared" ref="Z26:Z33" si="29">AVERAGE(O26:X26)</f>
        <v>-3.3263633000323294</v>
      </c>
    </row>
    <row r="27" spans="1:26" x14ac:dyDescent="0.25">
      <c r="A27" s="12" t="s">
        <v>25</v>
      </c>
      <c r="B27" s="12">
        <f>50.9/1000</f>
        <v>5.0900000000000001E-2</v>
      </c>
      <c r="C27" s="16">
        <f t="shared" ref="C27:L27" si="30">SQRT(2*$B$24*(C15/100))*($B$25 + $B$26)</f>
        <v>3.6187207612366976E-2</v>
      </c>
      <c r="D27" s="16">
        <f t="shared" si="30"/>
        <v>3.5877043282934507E-2</v>
      </c>
      <c r="E27" s="16">
        <f t="shared" si="30"/>
        <v>3.6316492329439197E-2</v>
      </c>
      <c r="F27" s="16">
        <f t="shared" si="30"/>
        <v>4.0913049766082427E-2</v>
      </c>
      <c r="G27" s="16">
        <f t="shared" si="30"/>
        <v>3.5592872350933578E-2</v>
      </c>
      <c r="H27" s="16">
        <f t="shared" si="30"/>
        <v>3.654927887367377E-2</v>
      </c>
      <c r="I27" s="16">
        <f t="shared" si="30"/>
        <v>3.9350411182554661E-2</v>
      </c>
      <c r="J27" s="16">
        <f t="shared" si="30"/>
        <v>3.4457561385052717E-2</v>
      </c>
      <c r="K27" s="16">
        <f t="shared" si="30"/>
        <v>3.0346521717418893E-2</v>
      </c>
      <c r="L27" s="16">
        <f t="shared" si="30"/>
        <v>3.6911582068781854E-2</v>
      </c>
      <c r="M27" s="16">
        <f t="shared" si="16"/>
        <v>3.6250202056923864E-2</v>
      </c>
      <c r="N27" s="16">
        <f t="shared" si="17"/>
        <v>2.7993453696378164E-3</v>
      </c>
      <c r="O27" s="12">
        <f t="shared" si="18"/>
        <v>-3.3190496034779868</v>
      </c>
      <c r="P27" s="12">
        <f t="shared" si="19"/>
        <v>-3.3276576509023941</v>
      </c>
      <c r="Q27" s="12">
        <f t="shared" si="20"/>
        <v>-3.3154833067455085</v>
      </c>
      <c r="R27" s="12">
        <f t="shared" si="21"/>
        <v>-3.1963062016384631</v>
      </c>
      <c r="S27" s="12">
        <f t="shared" si="22"/>
        <v>-3.3356098760312398</v>
      </c>
      <c r="T27" s="12">
        <f t="shared" si="23"/>
        <v>-3.3090938228394324</v>
      </c>
      <c r="U27" s="12">
        <f t="shared" si="24"/>
        <v>-3.2352488548072538</v>
      </c>
      <c r="V27" s="12">
        <f t="shared" si="25"/>
        <v>-3.3680268169258105</v>
      </c>
      <c r="W27" s="12">
        <f t="shared" si="26"/>
        <v>-3.495073373730726</v>
      </c>
      <c r="X27" s="12">
        <f t="shared" si="27"/>
        <v>-3.2992298999820395</v>
      </c>
      <c r="Y27" s="12">
        <f t="shared" si="28"/>
        <v>7.9101949915636016E-2</v>
      </c>
      <c r="Z27" s="12">
        <f t="shared" si="29"/>
        <v>-3.3200779407080852</v>
      </c>
    </row>
    <row r="28" spans="1:26" x14ac:dyDescent="0.25">
      <c r="C28" s="16">
        <f t="shared" ref="C28:L28" si="31">SQRT(2*$B$24*(C16/100))*($B$25 + $B$26)</f>
        <v>3.9870760006976882E-2</v>
      </c>
      <c r="D28" s="16">
        <f t="shared" si="31"/>
        <v>3.4225604174687799E-2</v>
      </c>
      <c r="E28" s="16">
        <f t="shared" si="31"/>
        <v>3.2938544860111767E-2</v>
      </c>
      <c r="F28" s="16">
        <f t="shared" si="31"/>
        <v>3.4663820453917124E-2</v>
      </c>
      <c r="G28" s="16">
        <f t="shared" si="31"/>
        <v>3.5153971260425132E-2</v>
      </c>
      <c r="H28" s="16">
        <f t="shared" si="31"/>
        <v>3.5825365469771032E-2</v>
      </c>
      <c r="I28" s="16">
        <f t="shared" si="31"/>
        <v>3.7610975133505191E-2</v>
      </c>
      <c r="J28" s="16">
        <f t="shared" si="31"/>
        <v>3.5437928534964497E-2</v>
      </c>
      <c r="K28" s="16">
        <f t="shared" si="31"/>
        <v>3.4509119523242239E-2</v>
      </c>
      <c r="L28" s="16">
        <f t="shared" si="31"/>
        <v>3.6833926003063476E-2</v>
      </c>
      <c r="M28" s="16">
        <f t="shared" si="16"/>
        <v>3.5707001542066512E-2</v>
      </c>
      <c r="N28" s="16">
        <f t="shared" si="17"/>
        <v>1.9722026659543886E-3</v>
      </c>
      <c r="O28" s="12">
        <f t="shared" si="18"/>
        <v>-3.2221120556442209</v>
      </c>
      <c r="P28" s="12">
        <f t="shared" si="19"/>
        <v>-3.3747812549411496</v>
      </c>
      <c r="Q28" s="12">
        <f t="shared" si="20"/>
        <v>-3.4131117306755669</v>
      </c>
      <c r="R28" s="12">
        <f t="shared" si="21"/>
        <v>-3.3620587741703036</v>
      </c>
      <c r="S28" s="12">
        <f t="shared" si="22"/>
        <v>-3.3480176867253273</v>
      </c>
      <c r="T28" s="12">
        <f t="shared" si="23"/>
        <v>-3.3290991037910871</v>
      </c>
      <c r="U28" s="12">
        <f t="shared" si="24"/>
        <v>-3.2804593793298835</v>
      </c>
      <c r="V28" s="12">
        <f t="shared" si="25"/>
        <v>-3.3399726048698715</v>
      </c>
      <c r="W28" s="12">
        <f t="shared" si="26"/>
        <v>-3.3665316558678797</v>
      </c>
      <c r="X28" s="12">
        <f t="shared" si="27"/>
        <v>-3.3013359562409823</v>
      </c>
      <c r="Y28" s="12">
        <f t="shared" si="28"/>
        <v>5.4237524352245305E-2</v>
      </c>
      <c r="Z28" s="12">
        <f t="shared" si="29"/>
        <v>-3.3337480202256273</v>
      </c>
    </row>
    <row r="29" spans="1:26" x14ac:dyDescent="0.25">
      <c r="C29" s="16">
        <f t="shared" ref="C29:L29" si="32">SQRT(2*$B$24*(C17/100))*($B$25 + $B$26)</f>
        <v>3.6394077240493448E-2</v>
      </c>
      <c r="D29" s="16">
        <f t="shared" si="32"/>
        <v>3.291283069586922E-2</v>
      </c>
      <c r="E29" s="16">
        <f t="shared" si="32"/>
        <v>3.5412108559834912E-2</v>
      </c>
      <c r="F29" s="16">
        <f t="shared" si="32"/>
        <v>3.3195744073001986E-2</v>
      </c>
      <c r="G29" s="16">
        <f t="shared" si="32"/>
        <v>3.5463749649611694E-2</v>
      </c>
      <c r="H29" s="16">
        <f t="shared" si="32"/>
        <v>3.507655212114065E-2</v>
      </c>
      <c r="I29" s="16">
        <f t="shared" si="32"/>
        <v>3.345304863721401E-2</v>
      </c>
      <c r="J29" s="16">
        <f t="shared" si="32"/>
        <v>3.5283025741678714E-2</v>
      </c>
      <c r="K29" s="16">
        <f t="shared" si="32"/>
        <v>3.6523408982491554E-2</v>
      </c>
      <c r="L29" s="16">
        <f t="shared" si="32"/>
        <v>3.3942221035110624E-2</v>
      </c>
      <c r="M29" s="16">
        <f t="shared" si="16"/>
        <v>3.4765676673644684E-2</v>
      </c>
      <c r="N29" s="16">
        <f t="shared" si="17"/>
        <v>1.3042487441505576E-3</v>
      </c>
      <c r="O29" s="12">
        <f t="shared" si="18"/>
        <v>-3.3133492307519234</v>
      </c>
      <c r="P29" s="12">
        <f t="shared" si="19"/>
        <v>-3.4138927064815365</v>
      </c>
      <c r="Q29" s="12">
        <f t="shared" si="20"/>
        <v>-3.3407014676152245</v>
      </c>
      <c r="R29" s="12">
        <f t="shared" si="21"/>
        <v>-3.405333601849037</v>
      </c>
      <c r="S29" s="12">
        <f t="shared" si="22"/>
        <v>-3.3392442408466247</v>
      </c>
      <c r="T29" s="12">
        <f t="shared" si="23"/>
        <v>-3.3502224024790057</v>
      </c>
      <c r="U29" s="12">
        <f t="shared" si="24"/>
        <v>-3.3976123564349292</v>
      </c>
      <c r="V29" s="12">
        <f t="shared" si="25"/>
        <v>-3.3443532878680133</v>
      </c>
      <c r="W29" s="12">
        <f t="shared" si="26"/>
        <v>-3.309801881979503</v>
      </c>
      <c r="X29" s="12">
        <f t="shared" si="27"/>
        <v>-3.3830955812726544</v>
      </c>
      <c r="Y29" s="12">
        <f t="shared" si="28"/>
        <v>3.7634031535881005E-2</v>
      </c>
      <c r="Z29" s="12">
        <f t="shared" si="29"/>
        <v>-3.3597606757578453</v>
      </c>
    </row>
    <row r="30" spans="1:26" x14ac:dyDescent="0.25">
      <c r="C30" s="16">
        <f t="shared" ref="C30:L30" si="33">SQRT(2*$B$24*(C18/100))*($B$25 + $B$26)</f>
        <v>3.3633225036278844E-2</v>
      </c>
      <c r="D30" s="16">
        <f t="shared" si="33"/>
        <v>3.4947542717885936E-2</v>
      </c>
      <c r="E30" s="16">
        <f t="shared" si="33"/>
        <v>3.4534900247112719E-2</v>
      </c>
      <c r="F30" s="16">
        <f t="shared" si="33"/>
        <v>3.3890710929702299E-2</v>
      </c>
      <c r="G30" s="16">
        <f t="shared" si="33"/>
        <v>3.3581740729499938E-2</v>
      </c>
      <c r="H30" s="16">
        <f t="shared" si="33"/>
        <v>3.2809984457977802E-2</v>
      </c>
      <c r="I30" s="16">
        <f t="shared" si="33"/>
        <v>3.6264774927529615E-2</v>
      </c>
      <c r="J30" s="16">
        <f t="shared" si="33"/>
        <v>3.399373546773235E-2</v>
      </c>
      <c r="K30" s="16">
        <f t="shared" si="33"/>
        <v>3.1679759547888556E-2</v>
      </c>
      <c r="L30" s="16">
        <f t="shared" si="33"/>
        <v>3.2938544860111767E-2</v>
      </c>
      <c r="M30" s="16">
        <f t="shared" si="16"/>
        <v>3.3827491892171976E-2</v>
      </c>
      <c r="N30" s="16">
        <f t="shared" si="17"/>
        <v>1.258895383208341E-3</v>
      </c>
      <c r="O30" s="12">
        <f t="shared" si="18"/>
        <v>-3.392240860228112</v>
      </c>
      <c r="P30" s="12">
        <f t="shared" si="19"/>
        <v>-3.3539071212751939</v>
      </c>
      <c r="Q30" s="12">
        <f t="shared" si="20"/>
        <v>-3.3657848649030901</v>
      </c>
      <c r="R30" s="12">
        <f t="shared" si="21"/>
        <v>-3.3846143160174815</v>
      </c>
      <c r="S30" s="12">
        <f t="shared" si="22"/>
        <v>-3.393772790394586</v>
      </c>
      <c r="T30" s="12">
        <f t="shared" si="23"/>
        <v>-3.4170224057069589</v>
      </c>
      <c r="U30" s="12">
        <f t="shared" si="24"/>
        <v>-3.3169083965136199</v>
      </c>
      <c r="V30" s="12">
        <f t="shared" si="25"/>
        <v>-3.3815790222913158</v>
      </c>
      <c r="W30" s="12">
        <f t="shared" si="26"/>
        <v>-3.4520773020934867</v>
      </c>
      <c r="X30" s="12">
        <f t="shared" si="27"/>
        <v>-3.4131117306755669</v>
      </c>
      <c r="Y30" s="12">
        <f t="shared" si="28"/>
        <v>3.7095354644005013E-2</v>
      </c>
      <c r="Z30" s="12">
        <f t="shared" si="29"/>
        <v>-3.3871018810099414</v>
      </c>
    </row>
    <row r="31" spans="1:26" x14ac:dyDescent="0.25">
      <c r="C31" s="16">
        <f t="shared" ref="C31:L31" si="34">SQRT(2*$B$24*(C19/100))*($B$25 + $B$26)</f>
        <v>3.0858994856917444E-2</v>
      </c>
      <c r="D31" s="16">
        <f t="shared" si="34"/>
        <v>2.893915459162855E-2</v>
      </c>
      <c r="E31" s="16">
        <f t="shared" si="34"/>
        <v>3.0346521717418893E-2</v>
      </c>
      <c r="F31" s="16">
        <f t="shared" si="34"/>
        <v>3.0756469523302257E-2</v>
      </c>
      <c r="G31" s="16">
        <f t="shared" si="34"/>
        <v>3.1115376011618436E-2</v>
      </c>
      <c r="H31" s="16">
        <f t="shared" si="34"/>
        <v>3.3658968794257026E-2</v>
      </c>
      <c r="I31" s="16">
        <f t="shared" si="34"/>
        <v>3.1448817616890237E-2</v>
      </c>
      <c r="J31" s="16">
        <f t="shared" si="34"/>
        <v>2.9348283554865798E-2</v>
      </c>
      <c r="K31" s="16">
        <f t="shared" si="34"/>
        <v>3.0551465033584416E-2</v>
      </c>
      <c r="L31" s="16">
        <f t="shared" si="34"/>
        <v>2.830034947480525E-2</v>
      </c>
      <c r="M31" s="16">
        <f t="shared" si="16"/>
        <v>3.0532440117528831E-2</v>
      </c>
      <c r="N31" s="16">
        <f t="shared" si="17"/>
        <v>1.493300315298367E-3</v>
      </c>
      <c r="O31" s="12">
        <f t="shared" si="18"/>
        <v>-3.4783270036431109</v>
      </c>
      <c r="P31" s="12">
        <f t="shared" si="19"/>
        <v>-3.5425597706578564</v>
      </c>
      <c r="Q31" s="12">
        <f t="shared" si="20"/>
        <v>-3.495073373730726</v>
      </c>
      <c r="R31" s="12">
        <f t="shared" si="21"/>
        <v>-3.4816549158569936</v>
      </c>
      <c r="S31" s="12">
        <f t="shared" si="22"/>
        <v>-3.4700531764568106</v>
      </c>
      <c r="T31" s="12">
        <f t="shared" si="23"/>
        <v>-3.3914757266288436</v>
      </c>
      <c r="U31" s="12">
        <f t="shared" si="24"/>
        <v>-3.4593938921897909</v>
      </c>
      <c r="V31" s="12">
        <f t="shared" si="25"/>
        <v>-3.5285212163648181</v>
      </c>
      <c r="W31" s="12">
        <f t="shared" si="26"/>
        <v>-3.4883426392415378</v>
      </c>
      <c r="X31" s="12">
        <f t="shared" si="27"/>
        <v>-3.5648811254761448</v>
      </c>
      <c r="Y31" s="12">
        <f t="shared" si="28"/>
        <v>4.8453432216017688E-2</v>
      </c>
      <c r="Z31" s="12">
        <f t="shared" si="29"/>
        <v>-3.490028284024663</v>
      </c>
    </row>
    <row r="32" spans="1:26" x14ac:dyDescent="0.25">
      <c r="C32" s="16">
        <f t="shared" ref="C32:L32" si="35">SQRT(2*$B$24*(C20/100))*($B$25 + $B$26)</f>
        <v>2.8785790704127762E-2</v>
      </c>
      <c r="D32" s="16">
        <f t="shared" si="35"/>
        <v>3.3581740729499938E-2</v>
      </c>
      <c r="E32" s="16">
        <f t="shared" si="35"/>
        <v>3.2116204099998616E-2</v>
      </c>
      <c r="F32" s="16">
        <f t="shared" si="35"/>
        <v>3.636821442768301E-2</v>
      </c>
      <c r="G32" s="16">
        <f t="shared" si="35"/>
        <v>3.3298653202218739E-2</v>
      </c>
      <c r="H32" s="16">
        <f t="shared" si="35"/>
        <v>3.0577087239624653E-2</v>
      </c>
      <c r="I32" s="16">
        <f t="shared" si="35"/>
        <v>3.1448817616890237E-2</v>
      </c>
      <c r="J32" s="16">
        <f t="shared" si="35"/>
        <v>2.8223729911553669E-2</v>
      </c>
      <c r="K32" s="16">
        <f t="shared" si="35"/>
        <v>2.8632458952720322E-2</v>
      </c>
      <c r="L32" s="16">
        <f t="shared" si="35"/>
        <v>3.0551465033584416E-2</v>
      </c>
      <c r="M32" s="16">
        <f t="shared" si="16"/>
        <v>3.1358416191790132E-2</v>
      </c>
      <c r="N32" s="16">
        <f t="shared" si="17"/>
        <v>2.571755407848745E-3</v>
      </c>
      <c r="O32" s="12">
        <f t="shared" si="18"/>
        <v>-3.5478733919202696</v>
      </c>
      <c r="P32" s="12">
        <f t="shared" si="19"/>
        <v>-3.393772790394586</v>
      </c>
      <c r="Q32" s="12">
        <f t="shared" si="20"/>
        <v>-3.4383945755921292</v>
      </c>
      <c r="R32" s="12">
        <f t="shared" si="21"/>
        <v>-3.3140601158355749</v>
      </c>
      <c r="S32" s="12">
        <f t="shared" si="22"/>
        <v>-3.4022383271914505</v>
      </c>
      <c r="T32" s="12">
        <f t="shared" si="23"/>
        <v>-3.4875043335206288</v>
      </c>
      <c r="U32" s="12">
        <f t="shared" si="24"/>
        <v>-3.4593938921897909</v>
      </c>
      <c r="V32" s="12">
        <f t="shared" si="25"/>
        <v>-3.5675921686638024</v>
      </c>
      <c r="W32" s="12">
        <f t="shared" si="26"/>
        <v>-3.5532142762839194</v>
      </c>
      <c r="X32" s="12">
        <f t="shared" si="27"/>
        <v>-3.4883426392415378</v>
      </c>
      <c r="Y32" s="12">
        <f t="shared" si="28"/>
        <v>8.0801632021852934E-2</v>
      </c>
      <c r="Z32" s="12">
        <f t="shared" si="29"/>
        <v>-3.4652386510833693</v>
      </c>
    </row>
    <row r="33" spans="3:26" x14ac:dyDescent="0.25">
      <c r="C33" s="16">
        <f t="shared" ref="C33:L33" si="36">SQRT(2*$B$24*(C21/100))*($B$25 + $B$26)</f>
        <v>3.4741185883732234E-2</v>
      </c>
      <c r="D33" s="16">
        <f t="shared" si="36"/>
        <v>2.3970280157049665E-2</v>
      </c>
      <c r="E33" s="16">
        <f t="shared" si="36"/>
        <v>2.8913591703755358E-2</v>
      </c>
      <c r="F33" s="16">
        <f t="shared" si="36"/>
        <v>2.7228381707940907E-2</v>
      </c>
      <c r="G33" s="16">
        <f t="shared" si="36"/>
        <v>3.0397751837410236E-2</v>
      </c>
      <c r="H33" s="16">
        <f t="shared" si="36"/>
        <v>3.2887117574498838E-2</v>
      </c>
      <c r="I33" s="16">
        <f t="shared" si="36"/>
        <v>2.8913591703755358E-2</v>
      </c>
      <c r="J33" s="16">
        <f t="shared" si="36"/>
        <v>3.152578932966401E-2</v>
      </c>
      <c r="K33" s="16">
        <f t="shared" si="36"/>
        <v>3.1910782239439925E-2</v>
      </c>
      <c r="L33" s="16">
        <f t="shared" si="36"/>
        <v>2.9271554190430624E-2</v>
      </c>
      <c r="M33" s="16">
        <f t="shared" si="16"/>
        <v>2.9976002632767718E-2</v>
      </c>
      <c r="N33" s="16">
        <f t="shared" si="17"/>
        <v>3.0528028963761411E-3</v>
      </c>
      <c r="O33" s="12">
        <f t="shared" si="18"/>
        <v>-3.3598293827779275</v>
      </c>
      <c r="P33" s="12">
        <f t="shared" si="19"/>
        <v>-3.7309405427839684</v>
      </c>
      <c r="Q33" s="12">
        <f t="shared" si="20"/>
        <v>-3.5434434932526773</v>
      </c>
      <c r="R33" s="12">
        <f t="shared" si="21"/>
        <v>-3.6034954045457872</v>
      </c>
      <c r="S33" s="12">
        <f t="shared" si="22"/>
        <v>-3.4933866260213664</v>
      </c>
      <c r="T33" s="12">
        <f t="shared" si="23"/>
        <v>-3.4146742609767951</v>
      </c>
      <c r="U33" s="12">
        <f t="shared" si="24"/>
        <v>-3.5434434932526773</v>
      </c>
      <c r="V33" s="12">
        <f t="shared" si="25"/>
        <v>-3.4569493592316305</v>
      </c>
      <c r="W33" s="12">
        <f t="shared" si="26"/>
        <v>-3.4448113250645265</v>
      </c>
      <c r="X33" s="12">
        <f t="shared" si="27"/>
        <v>-3.5311390812790409</v>
      </c>
      <c r="Y33" s="12">
        <f t="shared" si="28"/>
        <v>0.10497045078039105</v>
      </c>
      <c r="Z33" s="12">
        <f t="shared" si="29"/>
        <v>-3.5122112969186396</v>
      </c>
    </row>
    <row r="34" spans="3:26" x14ac:dyDescent="0.25">
      <c r="C34" s="16">
        <f t="shared" ref="C34:L34" si="37">SQRT(2*$B$24*(C22/100))*($B$25 + $B$26)</f>
        <v>2.7993918260727071E-2</v>
      </c>
      <c r="D34" s="16">
        <f t="shared" si="37"/>
        <v>2.9962416230980077E-2</v>
      </c>
      <c r="E34" s="16">
        <f t="shared" si="37"/>
        <v>2.794285854108575E-2</v>
      </c>
      <c r="F34" s="16">
        <f t="shared" si="37"/>
        <v>3.2167569677772984E-2</v>
      </c>
      <c r="G34" s="16">
        <f t="shared" si="37"/>
        <v>3.1859436848923034E-2</v>
      </c>
      <c r="H34" s="16">
        <f t="shared" si="37"/>
        <v>3.481856132568166E-2</v>
      </c>
      <c r="I34" s="16">
        <f t="shared" si="37"/>
        <v>2.5801380252598483E-2</v>
      </c>
      <c r="J34" s="16">
        <f t="shared" si="37"/>
        <v>2.5037943069669329E-2</v>
      </c>
      <c r="K34" s="16">
        <f t="shared" si="37"/>
        <v>2.4148133139484558E-2</v>
      </c>
      <c r="L34" s="16">
        <f t="shared" si="37"/>
        <v>2.0470950631128203E-2</v>
      </c>
      <c r="M34" s="16">
        <f t="shared" si="16"/>
        <v>2.802031679780511E-2</v>
      </c>
      <c r="N34" s="16">
        <f t="shared" si="17"/>
        <v>4.3171247247186292E-3</v>
      </c>
      <c r="O34" s="12">
        <f t="shared" si="18"/>
        <v>-3.5757679973733829</v>
      </c>
      <c r="P34" s="12">
        <f t="shared" si="19"/>
        <v>-3.5078114750209508</v>
      </c>
      <c r="Q34" s="12">
        <f t="shared" si="20"/>
        <v>-3.5775936203978786</v>
      </c>
      <c r="R34" s="12">
        <f t="shared" si="21"/>
        <v>-3.4367964868152083</v>
      </c>
      <c r="S34" s="12">
        <f t="shared" si="22"/>
        <v>-3.446421650459246</v>
      </c>
      <c r="T34" s="12">
        <f t="shared" si="23"/>
        <v>-3.3576046629660561</v>
      </c>
      <c r="U34" s="12">
        <f t="shared" si="24"/>
        <v>-3.6573272903228089</v>
      </c>
      <c r="V34" s="12">
        <f t="shared" si="25"/>
        <v>-3.6873628819043676</v>
      </c>
      <c r="W34" s="12">
        <f t="shared" si="26"/>
        <v>-3.7235482045844188</v>
      </c>
      <c r="X34" s="12">
        <f t="shared" si="27"/>
        <v>-3.888748440175811</v>
      </c>
      <c r="Y34" s="12">
        <f t="shared" si="28"/>
        <v>0.1585122076681113</v>
      </c>
      <c r="Z34" s="12">
        <f>AVERAGE(O34:X34)</f>
        <v>-3.5858982710020131</v>
      </c>
    </row>
    <row r="38" spans="3:26" x14ac:dyDescent="0.25">
      <c r="K38" s="12" t="s">
        <v>0</v>
      </c>
      <c r="L38" s="12" t="s">
        <v>69</v>
      </c>
      <c r="M38" s="12" t="s">
        <v>72</v>
      </c>
      <c r="Q38" s="12" t="s">
        <v>0</v>
      </c>
      <c r="R38" s="12" t="s">
        <v>69</v>
      </c>
    </row>
    <row r="39" spans="3:26" x14ac:dyDescent="0.25">
      <c r="K39" s="12">
        <f>A2/100</f>
        <v>0.15</v>
      </c>
      <c r="L39" s="16">
        <v>2.1285161665713401</v>
      </c>
      <c r="M39" s="16">
        <v>0.10232188131030803</v>
      </c>
      <c r="Q39" s="12">
        <v>0.15</v>
      </c>
      <c r="R39" s="12">
        <v>3.4119390473524136E-2</v>
      </c>
    </row>
    <row r="40" spans="3:26" x14ac:dyDescent="0.25">
      <c r="K40" s="12">
        <f t="shared" ref="K40:K48" si="38">A3/100</f>
        <v>0.3</v>
      </c>
      <c r="L40" s="16">
        <v>2.2438176354380763</v>
      </c>
      <c r="M40" s="16">
        <v>0.11669949096074285</v>
      </c>
      <c r="Q40" s="12">
        <v>0.3</v>
      </c>
      <c r="R40" s="12">
        <v>3.5967633817981334E-2</v>
      </c>
    </row>
    <row r="41" spans="3:26" x14ac:dyDescent="0.25">
      <c r="K41" s="12">
        <f t="shared" si="38"/>
        <v>0.45</v>
      </c>
      <c r="L41" s="16">
        <v>2.2614454727587767</v>
      </c>
      <c r="M41" s="16">
        <v>0.17463535521580731</v>
      </c>
      <c r="Q41" s="12">
        <v>0.45</v>
      </c>
      <c r="R41" s="12">
        <v>3.6250202056923864E-2</v>
      </c>
    </row>
    <row r="42" spans="3:26" x14ac:dyDescent="0.25">
      <c r="K42" s="12">
        <f t="shared" si="38"/>
        <v>0.6</v>
      </c>
      <c r="L42" s="16">
        <v>2.2275582590214471</v>
      </c>
      <c r="M42" s="16">
        <v>0.12303459118053293</v>
      </c>
      <c r="Q42" s="12">
        <v>0.6</v>
      </c>
      <c r="R42" s="12">
        <v>3.5707001542066512E-2</v>
      </c>
    </row>
    <row r="43" spans="3:26" x14ac:dyDescent="0.25">
      <c r="K43" s="12">
        <f t="shared" si="38"/>
        <v>0.75</v>
      </c>
      <c r="L43" s="16">
        <v>2.1688343142901867</v>
      </c>
      <c r="M43" s="16">
        <v>8.1364716620862004E-2</v>
      </c>
      <c r="Q43" s="12">
        <v>0.75</v>
      </c>
      <c r="R43" s="12">
        <v>3.4765676673644684E-2</v>
      </c>
    </row>
    <row r="44" spans="3:26" x14ac:dyDescent="0.25">
      <c r="K44" s="12">
        <f t="shared" si="38"/>
        <v>0.9</v>
      </c>
      <c r="L44" s="16">
        <v>2.1103062618577897</v>
      </c>
      <c r="M44" s="16">
        <v>7.8535376452878655E-2</v>
      </c>
      <c r="Q44" s="12">
        <v>0.9</v>
      </c>
      <c r="R44" s="12">
        <v>3.3827491892171976E-2</v>
      </c>
    </row>
    <row r="45" spans="3:26" x14ac:dyDescent="0.25">
      <c r="K45" s="12">
        <f t="shared" si="38"/>
        <v>1.05</v>
      </c>
      <c r="L45" s="16">
        <v>1.9047465823125205</v>
      </c>
      <c r="M45" s="16">
        <v>9.3158576942489829E-2</v>
      </c>
      <c r="Q45" s="12">
        <v>1.05</v>
      </c>
      <c r="R45" s="12">
        <v>3.0532440117528831E-2</v>
      </c>
    </row>
    <row r="46" spans="3:26" x14ac:dyDescent="0.25">
      <c r="K46" s="12">
        <f t="shared" si="38"/>
        <v>1.2</v>
      </c>
      <c r="L46" s="16">
        <v>1.9562745669238097</v>
      </c>
      <c r="M46" s="16">
        <v>0.16043730225254293</v>
      </c>
      <c r="Q46" s="12">
        <v>1.2</v>
      </c>
      <c r="R46" s="12">
        <v>3.1358416191790132E-2</v>
      </c>
    </row>
    <row r="47" spans="3:26" x14ac:dyDescent="0.25">
      <c r="K47" s="12">
        <f t="shared" si="38"/>
        <v>1.35</v>
      </c>
      <c r="L47" s="16">
        <v>1.8700335887460213</v>
      </c>
      <c r="M47" s="16">
        <v>0.19044713953300782</v>
      </c>
      <c r="Q47" s="12">
        <v>1.35</v>
      </c>
      <c r="R47" s="12">
        <v>2.9976002632767718E-2</v>
      </c>
    </row>
    <row r="48" spans="3:26" x14ac:dyDescent="0.25">
      <c r="K48" s="12">
        <f t="shared" si="38"/>
        <v>1.5</v>
      </c>
      <c r="L48" s="16">
        <v>1.7480293894130163</v>
      </c>
      <c r="M48" s="16">
        <v>0.26932104126534667</v>
      </c>
      <c r="Q48" s="12">
        <v>1.5</v>
      </c>
      <c r="R48" s="12">
        <v>2.802031679780511E-2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D_1</vt:lpstr>
      <vt:lpstr>D_2</vt:lpstr>
      <vt:lpstr>Datos del cañón</vt:lpstr>
      <vt:lpstr>D_1 Calculos</vt:lpstr>
      <vt:lpstr>Hoja1</vt:lpstr>
      <vt:lpstr>D_2 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2017-10-08T17:39:35Z</dcterms:modified>
</cp:coreProperties>
</file>