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ximilian_kardung_wur_nl/Documents/Teaching/Life Science Economics and Policies - 2023/Lecture 2a/"/>
    </mc:Choice>
  </mc:AlternateContent>
  <xr:revisionPtr revIDLastSave="247" documentId="8_{04BE1ED0-8159-466C-813E-A8574905200F}" xr6:coauthVersionLast="47" xr6:coauthVersionMax="47" xr10:uidLastSave="{A27F3282-AD0F-46C4-98DF-CBA9B5421D7B}"/>
  <bookViews>
    <workbookView xWindow="-120" yWindow="-120" windowWidth="51840" windowHeight="21240" xr2:uid="{00000000-000D-0000-FFFF-FFFF00000000}"/>
  </bookViews>
  <sheets>
    <sheet name="DE" sheetId="56" r:id="rId1"/>
  </sheets>
  <definedNames>
    <definedName name="A">#REF!</definedName>
    <definedName name="B">#REF!</definedName>
    <definedName name="D">#REF!</definedName>
    <definedName name="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56" l="1"/>
  <c r="AD79" i="56" l="1"/>
  <c r="AC79" i="56"/>
  <c r="V3" i="56" l="1"/>
  <c r="V4" i="56"/>
  <c r="V5" i="56"/>
  <c r="V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V22" i="56"/>
  <c r="V23" i="56"/>
  <c r="V24" i="56"/>
  <c r="V25" i="56"/>
  <c r="V26" i="56"/>
  <c r="V27" i="56"/>
  <c r="V28" i="56"/>
  <c r="V29" i="56"/>
  <c r="V30" i="56"/>
  <c r="V31" i="56"/>
  <c r="V32" i="56"/>
  <c r="V33" i="56"/>
  <c r="V34" i="56"/>
  <c r="V35" i="56"/>
  <c r="V36" i="56"/>
  <c r="V37" i="56"/>
  <c r="V38" i="56"/>
  <c r="V39" i="56"/>
  <c r="V40" i="56"/>
  <c r="V41" i="56"/>
  <c r="V42" i="56"/>
  <c r="X3" i="56"/>
  <c r="X4" i="56"/>
  <c r="X5" i="56"/>
  <c r="X6" i="56"/>
  <c r="X7" i="56"/>
  <c r="X8" i="56"/>
  <c r="X9" i="56"/>
  <c r="X10" i="56"/>
  <c r="X11" i="56"/>
  <c r="X12" i="56"/>
  <c r="X13" i="56"/>
  <c r="X14" i="56"/>
  <c r="X15" i="56"/>
  <c r="X16" i="56"/>
  <c r="X17" i="56"/>
  <c r="X18" i="56"/>
  <c r="X19" i="56"/>
  <c r="X20" i="56"/>
  <c r="X21" i="56"/>
  <c r="X22" i="56"/>
  <c r="X23" i="56"/>
  <c r="X24" i="56"/>
  <c r="X25" i="56"/>
  <c r="X26" i="56"/>
  <c r="X27" i="56"/>
  <c r="X28" i="56"/>
  <c r="X29" i="56"/>
  <c r="X30" i="56"/>
  <c r="X31" i="56"/>
  <c r="X32" i="56"/>
  <c r="X33" i="56"/>
  <c r="X34" i="56"/>
  <c r="X35" i="56"/>
  <c r="X36" i="56"/>
  <c r="X37" i="56"/>
  <c r="X38" i="56"/>
  <c r="X39" i="56"/>
  <c r="X40" i="56"/>
  <c r="X41" i="56"/>
  <c r="X42" i="56"/>
  <c r="Z3" i="56"/>
  <c r="Z4" i="56"/>
  <c r="Z5" i="56"/>
  <c r="Z6" i="56"/>
  <c r="Z7" i="56"/>
  <c r="Z8" i="56"/>
  <c r="Z9" i="56"/>
  <c r="Z10" i="56"/>
  <c r="Z11" i="56"/>
  <c r="Z12" i="56"/>
  <c r="Z13" i="56"/>
  <c r="Z14" i="56"/>
  <c r="Z15" i="56"/>
  <c r="Z16" i="56"/>
  <c r="Z17" i="56"/>
  <c r="Z18" i="56"/>
  <c r="Z19" i="56"/>
  <c r="Z20" i="56"/>
  <c r="Z21" i="56"/>
  <c r="Z22" i="56"/>
  <c r="Z23" i="56"/>
  <c r="Z24" i="56"/>
  <c r="Z25" i="56"/>
  <c r="Z26" i="56"/>
  <c r="Z27" i="56"/>
  <c r="Z28" i="56"/>
  <c r="Z29" i="56"/>
  <c r="Z30" i="56"/>
  <c r="Z31" i="56"/>
  <c r="Z32" i="56"/>
  <c r="Z33" i="56"/>
  <c r="Z34" i="56"/>
  <c r="Z35" i="56"/>
  <c r="Z36" i="56"/>
  <c r="Z37" i="56"/>
  <c r="Z38" i="56"/>
  <c r="Z39" i="56"/>
  <c r="Z40" i="56"/>
  <c r="Z41" i="56"/>
  <c r="Z42" i="56"/>
  <c r="AB3" i="56"/>
  <c r="AB4" i="56"/>
  <c r="AB5" i="56"/>
  <c r="AB6" i="56"/>
  <c r="AB7" i="56"/>
  <c r="AB8" i="56"/>
  <c r="AB9" i="56"/>
  <c r="AB10" i="56"/>
  <c r="AB11" i="56"/>
  <c r="AB12" i="56"/>
  <c r="AB13" i="56"/>
  <c r="AB14" i="56"/>
  <c r="AB15" i="56"/>
  <c r="AB16" i="56"/>
  <c r="AB17" i="56"/>
  <c r="AB18" i="56"/>
  <c r="AB19" i="56"/>
  <c r="AB20" i="56"/>
  <c r="AB21" i="56"/>
  <c r="AB22" i="56"/>
  <c r="AB23" i="56"/>
  <c r="AB24" i="56"/>
  <c r="AB25" i="56"/>
  <c r="AB26" i="56"/>
  <c r="AB27" i="56"/>
  <c r="AB28" i="56"/>
  <c r="AB29" i="56"/>
  <c r="AB30" i="56"/>
  <c r="AB31" i="56"/>
  <c r="AB32" i="56"/>
  <c r="AB33" i="56"/>
  <c r="AB34" i="56"/>
  <c r="AB35" i="56"/>
  <c r="AB36" i="56"/>
  <c r="AB37" i="56"/>
  <c r="AB38" i="56"/>
  <c r="AB39" i="56"/>
  <c r="AB40" i="56"/>
  <c r="AB41" i="56"/>
  <c r="AB42" i="56"/>
  <c r="H55" i="56" l="1"/>
  <c r="H56" i="56"/>
  <c r="J48" i="56"/>
  <c r="G54" i="56" l="1"/>
  <c r="Q56" i="56"/>
  <c r="P56" i="56"/>
  <c r="O56" i="56"/>
  <c r="N56" i="56"/>
  <c r="M56" i="56"/>
  <c r="L56" i="56"/>
  <c r="K56" i="56"/>
  <c r="J56" i="56"/>
  <c r="I56" i="56"/>
  <c r="G56" i="56"/>
  <c r="Q55" i="56"/>
  <c r="P55" i="56"/>
  <c r="O55" i="56"/>
  <c r="N55" i="56"/>
  <c r="M55" i="56"/>
  <c r="L55" i="56"/>
  <c r="K55" i="56"/>
  <c r="J55" i="56"/>
  <c r="I55" i="56"/>
  <c r="G55" i="56"/>
  <c r="R55" i="56" l="1"/>
  <c r="R56" i="56"/>
  <c r="F55" i="56" l="1"/>
  <c r="AD13" i="56" s="1"/>
  <c r="F56" i="56"/>
  <c r="AD14" i="56" s="1"/>
  <c r="G45" i="56"/>
  <c r="H45" i="56"/>
  <c r="I45" i="56"/>
  <c r="J45" i="56"/>
  <c r="K45" i="56"/>
  <c r="L45" i="56"/>
  <c r="M45" i="56"/>
  <c r="N45" i="56"/>
  <c r="O45" i="56"/>
  <c r="P45" i="56"/>
  <c r="Q45" i="56"/>
  <c r="G46" i="56"/>
  <c r="H46" i="56"/>
  <c r="I46" i="56"/>
  <c r="J46" i="56"/>
  <c r="K46" i="56"/>
  <c r="L46" i="56"/>
  <c r="M46" i="56"/>
  <c r="N46" i="56"/>
  <c r="O46" i="56"/>
  <c r="P46" i="56"/>
  <c r="Q46" i="56"/>
  <c r="G47" i="56"/>
  <c r="H47" i="56"/>
  <c r="I47" i="56"/>
  <c r="J47" i="56"/>
  <c r="K47" i="56"/>
  <c r="L47" i="56"/>
  <c r="M47" i="56"/>
  <c r="N47" i="56"/>
  <c r="O47" i="56"/>
  <c r="P47" i="56"/>
  <c r="Q47" i="56"/>
  <c r="G48" i="56"/>
  <c r="H48" i="56"/>
  <c r="I48" i="56"/>
  <c r="K48" i="56"/>
  <c r="L48" i="56"/>
  <c r="M48" i="56"/>
  <c r="N48" i="56"/>
  <c r="O48" i="56"/>
  <c r="P48" i="56"/>
  <c r="Q48" i="56"/>
  <c r="G49" i="56"/>
  <c r="H49" i="56"/>
  <c r="I49" i="56"/>
  <c r="J49" i="56"/>
  <c r="K49" i="56"/>
  <c r="L49" i="56"/>
  <c r="M49" i="56"/>
  <c r="N49" i="56"/>
  <c r="O49" i="56"/>
  <c r="P49" i="56"/>
  <c r="Q49" i="56"/>
  <c r="G50" i="56"/>
  <c r="H50" i="56"/>
  <c r="I50" i="56"/>
  <c r="J50" i="56"/>
  <c r="K50" i="56"/>
  <c r="L50" i="56"/>
  <c r="M50" i="56"/>
  <c r="N50" i="56"/>
  <c r="O50" i="56"/>
  <c r="P50" i="56"/>
  <c r="Q50" i="56"/>
  <c r="G51" i="56"/>
  <c r="H51" i="56"/>
  <c r="I51" i="56"/>
  <c r="J51" i="56"/>
  <c r="K51" i="56"/>
  <c r="L51" i="56"/>
  <c r="M51" i="56"/>
  <c r="N51" i="56"/>
  <c r="O51" i="56"/>
  <c r="P51" i="56"/>
  <c r="Q51" i="56"/>
  <c r="G52" i="56"/>
  <c r="H52" i="56"/>
  <c r="I52" i="56"/>
  <c r="J52" i="56"/>
  <c r="K52" i="56"/>
  <c r="L52" i="56"/>
  <c r="M52" i="56"/>
  <c r="N52" i="56"/>
  <c r="O52" i="56"/>
  <c r="P52" i="56"/>
  <c r="Q52" i="56"/>
  <c r="G53" i="56"/>
  <c r="H53" i="56"/>
  <c r="I53" i="56"/>
  <c r="J53" i="56"/>
  <c r="K53" i="56"/>
  <c r="L53" i="56"/>
  <c r="M53" i="56"/>
  <c r="N53" i="56"/>
  <c r="O53" i="56"/>
  <c r="P53" i="56"/>
  <c r="Q53" i="56"/>
  <c r="H54" i="56"/>
  <c r="I54" i="56"/>
  <c r="J54" i="56"/>
  <c r="K54" i="56"/>
  <c r="L54" i="56"/>
  <c r="M54" i="56"/>
  <c r="N54" i="56"/>
  <c r="O54" i="56"/>
  <c r="P54" i="56"/>
  <c r="Q54" i="56"/>
  <c r="G57" i="56"/>
  <c r="H57" i="56"/>
  <c r="I57" i="56"/>
  <c r="J57" i="56"/>
  <c r="K57" i="56"/>
  <c r="L57" i="56"/>
  <c r="M57" i="56"/>
  <c r="N57" i="56"/>
  <c r="O57" i="56"/>
  <c r="P57" i="56"/>
  <c r="Q57" i="56"/>
  <c r="G58" i="56"/>
  <c r="H58" i="56"/>
  <c r="I58" i="56"/>
  <c r="J58" i="56"/>
  <c r="K58" i="56"/>
  <c r="L58" i="56"/>
  <c r="M58" i="56"/>
  <c r="N58" i="56"/>
  <c r="O58" i="56"/>
  <c r="P58" i="56"/>
  <c r="Q58" i="56"/>
  <c r="G59" i="56"/>
  <c r="H59" i="56"/>
  <c r="I59" i="56"/>
  <c r="J59" i="56"/>
  <c r="K59" i="56"/>
  <c r="L59" i="56"/>
  <c r="M59" i="56"/>
  <c r="N59" i="56"/>
  <c r="O59" i="56"/>
  <c r="P59" i="56"/>
  <c r="Q59" i="56"/>
  <c r="G60" i="56"/>
  <c r="H60" i="56"/>
  <c r="I60" i="56"/>
  <c r="J60" i="56"/>
  <c r="K60" i="56"/>
  <c r="L60" i="56"/>
  <c r="M60" i="56"/>
  <c r="N60" i="56"/>
  <c r="O60" i="56"/>
  <c r="P60" i="56"/>
  <c r="Q60" i="56"/>
  <c r="G61" i="56"/>
  <c r="H61" i="56"/>
  <c r="I61" i="56"/>
  <c r="J61" i="56"/>
  <c r="K61" i="56"/>
  <c r="L61" i="56"/>
  <c r="M61" i="56"/>
  <c r="N61" i="56"/>
  <c r="O61" i="56"/>
  <c r="P61" i="56"/>
  <c r="Q61" i="56"/>
  <c r="G62" i="56"/>
  <c r="H62" i="56"/>
  <c r="I62" i="56"/>
  <c r="J62" i="56"/>
  <c r="K62" i="56"/>
  <c r="L62" i="56"/>
  <c r="M62" i="56"/>
  <c r="N62" i="56"/>
  <c r="O62" i="56"/>
  <c r="P62" i="56"/>
  <c r="Q62" i="56"/>
  <c r="G63" i="56"/>
  <c r="H63" i="56"/>
  <c r="I63" i="56"/>
  <c r="J63" i="56"/>
  <c r="K63" i="56"/>
  <c r="L63" i="56"/>
  <c r="M63" i="56"/>
  <c r="N63" i="56"/>
  <c r="O63" i="56"/>
  <c r="P63" i="56"/>
  <c r="Q63" i="56"/>
  <c r="G64" i="56"/>
  <c r="H64" i="56"/>
  <c r="I64" i="56"/>
  <c r="J64" i="56"/>
  <c r="K64" i="56"/>
  <c r="L64" i="56"/>
  <c r="M64" i="56"/>
  <c r="N64" i="56"/>
  <c r="O64" i="56"/>
  <c r="P64" i="56"/>
  <c r="Q64" i="56"/>
  <c r="G65" i="56"/>
  <c r="H65" i="56"/>
  <c r="I65" i="56"/>
  <c r="J65" i="56"/>
  <c r="K65" i="56"/>
  <c r="L65" i="56"/>
  <c r="M65" i="56"/>
  <c r="N65" i="56"/>
  <c r="O65" i="56"/>
  <c r="P65" i="56"/>
  <c r="Q65" i="56"/>
  <c r="G66" i="56"/>
  <c r="H66" i="56"/>
  <c r="I66" i="56"/>
  <c r="J66" i="56"/>
  <c r="K66" i="56"/>
  <c r="L66" i="56"/>
  <c r="M66" i="56"/>
  <c r="N66" i="56"/>
  <c r="O66" i="56"/>
  <c r="P66" i="56"/>
  <c r="Q66" i="56"/>
  <c r="G67" i="56"/>
  <c r="H67" i="56"/>
  <c r="I67" i="56"/>
  <c r="J67" i="56"/>
  <c r="K67" i="56"/>
  <c r="L67" i="56"/>
  <c r="M67" i="56"/>
  <c r="N67" i="56"/>
  <c r="O67" i="56"/>
  <c r="P67" i="56"/>
  <c r="Q67" i="56"/>
  <c r="G68" i="56"/>
  <c r="H68" i="56"/>
  <c r="I68" i="56"/>
  <c r="J68" i="56"/>
  <c r="K68" i="56"/>
  <c r="L68" i="56"/>
  <c r="M68" i="56"/>
  <c r="N68" i="56"/>
  <c r="O68" i="56"/>
  <c r="P68" i="56"/>
  <c r="Q68" i="56"/>
  <c r="G69" i="56"/>
  <c r="H69" i="56"/>
  <c r="I69" i="56"/>
  <c r="J69" i="56"/>
  <c r="K69" i="56"/>
  <c r="L69" i="56"/>
  <c r="M69" i="56"/>
  <c r="N69" i="56"/>
  <c r="O69" i="56"/>
  <c r="P69" i="56"/>
  <c r="Q69" i="56"/>
  <c r="G70" i="56"/>
  <c r="H70" i="56"/>
  <c r="I70" i="56"/>
  <c r="J70" i="56"/>
  <c r="K70" i="56"/>
  <c r="L70" i="56"/>
  <c r="M70" i="56"/>
  <c r="N70" i="56"/>
  <c r="O70" i="56"/>
  <c r="P70" i="56"/>
  <c r="Q70" i="56"/>
  <c r="G71" i="56"/>
  <c r="H71" i="56"/>
  <c r="I71" i="56"/>
  <c r="J71" i="56"/>
  <c r="K71" i="56"/>
  <c r="L71" i="56"/>
  <c r="M71" i="56"/>
  <c r="N71" i="56"/>
  <c r="O71" i="56"/>
  <c r="P71" i="56"/>
  <c r="Q71" i="56"/>
  <c r="G72" i="56"/>
  <c r="H72" i="56"/>
  <c r="I72" i="56"/>
  <c r="J72" i="56"/>
  <c r="K72" i="56"/>
  <c r="L72" i="56"/>
  <c r="M72" i="56"/>
  <c r="N72" i="56"/>
  <c r="O72" i="56"/>
  <c r="P72" i="56"/>
  <c r="Q72" i="56"/>
  <c r="G73" i="56"/>
  <c r="H73" i="56"/>
  <c r="I73" i="56"/>
  <c r="J73" i="56"/>
  <c r="K73" i="56"/>
  <c r="L73" i="56"/>
  <c r="M73" i="56"/>
  <c r="N73" i="56"/>
  <c r="O73" i="56"/>
  <c r="P73" i="56"/>
  <c r="Q73" i="56"/>
  <c r="G74" i="56"/>
  <c r="H74" i="56"/>
  <c r="I74" i="56"/>
  <c r="J74" i="56"/>
  <c r="K74" i="56"/>
  <c r="L74" i="56"/>
  <c r="M74" i="56"/>
  <c r="N74" i="56"/>
  <c r="O74" i="56"/>
  <c r="P74" i="56"/>
  <c r="Q74" i="56"/>
  <c r="G75" i="56"/>
  <c r="H75" i="56"/>
  <c r="I75" i="56"/>
  <c r="J75" i="56"/>
  <c r="K75" i="56"/>
  <c r="L75" i="56"/>
  <c r="M75" i="56"/>
  <c r="N75" i="56"/>
  <c r="O75" i="56"/>
  <c r="P75" i="56"/>
  <c r="Q75" i="56"/>
  <c r="G76" i="56"/>
  <c r="H76" i="56"/>
  <c r="I76" i="56"/>
  <c r="J76" i="56"/>
  <c r="K76" i="56"/>
  <c r="L76" i="56"/>
  <c r="M76" i="56"/>
  <c r="N76" i="56"/>
  <c r="O76" i="56"/>
  <c r="P76" i="56"/>
  <c r="Q76" i="56"/>
  <c r="G77" i="56"/>
  <c r="H77" i="56"/>
  <c r="I77" i="56"/>
  <c r="J77" i="56"/>
  <c r="K77" i="56"/>
  <c r="L77" i="56"/>
  <c r="M77" i="56"/>
  <c r="N77" i="56"/>
  <c r="O77" i="56"/>
  <c r="P77" i="56"/>
  <c r="Q77" i="56"/>
  <c r="G78" i="56"/>
  <c r="H78" i="56"/>
  <c r="I78" i="56"/>
  <c r="J78" i="56"/>
  <c r="K78" i="56"/>
  <c r="L78" i="56"/>
  <c r="M78" i="56"/>
  <c r="N78" i="56"/>
  <c r="O78" i="56"/>
  <c r="P78" i="56"/>
  <c r="Q78" i="56"/>
  <c r="G79" i="56"/>
  <c r="H79" i="56"/>
  <c r="I79" i="56"/>
  <c r="J79" i="56"/>
  <c r="K79" i="56"/>
  <c r="L79" i="56"/>
  <c r="M79" i="56"/>
  <c r="N79" i="56"/>
  <c r="O79" i="56"/>
  <c r="P79" i="56"/>
  <c r="Q79" i="56"/>
  <c r="G80" i="56"/>
  <c r="H80" i="56"/>
  <c r="I80" i="56"/>
  <c r="J80" i="56"/>
  <c r="K80" i="56"/>
  <c r="L80" i="56"/>
  <c r="M80" i="56"/>
  <c r="N80" i="56"/>
  <c r="O80" i="56"/>
  <c r="P80" i="56"/>
  <c r="Q80" i="56"/>
  <c r="G81" i="56"/>
  <c r="H81" i="56"/>
  <c r="I81" i="56"/>
  <c r="J81" i="56"/>
  <c r="K81" i="56"/>
  <c r="L81" i="56"/>
  <c r="M81" i="56"/>
  <c r="N81" i="56"/>
  <c r="O81" i="56"/>
  <c r="P81" i="56"/>
  <c r="Q81" i="56"/>
  <c r="G82" i="56"/>
  <c r="H82" i="56"/>
  <c r="I82" i="56"/>
  <c r="J82" i="56"/>
  <c r="K82" i="56"/>
  <c r="L82" i="56"/>
  <c r="M82" i="56"/>
  <c r="N82" i="56"/>
  <c r="O82" i="56"/>
  <c r="P82" i="56"/>
  <c r="Q82" i="56"/>
  <c r="G83" i="56"/>
  <c r="H83" i="56"/>
  <c r="I83" i="56"/>
  <c r="J83" i="56"/>
  <c r="K83" i="56"/>
  <c r="L83" i="56"/>
  <c r="M83" i="56"/>
  <c r="N83" i="56"/>
  <c r="O83" i="56"/>
  <c r="P83" i="56"/>
  <c r="Q83" i="56"/>
  <c r="G84" i="56"/>
  <c r="H84" i="56"/>
  <c r="I84" i="56"/>
  <c r="J84" i="56"/>
  <c r="K84" i="56"/>
  <c r="L84" i="56"/>
  <c r="M84" i="56"/>
  <c r="N84" i="56"/>
  <c r="O84" i="56"/>
  <c r="P84" i="56"/>
  <c r="Q84" i="56"/>
  <c r="H44" i="56"/>
  <c r="I44" i="56"/>
  <c r="J44" i="56"/>
  <c r="K44" i="56"/>
  <c r="L44" i="56"/>
  <c r="M44" i="56"/>
  <c r="N44" i="56"/>
  <c r="O44" i="56"/>
  <c r="P44" i="56"/>
  <c r="Q44" i="56"/>
  <c r="G44" i="56"/>
  <c r="T9" i="56" l="1"/>
  <c r="R80" i="56"/>
  <c r="F80" i="56"/>
  <c r="AJ35" i="56"/>
  <c r="R77" i="56"/>
  <c r="T35" i="56" s="1"/>
  <c r="F77" i="56"/>
  <c r="R69" i="56"/>
  <c r="F69" i="56"/>
  <c r="AH27" i="56" s="1"/>
  <c r="F61" i="56"/>
  <c r="R61" i="56"/>
  <c r="F48" i="56"/>
  <c r="AJ6" i="56" s="1"/>
  <c r="R48" i="56"/>
  <c r="R64" i="56"/>
  <c r="AF22" i="56" s="1"/>
  <c r="F64" i="56"/>
  <c r="AL19" i="56"/>
  <c r="R82" i="56"/>
  <c r="T40" i="56" s="1"/>
  <c r="F82" i="56"/>
  <c r="AF38" i="56"/>
  <c r="R74" i="56"/>
  <c r="F74" i="56"/>
  <c r="R66" i="56"/>
  <c r="F66" i="56"/>
  <c r="AD24" i="56" s="1"/>
  <c r="AH19" i="56"/>
  <c r="R79" i="56"/>
  <c r="F79" i="56"/>
  <c r="AF35" i="56"/>
  <c r="R71" i="56"/>
  <c r="F71" i="56"/>
  <c r="R63" i="56"/>
  <c r="F63" i="56"/>
  <c r="T21" i="56" s="1"/>
  <c r="AF19" i="56"/>
  <c r="F44" i="56"/>
  <c r="R44" i="56"/>
  <c r="AN40" i="56"/>
  <c r="R84" i="56"/>
  <c r="F84" i="56"/>
  <c r="AD35" i="56"/>
  <c r="R76" i="56"/>
  <c r="AD34" i="56" s="1"/>
  <c r="F76" i="56"/>
  <c r="R68" i="56"/>
  <c r="F68" i="56"/>
  <c r="AD19" i="56"/>
  <c r="R83" i="56"/>
  <c r="F83" i="56"/>
  <c r="T41" i="56" s="1"/>
  <c r="AN35" i="56"/>
  <c r="AN19" i="56"/>
  <c r="AD40" i="56"/>
  <c r="R81" i="56"/>
  <c r="F81" i="56"/>
  <c r="AH34" i="56"/>
  <c r="R73" i="56"/>
  <c r="AN31" i="56" s="1"/>
  <c r="F73" i="56"/>
  <c r="R65" i="56"/>
  <c r="F65" i="56"/>
  <c r="R57" i="56"/>
  <c r="F57" i="56"/>
  <c r="R52" i="56"/>
  <c r="F52" i="56"/>
  <c r="F53" i="56"/>
  <c r="R75" i="56"/>
  <c r="F75" i="56"/>
  <c r="AN27" i="56"/>
  <c r="R67" i="56"/>
  <c r="AF25" i="56" s="1"/>
  <c r="F67" i="56"/>
  <c r="AF23" i="56"/>
  <c r="R72" i="56"/>
  <c r="AN30" i="56" s="1"/>
  <c r="F72" i="56"/>
  <c r="AB2" i="56"/>
  <c r="AF42" i="56"/>
  <c r="AL41" i="56"/>
  <c r="AD37" i="56"/>
  <c r="F78" i="56"/>
  <c r="R78" i="56"/>
  <c r="AF34" i="56"/>
  <c r="AL33" i="56"/>
  <c r="F70" i="56"/>
  <c r="R70" i="56"/>
  <c r="AL25" i="56"/>
  <c r="AD21" i="56"/>
  <c r="F62" i="56"/>
  <c r="R62" i="56"/>
  <c r="AH20" i="56" s="1"/>
  <c r="F49" i="56"/>
  <c r="AH7" i="56" s="1"/>
  <c r="R49" i="56"/>
  <c r="R59" i="56"/>
  <c r="F59" i="56"/>
  <c r="AF17" i="56" s="1"/>
  <c r="F54" i="56"/>
  <c r="R54" i="56"/>
  <c r="AN6" i="56"/>
  <c r="F46" i="56"/>
  <c r="R46" i="56"/>
  <c r="AD15" i="56"/>
  <c r="F51" i="56"/>
  <c r="R51" i="56"/>
  <c r="AF7" i="56"/>
  <c r="R58" i="56"/>
  <c r="F58" i="56"/>
  <c r="AJ16" i="56" s="1"/>
  <c r="R53" i="56"/>
  <c r="AD11" i="56" s="1"/>
  <c r="AH6" i="56"/>
  <c r="R45" i="56"/>
  <c r="AN3" i="56" s="1"/>
  <c r="F45" i="56"/>
  <c r="AD12" i="56"/>
  <c r="AD9" i="56"/>
  <c r="F50" i="56"/>
  <c r="R50" i="56"/>
  <c r="T8" i="56" s="1"/>
  <c r="R60" i="56"/>
  <c r="F60" i="56"/>
  <c r="AJ18" i="56" s="1"/>
  <c r="AL10" i="56"/>
  <c r="AN7" i="56"/>
  <c r="F47" i="56"/>
  <c r="R47" i="56"/>
  <c r="T14" i="56"/>
  <c r="T13" i="56"/>
  <c r="AF14" i="56"/>
  <c r="AH14" i="56"/>
  <c r="AJ14" i="56"/>
  <c r="AL14" i="56"/>
  <c r="AN14" i="56"/>
  <c r="AF13" i="56"/>
  <c r="AH13" i="56"/>
  <c r="AJ13" i="56"/>
  <c r="AL13" i="56"/>
  <c r="AN13" i="56"/>
  <c r="AF12" i="56" l="1"/>
  <c r="AF10" i="56"/>
  <c r="AN22" i="56"/>
  <c r="AN41" i="56"/>
  <c r="AH42" i="56"/>
  <c r="AD22" i="56"/>
  <c r="AL22" i="56"/>
  <c r="AH40" i="56"/>
  <c r="AD6" i="56"/>
  <c r="AD10" i="56"/>
  <c r="AH10" i="56"/>
  <c r="AH23" i="56"/>
  <c r="T15" i="56"/>
  <c r="AF29" i="56"/>
  <c r="T18" i="56"/>
  <c r="T4" i="56"/>
  <c r="AL28" i="56"/>
  <c r="AH36" i="56"/>
  <c r="T25" i="56"/>
  <c r="AJ41" i="56"/>
  <c r="T34" i="56"/>
  <c r="AN2" i="56"/>
  <c r="AN42" i="56"/>
  <c r="AN10" i="56"/>
  <c r="AF6" i="56"/>
  <c r="AH11" i="56"/>
  <c r="T11" i="56"/>
  <c r="AL6" i="56"/>
  <c r="T20" i="56"/>
  <c r="T30" i="56"/>
  <c r="AD26" i="56"/>
  <c r="T23" i="56"/>
  <c r="T39" i="56"/>
  <c r="AF41" i="56"/>
  <c r="AH32" i="56"/>
  <c r="T5" i="56"/>
  <c r="AF11" i="56"/>
  <c r="AJ11" i="56"/>
  <c r="AH9" i="56"/>
  <c r="AL7" i="56"/>
  <c r="AH21" i="56"/>
  <c r="AF40" i="56"/>
  <c r="AN21" i="56"/>
  <c r="AL42" i="56"/>
  <c r="AH35" i="56"/>
  <c r="AJ27" i="56"/>
  <c r="T2" i="56"/>
  <c r="AN8" i="56"/>
  <c r="AF18" i="56"/>
  <c r="AH30" i="56"/>
  <c r="AH2" i="56"/>
  <c r="AD36" i="56"/>
  <c r="AL35" i="56"/>
  <c r="AJ12" i="56"/>
  <c r="AD39" i="56"/>
  <c r="T27" i="56"/>
  <c r="AF4" i="56"/>
  <c r="AL12" i="56"/>
  <c r="T7" i="56"/>
  <c r="AD20" i="56"/>
  <c r="T42" i="56"/>
  <c r="T22" i="56"/>
  <c r="AJ33" i="56"/>
  <c r="AL31" i="56"/>
  <c r="AL16" i="56"/>
  <c r="AJ28" i="56"/>
  <c r="T10" i="56"/>
  <c r="AN33" i="56"/>
  <c r="AJ21" i="56"/>
  <c r="AJ19" i="56"/>
  <c r="AJ7" i="56"/>
  <c r="AJ20" i="56"/>
  <c r="AJ10" i="56"/>
  <c r="AN20" i="56"/>
  <c r="AJ42" i="56"/>
  <c r="AF36" i="56"/>
  <c r="AL40" i="56"/>
  <c r="T19" i="56"/>
  <c r="AH18" i="56"/>
  <c r="AL3" i="56"/>
  <c r="AJ23" i="56"/>
  <c r="AD41" i="56"/>
  <c r="AF2" i="56"/>
  <c r="T17" i="56"/>
  <c r="AF5" i="56"/>
  <c r="AN5" i="56"/>
  <c r="AH5" i="56"/>
  <c r="AJ5" i="56"/>
  <c r="AD5" i="56"/>
  <c r="AF3" i="56"/>
  <c r="AH3" i="56"/>
  <c r="AL17" i="56"/>
  <c r="AH8" i="56"/>
  <c r="AD8" i="56"/>
  <c r="AJ8" i="56"/>
  <c r="AL8" i="56"/>
  <c r="AJ38" i="56"/>
  <c r="AH38" i="56"/>
  <c r="T38" i="56"/>
  <c r="AL38" i="56"/>
  <c r="AD38" i="56"/>
  <c r="AN38" i="56"/>
  <c r="T3" i="56"/>
  <c r="AD3" i="56"/>
  <c r="AF15" i="56"/>
  <c r="AL15" i="56"/>
  <c r="AH15" i="56"/>
  <c r="AN15" i="56"/>
  <c r="AF28" i="56"/>
  <c r="AF27" i="56"/>
  <c r="AL27" i="56"/>
  <c r="AD27" i="56"/>
  <c r="AN9" i="56"/>
  <c r="AL9" i="56"/>
  <c r="AJ9" i="56"/>
  <c r="AF9" i="56"/>
  <c r="T37" i="56"/>
  <c r="AF37" i="56"/>
  <c r="AN37" i="56"/>
  <c r="AH37" i="56"/>
  <c r="T32" i="56"/>
  <c r="AN32" i="56"/>
  <c r="AD32" i="56"/>
  <c r="AL32" i="56"/>
  <c r="AF32" i="56"/>
  <c r="AD17" i="56"/>
  <c r="AH17" i="56"/>
  <c r="AL5" i="56"/>
  <c r="AF8" i="56"/>
  <c r="AJ37" i="56"/>
  <c r="AJ32" i="56"/>
  <c r="AD4" i="56"/>
  <c r="AH4" i="56"/>
  <c r="AL39" i="56"/>
  <c r="AN39" i="56"/>
  <c r="AF39" i="56"/>
  <c r="AH39" i="56"/>
  <c r="AJ39" i="56"/>
  <c r="AH29" i="56"/>
  <c r="AJ29" i="56"/>
  <c r="AD29" i="56"/>
  <c r="T29" i="56"/>
  <c r="AJ4" i="56"/>
  <c r="T28" i="56"/>
  <c r="AN26" i="56"/>
  <c r="T26" i="56"/>
  <c r="AL26" i="56"/>
  <c r="AF26" i="56"/>
  <c r="AH26" i="56"/>
  <c r="AJ26" i="56"/>
  <c r="AF24" i="56"/>
  <c r="AJ24" i="56"/>
  <c r="AH24" i="56"/>
  <c r="T24" i="56"/>
  <c r="AL37" i="56"/>
  <c r="AN16" i="56"/>
  <c r="AL20" i="56"/>
  <c r="AN36" i="56"/>
  <c r="AN23" i="56"/>
  <c r="X2" i="56"/>
  <c r="AD42" i="56"/>
  <c r="AN18" i="56"/>
  <c r="AD33" i="56"/>
  <c r="AJ2" i="56"/>
  <c r="AD31" i="56"/>
  <c r="T6" i="56"/>
  <c r="AH22" i="56"/>
  <c r="V2" i="56"/>
  <c r="AD23" i="56"/>
  <c r="AH16" i="56"/>
  <c r="AJ3" i="56"/>
  <c r="T16" i="56"/>
  <c r="T12" i="56"/>
  <c r="AJ17" i="56"/>
  <c r="AN12" i="56"/>
  <c r="AN4" i="56"/>
  <c r="AJ15" i="56"/>
  <c r="AF21" i="56"/>
  <c r="AN25" i="56"/>
  <c r="T31" i="56"/>
  <c r="AF31" i="56"/>
  <c r="AL34" i="56"/>
  <c r="AL29" i="56"/>
  <c r="AH33" i="56"/>
  <c r="Z2" i="56"/>
  <c r="AF33" i="56"/>
  <c r="AL2" i="56"/>
  <c r="AN24" i="56"/>
  <c r="AD18" i="56"/>
  <c r="T33" i="56"/>
  <c r="AD16" i="56"/>
  <c r="AL36" i="56"/>
  <c r="AJ25" i="56"/>
  <c r="AL23" i="56"/>
  <c r="AF30" i="56"/>
  <c r="AN34" i="56"/>
  <c r="AL11" i="56"/>
  <c r="AD28" i="56"/>
  <c r="AJ31" i="56"/>
  <c r="AN28" i="56"/>
  <c r="AH25" i="56"/>
  <c r="AD30" i="56"/>
  <c r="AF20" i="56"/>
  <c r="AD25" i="56"/>
  <c r="AH12" i="56"/>
  <c r="AL24" i="56"/>
  <c r="AH41" i="56"/>
  <c r="AL18" i="56"/>
  <c r="AN11" i="56"/>
  <c r="AL4" i="56"/>
  <c r="AH31" i="56"/>
  <c r="T36" i="56"/>
  <c r="AN17" i="56"/>
  <c r="AJ30" i="56"/>
  <c r="AH28" i="56"/>
  <c r="AL21" i="56"/>
  <c r="AJ40" i="56"/>
  <c r="AJ22" i="56"/>
  <c r="AD7" i="56"/>
  <c r="AN29" i="56"/>
  <c r="AF16" i="56"/>
  <c r="AJ36" i="56"/>
  <c r="AD2" i="56"/>
  <c r="AL30" i="56"/>
  <c r="AJ34" i="56"/>
  <c r="T48" i="56" l="1"/>
  <c r="T50" i="56"/>
  <c r="T49" i="56"/>
  <c r="T47" i="56"/>
  <c r="T45" i="56"/>
  <c r="T44" i="56"/>
  <c r="V47" i="56"/>
  <c r="V50" i="56"/>
  <c r="AN47" i="56"/>
  <c r="AL47" i="56"/>
  <c r="AN44" i="56"/>
  <c r="AF47" i="56"/>
  <c r="Z47" i="56"/>
  <c r="AH47" i="56"/>
  <c r="AD47" i="56"/>
  <c r="X47" i="56"/>
  <c r="AB47" i="56"/>
  <c r="AJ47" i="56"/>
  <c r="V44" i="56"/>
  <c r="V49" i="56"/>
  <c r="V45" i="56"/>
  <c r="V48" i="56"/>
  <c r="Z49" i="56"/>
  <c r="Z48" i="56"/>
  <c r="Z45" i="56"/>
  <c r="Z44" i="56"/>
  <c r="Z50" i="56"/>
  <c r="AD50" i="56"/>
  <c r="AD49" i="56"/>
  <c r="AD48" i="56"/>
  <c r="AD45" i="56"/>
  <c r="AD44" i="56"/>
  <c r="AH49" i="56"/>
  <c r="AH50" i="56"/>
  <c r="AH44" i="56"/>
  <c r="AH48" i="56"/>
  <c r="AH45" i="56"/>
  <c r="AL45" i="56"/>
  <c r="AL44" i="56"/>
  <c r="AL49" i="56"/>
  <c r="AL50" i="56"/>
  <c r="AL48" i="56"/>
  <c r="X48" i="56"/>
  <c r="X50" i="56"/>
  <c r="X49" i="56"/>
  <c r="AB50" i="56"/>
  <c r="AB45" i="56"/>
  <c r="AB44" i="56"/>
  <c r="AF48" i="56"/>
  <c r="AF44" i="56"/>
  <c r="AF50" i="56"/>
  <c r="AF49" i="56"/>
  <c r="AF45" i="56"/>
  <c r="AJ50" i="56"/>
  <c r="AJ45" i="56"/>
  <c r="AJ44" i="56"/>
  <c r="AJ49" i="56"/>
  <c r="AJ48" i="56"/>
  <c r="AN48" i="56"/>
  <c r="AN50" i="56"/>
  <c r="AN49" i="56"/>
  <c r="X44" i="56"/>
  <c r="AN45" i="56"/>
  <c r="X45" i="56"/>
  <c r="AB49" i="56"/>
  <c r="AB48" i="56"/>
  <c r="AN46" i="56" l="1"/>
  <c r="T46" i="56"/>
  <c r="Y2" i="56"/>
  <c r="AO47" i="56"/>
  <c r="AO49" i="56"/>
  <c r="AD46" i="56"/>
  <c r="AO45" i="56"/>
  <c r="AK2" i="56"/>
  <c r="X46" i="56"/>
  <c r="AF46" i="56"/>
  <c r="AG2" i="56"/>
  <c r="W2" i="56"/>
  <c r="AH46" i="56"/>
  <c r="Z46" i="56"/>
  <c r="V46" i="56"/>
  <c r="AA2" i="56"/>
  <c r="AI2" i="56"/>
  <c r="AC2" i="56"/>
  <c r="AO2" i="56"/>
  <c r="AJ46" i="56"/>
  <c r="AB46" i="56"/>
  <c r="AO50" i="56"/>
  <c r="AE2" i="56"/>
  <c r="AM2" i="56"/>
  <c r="AL46" i="56"/>
  <c r="AO48" i="56"/>
  <c r="AO44" i="56"/>
  <c r="V56" i="56" l="1"/>
  <c r="AM55" i="56"/>
  <c r="AM58" i="56"/>
  <c r="AM56" i="56"/>
  <c r="Y58" i="56"/>
  <c r="AM57" i="56"/>
  <c r="Y57" i="56"/>
  <c r="Y163" i="56"/>
  <c r="Y162" i="56"/>
  <c r="Y161" i="56"/>
  <c r="Y160" i="56"/>
  <c r="X163" i="56"/>
  <c r="X162" i="56"/>
  <c r="X161" i="56"/>
  <c r="X160" i="56"/>
  <c r="W163" i="56"/>
  <c r="W162" i="56"/>
  <c r="W161" i="56"/>
  <c r="W160" i="56"/>
  <c r="V163" i="56"/>
  <c r="V162" i="56"/>
  <c r="V161" i="56"/>
  <c r="V160" i="56"/>
  <c r="Y148" i="56"/>
  <c r="Y147" i="56"/>
  <c r="Y146" i="56"/>
  <c r="Y145" i="56"/>
  <c r="X148" i="56"/>
  <c r="X147" i="56"/>
  <c r="X146" i="56"/>
  <c r="X145" i="56"/>
  <c r="W148" i="56"/>
  <c r="W147" i="56"/>
  <c r="W146" i="56"/>
  <c r="W145" i="56"/>
  <c r="V148" i="56"/>
  <c r="V147" i="56"/>
  <c r="V146" i="56"/>
  <c r="V145" i="56"/>
  <c r="V55" i="56"/>
  <c r="W55" i="56"/>
  <c r="X55" i="56"/>
  <c r="Y55" i="56"/>
  <c r="AJ55" i="56"/>
  <c r="AK55" i="56"/>
  <c r="AL55" i="56"/>
  <c r="W56" i="56"/>
  <c r="X56" i="56"/>
  <c r="Y56" i="56"/>
  <c r="AJ56" i="56"/>
  <c r="AK56" i="56"/>
  <c r="AL56" i="56"/>
  <c r="W193" i="56"/>
  <c r="W192" i="56"/>
  <c r="W191" i="56"/>
  <c r="W190" i="56"/>
  <c r="V193" i="56"/>
  <c r="V192" i="56"/>
  <c r="V191" i="56"/>
  <c r="V190" i="56"/>
  <c r="Y193" i="56"/>
  <c r="Y192" i="56"/>
  <c r="Y191" i="56"/>
  <c r="Y190" i="56"/>
  <c r="X193" i="56"/>
  <c r="X192" i="56"/>
  <c r="X191" i="56"/>
  <c r="X190" i="56"/>
  <c r="Y103" i="56"/>
  <c r="Y102" i="56"/>
  <c r="Y101" i="56"/>
  <c r="Y100" i="56"/>
  <c r="X103" i="56"/>
  <c r="X102" i="56"/>
  <c r="X101" i="56"/>
  <c r="X100" i="56"/>
  <c r="W103" i="56"/>
  <c r="W102" i="56"/>
  <c r="W101" i="56"/>
  <c r="W100" i="56"/>
  <c r="V103" i="56"/>
  <c r="V102" i="56"/>
  <c r="V101" i="56"/>
  <c r="V100" i="56"/>
  <c r="Y178" i="56"/>
  <c r="W178" i="56"/>
  <c r="W177" i="56"/>
  <c r="W176" i="56"/>
  <c r="W175" i="56"/>
  <c r="V178" i="56"/>
  <c r="V177" i="56"/>
  <c r="V176" i="56"/>
  <c r="V175" i="56"/>
  <c r="Y177" i="56"/>
  <c r="Y176" i="56"/>
  <c r="Y175" i="56"/>
  <c r="X178" i="56"/>
  <c r="X177" i="56"/>
  <c r="X176" i="56"/>
  <c r="X175" i="56"/>
  <c r="Y88" i="56"/>
  <c r="Y87" i="56"/>
  <c r="Y86" i="56"/>
  <c r="Y85" i="56"/>
  <c r="X88" i="56"/>
  <c r="X87" i="56"/>
  <c r="X86" i="56"/>
  <c r="X85" i="56"/>
  <c r="W88" i="56"/>
  <c r="W87" i="56"/>
  <c r="W86" i="56"/>
  <c r="W85" i="56"/>
  <c r="V88" i="56"/>
  <c r="V87" i="56"/>
  <c r="V86" i="56"/>
  <c r="V85" i="56"/>
  <c r="V57" i="56"/>
  <c r="W57" i="56"/>
  <c r="X57" i="56"/>
  <c r="AJ57" i="56"/>
  <c r="AK57" i="56"/>
  <c r="AL57" i="56"/>
  <c r="V133" i="56"/>
  <c r="V132" i="56"/>
  <c r="V131" i="56"/>
  <c r="V130" i="56"/>
  <c r="Y133" i="56"/>
  <c r="Y132" i="56"/>
  <c r="Y131" i="56"/>
  <c r="Y130" i="56"/>
  <c r="X133" i="56"/>
  <c r="X132" i="56"/>
  <c r="X131" i="56"/>
  <c r="X130" i="56"/>
  <c r="W133" i="56"/>
  <c r="W132" i="56"/>
  <c r="W131" i="56"/>
  <c r="W130" i="56"/>
  <c r="W118" i="56"/>
  <c r="W117" i="56"/>
  <c r="W116" i="56"/>
  <c r="W115" i="56"/>
  <c r="V118" i="56"/>
  <c r="V117" i="56"/>
  <c r="V116" i="56"/>
  <c r="V115" i="56"/>
  <c r="Y118" i="56"/>
  <c r="Y117" i="56"/>
  <c r="Y116" i="56"/>
  <c r="Y115" i="56"/>
  <c r="X118" i="56"/>
  <c r="X117" i="56"/>
  <c r="X116" i="56"/>
  <c r="X115" i="56"/>
  <c r="Y73" i="56"/>
  <c r="Y72" i="56"/>
  <c r="Y71" i="56"/>
  <c r="Y70" i="56"/>
  <c r="X73" i="56"/>
  <c r="X72" i="56"/>
  <c r="X71" i="56"/>
  <c r="X70" i="56"/>
  <c r="W73" i="56"/>
  <c r="W72" i="56"/>
  <c r="W71" i="56"/>
  <c r="W70" i="56"/>
  <c r="V73" i="56"/>
  <c r="V72" i="56"/>
  <c r="V71" i="56"/>
  <c r="V70" i="56"/>
  <c r="V58" i="56"/>
  <c r="W58" i="56"/>
  <c r="X58" i="56"/>
  <c r="AJ58" i="56"/>
  <c r="AK58" i="56"/>
  <c r="AL58" i="56"/>
  <c r="AO46" i="56"/>
  <c r="Z73" i="56" l="1"/>
  <c r="AM59" i="56"/>
  <c r="W194" i="56"/>
  <c r="W134" i="56"/>
  <c r="Z71" i="56"/>
  <c r="Z116" i="56"/>
  <c r="Z131" i="56"/>
  <c r="Z57" i="56"/>
  <c r="Z87" i="56"/>
  <c r="Z178" i="56"/>
  <c r="Z102" i="56"/>
  <c r="Z192" i="56"/>
  <c r="AN56" i="56"/>
  <c r="Z56" i="56"/>
  <c r="AJ63" i="56" s="1"/>
  <c r="AN55" i="56"/>
  <c r="AJ59" i="56"/>
  <c r="Z55" i="56"/>
  <c r="V59" i="56"/>
  <c r="Z148" i="56"/>
  <c r="Z163" i="56"/>
  <c r="Z72" i="56"/>
  <c r="Z117" i="56"/>
  <c r="Z132" i="56"/>
  <c r="AN57" i="56"/>
  <c r="Z88" i="56"/>
  <c r="Z175" i="56"/>
  <c r="V179" i="56"/>
  <c r="W179" i="56"/>
  <c r="Z103" i="56"/>
  <c r="Z193" i="56"/>
  <c r="Y59" i="56"/>
  <c r="V149" i="56"/>
  <c r="Z145" i="56"/>
  <c r="W149" i="56"/>
  <c r="X149" i="56"/>
  <c r="Y149" i="56"/>
  <c r="V164" i="56"/>
  <c r="Z160" i="56"/>
  <c r="W164" i="56"/>
  <c r="X164" i="56"/>
  <c r="Y164" i="56"/>
  <c r="Z58" i="56"/>
  <c r="AL65" i="56" s="1"/>
  <c r="Z118" i="56"/>
  <c r="Z133" i="56"/>
  <c r="V89" i="56"/>
  <c r="Z85" i="56"/>
  <c r="W89" i="56"/>
  <c r="X89" i="56"/>
  <c r="Y89" i="56"/>
  <c r="X179" i="56"/>
  <c r="Y179" i="56"/>
  <c r="Z176" i="56"/>
  <c r="V104" i="56"/>
  <c r="Z100" i="56"/>
  <c r="W104" i="56"/>
  <c r="X104" i="56"/>
  <c r="Y104" i="56"/>
  <c r="X194" i="56"/>
  <c r="Y194" i="56"/>
  <c r="V194" i="56"/>
  <c r="Z190" i="56"/>
  <c r="AL59" i="56"/>
  <c r="X59" i="56"/>
  <c r="Z146" i="56"/>
  <c r="Z161" i="56"/>
  <c r="AN58" i="56"/>
  <c r="V74" i="56"/>
  <c r="Z70" i="56"/>
  <c r="W74" i="56"/>
  <c r="X74" i="56"/>
  <c r="Y74" i="56"/>
  <c r="X119" i="56"/>
  <c r="Y119" i="56"/>
  <c r="V119" i="56"/>
  <c r="Z115" i="56"/>
  <c r="W119" i="56"/>
  <c r="X134" i="56"/>
  <c r="Y134" i="56"/>
  <c r="V134" i="56"/>
  <c r="Z130" i="56"/>
  <c r="Z86" i="56"/>
  <c r="Z177" i="56"/>
  <c r="Z101" i="56"/>
  <c r="Z191" i="56"/>
  <c r="AK59" i="56"/>
  <c r="W59" i="56"/>
  <c r="Z147" i="56"/>
  <c r="Z162" i="56"/>
  <c r="AL62" i="56" l="1"/>
  <c r="Z74" i="56"/>
  <c r="AK62" i="56"/>
  <c r="AL64" i="56"/>
  <c r="AD64" i="56"/>
  <c r="AL63" i="56"/>
  <c r="AJ65" i="56"/>
  <c r="AK64" i="56"/>
  <c r="AJ64" i="56"/>
  <c r="Z104" i="56"/>
  <c r="Z179" i="56"/>
  <c r="AJ62" i="56"/>
  <c r="Z59" i="56"/>
  <c r="AM62" i="56"/>
  <c r="AK63" i="56"/>
  <c r="AM63" i="56"/>
  <c r="AM64" i="56"/>
  <c r="AD72" i="56"/>
  <c r="AM65" i="56"/>
  <c r="AK65" i="56"/>
  <c r="Z164" i="56"/>
  <c r="Z149" i="56"/>
  <c r="AE74" i="56"/>
  <c r="AN59" i="56"/>
  <c r="AF73" i="56"/>
  <c r="Z89" i="56"/>
  <c r="Z134" i="56"/>
  <c r="Z119" i="56"/>
  <c r="Z194" i="56"/>
  <c r="AD88" i="56" l="1"/>
  <c r="AD87" i="56"/>
  <c r="AD85" i="56"/>
  <c r="AC84" i="56"/>
  <c r="AD83" i="56"/>
  <c r="AC83" i="56"/>
  <c r="AD82" i="56"/>
  <c r="AC82" i="56"/>
  <c r="AD81" i="56"/>
  <c r="AC81" i="56"/>
  <c r="AD80" i="56"/>
  <c r="AO63" i="56"/>
  <c r="AO62" i="56"/>
  <c r="AF63" i="56"/>
  <c r="AD56" i="56"/>
  <c r="AL66" i="56"/>
  <c r="AD66" i="56"/>
  <c r="AD55" i="56"/>
  <c r="AD63" i="56"/>
  <c r="AC65" i="56"/>
  <c r="AN64" i="56"/>
  <c r="AF64" i="56"/>
  <c r="AN65" i="56"/>
  <c r="AD73" i="56"/>
  <c r="AF74" i="56"/>
  <c r="AC71" i="56"/>
  <c r="AC86" i="56"/>
  <c r="AC88" i="56"/>
  <c r="AE72" i="56"/>
  <c r="AE57" i="56"/>
  <c r="AE64" i="56"/>
  <c r="AK66" i="56"/>
  <c r="AE56" i="56"/>
  <c r="AC56" i="56"/>
  <c r="AC64" i="56"/>
  <c r="AF72" i="56"/>
  <c r="AD86" i="56"/>
  <c r="AD58" i="56"/>
  <c r="AD57" i="56"/>
  <c r="AD65" i="56"/>
  <c r="AN63" i="56"/>
  <c r="AJ66" i="56"/>
  <c r="AN62" i="56"/>
  <c r="AF56" i="56"/>
  <c r="AF71" i="56"/>
  <c r="AE73" i="56"/>
  <c r="AC58" i="56"/>
  <c r="AC66" i="56"/>
  <c r="AE55" i="56"/>
  <c r="AD71" i="56"/>
  <c r="AD84" i="56"/>
  <c r="AF57" i="56"/>
  <c r="AF65" i="56"/>
  <c r="AM66" i="56"/>
  <c r="AD74" i="56"/>
  <c r="AC72" i="56"/>
  <c r="AE58" i="56"/>
  <c r="AE66" i="56"/>
  <c r="AC73" i="56"/>
  <c r="AC80" i="56"/>
  <c r="AE71" i="56"/>
  <c r="AC63" i="56"/>
  <c r="AC55" i="56"/>
  <c r="AC85" i="56"/>
  <c r="AC57" i="56"/>
  <c r="AF58" i="56"/>
  <c r="AF66" i="56"/>
  <c r="AC74" i="56"/>
  <c r="AE65" i="56"/>
  <c r="AC87" i="56"/>
  <c r="AF55" i="56"/>
  <c r="AE63" i="56"/>
  <c r="AH72" i="56" l="1"/>
  <c r="AH71" i="56"/>
  <c r="AH64" i="56"/>
  <c r="AH63" i="56"/>
  <c r="AD67" i="56"/>
  <c r="AG74" i="56"/>
  <c r="AG71" i="56"/>
  <c r="AF59" i="56"/>
  <c r="AF67" i="56"/>
  <c r="AD59" i="56"/>
  <c r="AG64" i="56"/>
  <c r="AG65" i="56"/>
  <c r="AE75" i="56"/>
  <c r="AF75" i="56"/>
  <c r="AG72" i="56"/>
  <c r="AE59" i="56"/>
  <c r="AG56" i="56"/>
  <c r="AG55" i="56"/>
  <c r="AH55" i="56"/>
  <c r="AC59" i="56"/>
  <c r="AC75" i="56"/>
  <c r="AG66" i="56"/>
  <c r="AG63" i="56"/>
  <c r="AC67" i="56"/>
  <c r="AG73" i="56"/>
  <c r="AE67" i="56"/>
  <c r="AN66" i="56"/>
  <c r="AG57" i="56"/>
  <c r="AD75" i="56"/>
  <c r="AG58" i="56"/>
  <c r="AG75" i="56" l="1"/>
  <c r="AG59" i="56"/>
  <c r="AG67" i="5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2" xr16:uid="{00000000-0015-0000-FFFF-FFFF01000000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3" xr16:uid="{00000000-0015-0000-FFFF-FFFF02000000}" keepAlive="1" name="Query - Transform File from TSV" description="Connection to the 'Transform File from TSV' query in the workbook." type="5" refreshedVersion="0" background="1">
    <dbPr connection="Provider=Microsoft.Mashup.OleDb.1;Data Source=$Workbook$;Location=&quot;Transform File from TSV&quot;;Extended Properties=&quot;&quot;" command="SELECT * FROM [Transform File from TSV]"/>
  </connection>
  <connection id="4" xr16:uid="{00000000-0015-0000-FFFF-FFFF03000000}" keepAlive="1" name="Query - Transform Sample File from TSV" description="Connection to the 'Transform Sample File from TSV' query in the workbook." type="5" refreshedVersion="0" background="1">
    <dbPr connection="Provider=Microsoft.Mashup.OleDb.1;Data Source=$Workbook$;Location=&quot;Transform Sample File from TSV&quot;;Extended Properties=&quot;&quot;" command="SELECT * FROM [Transform Sample File from TSV]"/>
  </connection>
</connections>
</file>

<file path=xl/sharedStrings.xml><?xml version="1.0" encoding="utf-8"?>
<sst xmlns="http://schemas.openxmlformats.org/spreadsheetml/2006/main" count="230" uniqueCount="119">
  <si>
    <t>sdg_13_10.tsv</t>
  </si>
  <si>
    <t>sdg_09_40.tsv</t>
  </si>
  <si>
    <t>sdg_04_50.tsv</t>
  </si>
  <si>
    <t>sdg_02_60.tsv</t>
  </si>
  <si>
    <t>sdg_14_10.tsv</t>
  </si>
  <si>
    <t>sdg_04_20.tsv</t>
  </si>
  <si>
    <t>sdg_11_60.tsv</t>
  </si>
  <si>
    <t>sdg_04_60.tsv</t>
  </si>
  <si>
    <t>sdg_02_40.tsv</t>
  </si>
  <si>
    <t>sdg_07_40.tsv</t>
  </si>
  <si>
    <t>sdg_09_10.tsv</t>
  </si>
  <si>
    <t>sdg_08_40.tsv</t>
  </si>
  <si>
    <t>sdg_07_10.tsv</t>
  </si>
  <si>
    <t>DE</t>
  </si>
  <si>
    <t>sdg_12_41.tsv</t>
  </si>
  <si>
    <t>sdg_02_50.tsv</t>
  </si>
  <si>
    <t>sdg_08_30.tsv</t>
  </si>
  <si>
    <t>sdg_07_30.tsv</t>
  </si>
  <si>
    <t>sdg_09_30.tsv</t>
  </si>
  <si>
    <t>sdg_02_30.tsv</t>
  </si>
  <si>
    <t>sdg_02_20.tsv</t>
  </si>
  <si>
    <t>sdg_09_20.tsv</t>
  </si>
  <si>
    <t>T</t>
  </si>
  <si>
    <t>TOTAL</t>
  </si>
  <si>
    <t>PC</t>
  </si>
  <si>
    <t>CLV10_EUR_AWU</t>
  </si>
  <si>
    <t>NABS08</t>
  </si>
  <si>
    <t>EUR_HAB</t>
  </si>
  <si>
    <t>MIO_EUR</t>
  </si>
  <si>
    <t>PC_UAA</t>
  </si>
  <si>
    <t>UAAXK0000</t>
  </si>
  <si>
    <t>N</t>
  </si>
  <si>
    <t>BAL_UAA</t>
  </si>
  <si>
    <t>KG</t>
  </si>
  <si>
    <t>P</t>
  </si>
  <si>
    <t>KG_HA</t>
  </si>
  <si>
    <t>PC_POP</t>
  </si>
  <si>
    <t>Y30-34</t>
  </si>
  <si>
    <t>ED5-8</t>
  </si>
  <si>
    <t>Y1-3</t>
  </si>
  <si>
    <t>ED3-8</t>
  </si>
  <si>
    <t>Y20-34</t>
  </si>
  <si>
    <t>Y25-64</t>
  </si>
  <si>
    <t>Y20-64</t>
  </si>
  <si>
    <t>EMP_LFS</t>
  </si>
  <si>
    <t>B_100910</t>
  </si>
  <si>
    <t>MTOE</t>
  </si>
  <si>
    <t>EUR_KGOE</t>
  </si>
  <si>
    <t>B1GQ</t>
  </si>
  <si>
    <t>LTU</t>
  </si>
  <si>
    <t>Y15-74</t>
  </si>
  <si>
    <t>PC_ACT</t>
  </si>
  <si>
    <t>BES</t>
  </si>
  <si>
    <t>PC_GDP</t>
  </si>
  <si>
    <t>GOV</t>
  </si>
  <si>
    <t>HES</t>
  </si>
  <si>
    <t>PC_EMP</t>
  </si>
  <si>
    <t>C_HTC_MH</t>
  </si>
  <si>
    <t>KIS</t>
  </si>
  <si>
    <t>PC_ACT_FTE</t>
  </si>
  <si>
    <t>NR</t>
  </si>
  <si>
    <t>P_MHAB</t>
  </si>
  <si>
    <t>RCY</t>
  </si>
  <si>
    <t>KG_HAB</t>
  </si>
  <si>
    <t>GHG_I90</t>
  </si>
  <si>
    <t>GHG_T_HAB</t>
  </si>
  <si>
    <t>MPA_KM2</t>
  </si>
  <si>
    <t>cei_wm030.tsv</t>
  </si>
  <si>
    <t>RCY_C_D</t>
  </si>
  <si>
    <t>cei_cie010.tsv</t>
  </si>
  <si>
    <t>V12150</t>
  </si>
  <si>
    <t>V12151</t>
  </si>
  <si>
    <t>V15110</t>
  </si>
  <si>
    <t>V15111</t>
  </si>
  <si>
    <t>V16110</t>
  </si>
  <si>
    <t>V16111</t>
  </si>
  <si>
    <t xml:space="preserve">min </t>
  </si>
  <si>
    <t>max</t>
  </si>
  <si>
    <t>range</t>
  </si>
  <si>
    <t>1 quartile</t>
  </si>
  <si>
    <t>2 quartile</t>
  </si>
  <si>
    <t>3 quartile</t>
  </si>
  <si>
    <t>Avg (%)</t>
  </si>
  <si>
    <t>M1</t>
  </si>
  <si>
    <t>M2</t>
  </si>
  <si>
    <r>
      <t xml:space="preserve">Markov Transition matrix </t>
    </r>
    <r>
      <rPr>
        <sz val="11"/>
        <color theme="1"/>
        <rFont val="Calibri"/>
        <family val="2"/>
      </rPr>
      <t>™ (1-year average 2012-2016)</t>
    </r>
  </si>
  <si>
    <r>
      <t xml:space="preserve">Markov Transition matrix </t>
    </r>
    <r>
      <rPr>
        <sz val="11"/>
        <color theme="1"/>
        <rFont val="Calibri"/>
        <family val="2"/>
      </rPr>
      <t>™ (1-year average 2007-2012)</t>
    </r>
  </si>
  <si>
    <t>2007-2016 (#)</t>
  </si>
  <si>
    <t>2007-2016 (%)</t>
  </si>
  <si>
    <t>Mobility Indices</t>
  </si>
  <si>
    <t>Neg/Pos</t>
  </si>
  <si>
    <t>mean</t>
  </si>
  <si>
    <t>Mean</t>
  </si>
  <si>
    <t>SD</t>
  </si>
  <si>
    <t>06-07 (#)</t>
  </si>
  <si>
    <t>06-07 (%)</t>
  </si>
  <si>
    <t>07-08 (#)</t>
  </si>
  <si>
    <t>07-08 (%)</t>
  </si>
  <si>
    <t>08-09 (#)</t>
  </si>
  <si>
    <t>08-09 (%)</t>
  </si>
  <si>
    <t>09-10 (#)</t>
  </si>
  <si>
    <t>09-10 (%)</t>
  </si>
  <si>
    <t>10-11 (#)</t>
  </si>
  <si>
    <t>10-11 (%)</t>
  </si>
  <si>
    <t>11-12 (#)</t>
  </si>
  <si>
    <t>11-12 (%)</t>
  </si>
  <si>
    <t>12-13 (#)</t>
  </si>
  <si>
    <t>12-13 (%)</t>
  </si>
  <si>
    <t>13-14 (#)</t>
  </si>
  <si>
    <t>13-14 (%)</t>
  </si>
  <si>
    <t>14-15 (#)</t>
  </si>
  <si>
    <t>14-15 (%)</t>
  </si>
  <si>
    <t>15-16 (#)</t>
  </si>
  <si>
    <t>15-16 (%)</t>
  </si>
  <si>
    <t>geo\time\unit</t>
  </si>
  <si>
    <t>Code</t>
  </si>
  <si>
    <t>Average</t>
  </si>
  <si>
    <t>&lt;M1&gt;</t>
  </si>
  <si>
    <t>&lt;M2&gt;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</si>
</sst>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B2B2B2"/>
      <name val="Calibri"/>
      <family val="2"/>
      <scheme val="minor"/>
    </font>
    <font>
      <b/>
      <sz val="11"/>
      <color rgb="FFB2B2B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2" fontId="0" fillId="0" borderId="2" xfId="0" applyNumberFormat="1" applyBorder="1"/>
    <xf numFmtId="0" fontId="0" fillId="0" borderId="4" xfId="0" applyBorder="1"/>
    <xf numFmtId="1" fontId="0" fillId="0" borderId="3" xfId="0" applyNumberFormat="1" applyBorder="1"/>
    <xf numFmtId="0" fontId="0" fillId="0" borderId="3" xfId="0" applyBorder="1"/>
    <xf numFmtId="1" fontId="1" fillId="0" borderId="0" xfId="0" applyNumberFormat="1" applyFont="1"/>
    <xf numFmtId="2" fontId="0" fillId="0" borderId="5" xfId="0" applyNumberFormat="1" applyBorder="1"/>
    <xf numFmtId="164" fontId="0" fillId="0" borderId="0" xfId="0" applyNumberFormat="1" applyFill="1" applyBorder="1"/>
    <xf numFmtId="1" fontId="0" fillId="0" borderId="0" xfId="0" applyNumberFormat="1" applyBorder="1"/>
    <xf numFmtId="2" fontId="0" fillId="0" borderId="0" xfId="0" applyNumberFormat="1" applyBorder="1"/>
    <xf numFmtId="0" fontId="3" fillId="0" borderId="0" xfId="0" applyFont="1"/>
    <xf numFmtId="0" fontId="4" fillId="0" borderId="0" xfId="0" applyNumberFormat="1" applyFont="1"/>
    <xf numFmtId="0" fontId="3" fillId="0" borderId="0" xfId="0" applyFont="1" applyBorder="1"/>
    <xf numFmtId="0" fontId="3" fillId="0" borderId="0" xfId="0" applyNumberFormat="1" applyFont="1"/>
    <xf numFmtId="2" fontId="3" fillId="0" borderId="0" xfId="0" applyNumberFormat="1" applyFont="1"/>
    <xf numFmtId="0" fontId="3" fillId="0" borderId="1" xfId="0" applyFont="1" applyBorder="1"/>
    <xf numFmtId="0" fontId="3" fillId="0" borderId="0" xfId="0" applyNumberFormat="1" applyFon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2" fontId="0" fillId="0" borderId="13" xfId="0" applyNumberFormat="1" applyBorder="1"/>
    <xf numFmtId="2" fontId="0" fillId="2" borderId="0" xfId="0" applyNumberFormat="1" applyFill="1" applyBorder="1"/>
    <xf numFmtId="2" fontId="0" fillId="2" borderId="0" xfId="0" applyNumberFormat="1" applyFill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164" fontId="0" fillId="0" borderId="14" xfId="0" applyNumberFormat="1" applyBorder="1"/>
    <xf numFmtId="0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  <color rgb="FF404040"/>
      <color rgb="FF00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1</xdr:row>
      <xdr:rowOff>0</xdr:rowOff>
    </xdr:from>
    <xdr:to>
      <xdr:col>51</xdr:col>
      <xdr:colOff>457200</xdr:colOff>
      <xdr:row>3</xdr:row>
      <xdr:rowOff>79827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E3FEEA3A-0B8C-43C6-B4F4-3621E7BA0CC8}"/>
            </a:ext>
          </a:extLst>
        </xdr:cNvPr>
        <xdr:cNvSpPr/>
      </xdr:nvSpPr>
      <xdr:spPr>
        <a:xfrm>
          <a:off x="26873200" y="177800"/>
          <a:ext cx="6261100" cy="435427"/>
        </a:xfrm>
        <a:prstGeom prst="borderCallout1">
          <a:avLst>
            <a:gd name="adj1" fmla="val 949"/>
            <a:gd name="adj2" fmla="val 48901"/>
            <a:gd name="adj3" fmla="val -142641"/>
            <a:gd name="adj4" fmla="val 48958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1. Task:</a:t>
          </a:r>
          <a:r>
            <a:rPr lang="en-US" sz="1800" baseline="0"/>
            <a:t> Create a chart with a boxplot for each year's z-scores.</a:t>
          </a:r>
        </a:p>
      </xdr:txBody>
    </xdr:sp>
    <xdr:clientData/>
  </xdr:twoCellAnchor>
  <xdr:twoCellAnchor>
    <xdr:from>
      <xdr:col>42</xdr:col>
      <xdr:colOff>0</xdr:colOff>
      <xdr:row>53</xdr:row>
      <xdr:rowOff>1</xdr:rowOff>
    </xdr:from>
    <xdr:to>
      <xdr:col>54</xdr:col>
      <xdr:colOff>101600</xdr:colOff>
      <xdr:row>58</xdr:row>
      <xdr:rowOff>27214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B4D2E88D-E100-4AD5-A6AC-CE854E04D6C0}"/>
            </a:ext>
          </a:extLst>
        </xdr:cNvPr>
        <xdr:cNvSpPr/>
      </xdr:nvSpPr>
      <xdr:spPr>
        <a:xfrm>
          <a:off x="26016857" y="10123715"/>
          <a:ext cx="7735207" cy="1006928"/>
        </a:xfrm>
        <a:prstGeom prst="borderCallout1">
          <a:avLst>
            <a:gd name="adj1" fmla="val 56220"/>
            <a:gd name="adj2" fmla="val 48"/>
            <a:gd name="adj3" fmla="val 164778"/>
            <a:gd name="adj4" fmla="val -100765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4. Task: Calculate the mobility metrics M1</a:t>
          </a:r>
          <a:r>
            <a:rPr lang="en-US" sz="1800" baseline="0"/>
            <a:t> and M2 for each transiton matrix. Follow the formulas below.</a:t>
          </a:r>
        </a:p>
        <a:p>
          <a:pPr algn="l"/>
          <a:r>
            <a:rPr lang="en-US" sz="1800"/>
            <a:t>The</a:t>
          </a:r>
          <a:r>
            <a:rPr lang="en-US" sz="1800" baseline="0"/>
            <a:t> Excel formula for a matrix determinant is MDETERM.</a:t>
          </a:r>
          <a:endParaRPr lang="en-US" sz="1800"/>
        </a:p>
      </xdr:txBody>
    </xdr:sp>
    <xdr:clientData/>
  </xdr:twoCellAnchor>
  <xdr:twoCellAnchor editAs="oneCell">
    <xdr:from>
      <xdr:col>42</xdr:col>
      <xdr:colOff>1</xdr:colOff>
      <xdr:row>58</xdr:row>
      <xdr:rowOff>63501</xdr:rowOff>
    </xdr:from>
    <xdr:to>
      <xdr:col>45</xdr:col>
      <xdr:colOff>482601</xdr:colOff>
      <xdr:row>69</xdr:row>
      <xdr:rowOff>73843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6F1A1E-014D-5166-55ED-3E38D62AD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73201" y="10401301"/>
          <a:ext cx="2311400" cy="2014220"/>
        </a:xfrm>
        <a:prstGeom prst="rect">
          <a:avLst/>
        </a:prstGeom>
      </xdr:spPr>
    </xdr:pic>
    <xdr:clientData/>
  </xdr:twoCellAnchor>
  <xdr:twoCellAnchor editAs="oneCell">
    <xdr:from>
      <xdr:col>42</xdr:col>
      <xdr:colOff>1</xdr:colOff>
      <xdr:row>69</xdr:row>
      <xdr:rowOff>165100</xdr:rowOff>
    </xdr:from>
    <xdr:to>
      <xdr:col>52</xdr:col>
      <xdr:colOff>292100</xdr:colOff>
      <xdr:row>74</xdr:row>
      <xdr:rowOff>92837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3C6708-4E48-B9C8-E1FF-CF960BE9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73201" y="12484100"/>
          <a:ext cx="6705599" cy="820366"/>
        </a:xfrm>
        <a:prstGeom prst="rect">
          <a:avLst/>
        </a:prstGeom>
      </xdr:spPr>
    </xdr:pic>
    <xdr:clientData/>
  </xdr:twoCellAnchor>
  <xdr:twoCellAnchor>
    <xdr:from>
      <xdr:col>2</xdr:col>
      <xdr:colOff>952499</xdr:colOff>
      <xdr:row>23</xdr:row>
      <xdr:rowOff>176894</xdr:rowOff>
    </xdr:from>
    <xdr:to>
      <xdr:col>15</xdr:col>
      <xdr:colOff>707572</xdr:colOff>
      <xdr:row>26</xdr:row>
      <xdr:rowOff>27215</xdr:rowOff>
    </xdr:to>
    <xdr:sp macro="" textlink="">
      <xdr:nvSpPr>
        <xdr:cNvPr id="6" name="Callout: Line 5">
          <a:extLst>
            <a:ext uri="{FF2B5EF4-FFF2-40B4-BE49-F238E27FC236}">
              <a16:creationId xmlns:a16="http://schemas.microsoft.com/office/drawing/2014/main" id="{F1DB244B-256B-6F62-95C0-86A5E87A3852}"/>
            </a:ext>
          </a:extLst>
        </xdr:cNvPr>
        <xdr:cNvSpPr/>
      </xdr:nvSpPr>
      <xdr:spPr>
        <a:xfrm>
          <a:off x="3456213" y="4558394"/>
          <a:ext cx="8708573" cy="421821"/>
        </a:xfrm>
        <a:prstGeom prst="borderCallout1">
          <a:avLst>
            <a:gd name="adj1" fmla="val -191801"/>
            <a:gd name="adj2" fmla="val 127270"/>
            <a:gd name="adj3" fmla="val -282"/>
            <a:gd name="adj4" fmla="val 100245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The highlighted</a:t>
          </a:r>
          <a:r>
            <a:rPr lang="en-US" sz="18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 rows determine in</a:t>
          </a:r>
          <a:r>
            <a:rPr lang="en-US" sz="1800" baseline="0">
              <a:solidFill>
                <a:schemeClr val="lt1"/>
              </a:solidFill>
              <a:latin typeface="+mn-lt"/>
              <a:ea typeface="+mn-ea"/>
              <a:cs typeface="+mn-cs"/>
            </a:rPr>
            <a:t> which quartile an indicator's zscore is for a given year.</a:t>
          </a:r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41</xdr:col>
      <xdr:colOff>530676</xdr:colOff>
      <xdr:row>45</xdr:row>
      <xdr:rowOff>13607</xdr:rowOff>
    </xdr:from>
    <xdr:to>
      <xdr:col>54</xdr:col>
      <xdr:colOff>6348</xdr:colOff>
      <xdr:row>50</xdr:row>
      <xdr:rowOff>122465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54141070-CAD9-44BC-9621-F174EA480A2C}"/>
            </a:ext>
          </a:extLst>
        </xdr:cNvPr>
        <xdr:cNvSpPr/>
      </xdr:nvSpPr>
      <xdr:spPr>
        <a:xfrm>
          <a:off x="25921605" y="8586107"/>
          <a:ext cx="7735207" cy="1088572"/>
        </a:xfrm>
        <a:prstGeom prst="borderCallout1">
          <a:avLst>
            <a:gd name="adj1" fmla="val 56220"/>
            <a:gd name="adj2" fmla="val 48"/>
            <a:gd name="adj3" fmla="val 289446"/>
            <a:gd name="adj4" fmla="val -113958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3. Task: Calculate the probabilities</a:t>
          </a:r>
          <a:r>
            <a:rPr lang="en-US" sz="1800" baseline="0"/>
            <a:t> of an indicator's zscore transitioning from Quartile (1, 2, 3, 4) to Quartile (1, 2, 3, 4) using the counts in the matrix above. Repeat this for each year.</a:t>
          </a:r>
          <a:endParaRPr lang="en-US" sz="1800"/>
        </a:p>
      </xdr:txBody>
    </xdr:sp>
    <xdr:clientData/>
  </xdr:twoCellAnchor>
  <xdr:twoCellAnchor>
    <xdr:from>
      <xdr:col>41</xdr:col>
      <xdr:colOff>612322</xdr:colOff>
      <xdr:row>4</xdr:row>
      <xdr:rowOff>54425</xdr:rowOff>
    </xdr:from>
    <xdr:to>
      <xdr:col>51</xdr:col>
      <xdr:colOff>443594</xdr:colOff>
      <xdr:row>9</xdr:row>
      <xdr:rowOff>136070</xdr:rowOff>
    </xdr:to>
    <xdr:sp macro="" textlink="">
      <xdr:nvSpPr>
        <xdr:cNvPr id="10" name="Callout: Line 9">
          <a:extLst>
            <a:ext uri="{FF2B5EF4-FFF2-40B4-BE49-F238E27FC236}">
              <a16:creationId xmlns:a16="http://schemas.microsoft.com/office/drawing/2014/main" id="{3A64A492-2D5C-4A39-8F64-053135D0C9DF}"/>
            </a:ext>
          </a:extLst>
        </xdr:cNvPr>
        <xdr:cNvSpPr/>
      </xdr:nvSpPr>
      <xdr:spPr>
        <a:xfrm>
          <a:off x="26003251" y="816425"/>
          <a:ext cx="6253843" cy="1034145"/>
        </a:xfrm>
        <a:prstGeom prst="borderCallout1">
          <a:avLst>
            <a:gd name="adj1" fmla="val 49037"/>
            <a:gd name="adj2" fmla="val -55"/>
            <a:gd name="adj3" fmla="val -49998"/>
            <a:gd name="adj4" fmla="val -9571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2. Task:</a:t>
          </a:r>
          <a:r>
            <a:rPr lang="en-US" sz="1800" baseline="0"/>
            <a:t> Have a look at the formula to see how it determines the quartile for each indicator's zscore. Then complete all the highlighted rows  for each indicator and year.</a:t>
          </a:r>
        </a:p>
      </xdr:txBody>
    </xdr:sp>
    <xdr:clientData/>
  </xdr:twoCellAnchor>
  <xdr:twoCellAnchor>
    <xdr:from>
      <xdr:col>3</xdr:col>
      <xdr:colOff>544286</xdr:colOff>
      <xdr:row>60</xdr:row>
      <xdr:rowOff>68036</xdr:rowOff>
    </xdr:from>
    <xdr:to>
      <xdr:col>15</xdr:col>
      <xdr:colOff>707572</xdr:colOff>
      <xdr:row>62</xdr:row>
      <xdr:rowOff>95250</xdr:rowOff>
    </xdr:to>
    <xdr:sp macro="" textlink="">
      <xdr:nvSpPr>
        <xdr:cNvPr id="11" name="Callout: Line 10">
          <a:extLst>
            <a:ext uri="{FF2B5EF4-FFF2-40B4-BE49-F238E27FC236}">
              <a16:creationId xmlns:a16="http://schemas.microsoft.com/office/drawing/2014/main" id="{1977E06A-D338-42E3-97D9-3B65104EF138}"/>
            </a:ext>
          </a:extLst>
        </xdr:cNvPr>
        <xdr:cNvSpPr/>
      </xdr:nvSpPr>
      <xdr:spPr>
        <a:xfrm>
          <a:off x="4014107" y="11552465"/>
          <a:ext cx="8150679" cy="421821"/>
        </a:xfrm>
        <a:prstGeom prst="borderCallout1">
          <a:avLst>
            <a:gd name="adj1" fmla="val -172446"/>
            <a:gd name="adj2" fmla="val 135283"/>
            <a:gd name="adj3" fmla="val -282"/>
            <a:gd name="adj4" fmla="val 100245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In this matrix, transitions</a:t>
          </a:r>
          <a:r>
            <a:rPr lang="en-US" sz="1800" baseline="0">
              <a:solidFill>
                <a:schemeClr val="lt1"/>
              </a:solidFill>
              <a:latin typeface="+mn-lt"/>
              <a:ea typeface="+mn-ea"/>
              <a:cs typeface="+mn-cs"/>
            </a:rPr>
            <a:t> from Quartile (1, 2, 3, 4) to Quartile (1, 2, 3, 4) are counted.</a:t>
          </a:r>
          <a:endParaRPr lang="en-US" sz="1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6745-CAF6-4BD1-9406-EA8638D373E5}">
  <sheetPr codeName="Sheet12"/>
  <dimension ref="A1:AT201"/>
  <sheetViews>
    <sheetView tabSelected="1" zoomScale="70" zoomScaleNormal="70" workbookViewId="0">
      <selection activeCell="BT63" sqref="BT63"/>
    </sheetView>
  </sheetViews>
  <sheetFormatPr defaultRowHeight="15" x14ac:dyDescent="0.25"/>
  <cols>
    <col min="1" max="1" width="20.28515625" style="15" customWidth="1"/>
    <col min="2" max="2" width="17.28515625" style="15" customWidth="1"/>
    <col min="3" max="3" width="14.42578125" style="15" customWidth="1"/>
    <col min="4" max="4" width="19.28515625" style="15" customWidth="1"/>
    <col min="5" max="13" width="8.85546875" style="15"/>
    <col min="14" max="14" width="12.5703125" style="15" bestFit="1" customWidth="1"/>
    <col min="15" max="15" width="8.85546875" style="15"/>
    <col min="16" max="16" width="11.7109375" style="15" bestFit="1" customWidth="1"/>
    <col min="17" max="18" width="8.85546875" style="15"/>
    <col min="20" max="21" width="7.7109375" customWidth="1"/>
    <col min="22" max="22" width="7.7109375" style="3" customWidth="1"/>
    <col min="23" max="41" width="7.7109375" customWidth="1"/>
    <col min="42" max="42" width="9.42578125" customWidth="1"/>
    <col min="46" max="46" width="13.42578125" bestFit="1" customWidth="1"/>
  </cols>
  <sheetData>
    <row r="1" spans="1:46" x14ac:dyDescent="0.25">
      <c r="A1" s="15" t="s">
        <v>115</v>
      </c>
      <c r="B1" s="15" t="s">
        <v>114</v>
      </c>
      <c r="C1" s="15" t="s">
        <v>114</v>
      </c>
      <c r="D1" s="15" t="s">
        <v>114</v>
      </c>
      <c r="E1" s="15" t="s">
        <v>114</v>
      </c>
      <c r="F1" s="15" t="s">
        <v>114</v>
      </c>
      <c r="G1" s="16">
        <v>2006</v>
      </c>
      <c r="H1" s="16">
        <v>2007</v>
      </c>
      <c r="I1" s="16">
        <v>2008</v>
      </c>
      <c r="J1" s="16">
        <v>2009</v>
      </c>
      <c r="K1" s="16">
        <v>2010</v>
      </c>
      <c r="L1" s="16">
        <v>2011</v>
      </c>
      <c r="M1" s="16">
        <v>2012</v>
      </c>
      <c r="N1" s="16">
        <v>2013</v>
      </c>
      <c r="O1" s="16">
        <v>2014</v>
      </c>
      <c r="P1" s="16">
        <v>2015</v>
      </c>
      <c r="Q1" s="16">
        <v>2016</v>
      </c>
      <c r="S1" s="16" t="s">
        <v>90</v>
      </c>
      <c r="T1" s="2">
        <v>2006</v>
      </c>
      <c r="U1" s="2"/>
      <c r="V1" s="10">
        <v>2007</v>
      </c>
      <c r="W1" s="2"/>
      <c r="X1" s="2">
        <v>2008</v>
      </c>
      <c r="Y1" s="2"/>
      <c r="Z1" s="2">
        <v>2009</v>
      </c>
      <c r="AA1" s="2"/>
      <c r="AB1" s="2">
        <v>2010</v>
      </c>
      <c r="AC1" s="2"/>
      <c r="AD1" s="2">
        <v>2011</v>
      </c>
      <c r="AE1" s="2"/>
      <c r="AF1" s="2">
        <v>2012</v>
      </c>
      <c r="AG1" s="2"/>
      <c r="AH1" s="2">
        <v>2013</v>
      </c>
      <c r="AI1" s="2"/>
      <c r="AJ1" s="2">
        <v>2014</v>
      </c>
      <c r="AK1" s="2"/>
      <c r="AL1" s="2">
        <v>2015</v>
      </c>
      <c r="AM1" s="2"/>
      <c r="AN1" s="2">
        <v>2016</v>
      </c>
      <c r="AO1" s="2"/>
      <c r="AQ1" s="2"/>
      <c r="AR1" s="10"/>
    </row>
    <row r="2" spans="1:46" x14ac:dyDescent="0.25">
      <c r="A2" s="15" t="s">
        <v>69</v>
      </c>
      <c r="B2" s="15" t="s">
        <v>72</v>
      </c>
      <c r="C2" s="15" t="s">
        <v>13</v>
      </c>
      <c r="F2" s="17"/>
      <c r="G2" s="18">
        <v>1874.0377777777903</v>
      </c>
      <c r="H2" s="18">
        <v>1964.9944444444554</v>
      </c>
      <c r="I2" s="18">
        <v>2123.5</v>
      </c>
      <c r="J2" s="18">
        <v>1848.6</v>
      </c>
      <c r="K2" s="18">
        <v>2142.9</v>
      </c>
      <c r="L2" s="18">
        <v>2747.4</v>
      </c>
      <c r="M2" s="18">
        <v>2587.5</v>
      </c>
      <c r="N2" s="18">
        <v>2413.6999999999998</v>
      </c>
      <c r="O2" s="18">
        <v>2435.6999999999998</v>
      </c>
      <c r="P2" s="18">
        <v>2669.5</v>
      </c>
      <c r="Q2" s="18">
        <v>2809.2</v>
      </c>
      <c r="R2" s="19"/>
      <c r="S2" s="16">
        <v>1</v>
      </c>
      <c r="T2" s="1">
        <f>($G44-$R44)/$F44</f>
        <v>-1.2842119956948597</v>
      </c>
      <c r="U2" s="30">
        <f>IF(T2&lt;$T$48,1,IF(AND(T2&gt;=$T$48,T2&lt;$T$49),2,IF(AND(T2&gt;=$T$49,T2&lt;$T$50),3,IF(T2&gt;=$T$50,4))))</f>
        <v>3</v>
      </c>
      <c r="V2" s="14">
        <f>($H44-$R44)/$F44</f>
        <v>-1.0273695965558862</v>
      </c>
      <c r="W2" s="30">
        <f t="shared" ref="W2" si="0">IF(V2&lt;$V$48,1,IF(AND(V2&gt;=$V$48,V2&lt;$V$49),2,IF(AND(V2&gt;=$V$49,V2&lt;$V$50),3,IF(V2&gt;=$V$50,4))))</f>
        <v>2</v>
      </c>
      <c r="X2" s="14">
        <f>($I44-$R44)/$F44</f>
        <v>-0.57978341450132609</v>
      </c>
      <c r="Y2" s="30">
        <f>IF(X2&lt;$X$48,1,IF(AND(X2&gt;=$X$48,X2&lt;$X$49),2,IF(AND(X2&gt;=$X$49,X2&lt;$X$50),3,IF(X2&gt;=$X$50,4))))</f>
        <v>3</v>
      </c>
      <c r="Z2" s="14">
        <f>($J44-$R44)/$F44</f>
        <v>-1.3560429027921428</v>
      </c>
      <c r="AA2" s="30">
        <f t="shared" ref="AA2" si="1">IF(Z2&lt;$Z$48,1,IF(AND(Z2&gt;=$Z$48,Z2&lt;$Z$49),2,IF(AND(Z2&gt;=$Z$49,Z2&lt;$Z$50),3,IF(Z2&gt;=$Z$50,4))))</f>
        <v>1</v>
      </c>
      <c r="AB2" s="14">
        <f>($K44-$R44)/$F44</f>
        <v>-0.52500191550954034</v>
      </c>
      <c r="AC2" s="30">
        <f t="shared" ref="AC2" si="2">IF(AB2&lt;$AB$48,1,IF(AND(AB2&gt;=$AB$48,AB2&lt;$AB$49),2,IF(AND(AB2&gt;=$AB$49,AB2&lt;$AB$50),3,IF(AB2&gt;=$AB$50,4))))</f>
        <v>1</v>
      </c>
      <c r="AD2" s="14">
        <f>($L44-$R44)/$F44</f>
        <v>1.1819782979200648</v>
      </c>
      <c r="AE2" s="30">
        <f t="shared" ref="AE2" si="3">IF(AD2&lt;$AD$48,1,IF(AND(AD2&gt;=$AD$48,AD2&lt;$AD$49),2,IF(AND(AD2&gt;=$AD$49,AD2&lt;$AD$50),3,IF(AD2&gt;=$AD$50,4))))</f>
        <v>4</v>
      </c>
      <c r="AF2" s="1">
        <f>($M44-$R44)/$F44</f>
        <v>0.73045449952900776</v>
      </c>
      <c r="AG2" s="31">
        <f t="shared" ref="AG2" si="4">IF(AF2&lt;$AF$48,1,IF(AND(AF2&gt;=$AF$48,AF2&lt;$AF$49),2,IF(AND(AF2&gt;=$AF$49,AF2&lt;$AF$50),3,IF(AF2&gt;=$AF$50,4))))</f>
        <v>4</v>
      </c>
      <c r="AH2" s="1">
        <f>($N44-$R44)/$F44</f>
        <v>0.23968003948919683</v>
      </c>
      <c r="AI2" s="31">
        <f t="shared" ref="AI2" si="5">IF(AH2&lt;$AH$48,1,IF(AND(AH2&gt;=$AH$48,AH2&lt;$AH$49),2,IF(AND(AH2&gt;=$AH$49,AH2&lt;$AH$50),3,IF(AH2&gt;=$AH$50,4))))</f>
        <v>3</v>
      </c>
      <c r="AJ2" s="1">
        <f>($O44-$R44)/$F44</f>
        <v>0.30180338886132474</v>
      </c>
      <c r="AK2" s="31">
        <f t="shared" ref="AK2" si="6">IF(AJ2&lt;$AJ$48,1,IF(AND(AJ2&gt;=$AJ$48,AJ2&lt;$AJ$49),2,IF(AND(AJ2&gt;=$AJ$49,AJ2&lt;$AJ$50),3,IF(AJ2&gt;=$AJ$50,4))))</f>
        <v>2</v>
      </c>
      <c r="AL2" s="1">
        <f>($P44-$R44)/$F44</f>
        <v>0.96200516537057534</v>
      </c>
      <c r="AM2" s="31">
        <f t="shared" ref="AM2" si="7">IF(AL2&lt;$AL$48,1,IF(AND(AL2&gt;=$AL$48,AL2&lt;$AL$49),2,IF(AND(AL2&gt;=$AL$49,AL2&lt;$AL$50),3,IF(AL2&gt;=$AL$50,4))))</f>
        <v>3</v>
      </c>
      <c r="AN2" s="1">
        <f>($Q44-$R44)/$F44</f>
        <v>1.356488433883587</v>
      </c>
      <c r="AO2" s="31">
        <f t="shared" ref="AO2" si="8">IF(AN2&lt;$AN$48,1,IF(AND(AN2&gt;=$AN$48,AN2&lt;$AN$49),2,IF(AND(AN2&gt;=$AN$49,AN2&lt;$AN$50),3,IF(AN2&gt;=$AN$50,4))))</f>
        <v>3</v>
      </c>
      <c r="AQ2" s="1"/>
      <c r="AR2" s="14"/>
      <c r="AS2" s="2"/>
      <c r="AT2" s="4"/>
    </row>
    <row r="3" spans="1:46" x14ac:dyDescent="0.25">
      <c r="A3" s="15" t="s">
        <v>69</v>
      </c>
      <c r="B3" s="15" t="s">
        <v>70</v>
      </c>
      <c r="C3" s="15" t="s">
        <v>13</v>
      </c>
      <c r="G3" s="18">
        <v>22053.114285714226</v>
      </c>
      <c r="H3" s="18">
        <v>22858.585714285728</v>
      </c>
      <c r="I3" s="18">
        <v>23664.057142857229</v>
      </c>
      <c r="J3" s="18">
        <v>24469.528571428498</v>
      </c>
      <c r="K3" s="18">
        <v>25275</v>
      </c>
      <c r="L3" s="18">
        <v>27234.9</v>
      </c>
      <c r="M3" s="18">
        <v>26676.1</v>
      </c>
      <c r="N3" s="18">
        <v>26333.599999999999</v>
      </c>
      <c r="O3" s="18">
        <v>28362.799999999999</v>
      </c>
      <c r="P3" s="18">
        <v>28711.200000000001</v>
      </c>
      <c r="Q3" s="18">
        <v>31246.3</v>
      </c>
      <c r="R3" s="19"/>
      <c r="S3" s="16">
        <v>1</v>
      </c>
      <c r="T3" s="1">
        <f t="shared" ref="T3:T42" si="9">($G45-$R45)/$F45</f>
        <v>-1.4584769690555652</v>
      </c>
      <c r="U3" s="30"/>
      <c r="V3" s="14">
        <f t="shared" ref="V3:V42" si="10">($H45-$R45)/$F45</f>
        <v>-1.1667815752444299</v>
      </c>
      <c r="W3" s="30"/>
      <c r="X3" s="14">
        <f t="shared" ref="X3:X42" si="11">($I45-$R45)/$F45</f>
        <v>-0.87508618143329475</v>
      </c>
      <c r="Y3" s="30"/>
      <c r="Z3" s="14">
        <f t="shared" ref="Z3:Z42" si="12">($J45-$R45)/$F45</f>
        <v>-0.58339078762224394</v>
      </c>
      <c r="AA3" s="30"/>
      <c r="AB3" s="14">
        <f t="shared" ref="AB3:AB42" si="13">($K45-$R45)/$F45</f>
        <v>-0.29169539381110882</v>
      </c>
      <c r="AC3" s="30"/>
      <c r="AD3" s="14">
        <f t="shared" ref="AD3:AD42" si="14">($L45-$R45)/$F45</f>
        <v>0.41806758728474386</v>
      </c>
      <c r="AE3" s="30"/>
      <c r="AF3" s="1">
        <f t="shared" ref="AF3:AF42" si="15">($M45-$R45)/$F45</f>
        <v>0.2157023881233763</v>
      </c>
      <c r="AG3" s="31"/>
      <c r="AH3" s="1">
        <f t="shared" ref="AH3:AH42" si="16">($N45-$R45)/$F45</f>
        <v>9.166860016208779E-2</v>
      </c>
      <c r="AI3" s="31"/>
      <c r="AJ3" s="1">
        <f t="shared" ref="AJ3:AJ42" si="17">($O45-$R45)/$F45</f>
        <v>0.82652805280747976</v>
      </c>
      <c r="AK3" s="31"/>
      <c r="AL3" s="1">
        <f t="shared" ref="AL3:AL42" si="18">($P45-$R45)/$F45</f>
        <v>0.95269848120372236</v>
      </c>
      <c r="AM3" s="31"/>
      <c r="AN3" s="1">
        <f t="shared" ref="AN3:AN42" si="19">($Q45-$R45)/$F45</f>
        <v>1.8707657975852181</v>
      </c>
      <c r="AO3" s="31"/>
      <c r="AQ3" s="1"/>
      <c r="AR3" s="14"/>
      <c r="AS3" s="10"/>
      <c r="AT3" s="4"/>
    </row>
    <row r="4" spans="1:46" x14ac:dyDescent="0.25">
      <c r="A4" s="15" t="s">
        <v>69</v>
      </c>
      <c r="B4" s="15" t="s">
        <v>74</v>
      </c>
      <c r="C4" s="15" t="s">
        <v>13</v>
      </c>
      <c r="G4" s="18">
        <v>481209.48888888955</v>
      </c>
      <c r="H4" s="18">
        <v>498129.05555555224</v>
      </c>
      <c r="I4" s="18">
        <v>467778</v>
      </c>
      <c r="J4" s="18">
        <v>538834</v>
      </c>
      <c r="K4" s="18">
        <v>578887</v>
      </c>
      <c r="L4" s="18">
        <v>592504</v>
      </c>
      <c r="M4" s="18">
        <v>597435</v>
      </c>
      <c r="N4" s="18">
        <v>584566</v>
      </c>
      <c r="O4" s="18">
        <v>626459</v>
      </c>
      <c r="P4" s="18">
        <v>616734</v>
      </c>
      <c r="Q4" s="18">
        <v>641345</v>
      </c>
      <c r="R4" s="19"/>
      <c r="S4" s="16">
        <v>1</v>
      </c>
      <c r="T4" s="1">
        <f>($G46-$R46)/$F46</f>
        <v>-1.4043473703200622</v>
      </c>
      <c r="U4" s="30"/>
      <c r="V4" s="14">
        <f t="shared" si="10"/>
        <v>-1.1234778962561127</v>
      </c>
      <c r="W4" s="30"/>
      <c r="X4" s="14">
        <f t="shared" si="11"/>
        <v>-1.6273137910589153</v>
      </c>
      <c r="Y4" s="30"/>
      <c r="Z4" s="14">
        <f t="shared" si="12"/>
        <v>-0.44776458969485289</v>
      </c>
      <c r="AA4" s="30"/>
      <c r="AB4" s="14">
        <f t="shared" si="13"/>
        <v>0.21712625924450185</v>
      </c>
      <c r="AC4" s="30"/>
      <c r="AD4" s="14">
        <f t="shared" si="14"/>
        <v>0.44317221560250736</v>
      </c>
      <c r="AE4" s="30"/>
      <c r="AF4" s="1">
        <f t="shared" si="15"/>
        <v>0.52502817585816752</v>
      </c>
      <c r="AG4" s="31"/>
      <c r="AH4" s="1">
        <f t="shared" si="16"/>
        <v>0.31139922584192514</v>
      </c>
      <c r="AI4" s="31"/>
      <c r="AJ4" s="1">
        <f t="shared" si="17"/>
        <v>1.0068345823599485</v>
      </c>
      <c r="AK4" s="31"/>
      <c r="AL4" s="1">
        <f t="shared" si="18"/>
        <v>0.84539689964117026</v>
      </c>
      <c r="AM4" s="31"/>
      <c r="AN4" s="1">
        <f t="shared" si="19"/>
        <v>1.2539462887817205</v>
      </c>
      <c r="AO4" s="31"/>
      <c r="AQ4" s="1"/>
      <c r="AR4" s="14"/>
      <c r="AS4" s="3"/>
      <c r="AT4" s="4"/>
    </row>
    <row r="5" spans="1:46" x14ac:dyDescent="0.25">
      <c r="A5" s="15" t="s">
        <v>69</v>
      </c>
      <c r="B5" s="15" t="s">
        <v>75</v>
      </c>
      <c r="C5" s="15" t="s">
        <v>13</v>
      </c>
      <c r="G5" s="18">
        <v>1.2135555555555513</v>
      </c>
      <c r="H5" s="18">
        <v>1.2422222222222175</v>
      </c>
      <c r="I5" s="18">
        <v>1.1399999999999999</v>
      </c>
      <c r="J5" s="18">
        <v>1.32</v>
      </c>
      <c r="K5" s="18">
        <v>1.41</v>
      </c>
      <c r="L5" s="18">
        <v>1.43</v>
      </c>
      <c r="M5" s="18">
        <v>1.42</v>
      </c>
      <c r="N5" s="18">
        <v>1.38</v>
      </c>
      <c r="O5" s="18">
        <v>1.47</v>
      </c>
      <c r="P5" s="18">
        <v>1.43</v>
      </c>
      <c r="Q5" s="18">
        <v>1.47</v>
      </c>
      <c r="R5" s="19"/>
      <c r="S5" s="16">
        <v>1</v>
      </c>
      <c r="T5" s="1">
        <f t="shared" si="9"/>
        <v>-1.2783811798011437</v>
      </c>
      <c r="U5" s="30"/>
      <c r="V5" s="14">
        <f t="shared" si="10"/>
        <v>-1.0227049438409253</v>
      </c>
      <c r="W5" s="30"/>
      <c r="X5" s="14">
        <f t="shared" si="11"/>
        <v>-1.9344186534664845</v>
      </c>
      <c r="Y5" s="30"/>
      <c r="Z5" s="14">
        <f t="shared" si="12"/>
        <v>-0.32900972999531636</v>
      </c>
      <c r="AA5" s="30"/>
      <c r="AB5" s="14">
        <f t="shared" si="13"/>
        <v>0.47369473174026572</v>
      </c>
      <c r="AC5" s="30"/>
      <c r="AD5" s="14">
        <f t="shared" si="14"/>
        <v>0.65207350101483996</v>
      </c>
      <c r="AE5" s="30"/>
      <c r="AF5" s="1">
        <f t="shared" si="15"/>
        <v>0.56288411637755287</v>
      </c>
      <c r="AG5" s="31"/>
      <c r="AH5" s="1">
        <f t="shared" si="16"/>
        <v>0.20612657782840438</v>
      </c>
      <c r="AI5" s="31"/>
      <c r="AJ5" s="1">
        <f t="shared" si="17"/>
        <v>1.0088310395639886</v>
      </c>
      <c r="AK5" s="31"/>
      <c r="AL5" s="1">
        <f t="shared" si="18"/>
        <v>0.65207350101483996</v>
      </c>
      <c r="AM5" s="31"/>
      <c r="AN5" s="1">
        <f t="shared" si="19"/>
        <v>1.0088310395639886</v>
      </c>
      <c r="AO5" s="31"/>
      <c r="AQ5" s="1"/>
      <c r="AR5" s="14"/>
      <c r="AS5" s="3"/>
      <c r="AT5" s="4"/>
    </row>
    <row r="6" spans="1:46" x14ac:dyDescent="0.25">
      <c r="A6" s="15" t="s">
        <v>69</v>
      </c>
      <c r="B6" s="15" t="s">
        <v>73</v>
      </c>
      <c r="C6" s="15" t="s">
        <v>13</v>
      </c>
      <c r="G6" s="18">
        <v>8.0666666666666886E-2</v>
      </c>
      <c r="H6" s="18">
        <v>8.1666666666666776E-2</v>
      </c>
      <c r="I6" s="18">
        <v>0.08</v>
      </c>
      <c r="J6" s="18">
        <v>0.08</v>
      </c>
      <c r="K6" s="18">
        <v>0.08</v>
      </c>
      <c r="L6" s="18">
        <v>0.1</v>
      </c>
      <c r="M6" s="18">
        <v>0.09</v>
      </c>
      <c r="N6" s="18">
        <v>0.09</v>
      </c>
      <c r="O6" s="18">
        <v>0.08</v>
      </c>
      <c r="P6" s="18">
        <v>0.09</v>
      </c>
      <c r="Q6" s="18">
        <v>0.09</v>
      </c>
      <c r="R6" s="19"/>
      <c r="S6" s="16">
        <v>1</v>
      </c>
      <c r="T6" s="1">
        <f t="shared" si="9"/>
        <v>-0.74535599249990203</v>
      </c>
      <c r="U6" s="30"/>
      <c r="V6" s="14">
        <f t="shared" si="10"/>
        <v>-0.59628479399993195</v>
      </c>
      <c r="W6" s="30"/>
      <c r="X6" s="14">
        <f t="shared" si="11"/>
        <v>-0.84473679149992553</v>
      </c>
      <c r="Y6" s="30"/>
      <c r="Z6" s="14">
        <f t="shared" si="12"/>
        <v>-0.84473679149992553</v>
      </c>
      <c r="AA6" s="30"/>
      <c r="AB6" s="14">
        <f t="shared" si="13"/>
        <v>-0.84473679149992553</v>
      </c>
      <c r="AC6" s="30"/>
      <c r="AD6" s="14">
        <f t="shared" si="14"/>
        <v>2.1366871784998049</v>
      </c>
      <c r="AE6" s="30"/>
      <c r="AF6" s="1">
        <f t="shared" si="15"/>
        <v>0.64597519349993859</v>
      </c>
      <c r="AG6" s="31"/>
      <c r="AH6" s="1">
        <f t="shared" si="16"/>
        <v>0.64597519349993859</v>
      </c>
      <c r="AI6" s="31"/>
      <c r="AJ6" s="1">
        <f t="shared" si="17"/>
        <v>-0.84473679149992553</v>
      </c>
      <c r="AK6" s="31"/>
      <c r="AL6" s="1">
        <f t="shared" si="18"/>
        <v>0.64597519349993859</v>
      </c>
      <c r="AM6" s="31"/>
      <c r="AN6" s="1">
        <f t="shared" si="19"/>
        <v>0.64597519349993859</v>
      </c>
      <c r="AO6" s="31"/>
      <c r="AQ6" s="1"/>
      <c r="AR6" s="14"/>
      <c r="AS6" s="3"/>
      <c r="AT6" s="4"/>
    </row>
    <row r="7" spans="1:46" x14ac:dyDescent="0.25">
      <c r="A7" s="15" t="s">
        <v>69</v>
      </c>
      <c r="B7" s="15" t="s">
        <v>71</v>
      </c>
      <c r="C7" s="15" t="s">
        <v>13</v>
      </c>
      <c r="F7" s="20"/>
      <c r="G7" s="18">
        <v>1.0004761904761903</v>
      </c>
      <c r="H7" s="18">
        <v>0.99619047619047585</v>
      </c>
      <c r="I7" s="18">
        <v>0.99190476190476318</v>
      </c>
      <c r="J7" s="18">
        <v>0.98761904761904873</v>
      </c>
      <c r="K7" s="18">
        <v>0.98333333333333428</v>
      </c>
      <c r="L7" s="18">
        <v>1.01</v>
      </c>
      <c r="M7" s="18">
        <v>0.97</v>
      </c>
      <c r="N7" s="18">
        <v>0.93</v>
      </c>
      <c r="O7" s="18">
        <v>0.97</v>
      </c>
      <c r="P7" s="18">
        <v>0.94</v>
      </c>
      <c r="Q7" s="18">
        <v>0.99</v>
      </c>
      <c r="R7" s="19"/>
      <c r="S7" s="16">
        <v>1</v>
      </c>
      <c r="T7" s="1">
        <f t="shared" si="9"/>
        <v>0.8618222995817133</v>
      </c>
      <c r="U7" s="30"/>
      <c r="V7" s="14">
        <f t="shared" si="10"/>
        <v>0.68945783966536178</v>
      </c>
      <c r="W7" s="30"/>
      <c r="X7" s="14">
        <f t="shared" si="11"/>
        <v>0.51709337974908154</v>
      </c>
      <c r="Y7" s="30"/>
      <c r="Z7" s="14">
        <f t="shared" si="12"/>
        <v>0.34472891983272996</v>
      </c>
      <c r="AA7" s="30"/>
      <c r="AB7" s="14">
        <f t="shared" si="13"/>
        <v>0.17236445991637839</v>
      </c>
      <c r="AC7" s="30"/>
      <c r="AD7" s="14">
        <f t="shared" si="14"/>
        <v>1.2448544327291544</v>
      </c>
      <c r="AE7" s="30"/>
      <c r="AF7" s="1">
        <f t="shared" si="15"/>
        <v>-0.36388052649006764</v>
      </c>
      <c r="AG7" s="31"/>
      <c r="AH7" s="1">
        <f t="shared" si="16"/>
        <v>-1.9726154857092852</v>
      </c>
      <c r="AI7" s="31"/>
      <c r="AJ7" s="1">
        <f t="shared" si="17"/>
        <v>-0.36388052649006764</v>
      </c>
      <c r="AK7" s="31"/>
      <c r="AL7" s="1">
        <f t="shared" si="18"/>
        <v>-1.5704317459044841</v>
      </c>
      <c r="AM7" s="31"/>
      <c r="AN7" s="1">
        <f t="shared" si="19"/>
        <v>0.44048695311954333</v>
      </c>
      <c r="AO7" s="31"/>
      <c r="AQ7" s="1"/>
      <c r="AR7" s="14"/>
      <c r="AS7" s="3"/>
      <c r="AT7" s="4"/>
    </row>
    <row r="8" spans="1:46" x14ac:dyDescent="0.25">
      <c r="A8" s="15" t="s">
        <v>67</v>
      </c>
      <c r="B8" s="15" t="s">
        <v>68</v>
      </c>
      <c r="C8" s="15" t="s">
        <v>63</v>
      </c>
      <c r="D8" s="15" t="s">
        <v>13</v>
      </c>
      <c r="G8" s="18">
        <v>93</v>
      </c>
      <c r="H8" s="18">
        <v>94</v>
      </c>
      <c r="I8" s="18">
        <v>98</v>
      </c>
      <c r="J8" s="18">
        <v>102</v>
      </c>
      <c r="K8" s="18">
        <v>101</v>
      </c>
      <c r="L8" s="18">
        <v>106</v>
      </c>
      <c r="M8" s="18">
        <v>110</v>
      </c>
      <c r="N8" s="18">
        <v>106</v>
      </c>
      <c r="O8" s="18">
        <v>114</v>
      </c>
      <c r="P8" s="18">
        <v>114</v>
      </c>
      <c r="Q8" s="18">
        <v>116</v>
      </c>
      <c r="R8" s="19"/>
      <c r="S8" s="16">
        <v>1</v>
      </c>
      <c r="T8" s="1">
        <f t="shared" si="9"/>
        <v>-1.4783820513995714</v>
      </c>
      <c r="U8" s="30"/>
      <c r="V8" s="14">
        <f t="shared" si="10"/>
        <v>-1.3542431005186912</v>
      </c>
      <c r="W8" s="30"/>
      <c r="X8" s="14">
        <f t="shared" si="11"/>
        <v>-0.8576872969951711</v>
      </c>
      <c r="Y8" s="30"/>
      <c r="Z8" s="14">
        <f t="shared" si="12"/>
        <v>-0.3611314934716508</v>
      </c>
      <c r="AA8" s="30"/>
      <c r="AB8" s="14">
        <f t="shared" si="13"/>
        <v>-0.48527044435253086</v>
      </c>
      <c r="AC8" s="30"/>
      <c r="AD8" s="14">
        <f t="shared" si="14"/>
        <v>0.13542431005186947</v>
      </c>
      <c r="AE8" s="30"/>
      <c r="AF8" s="1">
        <f t="shared" si="15"/>
        <v>0.63198011357538975</v>
      </c>
      <c r="AG8" s="31"/>
      <c r="AH8" s="1">
        <f t="shared" si="16"/>
        <v>0.13542431005186947</v>
      </c>
      <c r="AI8" s="31"/>
      <c r="AJ8" s="1">
        <f t="shared" si="17"/>
        <v>1.12853591709891</v>
      </c>
      <c r="AK8" s="31"/>
      <c r="AL8" s="1">
        <f t="shared" si="18"/>
        <v>1.12853591709891</v>
      </c>
      <c r="AM8" s="31"/>
      <c r="AN8" s="1">
        <f t="shared" si="19"/>
        <v>1.3768138188606702</v>
      </c>
      <c r="AO8" s="31"/>
      <c r="AQ8" s="1"/>
      <c r="AR8" s="14"/>
      <c r="AS8" s="3"/>
      <c r="AT8" s="4"/>
    </row>
    <row r="9" spans="1:46" x14ac:dyDescent="0.25">
      <c r="A9" s="15" t="s">
        <v>20</v>
      </c>
      <c r="B9" s="15" t="s">
        <v>25</v>
      </c>
      <c r="C9" s="15" t="s">
        <v>13</v>
      </c>
      <c r="F9" s="17"/>
      <c r="G9" s="18">
        <v>22339</v>
      </c>
      <c r="H9" s="18">
        <v>27714</v>
      </c>
      <c r="I9" s="18">
        <v>29445</v>
      </c>
      <c r="J9" s="18">
        <v>21411</v>
      </c>
      <c r="K9" s="18">
        <v>29667</v>
      </c>
      <c r="L9" s="18">
        <v>34579</v>
      </c>
      <c r="M9" s="18">
        <v>31146</v>
      </c>
      <c r="N9" s="18">
        <v>36199</v>
      </c>
      <c r="O9" s="18">
        <v>34631</v>
      </c>
      <c r="P9" s="18">
        <v>23884</v>
      </c>
      <c r="Q9" s="18">
        <v>25340</v>
      </c>
      <c r="R9" s="19"/>
      <c r="S9" s="16">
        <v>1</v>
      </c>
      <c r="T9" s="1">
        <f>($G51-$R51)/$F51</f>
        <v>-1.2532673753401771</v>
      </c>
      <c r="U9" s="30"/>
      <c r="V9" s="14">
        <f t="shared" si="10"/>
        <v>-0.20408671146302201</v>
      </c>
      <c r="W9" s="30"/>
      <c r="X9" s="14">
        <f t="shared" si="11"/>
        <v>0.1337982614060674</v>
      </c>
      <c r="Y9" s="30"/>
      <c r="Z9" s="14">
        <f t="shared" si="12"/>
        <v>-1.4344096369360841</v>
      </c>
      <c r="AA9" s="30"/>
      <c r="AB9" s="14">
        <f t="shared" si="13"/>
        <v>0.17713186277922618</v>
      </c>
      <c r="AC9" s="30"/>
      <c r="AD9" s="14">
        <f t="shared" si="14"/>
        <v>1.1359365922610096</v>
      </c>
      <c r="AE9" s="30"/>
      <c r="AF9" s="1">
        <f t="shared" si="15"/>
        <v>0.46582734219770289</v>
      </c>
      <c r="AG9" s="31"/>
      <c r="AH9" s="1">
        <f t="shared" si="16"/>
        <v>1.4521547644435195</v>
      </c>
      <c r="AI9" s="31"/>
      <c r="AJ9" s="1">
        <f t="shared" si="17"/>
        <v>1.1460868051952631</v>
      </c>
      <c r="AK9" s="31"/>
      <c r="AL9" s="1">
        <f t="shared" si="18"/>
        <v>-0.95168893335130189</v>
      </c>
      <c r="AM9" s="31"/>
      <c r="AN9" s="1">
        <f t="shared" si="19"/>
        <v>-0.66748297119220645</v>
      </c>
      <c r="AO9" s="31"/>
      <c r="AQ9" s="1"/>
      <c r="AR9" s="14"/>
      <c r="AS9" s="3"/>
      <c r="AT9" s="4"/>
    </row>
    <row r="10" spans="1:46" x14ac:dyDescent="0.25">
      <c r="A10" s="15" t="s">
        <v>19</v>
      </c>
      <c r="B10" s="15" t="s">
        <v>26</v>
      </c>
      <c r="C10" s="15" t="s">
        <v>27</v>
      </c>
      <c r="D10" s="15" t="s">
        <v>13</v>
      </c>
      <c r="G10" s="18">
        <v>4.8</v>
      </c>
      <c r="H10" s="18">
        <v>5.9</v>
      </c>
      <c r="I10" s="18">
        <v>6.8</v>
      </c>
      <c r="J10" s="18">
        <v>8.1</v>
      </c>
      <c r="K10" s="18">
        <v>9.4</v>
      </c>
      <c r="L10" s="18">
        <v>9.3000000000000007</v>
      </c>
      <c r="M10" s="18">
        <v>8.6</v>
      </c>
      <c r="N10" s="18">
        <v>8.9</v>
      </c>
      <c r="O10" s="18">
        <v>9</v>
      </c>
      <c r="P10" s="18">
        <v>10</v>
      </c>
      <c r="Q10" s="18">
        <v>10.1</v>
      </c>
      <c r="S10" s="16">
        <v>1</v>
      </c>
      <c r="T10" s="1">
        <f t="shared" si="9"/>
        <v>-2.0143735505451752</v>
      </c>
      <c r="U10" s="30"/>
      <c r="V10" s="14">
        <f t="shared" si="10"/>
        <v>-1.3746381184822716</v>
      </c>
      <c r="W10" s="30"/>
      <c r="X10" s="14">
        <f t="shared" si="11"/>
        <v>-0.85121821952171461</v>
      </c>
      <c r="Y10" s="30"/>
      <c r="Z10" s="14">
        <f t="shared" si="12"/>
        <v>-9.5167254356465197E-2</v>
      </c>
      <c r="AA10" s="30"/>
      <c r="AB10" s="14">
        <f t="shared" si="13"/>
        <v>0.66088371080878472</v>
      </c>
      <c r="AC10" s="30"/>
      <c r="AD10" s="14">
        <f t="shared" si="14"/>
        <v>0.60272594425761183</v>
      </c>
      <c r="AE10" s="30"/>
      <c r="AF10" s="1">
        <f t="shared" si="15"/>
        <v>0.19562157839939998</v>
      </c>
      <c r="AG10" s="31"/>
      <c r="AH10" s="1">
        <f t="shared" si="16"/>
        <v>0.37009487805291952</v>
      </c>
      <c r="AI10" s="31"/>
      <c r="AJ10" s="1">
        <f t="shared" si="17"/>
        <v>0.42825264460409235</v>
      </c>
      <c r="AK10" s="31"/>
      <c r="AL10" s="1">
        <f t="shared" si="18"/>
        <v>1.0098303101158228</v>
      </c>
      <c r="AM10" s="31"/>
      <c r="AN10" s="1">
        <f t="shared" si="19"/>
        <v>1.0679880766669956</v>
      </c>
      <c r="AO10" s="31"/>
      <c r="AQ10" s="1"/>
      <c r="AR10" s="14"/>
      <c r="AS10" s="3"/>
      <c r="AT10" s="4"/>
    </row>
    <row r="11" spans="1:46" x14ac:dyDescent="0.25">
      <c r="A11" s="15" t="s">
        <v>19</v>
      </c>
      <c r="B11" s="15" t="s">
        <v>26</v>
      </c>
      <c r="C11" s="15" t="s">
        <v>28</v>
      </c>
      <c r="D11" s="15" t="s">
        <v>13</v>
      </c>
      <c r="G11" s="18">
        <v>397.18599999999998</v>
      </c>
      <c r="H11" s="18">
        <v>489.17700000000002</v>
      </c>
      <c r="I11" s="18">
        <v>559.81299999999999</v>
      </c>
      <c r="J11" s="18">
        <v>662.9</v>
      </c>
      <c r="K11" s="18">
        <v>770.7</v>
      </c>
      <c r="L11" s="18">
        <v>743.4</v>
      </c>
      <c r="M11" s="18">
        <v>691.2</v>
      </c>
      <c r="N11" s="18">
        <v>719.1</v>
      </c>
      <c r="O11" s="18">
        <v>728.18</v>
      </c>
      <c r="P11" s="18">
        <v>812.92</v>
      </c>
      <c r="Q11" s="18">
        <v>831.55</v>
      </c>
      <c r="S11" s="16">
        <v>1</v>
      </c>
      <c r="T11" s="1">
        <f t="shared" si="9"/>
        <v>-2.0163622816105788</v>
      </c>
      <c r="U11" s="30"/>
      <c r="V11" s="14">
        <f t="shared" si="10"/>
        <v>-1.3445462579549536</v>
      </c>
      <c r="W11" s="30"/>
      <c r="X11" s="14">
        <f t="shared" si="11"/>
        <v>-0.82868713426960705</v>
      </c>
      <c r="Y11" s="30"/>
      <c r="Z11" s="14">
        <f t="shared" si="12"/>
        <v>-7.583632896705117E-2</v>
      </c>
      <c r="AA11" s="30"/>
      <c r="AB11" s="14">
        <f t="shared" si="13"/>
        <v>0.71143380996041383</v>
      </c>
      <c r="AC11" s="30"/>
      <c r="AD11" s="14">
        <f t="shared" si="14"/>
        <v>0.51206020334891256</v>
      </c>
      <c r="AE11" s="30"/>
      <c r="AF11" s="1">
        <f t="shared" si="15"/>
        <v>0.13084034015769186</v>
      </c>
      <c r="AG11" s="31"/>
      <c r="AH11" s="1">
        <f t="shared" si="16"/>
        <v>0.33459578427713754</v>
      </c>
      <c r="AI11" s="31"/>
      <c r="AJ11" s="1">
        <f t="shared" si="17"/>
        <v>0.40090759189737241</v>
      </c>
      <c r="AK11" s="31"/>
      <c r="AL11" s="1">
        <f t="shared" si="18"/>
        <v>1.0197691092694814</v>
      </c>
      <c r="AM11" s="31"/>
      <c r="AN11" s="1">
        <f t="shared" si="19"/>
        <v>1.1558251638911758</v>
      </c>
      <c r="AO11" s="31"/>
      <c r="AQ11" s="1"/>
      <c r="AR11" s="14"/>
      <c r="AS11" s="3"/>
      <c r="AT11" s="4"/>
    </row>
    <row r="12" spans="1:46" x14ac:dyDescent="0.25">
      <c r="A12" s="15" t="s">
        <v>8</v>
      </c>
      <c r="B12" s="15" t="s">
        <v>29</v>
      </c>
      <c r="C12" s="15" t="s">
        <v>30</v>
      </c>
      <c r="D12" s="15" t="s">
        <v>23</v>
      </c>
      <c r="E12" s="15" t="s">
        <v>13</v>
      </c>
      <c r="G12" s="18">
        <v>4.9000000000000004</v>
      </c>
      <c r="H12" s="18">
        <v>5.0999999999999996</v>
      </c>
      <c r="I12" s="18">
        <v>5.4</v>
      </c>
      <c r="J12" s="18">
        <v>5.6</v>
      </c>
      <c r="K12" s="18">
        <v>5.9</v>
      </c>
      <c r="L12" s="18">
        <v>6.1</v>
      </c>
      <c r="M12" s="18">
        <v>5.76</v>
      </c>
      <c r="N12" s="18">
        <v>6.04</v>
      </c>
      <c r="O12" s="18">
        <v>6.18</v>
      </c>
      <c r="P12" s="18">
        <v>6.34</v>
      </c>
      <c r="Q12" s="18">
        <v>6.82</v>
      </c>
      <c r="R12" s="19"/>
      <c r="S12" s="16">
        <v>1</v>
      </c>
      <c r="T12" s="1">
        <f t="shared" si="9"/>
        <v>-1.6652365850693027</v>
      </c>
      <c r="U12" s="30"/>
      <c r="V12" s="14">
        <f t="shared" si="10"/>
        <v>-1.3074709124958201</v>
      </c>
      <c r="W12" s="30"/>
      <c r="X12" s="14">
        <f t="shared" si="11"/>
        <v>-0.77082240363559329</v>
      </c>
      <c r="Y12" s="30"/>
      <c r="Z12" s="14">
        <f t="shared" si="12"/>
        <v>-0.41305673106211077</v>
      </c>
      <c r="AA12" s="30"/>
      <c r="AB12" s="14">
        <f t="shared" si="13"/>
        <v>0.12359177779811616</v>
      </c>
      <c r="AC12" s="30"/>
      <c r="AD12" s="14">
        <f t="shared" si="14"/>
        <v>0.48135745037159866</v>
      </c>
      <c r="AE12" s="30"/>
      <c r="AF12" s="1">
        <f t="shared" si="15"/>
        <v>-0.1268441930033235</v>
      </c>
      <c r="AG12" s="31"/>
      <c r="AH12" s="1">
        <f t="shared" si="16"/>
        <v>0.37402774859955423</v>
      </c>
      <c r="AI12" s="31"/>
      <c r="AJ12" s="1">
        <f t="shared" si="17"/>
        <v>0.62446371940099232</v>
      </c>
      <c r="AK12" s="31"/>
      <c r="AL12" s="1">
        <f t="shared" si="18"/>
        <v>0.91067625745977954</v>
      </c>
      <c r="AM12" s="31"/>
      <c r="AN12" s="1">
        <f t="shared" si="19"/>
        <v>1.7693138716361414</v>
      </c>
      <c r="AO12" s="31"/>
      <c r="AQ12" s="1"/>
      <c r="AR12" s="14"/>
      <c r="AS12" s="3"/>
      <c r="AT12" s="4"/>
    </row>
    <row r="13" spans="1:46" x14ac:dyDescent="0.25">
      <c r="A13" s="15" t="s">
        <v>15</v>
      </c>
      <c r="B13" s="15" t="s">
        <v>31</v>
      </c>
      <c r="C13" s="15" t="s">
        <v>32</v>
      </c>
      <c r="D13" s="15" t="s">
        <v>13</v>
      </c>
      <c r="E13" s="15" t="s">
        <v>33</v>
      </c>
      <c r="G13" s="18">
        <v>94</v>
      </c>
      <c r="H13" s="18">
        <v>79</v>
      </c>
      <c r="I13" s="18">
        <v>84</v>
      </c>
      <c r="J13" s="18">
        <v>65</v>
      </c>
      <c r="K13" s="18">
        <v>78</v>
      </c>
      <c r="L13" s="18">
        <v>89</v>
      </c>
      <c r="M13" s="18">
        <v>75</v>
      </c>
      <c r="N13" s="18">
        <v>79</v>
      </c>
      <c r="O13" s="18">
        <v>66</v>
      </c>
      <c r="P13" s="18">
        <v>82</v>
      </c>
      <c r="Q13" s="18">
        <v>73</v>
      </c>
      <c r="R13" s="19"/>
      <c r="S13" s="16">
        <v>-1</v>
      </c>
      <c r="T13" s="1">
        <f t="shared" si="9"/>
        <v>-1.7558273671799489</v>
      </c>
      <c r="U13" s="30"/>
      <c r="V13" s="14">
        <f t="shared" si="10"/>
        <v>-5.1641981387645412E-2</v>
      </c>
      <c r="W13" s="30"/>
      <c r="X13" s="14">
        <f t="shared" si="11"/>
        <v>-0.61970377665174659</v>
      </c>
      <c r="Y13" s="30"/>
      <c r="Z13" s="14">
        <f t="shared" si="12"/>
        <v>1.5389310453518379</v>
      </c>
      <c r="AA13" s="30"/>
      <c r="AB13" s="14">
        <f t="shared" si="13"/>
        <v>6.1970377665174818E-2</v>
      </c>
      <c r="AC13" s="30"/>
      <c r="AD13" s="14">
        <f t="shared" si="14"/>
        <v>-1.1877655719158478</v>
      </c>
      <c r="AE13" s="30"/>
      <c r="AF13" s="1">
        <f t="shared" si="15"/>
        <v>0.4028074548236355</v>
      </c>
      <c r="AG13" s="31"/>
      <c r="AH13" s="1">
        <f t="shared" si="16"/>
        <v>-5.1641981387645412E-2</v>
      </c>
      <c r="AI13" s="31"/>
      <c r="AJ13" s="1">
        <f t="shared" si="17"/>
        <v>1.4253186862990175</v>
      </c>
      <c r="AK13" s="31"/>
      <c r="AL13" s="1">
        <f t="shared" si="18"/>
        <v>-0.3924790585461061</v>
      </c>
      <c r="AM13" s="31"/>
      <c r="AN13" s="1">
        <f t="shared" si="19"/>
        <v>0.63003217292927594</v>
      </c>
      <c r="AO13" s="31"/>
      <c r="AQ13" s="1"/>
      <c r="AR13" s="14"/>
      <c r="AS13" s="3"/>
      <c r="AT13" s="4"/>
    </row>
    <row r="14" spans="1:46" x14ac:dyDescent="0.25">
      <c r="A14" s="15" t="s">
        <v>15</v>
      </c>
      <c r="B14" s="15" t="s">
        <v>34</v>
      </c>
      <c r="C14" s="15" t="s">
        <v>32</v>
      </c>
      <c r="D14" s="15" t="s">
        <v>13</v>
      </c>
      <c r="E14" s="15" t="s">
        <v>33</v>
      </c>
      <c r="G14" s="18">
        <v>1</v>
      </c>
      <c r="H14" s="18">
        <v>0</v>
      </c>
      <c r="I14" s="18">
        <v>-1</v>
      </c>
      <c r="J14" s="18">
        <v>-5</v>
      </c>
      <c r="K14" s="18">
        <v>-1</v>
      </c>
      <c r="L14" s="18">
        <v>0</v>
      </c>
      <c r="M14" s="18">
        <v>-3</v>
      </c>
      <c r="N14" s="18">
        <v>-1</v>
      </c>
      <c r="O14" s="18">
        <v>-4</v>
      </c>
      <c r="P14" s="18">
        <v>-2</v>
      </c>
      <c r="Q14" s="18">
        <v>-1.6884187199821301</v>
      </c>
      <c r="R14" s="19"/>
      <c r="S14" s="16">
        <v>-1</v>
      </c>
      <c r="T14" s="1">
        <f t="shared" si="9"/>
        <v>0.49355105972565477</v>
      </c>
      <c r="U14" s="30"/>
      <c r="V14" s="14">
        <f>($H56-$R56)/$F56</f>
        <v>1.1184129398852896</v>
      </c>
      <c r="W14" s="30"/>
      <c r="X14" s="14">
        <f>($I56-$R56)/$F56</f>
        <v>0.49355105972565477</v>
      </c>
      <c r="Y14" s="30"/>
      <c r="Z14" s="14">
        <f t="shared" si="12"/>
        <v>-2.0058964609128846</v>
      </c>
      <c r="AA14" s="30"/>
      <c r="AB14" s="14">
        <f t="shared" si="13"/>
        <v>0.49355105972565477</v>
      </c>
      <c r="AC14" s="30"/>
      <c r="AD14" s="14">
        <f t="shared" si="14"/>
        <v>1.1184129398852896</v>
      </c>
      <c r="AE14" s="30"/>
      <c r="AF14" s="1">
        <f t="shared" si="15"/>
        <v>-0.75617270059361497</v>
      </c>
      <c r="AG14" s="31"/>
      <c r="AH14" s="1">
        <f t="shared" si="16"/>
        <v>0.49355105972565477</v>
      </c>
      <c r="AI14" s="31"/>
      <c r="AJ14" s="1">
        <f t="shared" si="17"/>
        <v>-1.38103458075325</v>
      </c>
      <c r="AK14" s="31"/>
      <c r="AL14" s="1">
        <f t="shared" si="18"/>
        <v>-0.1313108204339801</v>
      </c>
      <c r="AM14" s="31"/>
      <c r="AN14" s="1">
        <f t="shared" si="19"/>
        <v>6.3384444020531755E-2</v>
      </c>
      <c r="AO14" s="31"/>
      <c r="AQ14" s="1"/>
      <c r="AR14" s="14"/>
      <c r="AS14" s="3"/>
      <c r="AT14" s="4"/>
    </row>
    <row r="15" spans="1:46" x14ac:dyDescent="0.25">
      <c r="A15" s="15" t="s">
        <v>3</v>
      </c>
      <c r="B15" s="15" t="s">
        <v>22</v>
      </c>
      <c r="C15" s="15" t="s">
        <v>13</v>
      </c>
      <c r="G15" s="18">
        <v>580773</v>
      </c>
      <c r="H15" s="18">
        <v>586289</v>
      </c>
      <c r="I15" s="18">
        <v>592723</v>
      </c>
      <c r="J15" s="18">
        <v>607453</v>
      </c>
      <c r="K15" s="18">
        <v>588454</v>
      </c>
      <c r="L15" s="18">
        <v>618712</v>
      </c>
      <c r="M15" s="18">
        <v>607739</v>
      </c>
      <c r="N15" s="18">
        <v>624767</v>
      </c>
      <c r="O15" s="18">
        <v>627113</v>
      </c>
      <c r="P15" s="18">
        <v>636890</v>
      </c>
      <c r="Q15" s="18">
        <v>629236</v>
      </c>
      <c r="S15" s="16">
        <v>-1</v>
      </c>
      <c r="T15" s="1">
        <f t="shared" si="9"/>
        <v>1.4416885597861333</v>
      </c>
      <c r="U15" s="30"/>
      <c r="V15" s="14">
        <f t="shared" si="10"/>
        <v>1.1609986261640644</v>
      </c>
      <c r="W15" s="30"/>
      <c r="X15" s="14">
        <f t="shared" si="11"/>
        <v>0.8335948856048927</v>
      </c>
      <c r="Y15" s="30"/>
      <c r="Z15" s="14">
        <f t="shared" si="12"/>
        <v>8.4036741614124777E-2</v>
      </c>
      <c r="AA15" s="30"/>
      <c r="AB15" s="14">
        <f t="shared" si="13"/>
        <v>1.0508293538124003</v>
      </c>
      <c r="AC15" s="30"/>
      <c r="AD15" s="14">
        <f t="shared" si="14"/>
        <v>-0.48889436111446011</v>
      </c>
      <c r="AE15" s="30"/>
      <c r="AF15" s="1">
        <f t="shared" si="15"/>
        <v>6.9483202633720195E-2</v>
      </c>
      <c r="AG15" s="31"/>
      <c r="AH15" s="1">
        <f t="shared" si="16"/>
        <v>-0.79701211819959927</v>
      </c>
      <c r="AI15" s="31"/>
      <c r="AJ15" s="1">
        <f t="shared" si="17"/>
        <v>-0.91639184703886212</v>
      </c>
      <c r="AK15" s="31"/>
      <c r="AL15" s="1">
        <f t="shared" si="18"/>
        <v>-1.4139091568689868</v>
      </c>
      <c r="AM15" s="31"/>
      <c r="AN15" s="1">
        <f t="shared" si="19"/>
        <v>-1.0244238863934039</v>
      </c>
      <c r="AO15" s="31"/>
      <c r="AQ15" s="1"/>
      <c r="AR15" s="14"/>
      <c r="AS15" s="3"/>
      <c r="AT15" s="4"/>
    </row>
    <row r="16" spans="1:46" x14ac:dyDescent="0.25">
      <c r="A16" s="15" t="s">
        <v>3</v>
      </c>
      <c r="B16" s="15" t="s">
        <v>35</v>
      </c>
      <c r="C16" s="15" t="s">
        <v>13</v>
      </c>
      <c r="F16" s="21"/>
      <c r="G16" s="18">
        <v>34.299999999999997</v>
      </c>
      <c r="H16" s="18">
        <v>34.6</v>
      </c>
      <c r="I16" s="18">
        <v>35</v>
      </c>
      <c r="J16" s="18">
        <v>36</v>
      </c>
      <c r="K16" s="18">
        <v>35.200000000000003</v>
      </c>
      <c r="L16" s="18">
        <v>37</v>
      </c>
      <c r="M16" s="18">
        <v>36.5</v>
      </c>
      <c r="N16" s="18">
        <v>37.4</v>
      </c>
      <c r="O16" s="18">
        <v>37.5</v>
      </c>
      <c r="P16" s="18">
        <v>38.1</v>
      </c>
      <c r="Q16" s="18">
        <v>37.799999999999997</v>
      </c>
      <c r="R16" s="19"/>
      <c r="S16" s="16">
        <v>-1</v>
      </c>
      <c r="T16" s="1">
        <f t="shared" si="9"/>
        <v>1.4751570992616105</v>
      </c>
      <c r="U16" s="30"/>
      <c r="V16" s="14">
        <f t="shared" si="10"/>
        <v>1.254884772222544</v>
      </c>
      <c r="W16" s="30"/>
      <c r="X16" s="14">
        <f t="shared" si="11"/>
        <v>0.96118833617046062</v>
      </c>
      <c r="Y16" s="30"/>
      <c r="Z16" s="14">
        <f t="shared" si="12"/>
        <v>0.22694724604024938</v>
      </c>
      <c r="AA16" s="30"/>
      <c r="AB16" s="14">
        <f t="shared" si="13"/>
        <v>0.81434011814441631</v>
      </c>
      <c r="AC16" s="30"/>
      <c r="AD16" s="14">
        <f t="shared" si="14"/>
        <v>-0.50729384408996181</v>
      </c>
      <c r="AE16" s="30"/>
      <c r="AF16" s="1">
        <f t="shared" si="15"/>
        <v>-0.14017329902485623</v>
      </c>
      <c r="AG16" s="31"/>
      <c r="AH16" s="1">
        <f t="shared" si="16"/>
        <v>-0.80099028014204532</v>
      </c>
      <c r="AI16" s="31"/>
      <c r="AJ16" s="1">
        <f t="shared" si="17"/>
        <v>-0.87441438915506742</v>
      </c>
      <c r="AK16" s="31"/>
      <c r="AL16" s="1">
        <f t="shared" si="18"/>
        <v>-1.3149590432331952</v>
      </c>
      <c r="AM16" s="31"/>
      <c r="AN16" s="1">
        <f t="shared" si="19"/>
        <v>-1.0946867161941287</v>
      </c>
      <c r="AO16" s="31"/>
      <c r="AQ16" s="1"/>
      <c r="AR16" s="14"/>
      <c r="AS16" s="3"/>
      <c r="AT16" s="4"/>
    </row>
    <row r="17" spans="1:46" x14ac:dyDescent="0.25">
      <c r="A17" s="15" t="s">
        <v>5</v>
      </c>
      <c r="B17" s="15" t="s">
        <v>22</v>
      </c>
      <c r="C17" s="15" t="s">
        <v>37</v>
      </c>
      <c r="D17" s="15" t="s">
        <v>24</v>
      </c>
      <c r="E17" s="15" t="s">
        <v>38</v>
      </c>
      <c r="F17" s="15" t="s">
        <v>13</v>
      </c>
      <c r="G17" s="18">
        <v>25.8</v>
      </c>
      <c r="H17" s="18">
        <v>26.5</v>
      </c>
      <c r="I17" s="18">
        <v>27.7</v>
      </c>
      <c r="J17" s="18">
        <v>29.4</v>
      </c>
      <c r="K17" s="18">
        <v>29.7</v>
      </c>
      <c r="L17" s="18">
        <v>30.6</v>
      </c>
      <c r="M17" s="18">
        <v>31.8</v>
      </c>
      <c r="N17" s="18">
        <v>32.9</v>
      </c>
      <c r="O17" s="18">
        <v>31.4</v>
      </c>
      <c r="P17" s="18">
        <v>32.299999999999997</v>
      </c>
      <c r="Q17" s="18">
        <v>33.200000000000003</v>
      </c>
      <c r="S17" s="16">
        <v>1</v>
      </c>
      <c r="T17" s="1">
        <f t="shared" si="9"/>
        <v>-1.6940382929796753</v>
      </c>
      <c r="U17" s="30"/>
      <c r="V17" s="14">
        <f t="shared" si="10"/>
        <v>-1.4194257696966548</v>
      </c>
      <c r="W17" s="30"/>
      <c r="X17" s="14">
        <f t="shared" si="11"/>
        <v>-0.94866144406861919</v>
      </c>
      <c r="Y17" s="30"/>
      <c r="Z17" s="14">
        <f t="shared" si="12"/>
        <v>-0.28174531609556852</v>
      </c>
      <c r="AA17" s="30"/>
      <c r="AB17" s="14">
        <f t="shared" si="13"/>
        <v>-0.16405423468855929</v>
      </c>
      <c r="AC17" s="30"/>
      <c r="AD17" s="14">
        <f t="shared" si="14"/>
        <v>0.18901900953246847</v>
      </c>
      <c r="AE17" s="30"/>
      <c r="AF17" s="1">
        <f t="shared" si="15"/>
        <v>0.65978333516050414</v>
      </c>
      <c r="AG17" s="31"/>
      <c r="AH17" s="1">
        <f t="shared" si="16"/>
        <v>1.0913173003195362</v>
      </c>
      <c r="AI17" s="31"/>
      <c r="AJ17" s="1">
        <f t="shared" si="17"/>
        <v>0.50286189328449127</v>
      </c>
      <c r="AK17" s="31"/>
      <c r="AL17" s="1">
        <f t="shared" si="18"/>
        <v>0.85593513750551764</v>
      </c>
      <c r="AM17" s="31"/>
      <c r="AN17" s="1">
        <f t="shared" si="19"/>
        <v>1.2090083817265469</v>
      </c>
      <c r="AO17" s="31"/>
      <c r="AQ17" s="1"/>
      <c r="AR17" s="14"/>
      <c r="AS17" s="3"/>
      <c r="AT17" s="4"/>
    </row>
    <row r="18" spans="1:46" x14ac:dyDescent="0.25">
      <c r="A18" s="15" t="s">
        <v>2</v>
      </c>
      <c r="B18" s="15" t="s">
        <v>39</v>
      </c>
      <c r="C18" s="15" t="s">
        <v>40</v>
      </c>
      <c r="D18" s="15" t="s">
        <v>41</v>
      </c>
      <c r="E18" s="15" t="s">
        <v>22</v>
      </c>
      <c r="F18" s="15" t="s">
        <v>24</v>
      </c>
      <c r="G18" s="18">
        <v>82.1</v>
      </c>
      <c r="H18" s="18">
        <v>84.2</v>
      </c>
      <c r="I18" s="18">
        <v>86.5</v>
      </c>
      <c r="J18" s="18">
        <v>85.3</v>
      </c>
      <c r="K18" s="18">
        <v>86</v>
      </c>
      <c r="L18" s="18">
        <v>88.3</v>
      </c>
      <c r="M18" s="18">
        <v>88.9</v>
      </c>
      <c r="N18" s="18">
        <v>89.7</v>
      </c>
      <c r="O18" s="18">
        <v>90</v>
      </c>
      <c r="P18" s="18">
        <v>90.4</v>
      </c>
      <c r="Q18" s="18">
        <v>90.1</v>
      </c>
      <c r="S18" s="16">
        <v>1</v>
      </c>
      <c r="T18" s="1">
        <f t="shared" si="9"/>
        <v>-1.9143939936117391</v>
      </c>
      <c r="U18" s="30"/>
      <c r="V18" s="14">
        <f t="shared" si="10"/>
        <v>-1.1571593831249014</v>
      </c>
      <c r="W18" s="30"/>
      <c r="X18" s="14">
        <f t="shared" si="11"/>
        <v>-0.32780719068694053</v>
      </c>
      <c r="Y18" s="30"/>
      <c r="Z18" s="14">
        <f t="shared" si="12"/>
        <v>-0.76051268239370429</v>
      </c>
      <c r="AA18" s="30"/>
      <c r="AB18" s="14">
        <f t="shared" si="13"/>
        <v>-0.50810114556475827</v>
      </c>
      <c r="AC18" s="30"/>
      <c r="AD18" s="14">
        <f t="shared" si="14"/>
        <v>0.32125104687320255</v>
      </c>
      <c r="AE18" s="30"/>
      <c r="AF18" s="1">
        <f t="shared" si="15"/>
        <v>0.53760379272658698</v>
      </c>
      <c r="AG18" s="31"/>
      <c r="AH18" s="1">
        <f t="shared" si="16"/>
        <v>0.82607412053109441</v>
      </c>
      <c r="AI18" s="31"/>
      <c r="AJ18" s="1">
        <f t="shared" si="17"/>
        <v>0.9342504934577841</v>
      </c>
      <c r="AK18" s="31"/>
      <c r="AL18" s="1">
        <f t="shared" si="18"/>
        <v>1.0784856573600403</v>
      </c>
      <c r="AM18" s="31"/>
      <c r="AN18" s="1">
        <f t="shared" si="19"/>
        <v>0.97030928443334563</v>
      </c>
      <c r="AO18" s="31"/>
      <c r="AQ18" s="1"/>
      <c r="AR18" s="14"/>
      <c r="AS18" s="3"/>
      <c r="AT18" s="4"/>
    </row>
    <row r="19" spans="1:46" x14ac:dyDescent="0.25">
      <c r="A19" s="15" t="s">
        <v>7</v>
      </c>
      <c r="B19" s="15" t="s">
        <v>24</v>
      </c>
      <c r="C19" s="15" t="s">
        <v>42</v>
      </c>
      <c r="D19" s="15" t="s">
        <v>22</v>
      </c>
      <c r="E19" s="15" t="s">
        <v>13</v>
      </c>
      <c r="G19" s="18">
        <v>7.5</v>
      </c>
      <c r="H19" s="18">
        <v>7.8</v>
      </c>
      <c r="I19" s="18">
        <v>8.1</v>
      </c>
      <c r="J19" s="18">
        <v>8</v>
      </c>
      <c r="K19" s="18">
        <v>7.8</v>
      </c>
      <c r="L19" s="18">
        <v>7.9</v>
      </c>
      <c r="M19" s="18">
        <v>7.9</v>
      </c>
      <c r="N19" s="18">
        <v>7.9</v>
      </c>
      <c r="O19" s="18">
        <v>8</v>
      </c>
      <c r="P19" s="18">
        <v>8.1</v>
      </c>
      <c r="Q19" s="18">
        <v>8.5</v>
      </c>
      <c r="S19" s="16">
        <v>1</v>
      </c>
      <c r="T19" s="1">
        <f t="shared" si="9"/>
        <v>-1.8445287572759757</v>
      </c>
      <c r="U19" s="30"/>
      <c r="V19" s="14">
        <f t="shared" si="10"/>
        <v>-0.62713977747382899</v>
      </c>
      <c r="W19" s="30"/>
      <c r="X19" s="14">
        <f t="shared" si="11"/>
        <v>0.59024920232831768</v>
      </c>
      <c r="Y19" s="30"/>
      <c r="Z19" s="14">
        <f t="shared" si="12"/>
        <v>0.18445287572760333</v>
      </c>
      <c r="AA19" s="30"/>
      <c r="AB19" s="14">
        <f t="shared" si="13"/>
        <v>-0.62713977747382899</v>
      </c>
      <c r="AC19" s="30"/>
      <c r="AD19" s="14">
        <f t="shared" si="14"/>
        <v>-0.22134345087311103</v>
      </c>
      <c r="AE19" s="30"/>
      <c r="AF19" s="1">
        <f t="shared" si="15"/>
        <v>-0.22134345087311103</v>
      </c>
      <c r="AG19" s="31"/>
      <c r="AH19" s="1">
        <f t="shared" si="16"/>
        <v>-0.22134345087311103</v>
      </c>
      <c r="AI19" s="31"/>
      <c r="AJ19" s="1">
        <f t="shared" si="17"/>
        <v>0.18445287572760333</v>
      </c>
      <c r="AK19" s="31"/>
      <c r="AL19" s="1">
        <f t="shared" si="18"/>
        <v>0.59024920232831768</v>
      </c>
      <c r="AM19" s="31"/>
      <c r="AN19" s="1">
        <f t="shared" si="19"/>
        <v>2.2134345087311824</v>
      </c>
      <c r="AO19" s="31"/>
      <c r="AQ19" s="1"/>
      <c r="AR19" s="14"/>
      <c r="AS19" s="3"/>
      <c r="AT19" s="4"/>
    </row>
    <row r="20" spans="1:46" x14ac:dyDescent="0.25">
      <c r="A20" s="15" t="s">
        <v>12</v>
      </c>
      <c r="B20" s="15" t="s">
        <v>45</v>
      </c>
      <c r="C20" s="15" t="s">
        <v>46</v>
      </c>
      <c r="D20" s="15" t="s">
        <v>13</v>
      </c>
      <c r="G20" s="18">
        <v>327.5</v>
      </c>
      <c r="H20" s="18">
        <v>310.39999999999998</v>
      </c>
      <c r="I20" s="18">
        <v>314.60000000000002</v>
      </c>
      <c r="J20" s="18">
        <v>295.3</v>
      </c>
      <c r="K20" s="18">
        <v>309.89999999999998</v>
      </c>
      <c r="L20" s="18">
        <v>293.39999999999998</v>
      </c>
      <c r="M20" s="18">
        <v>296.10000000000002</v>
      </c>
      <c r="N20" s="18">
        <v>302.8</v>
      </c>
      <c r="O20" s="18">
        <v>291.10000000000002</v>
      </c>
      <c r="P20" s="18">
        <v>292.7</v>
      </c>
      <c r="Q20" s="18">
        <v>295.8</v>
      </c>
      <c r="R20" s="19"/>
      <c r="S20" s="16">
        <v>-1</v>
      </c>
      <c r="T20" s="1">
        <f t="shared" si="9"/>
        <v>-2.1473744423633332</v>
      </c>
      <c r="U20" s="30"/>
      <c r="V20" s="14">
        <f t="shared" si="10"/>
        <v>-0.66726769040824541</v>
      </c>
      <c r="W20" s="30"/>
      <c r="X20" s="14">
        <f t="shared" si="11"/>
        <v>-1.0308026821165162</v>
      </c>
      <c r="Y20" s="30"/>
      <c r="Z20" s="14">
        <f t="shared" si="12"/>
        <v>0.63972716073337721</v>
      </c>
      <c r="AA20" s="30"/>
      <c r="AB20" s="14">
        <f t="shared" si="13"/>
        <v>-0.62398971520488034</v>
      </c>
      <c r="AC20" s="30"/>
      <c r="AD20" s="14">
        <f t="shared" si="14"/>
        <v>0.80418346650616745</v>
      </c>
      <c r="AE20" s="30"/>
      <c r="AF20" s="1">
        <f t="shared" si="15"/>
        <v>0.57048240040799203</v>
      </c>
      <c r="AG20" s="31"/>
      <c r="AH20" s="1">
        <f t="shared" si="16"/>
        <v>-9.4424673170990896E-3</v>
      </c>
      <c r="AI20" s="31"/>
      <c r="AJ20" s="1">
        <f t="shared" si="17"/>
        <v>1.003262152441643</v>
      </c>
      <c r="AK20" s="31"/>
      <c r="AL20" s="1">
        <f t="shared" si="18"/>
        <v>0.8647726317908776</v>
      </c>
      <c r="AM20" s="31"/>
      <c r="AN20" s="1">
        <f t="shared" si="19"/>
        <v>0.59644918553001214</v>
      </c>
      <c r="AO20" s="31"/>
      <c r="AQ20" s="1"/>
      <c r="AR20" s="14"/>
      <c r="AS20" s="3"/>
      <c r="AT20" s="4"/>
    </row>
    <row r="21" spans="1:46" x14ac:dyDescent="0.25">
      <c r="A21" s="15" t="s">
        <v>17</v>
      </c>
      <c r="B21" s="15" t="s">
        <v>47</v>
      </c>
      <c r="C21" s="15" t="s">
        <v>48</v>
      </c>
      <c r="D21" s="15" t="s">
        <v>13</v>
      </c>
      <c r="G21" s="18">
        <v>7.2</v>
      </c>
      <c r="H21" s="18">
        <v>7.8</v>
      </c>
      <c r="I21" s="18">
        <v>7.8</v>
      </c>
      <c r="J21" s="18">
        <v>7.8</v>
      </c>
      <c r="K21" s="18">
        <v>7.8</v>
      </c>
      <c r="L21" s="18">
        <v>8.5</v>
      </c>
      <c r="M21" s="18">
        <v>8.5</v>
      </c>
      <c r="N21" s="18">
        <v>8.3000000000000007</v>
      </c>
      <c r="O21" s="18">
        <v>8.8000000000000007</v>
      </c>
      <c r="P21" s="18">
        <v>8.9</v>
      </c>
      <c r="Q21" s="18">
        <v>9</v>
      </c>
      <c r="R21" s="19"/>
      <c r="S21" s="16">
        <v>1</v>
      </c>
      <c r="T21" s="1">
        <f t="shared" si="9"/>
        <v>-1.7680488709895259</v>
      </c>
      <c r="U21" s="30"/>
      <c r="V21" s="14">
        <f t="shared" si="10"/>
        <v>-0.72616292915641334</v>
      </c>
      <c r="W21" s="30"/>
      <c r="X21" s="14">
        <f t="shared" si="11"/>
        <v>-0.72616292915641334</v>
      </c>
      <c r="Y21" s="30"/>
      <c r="Z21" s="14">
        <f t="shared" si="12"/>
        <v>-0.72616292915641334</v>
      </c>
      <c r="AA21" s="30"/>
      <c r="AB21" s="14">
        <f t="shared" si="13"/>
        <v>-0.72616292915641334</v>
      </c>
      <c r="AC21" s="30"/>
      <c r="AD21" s="14">
        <f t="shared" si="14"/>
        <v>0.48937066964888559</v>
      </c>
      <c r="AE21" s="30"/>
      <c r="AF21" s="1">
        <f t="shared" si="15"/>
        <v>0.48937066964888559</v>
      </c>
      <c r="AG21" s="31"/>
      <c r="AH21" s="1">
        <f t="shared" si="16"/>
        <v>0.14207535570451577</v>
      </c>
      <c r="AI21" s="31"/>
      <c r="AJ21" s="1">
        <f t="shared" si="17"/>
        <v>1.0103136405654434</v>
      </c>
      <c r="AK21" s="31"/>
      <c r="AL21" s="1">
        <f t="shared" si="18"/>
        <v>1.1839612975376284</v>
      </c>
      <c r="AM21" s="31"/>
      <c r="AN21" s="1">
        <f t="shared" si="19"/>
        <v>1.3576089545098131</v>
      </c>
      <c r="AO21" s="31"/>
      <c r="AQ21" s="1"/>
      <c r="AR21" s="14"/>
      <c r="AS21" s="3"/>
      <c r="AT21" s="4"/>
    </row>
    <row r="22" spans="1:46" x14ac:dyDescent="0.25">
      <c r="A22" s="15" t="s">
        <v>9</v>
      </c>
      <c r="B22" s="15">
        <v>119820</v>
      </c>
      <c r="C22" s="15" t="s">
        <v>24</v>
      </c>
      <c r="D22" s="15" t="s">
        <v>13</v>
      </c>
      <c r="F22" s="17"/>
      <c r="G22" s="18">
        <v>11.8</v>
      </c>
      <c r="H22" s="18">
        <v>13.6</v>
      </c>
      <c r="I22" s="18">
        <v>15</v>
      </c>
      <c r="J22" s="18">
        <v>17.3</v>
      </c>
      <c r="K22" s="18">
        <v>18.2</v>
      </c>
      <c r="L22" s="18">
        <v>20.9</v>
      </c>
      <c r="M22" s="18">
        <v>23.6</v>
      </c>
      <c r="N22" s="18">
        <v>25.3</v>
      </c>
      <c r="O22" s="18">
        <v>28.1</v>
      </c>
      <c r="P22" s="18">
        <v>30.8</v>
      </c>
      <c r="Q22" s="18">
        <v>32.200000000000003</v>
      </c>
      <c r="R22" s="19"/>
      <c r="S22" s="16">
        <v>1</v>
      </c>
      <c r="T22" s="1">
        <f t="shared" si="9"/>
        <v>-1.3881637444734383</v>
      </c>
      <c r="U22" s="30"/>
      <c r="V22" s="14">
        <f t="shared" si="10"/>
        <v>-1.1312885842811573</v>
      </c>
      <c r="W22" s="30"/>
      <c r="X22" s="14">
        <f t="shared" si="11"/>
        <v>-0.93149679302049426</v>
      </c>
      <c r="Y22" s="30"/>
      <c r="Z22" s="14">
        <f t="shared" si="12"/>
        <v>-0.60326742166369041</v>
      </c>
      <c r="AA22" s="30"/>
      <c r="AB22" s="14">
        <f t="shared" si="13"/>
        <v>-0.47482984156755009</v>
      </c>
      <c r="AC22" s="30"/>
      <c r="AD22" s="14">
        <f t="shared" si="14"/>
        <v>-8.9517101279128486E-2</v>
      </c>
      <c r="AE22" s="30"/>
      <c r="AF22" s="1">
        <f t="shared" si="15"/>
        <v>0.29579563900929362</v>
      </c>
      <c r="AG22" s="31"/>
      <c r="AH22" s="1">
        <f t="shared" si="16"/>
        <v>0.53839995696867016</v>
      </c>
      <c r="AI22" s="31"/>
      <c r="AJ22" s="1">
        <f t="shared" si="17"/>
        <v>0.93798353948999647</v>
      </c>
      <c r="AK22" s="31"/>
      <c r="AL22" s="1">
        <f t="shared" si="18"/>
        <v>1.323296279778418</v>
      </c>
      <c r="AM22" s="31"/>
      <c r="AN22" s="1">
        <f t="shared" si="19"/>
        <v>1.5230880710390815</v>
      </c>
      <c r="AO22" s="31"/>
      <c r="AQ22" s="1"/>
      <c r="AR22" s="14"/>
      <c r="AS22" s="3"/>
      <c r="AT22" s="4"/>
    </row>
    <row r="23" spans="1:46" x14ac:dyDescent="0.25">
      <c r="A23" s="15" t="s">
        <v>9</v>
      </c>
      <c r="B23" s="15">
        <v>119800</v>
      </c>
      <c r="C23" s="15" t="s">
        <v>24</v>
      </c>
      <c r="D23" s="15" t="s">
        <v>13</v>
      </c>
      <c r="G23" s="18">
        <v>7.7</v>
      </c>
      <c r="H23" s="18">
        <v>9.1</v>
      </c>
      <c r="I23" s="18">
        <v>8.6</v>
      </c>
      <c r="J23" s="18">
        <v>9.9</v>
      </c>
      <c r="K23" s="18">
        <v>10.5</v>
      </c>
      <c r="L23" s="18">
        <v>11.4</v>
      </c>
      <c r="M23" s="18">
        <v>12.1</v>
      </c>
      <c r="N23" s="18">
        <v>12.4</v>
      </c>
      <c r="O23" s="18">
        <v>13.8</v>
      </c>
      <c r="P23" s="18">
        <v>14.6</v>
      </c>
      <c r="Q23" s="18">
        <v>14.8</v>
      </c>
      <c r="R23" s="19"/>
      <c r="S23" s="16">
        <v>1</v>
      </c>
      <c r="T23" s="1">
        <f t="shared" si="9"/>
        <v>-1.5057362630179294</v>
      </c>
      <c r="U23" s="30"/>
      <c r="V23" s="14">
        <f t="shared" si="10"/>
        <v>-0.9289119234538471</v>
      </c>
      <c r="W23" s="30"/>
      <c r="X23" s="14">
        <f t="shared" si="11"/>
        <v>-1.1349206161553052</v>
      </c>
      <c r="Y23" s="30"/>
      <c r="Z23" s="14">
        <f t="shared" si="12"/>
        <v>-0.59929801513151393</v>
      </c>
      <c r="AA23" s="30"/>
      <c r="AB23" s="14">
        <f t="shared" si="13"/>
        <v>-0.35208758388976436</v>
      </c>
      <c r="AC23" s="30"/>
      <c r="AD23" s="14">
        <f t="shared" si="14"/>
        <v>1.8728062972860358E-2</v>
      </c>
      <c r="AE23" s="30"/>
      <c r="AF23" s="1">
        <f t="shared" si="15"/>
        <v>0.30714023275490138</v>
      </c>
      <c r="AG23" s="31"/>
      <c r="AH23" s="1">
        <f t="shared" si="16"/>
        <v>0.4307454483757765</v>
      </c>
      <c r="AI23" s="31"/>
      <c r="AJ23" s="1">
        <f t="shared" si="17"/>
        <v>1.0075697879398593</v>
      </c>
      <c r="AK23" s="31"/>
      <c r="AL23" s="1">
        <f t="shared" si="18"/>
        <v>1.3371836962621917</v>
      </c>
      <c r="AM23" s="31"/>
      <c r="AN23" s="1">
        <f t="shared" si="19"/>
        <v>1.4195871733427754</v>
      </c>
      <c r="AO23" s="31"/>
      <c r="AQ23" s="1"/>
      <c r="AR23" s="14"/>
      <c r="AS23" s="3"/>
      <c r="AT23" s="4"/>
    </row>
    <row r="24" spans="1:46" x14ac:dyDescent="0.25">
      <c r="A24" s="15" t="s">
        <v>9</v>
      </c>
      <c r="B24" s="15">
        <v>119830</v>
      </c>
      <c r="C24" s="15" t="s">
        <v>24</v>
      </c>
      <c r="D24" s="15" t="s">
        <v>13</v>
      </c>
      <c r="G24" s="18">
        <v>7</v>
      </c>
      <c r="H24" s="18">
        <v>8.4</v>
      </c>
      <c r="I24" s="18">
        <v>7.4</v>
      </c>
      <c r="J24" s="18">
        <v>9.1999999999999993</v>
      </c>
      <c r="K24" s="18">
        <v>9.8000000000000007</v>
      </c>
      <c r="L24" s="18">
        <v>10.5</v>
      </c>
      <c r="M24" s="18">
        <v>10.4</v>
      </c>
      <c r="N24" s="18">
        <v>10.6</v>
      </c>
      <c r="O24" s="18">
        <v>12.2</v>
      </c>
      <c r="P24" s="18">
        <v>12.9</v>
      </c>
      <c r="Q24" s="18">
        <v>13</v>
      </c>
      <c r="R24" s="19"/>
      <c r="S24" s="16">
        <v>1</v>
      </c>
      <c r="T24" s="1">
        <f t="shared" si="9"/>
        <v>-1.5288345312941176</v>
      </c>
      <c r="U24" s="30"/>
      <c r="V24" s="14">
        <f t="shared" si="10"/>
        <v>-0.844414421354309</v>
      </c>
      <c r="W24" s="30"/>
      <c r="X24" s="14">
        <f t="shared" si="11"/>
        <v>-1.3332859284541723</v>
      </c>
      <c r="Y24" s="30"/>
      <c r="Z24" s="14">
        <f t="shared" si="12"/>
        <v>-0.45331721567441885</v>
      </c>
      <c r="AA24" s="30"/>
      <c r="AB24" s="14">
        <f t="shared" si="13"/>
        <v>-0.15999431141450021</v>
      </c>
      <c r="AC24" s="30"/>
      <c r="AD24" s="14">
        <f t="shared" si="14"/>
        <v>0.18221574355540374</v>
      </c>
      <c r="AE24" s="30"/>
      <c r="AF24" s="1">
        <f t="shared" si="15"/>
        <v>0.13332859284541757</v>
      </c>
      <c r="AG24" s="31"/>
      <c r="AH24" s="1">
        <f t="shared" si="16"/>
        <v>0.23110289426538988</v>
      </c>
      <c r="AI24" s="31"/>
      <c r="AJ24" s="1">
        <f t="shared" si="17"/>
        <v>1.0132973056251708</v>
      </c>
      <c r="AK24" s="31"/>
      <c r="AL24" s="1">
        <f t="shared" si="18"/>
        <v>1.3555073605950758</v>
      </c>
      <c r="AM24" s="31"/>
      <c r="AN24" s="1">
        <f t="shared" si="19"/>
        <v>1.404394511305062</v>
      </c>
      <c r="AO24" s="31"/>
      <c r="AQ24" s="1"/>
      <c r="AR24" s="14"/>
      <c r="AS24" s="3"/>
      <c r="AT24" s="4"/>
    </row>
    <row r="25" spans="1:46" x14ac:dyDescent="0.25">
      <c r="A25" s="15" t="s">
        <v>9</v>
      </c>
      <c r="B25" s="15">
        <v>119810</v>
      </c>
      <c r="C25" s="15" t="s">
        <v>24</v>
      </c>
      <c r="D25" s="15" t="s">
        <v>13</v>
      </c>
      <c r="G25" s="18">
        <v>6.8</v>
      </c>
      <c r="H25" s="18">
        <v>7.5</v>
      </c>
      <c r="I25" s="18">
        <v>6.4</v>
      </c>
      <c r="J25" s="18">
        <v>5.9</v>
      </c>
      <c r="K25" s="18">
        <v>6.4</v>
      </c>
      <c r="L25" s="18">
        <v>6.5</v>
      </c>
      <c r="M25" s="18">
        <v>7.4</v>
      </c>
      <c r="N25" s="18">
        <v>6.9</v>
      </c>
      <c r="O25" s="18">
        <v>7.2</v>
      </c>
      <c r="P25" s="18">
        <v>6.6</v>
      </c>
      <c r="Q25" s="18">
        <v>6.9</v>
      </c>
      <c r="R25" s="19"/>
      <c r="S25" s="16">
        <v>1</v>
      </c>
      <c r="T25" s="1">
        <f t="shared" si="9"/>
        <v>5.709368195039341E-2</v>
      </c>
      <c r="U25" s="30"/>
      <c r="V25" s="14">
        <f t="shared" si="10"/>
        <v>1.5224981853438213</v>
      </c>
      <c r="W25" s="30"/>
      <c r="X25" s="14">
        <f t="shared" si="11"/>
        <v>-0.78028031998870684</v>
      </c>
      <c r="Y25" s="30"/>
      <c r="Z25" s="14">
        <f t="shared" si="12"/>
        <v>-1.8269978224125836</v>
      </c>
      <c r="AA25" s="30"/>
      <c r="AB25" s="14">
        <f t="shared" si="13"/>
        <v>-0.78028031998870684</v>
      </c>
      <c r="AC25" s="30"/>
      <c r="AD25" s="14">
        <f t="shared" si="14"/>
        <v>-0.57093681950393227</v>
      </c>
      <c r="AE25" s="30"/>
      <c r="AF25" s="1">
        <f t="shared" si="15"/>
        <v>1.3131546848590465</v>
      </c>
      <c r="AG25" s="31"/>
      <c r="AH25" s="1">
        <f t="shared" si="16"/>
        <v>0.26643718243516989</v>
      </c>
      <c r="AI25" s="31"/>
      <c r="AJ25" s="1">
        <f t="shared" si="17"/>
        <v>0.8944676838894956</v>
      </c>
      <c r="AK25" s="31"/>
      <c r="AL25" s="1">
        <f t="shared" si="18"/>
        <v>-0.36159331901915764</v>
      </c>
      <c r="AM25" s="31"/>
      <c r="AN25" s="1">
        <f t="shared" si="19"/>
        <v>0.26643718243516989</v>
      </c>
      <c r="AO25" s="31"/>
      <c r="AQ25" s="1"/>
      <c r="AR25" s="14"/>
      <c r="AS25" s="3"/>
      <c r="AT25" s="4"/>
    </row>
    <row r="26" spans="1:46" x14ac:dyDescent="0.25">
      <c r="A26" s="15" t="s">
        <v>16</v>
      </c>
      <c r="B26" s="15" t="s">
        <v>43</v>
      </c>
      <c r="C26" s="15" t="s">
        <v>36</v>
      </c>
      <c r="D26" s="15" t="s">
        <v>22</v>
      </c>
      <c r="E26" s="15" t="s">
        <v>44</v>
      </c>
      <c r="F26" s="15" t="s">
        <v>13</v>
      </c>
      <c r="G26" s="18">
        <v>71.099999999999994</v>
      </c>
      <c r="H26" s="18">
        <v>72.900000000000006</v>
      </c>
      <c r="I26" s="18">
        <v>74</v>
      </c>
      <c r="J26" s="18">
        <v>74.2</v>
      </c>
      <c r="K26" s="18">
        <v>75</v>
      </c>
      <c r="L26" s="18">
        <v>76.5</v>
      </c>
      <c r="M26" s="18">
        <v>76.900000000000006</v>
      </c>
      <c r="N26" s="18">
        <v>77.3</v>
      </c>
      <c r="O26" s="18">
        <v>77.7</v>
      </c>
      <c r="P26" s="18">
        <v>78</v>
      </c>
      <c r="Q26" s="18">
        <v>78.599999999999994</v>
      </c>
      <c r="R26" s="19"/>
      <c r="S26" s="16">
        <v>1</v>
      </c>
      <c r="T26" s="1">
        <f t="shared" si="9"/>
        <v>-1.9085721210240276</v>
      </c>
      <c r="U26" s="30"/>
      <c r="V26" s="14">
        <f t="shared" si="10"/>
        <v>-1.1542861330744083</v>
      </c>
      <c r="W26" s="30"/>
      <c r="X26" s="14">
        <f t="shared" si="11"/>
        <v>-0.69333358488297958</v>
      </c>
      <c r="Y26" s="30"/>
      <c r="Z26" s="14">
        <f t="shared" si="12"/>
        <v>-0.60952403066635463</v>
      </c>
      <c r="AA26" s="30"/>
      <c r="AB26" s="14">
        <f t="shared" si="13"/>
        <v>-0.27428581379986045</v>
      </c>
      <c r="AC26" s="30"/>
      <c r="AD26" s="14">
        <f t="shared" si="14"/>
        <v>0.35428584282481829</v>
      </c>
      <c r="AE26" s="30"/>
      <c r="AF26" s="1">
        <f t="shared" si="15"/>
        <v>0.52190495125806835</v>
      </c>
      <c r="AG26" s="31"/>
      <c r="AH26" s="1">
        <f t="shared" si="16"/>
        <v>0.68952405969131236</v>
      </c>
      <c r="AI26" s="31"/>
      <c r="AJ26" s="1">
        <f t="shared" si="17"/>
        <v>0.85714316812456248</v>
      </c>
      <c r="AK26" s="31"/>
      <c r="AL26" s="1">
        <f t="shared" si="18"/>
        <v>0.98285749944949696</v>
      </c>
      <c r="AM26" s="31"/>
      <c r="AN26" s="1">
        <f t="shared" si="19"/>
        <v>1.2342861620993661</v>
      </c>
      <c r="AO26" s="31"/>
      <c r="AQ26" s="1"/>
      <c r="AR26" s="14"/>
      <c r="AS26" s="3"/>
      <c r="AT26" s="4"/>
    </row>
    <row r="27" spans="1:46" x14ac:dyDescent="0.25">
      <c r="A27" s="15" t="s">
        <v>11</v>
      </c>
      <c r="B27" s="15" t="s">
        <v>49</v>
      </c>
      <c r="C27" s="15" t="s">
        <v>50</v>
      </c>
      <c r="D27" s="15" t="s">
        <v>51</v>
      </c>
      <c r="E27" s="15" t="s">
        <v>22</v>
      </c>
      <c r="F27" s="17" t="s">
        <v>13</v>
      </c>
      <c r="G27" s="18">
        <v>5.7</v>
      </c>
      <c r="H27" s="18">
        <v>4.9000000000000004</v>
      </c>
      <c r="I27" s="18">
        <v>3.9</v>
      </c>
      <c r="J27" s="18">
        <v>3.5</v>
      </c>
      <c r="K27" s="18">
        <v>3.3</v>
      </c>
      <c r="L27" s="18">
        <v>2.8</v>
      </c>
      <c r="M27" s="18">
        <v>2.4</v>
      </c>
      <c r="N27" s="18">
        <v>2.2999999999999998</v>
      </c>
      <c r="O27" s="18">
        <v>2.2000000000000002</v>
      </c>
      <c r="P27" s="18">
        <v>2</v>
      </c>
      <c r="Q27" s="18">
        <v>1.7</v>
      </c>
      <c r="R27" s="19"/>
      <c r="S27" s="16">
        <v>-1</v>
      </c>
      <c r="T27" s="1">
        <f t="shared" si="9"/>
        <v>-2.0119013126663639</v>
      </c>
      <c r="U27" s="30"/>
      <c r="V27" s="14">
        <f t="shared" si="10"/>
        <v>-1.3795894715426495</v>
      </c>
      <c r="W27" s="30"/>
      <c r="X27" s="14">
        <f t="shared" si="11"/>
        <v>-0.58919967013800634</v>
      </c>
      <c r="Y27" s="30"/>
      <c r="Z27" s="14">
        <f t="shared" si="12"/>
        <v>-0.27304374957614919</v>
      </c>
      <c r="AA27" s="30"/>
      <c r="AB27" s="14">
        <f t="shared" si="13"/>
        <v>-0.11496578929522049</v>
      </c>
      <c r="AC27" s="30"/>
      <c r="AD27" s="14">
        <f t="shared" si="14"/>
        <v>0.28022911140710099</v>
      </c>
      <c r="AE27" s="30"/>
      <c r="AF27" s="1">
        <f t="shared" si="15"/>
        <v>0.59638503196895809</v>
      </c>
      <c r="AG27" s="31"/>
      <c r="AH27" s="1">
        <f t="shared" si="16"/>
        <v>0.67542401210942249</v>
      </c>
      <c r="AI27" s="31"/>
      <c r="AJ27" s="1">
        <f t="shared" si="17"/>
        <v>0.75446299224988644</v>
      </c>
      <c r="AK27" s="31"/>
      <c r="AL27" s="1">
        <f t="shared" si="18"/>
        <v>0.91254095253081524</v>
      </c>
      <c r="AM27" s="31"/>
      <c r="AN27" s="1">
        <f t="shared" si="19"/>
        <v>1.1496578929522081</v>
      </c>
      <c r="AO27" s="31"/>
      <c r="AQ27" s="1"/>
      <c r="AR27" s="14"/>
      <c r="AS27" s="3"/>
      <c r="AT27" s="4"/>
    </row>
    <row r="28" spans="1:46" x14ac:dyDescent="0.25">
      <c r="A28" s="15" t="s">
        <v>10</v>
      </c>
      <c r="B28" s="15" t="s">
        <v>55</v>
      </c>
      <c r="C28" s="15" t="s">
        <v>53</v>
      </c>
      <c r="D28" s="15" t="s">
        <v>13</v>
      </c>
      <c r="G28" s="18">
        <v>0.4</v>
      </c>
      <c r="H28" s="18">
        <v>0.4</v>
      </c>
      <c r="I28" s="18">
        <v>0.44</v>
      </c>
      <c r="J28" s="18">
        <v>0.48</v>
      </c>
      <c r="K28" s="18">
        <v>0.49</v>
      </c>
      <c r="L28" s="18">
        <v>0.5</v>
      </c>
      <c r="M28" s="18">
        <v>0.51</v>
      </c>
      <c r="N28" s="18">
        <v>0.51</v>
      </c>
      <c r="O28" s="18">
        <v>0.51</v>
      </c>
      <c r="P28" s="18">
        <v>0.5</v>
      </c>
      <c r="Q28" s="18">
        <v>0.53</v>
      </c>
      <c r="R28" s="19"/>
      <c r="S28" s="16">
        <v>1</v>
      </c>
      <c r="T28" s="1">
        <f t="shared" si="9"/>
        <v>-1.7472134096089773</v>
      </c>
      <c r="U28" s="30"/>
      <c r="V28" s="14">
        <f t="shared" si="10"/>
        <v>-1.7472134096089773</v>
      </c>
      <c r="W28" s="30"/>
      <c r="X28" s="14">
        <f t="shared" si="11"/>
        <v>-0.86356524842742555</v>
      </c>
      <c r="Y28" s="30"/>
      <c r="Z28" s="14">
        <f t="shared" si="12"/>
        <v>2.0082912754126318E-2</v>
      </c>
      <c r="AA28" s="30"/>
      <c r="AB28" s="14">
        <f t="shared" si="13"/>
        <v>0.2409949530495146</v>
      </c>
      <c r="AC28" s="30"/>
      <c r="AD28" s="14">
        <f t="shared" si="14"/>
        <v>0.46190699334490287</v>
      </c>
      <c r="AE28" s="30"/>
      <c r="AF28" s="1">
        <f t="shared" si="15"/>
        <v>0.68281903364029117</v>
      </c>
      <c r="AG28" s="31"/>
      <c r="AH28" s="1">
        <f t="shared" si="16"/>
        <v>0.68281903364029117</v>
      </c>
      <c r="AI28" s="31"/>
      <c r="AJ28" s="1">
        <f t="shared" si="17"/>
        <v>0.68281903364029117</v>
      </c>
      <c r="AK28" s="31"/>
      <c r="AL28" s="1">
        <f t="shared" si="18"/>
        <v>0.46190699334490287</v>
      </c>
      <c r="AM28" s="31"/>
      <c r="AN28" s="1">
        <f t="shared" si="19"/>
        <v>1.1246431142310678</v>
      </c>
      <c r="AO28" s="31"/>
      <c r="AQ28" s="1"/>
      <c r="AR28" s="14"/>
      <c r="AS28" s="3"/>
      <c r="AT28" s="4"/>
    </row>
    <row r="29" spans="1:46" x14ac:dyDescent="0.25">
      <c r="A29" s="15" t="s">
        <v>10</v>
      </c>
      <c r="B29" s="15" t="s">
        <v>54</v>
      </c>
      <c r="C29" s="15" t="s">
        <v>53</v>
      </c>
      <c r="D29" s="15" t="s">
        <v>13</v>
      </c>
      <c r="G29" s="18">
        <v>0.34</v>
      </c>
      <c r="H29" s="18">
        <v>0.34</v>
      </c>
      <c r="I29" s="18">
        <v>0.36</v>
      </c>
      <c r="J29" s="18">
        <v>0.4</v>
      </c>
      <c r="K29" s="18">
        <v>0.4</v>
      </c>
      <c r="L29" s="18">
        <v>0.41</v>
      </c>
      <c r="M29" s="18">
        <v>0.41</v>
      </c>
      <c r="N29" s="18">
        <v>0.42</v>
      </c>
      <c r="O29" s="18">
        <v>0.42</v>
      </c>
      <c r="P29" s="18">
        <v>0.41</v>
      </c>
      <c r="Q29" s="18">
        <v>0.4</v>
      </c>
      <c r="R29" s="19"/>
      <c r="S29" s="16">
        <v>1</v>
      </c>
      <c r="T29" s="1">
        <f t="shared" si="9"/>
        <v>-1.7117811791215627</v>
      </c>
      <c r="U29" s="30"/>
      <c r="V29" s="14">
        <f t="shared" si="10"/>
        <v>-1.7117811791215627</v>
      </c>
      <c r="W29" s="30"/>
      <c r="X29" s="14">
        <f t="shared" si="11"/>
        <v>-1.0510937064781538</v>
      </c>
      <c r="Y29" s="30"/>
      <c r="Z29" s="14">
        <f t="shared" si="12"/>
        <v>0.27028123880866772</v>
      </c>
      <c r="AA29" s="30"/>
      <c r="AB29" s="14">
        <f t="shared" si="13"/>
        <v>0.27028123880866772</v>
      </c>
      <c r="AC29" s="30"/>
      <c r="AD29" s="14">
        <f t="shared" si="14"/>
        <v>0.60062497513037127</v>
      </c>
      <c r="AE29" s="30"/>
      <c r="AF29" s="1">
        <f t="shared" si="15"/>
        <v>0.60062497513037127</v>
      </c>
      <c r="AG29" s="31"/>
      <c r="AH29" s="1">
        <f t="shared" si="16"/>
        <v>0.9309687114520766</v>
      </c>
      <c r="AI29" s="31"/>
      <c r="AJ29" s="1">
        <f t="shared" si="17"/>
        <v>0.9309687114520766</v>
      </c>
      <c r="AK29" s="31"/>
      <c r="AL29" s="1">
        <f t="shared" si="18"/>
        <v>0.60062497513037127</v>
      </c>
      <c r="AM29" s="31"/>
      <c r="AN29" s="1">
        <f t="shared" si="19"/>
        <v>0.27028123880866772</v>
      </c>
      <c r="AO29" s="31"/>
      <c r="AQ29" s="1"/>
      <c r="AR29" s="14"/>
      <c r="AS29" s="3"/>
      <c r="AT29" s="4"/>
    </row>
    <row r="30" spans="1:46" x14ac:dyDescent="0.25">
      <c r="A30" s="15" t="s">
        <v>10</v>
      </c>
      <c r="B30" s="15" t="s">
        <v>52</v>
      </c>
      <c r="C30" s="15" t="s">
        <v>53</v>
      </c>
      <c r="D30" s="15" t="s">
        <v>13</v>
      </c>
      <c r="G30" s="18">
        <v>1.72</v>
      </c>
      <c r="H30" s="18">
        <v>1.71</v>
      </c>
      <c r="I30" s="18">
        <v>1.8</v>
      </c>
      <c r="J30" s="18">
        <v>1.84</v>
      </c>
      <c r="K30" s="18">
        <v>1.82</v>
      </c>
      <c r="L30" s="18">
        <v>1.89</v>
      </c>
      <c r="M30" s="18">
        <v>1.95</v>
      </c>
      <c r="N30" s="18">
        <v>1.9</v>
      </c>
      <c r="O30" s="18">
        <v>1.94</v>
      </c>
      <c r="P30" s="18">
        <v>2</v>
      </c>
      <c r="Q30" s="18">
        <v>1.99</v>
      </c>
      <c r="R30" s="19"/>
      <c r="S30" s="16">
        <v>1</v>
      </c>
      <c r="T30" s="1">
        <f t="shared" si="9"/>
        <v>-1.4887452159067234</v>
      </c>
      <c r="U30" s="30"/>
      <c r="V30" s="14">
        <f t="shared" si="10"/>
        <v>-1.5886000779492477</v>
      </c>
      <c r="W30" s="30"/>
      <c r="X30" s="14">
        <f t="shared" si="11"/>
        <v>-0.68990631956652881</v>
      </c>
      <c r="Y30" s="30"/>
      <c r="Z30" s="14">
        <f t="shared" si="12"/>
        <v>-0.29048687139643159</v>
      </c>
      <c r="AA30" s="30"/>
      <c r="AB30" s="14">
        <f t="shared" si="13"/>
        <v>-0.4901965954814802</v>
      </c>
      <c r="AC30" s="30"/>
      <c r="AD30" s="14">
        <f t="shared" si="14"/>
        <v>0.20878743881618783</v>
      </c>
      <c r="AE30" s="30"/>
      <c r="AF30" s="1">
        <f t="shared" si="15"/>
        <v>0.80791661107133372</v>
      </c>
      <c r="AG30" s="31"/>
      <c r="AH30" s="1">
        <f t="shared" si="16"/>
        <v>0.30864230085871214</v>
      </c>
      <c r="AI30" s="31"/>
      <c r="AJ30" s="1">
        <f t="shared" si="17"/>
        <v>0.70806174902880947</v>
      </c>
      <c r="AK30" s="31"/>
      <c r="AL30" s="1">
        <f t="shared" si="18"/>
        <v>1.3071909212839554</v>
      </c>
      <c r="AM30" s="31"/>
      <c r="AN30" s="1">
        <f t="shared" si="19"/>
        <v>1.2073360592414311</v>
      </c>
      <c r="AO30" s="31"/>
      <c r="AQ30" s="1"/>
      <c r="AR30" s="14"/>
      <c r="AS30" s="3"/>
      <c r="AT30" s="4"/>
    </row>
    <row r="31" spans="1:46" x14ac:dyDescent="0.25">
      <c r="A31" s="15" t="s">
        <v>21</v>
      </c>
      <c r="B31" s="15" t="s">
        <v>56</v>
      </c>
      <c r="C31" s="15" t="s">
        <v>58</v>
      </c>
      <c r="D31" s="15" t="s">
        <v>13</v>
      </c>
      <c r="G31" s="18">
        <v>39.217777777777741</v>
      </c>
      <c r="H31" s="18">
        <v>39.327777777777754</v>
      </c>
      <c r="I31" s="18">
        <v>38.700000000000003</v>
      </c>
      <c r="J31" s="18">
        <v>39.5</v>
      </c>
      <c r="K31" s="18">
        <v>40.200000000000003</v>
      </c>
      <c r="L31" s="18">
        <v>40.299999999999997</v>
      </c>
      <c r="M31" s="18">
        <v>40.5</v>
      </c>
      <c r="N31" s="18">
        <v>39.6</v>
      </c>
      <c r="O31" s="18">
        <v>39.700000000000003</v>
      </c>
      <c r="P31" s="18">
        <v>40</v>
      </c>
      <c r="Q31" s="18">
        <v>40.4</v>
      </c>
      <c r="R31" s="19"/>
      <c r="S31" s="16">
        <v>1</v>
      </c>
      <c r="T31" s="1">
        <f t="shared" si="9"/>
        <v>-0.97218743652351869</v>
      </c>
      <c r="U31" s="30"/>
      <c r="V31" s="14">
        <f t="shared" si="10"/>
        <v>-0.77774994921880236</v>
      </c>
      <c r="W31" s="30"/>
      <c r="X31" s="14">
        <f t="shared" si="11"/>
        <v>-1.8874184373717973</v>
      </c>
      <c r="Y31" s="30"/>
      <c r="Z31" s="14">
        <f t="shared" si="12"/>
        <v>-0.47332762061040468</v>
      </c>
      <c r="AA31" s="30"/>
      <c r="AB31" s="14">
        <f t="shared" si="13"/>
        <v>0.76400184405582339</v>
      </c>
      <c r="AC31" s="30"/>
      <c r="AD31" s="14">
        <f t="shared" si="14"/>
        <v>0.94076319615098802</v>
      </c>
      <c r="AE31" s="30"/>
      <c r="AF31" s="1">
        <f t="shared" si="15"/>
        <v>1.2942859003413425</v>
      </c>
      <c r="AG31" s="31"/>
      <c r="AH31" s="1">
        <f t="shared" si="16"/>
        <v>-0.29656626851522744</v>
      </c>
      <c r="AI31" s="31"/>
      <c r="AJ31" s="1">
        <f t="shared" si="17"/>
        <v>-0.11980491642005019</v>
      </c>
      <c r="AK31" s="31"/>
      <c r="AL31" s="1">
        <f t="shared" si="18"/>
        <v>0.41047913986546891</v>
      </c>
      <c r="AM31" s="31"/>
      <c r="AN31" s="1">
        <f t="shared" si="19"/>
        <v>1.1175245482461653</v>
      </c>
      <c r="AO31" s="31"/>
      <c r="AQ31" s="1"/>
      <c r="AR31" s="14"/>
      <c r="AS31" s="3"/>
      <c r="AT31" s="4"/>
    </row>
    <row r="32" spans="1:46" x14ac:dyDescent="0.25">
      <c r="A32" s="15" t="s">
        <v>21</v>
      </c>
      <c r="B32" s="15" t="s">
        <v>56</v>
      </c>
      <c r="C32" s="15" t="s">
        <v>57</v>
      </c>
      <c r="D32" s="15" t="s">
        <v>13</v>
      </c>
      <c r="F32" s="17"/>
      <c r="G32" s="18">
        <v>9.8377777777777773</v>
      </c>
      <c r="H32" s="18">
        <v>9.8277777777777793</v>
      </c>
      <c r="I32" s="18">
        <v>9.9</v>
      </c>
      <c r="J32" s="18">
        <v>9.9</v>
      </c>
      <c r="K32" s="18">
        <v>9.6999999999999993</v>
      </c>
      <c r="L32" s="18">
        <v>9.8000000000000007</v>
      </c>
      <c r="M32" s="18">
        <v>9.6999999999999993</v>
      </c>
      <c r="N32" s="18">
        <v>9.6</v>
      </c>
      <c r="O32" s="18">
        <v>9.6999999999999993</v>
      </c>
      <c r="P32" s="18">
        <v>9.9</v>
      </c>
      <c r="Q32" s="18">
        <v>9.8000000000000007</v>
      </c>
      <c r="R32" s="19"/>
      <c r="S32" s="16">
        <v>1</v>
      </c>
      <c r="T32" s="1">
        <f t="shared" si="9"/>
        <v>0.49861687148588746</v>
      </c>
      <c r="U32" s="30"/>
      <c r="V32" s="14">
        <f t="shared" si="10"/>
        <v>0.39889349718872769</v>
      </c>
      <c r="W32" s="30"/>
      <c r="X32" s="14">
        <f t="shared" si="11"/>
        <v>1.1191178671127913</v>
      </c>
      <c r="Y32" s="30"/>
      <c r="Z32" s="14">
        <f t="shared" si="12"/>
        <v>1.1191178671127913</v>
      </c>
      <c r="AA32" s="30"/>
      <c r="AB32" s="14">
        <f t="shared" si="13"/>
        <v>-0.87534961883081175</v>
      </c>
      <c r="AC32" s="30"/>
      <c r="AD32" s="14">
        <f t="shared" si="14"/>
        <v>0.12188412414099865</v>
      </c>
      <c r="AE32" s="30"/>
      <c r="AF32" s="1">
        <f t="shared" si="15"/>
        <v>-0.87534961883081175</v>
      </c>
      <c r="AG32" s="31"/>
      <c r="AH32" s="1">
        <f t="shared" si="16"/>
        <v>-1.8725833618026044</v>
      </c>
      <c r="AI32" s="31"/>
      <c r="AJ32" s="1">
        <f t="shared" si="17"/>
        <v>-0.87534961883081175</v>
      </c>
      <c r="AK32" s="31"/>
      <c r="AL32" s="1">
        <f t="shared" si="18"/>
        <v>1.1191178671127913</v>
      </c>
      <c r="AM32" s="31"/>
      <c r="AN32" s="1">
        <f t="shared" si="19"/>
        <v>0.12188412414099865</v>
      </c>
      <c r="AO32" s="31"/>
      <c r="AQ32" s="1"/>
      <c r="AR32" s="14"/>
      <c r="AS32" s="3"/>
      <c r="AT32" s="4"/>
    </row>
    <row r="33" spans="1:46" x14ac:dyDescent="0.25">
      <c r="A33" s="15" t="s">
        <v>18</v>
      </c>
      <c r="B33" s="15" t="s">
        <v>22</v>
      </c>
      <c r="C33" s="15" t="s">
        <v>23</v>
      </c>
      <c r="D33" s="15" t="s">
        <v>55</v>
      </c>
      <c r="E33" s="15" t="s">
        <v>59</v>
      </c>
      <c r="F33" s="15" t="s">
        <v>13</v>
      </c>
      <c r="G33" s="18">
        <v>0.2384</v>
      </c>
      <c r="H33" s="18">
        <v>0.25359999999999999</v>
      </c>
      <c r="I33" s="18">
        <v>0.2621</v>
      </c>
      <c r="J33" s="18">
        <v>0.28239999999999998</v>
      </c>
      <c r="K33" s="18">
        <v>0.30109999999999998</v>
      </c>
      <c r="L33" s="18">
        <v>0.30740000000000001</v>
      </c>
      <c r="M33" s="18">
        <v>0.3155</v>
      </c>
      <c r="N33" s="18">
        <v>0.31869999999999998</v>
      </c>
      <c r="O33" s="18">
        <v>0.32340000000000002</v>
      </c>
      <c r="P33" s="18">
        <v>0.32600000000000001</v>
      </c>
      <c r="Q33" s="18">
        <v>0.33779999999999999</v>
      </c>
      <c r="R33" s="19"/>
      <c r="S33" s="16">
        <v>1</v>
      </c>
      <c r="T33" s="1">
        <f t="shared" si="9"/>
        <v>-1.7741562246710623</v>
      </c>
      <c r="U33" s="30"/>
      <c r="V33" s="14">
        <f t="shared" si="10"/>
        <v>-1.3135367824893831</v>
      </c>
      <c r="W33" s="30"/>
      <c r="X33" s="14">
        <f t="shared" si="11"/>
        <v>-1.0559535417956807</v>
      </c>
      <c r="Y33" s="30"/>
      <c r="Z33" s="14">
        <f t="shared" si="12"/>
        <v>-0.44078415519778041</v>
      </c>
      <c r="AA33" s="30"/>
      <c r="AB33" s="14">
        <f t="shared" si="13"/>
        <v>0.12589897432836439</v>
      </c>
      <c r="AC33" s="30"/>
      <c r="AD33" s="14">
        <f t="shared" si="14"/>
        <v>0.31681361154840337</v>
      </c>
      <c r="AE33" s="30"/>
      <c r="AF33" s="1">
        <f t="shared" si="15"/>
        <v>0.56227528797416659</v>
      </c>
      <c r="AG33" s="31"/>
      <c r="AH33" s="1">
        <f t="shared" si="16"/>
        <v>0.65924780211767742</v>
      </c>
      <c r="AI33" s="31"/>
      <c r="AJ33" s="1">
        <f t="shared" si="17"/>
        <v>0.80167618226596093</v>
      </c>
      <c r="AK33" s="31"/>
      <c r="AL33" s="1">
        <f t="shared" si="18"/>
        <v>0.88046635000756379</v>
      </c>
      <c r="AM33" s="31"/>
      <c r="AN33" s="1">
        <f t="shared" si="19"/>
        <v>1.2380524959117616</v>
      </c>
      <c r="AO33" s="31"/>
      <c r="AQ33" s="1"/>
      <c r="AR33" s="14"/>
      <c r="AS33" s="3"/>
      <c r="AT33" s="4"/>
    </row>
    <row r="34" spans="1:46" x14ac:dyDescent="0.25">
      <c r="A34" s="15" t="s">
        <v>18</v>
      </c>
      <c r="B34" s="15" t="s">
        <v>22</v>
      </c>
      <c r="C34" s="15" t="s">
        <v>23</v>
      </c>
      <c r="D34" s="15" t="s">
        <v>54</v>
      </c>
      <c r="E34" s="15" t="s">
        <v>59</v>
      </c>
      <c r="F34" s="15" t="s">
        <v>13</v>
      </c>
      <c r="G34" s="18">
        <v>0.19170000000000001</v>
      </c>
      <c r="H34" s="18">
        <v>0.19670000000000001</v>
      </c>
      <c r="I34" s="18">
        <v>0.2024</v>
      </c>
      <c r="J34" s="18">
        <v>0.21110000000000001</v>
      </c>
      <c r="K34" s="18">
        <v>0.2253</v>
      </c>
      <c r="L34" s="18">
        <v>0.2316</v>
      </c>
      <c r="M34" s="18">
        <v>0.23649999999999999</v>
      </c>
      <c r="N34" s="18">
        <v>0.24049999999999999</v>
      </c>
      <c r="O34" s="18">
        <v>0.24640000000000001</v>
      </c>
      <c r="P34" s="18">
        <v>0.24740000000000001</v>
      </c>
      <c r="Q34" s="18">
        <v>0.24610000000000001</v>
      </c>
      <c r="R34" s="19"/>
      <c r="S34" s="16">
        <v>1</v>
      </c>
      <c r="T34" s="1">
        <f t="shared" si="9"/>
        <v>-1.5842987219935856</v>
      </c>
      <c r="U34" s="30"/>
      <c r="V34" s="14">
        <f t="shared" si="10"/>
        <v>-1.3468697582070808</v>
      </c>
      <c r="W34" s="30"/>
      <c r="X34" s="14">
        <f t="shared" si="11"/>
        <v>-1.0762007394904665</v>
      </c>
      <c r="Y34" s="30"/>
      <c r="Z34" s="14">
        <f t="shared" si="12"/>
        <v>-0.66307434250194774</v>
      </c>
      <c r="AA34" s="30"/>
      <c r="AB34" s="14">
        <f t="shared" si="13"/>
        <v>1.1223914651724794E-2</v>
      </c>
      <c r="AC34" s="30"/>
      <c r="AD34" s="14">
        <f t="shared" si="14"/>
        <v>0.31038440902272058</v>
      </c>
      <c r="AE34" s="30"/>
      <c r="AF34" s="1">
        <f>($M76-$R76)/$F76</f>
        <v>0.54306479353349446</v>
      </c>
      <c r="AG34" s="31"/>
      <c r="AH34" s="1">
        <f t="shared" si="16"/>
        <v>0.73300796456269834</v>
      </c>
      <c r="AI34" s="31"/>
      <c r="AJ34" s="1">
        <f t="shared" si="17"/>
        <v>1.0131741418307745</v>
      </c>
      <c r="AK34" s="31"/>
      <c r="AL34" s="1">
        <f t="shared" si="18"/>
        <v>1.0606599345880754</v>
      </c>
      <c r="AM34" s="31"/>
      <c r="AN34" s="1">
        <f t="shared" si="19"/>
        <v>0.99892840400358451</v>
      </c>
      <c r="AO34" s="31"/>
      <c r="AQ34" s="1"/>
      <c r="AR34" s="14"/>
      <c r="AS34" s="3"/>
      <c r="AT34" s="4"/>
    </row>
    <row r="35" spans="1:46" x14ac:dyDescent="0.25">
      <c r="A35" s="15" t="s">
        <v>18</v>
      </c>
      <c r="B35" s="15" t="s">
        <v>22</v>
      </c>
      <c r="C35" s="15" t="s">
        <v>23</v>
      </c>
      <c r="D35" s="15" t="s">
        <v>52</v>
      </c>
      <c r="E35" s="15" t="s">
        <v>59</v>
      </c>
      <c r="F35" s="15" t="s">
        <v>13</v>
      </c>
      <c r="G35" s="18">
        <v>0.76370000000000005</v>
      </c>
      <c r="H35" s="18">
        <v>0.78520000000000001</v>
      </c>
      <c r="I35" s="18">
        <v>0.81130000000000002</v>
      </c>
      <c r="J35" s="18">
        <v>0.81040000000000001</v>
      </c>
      <c r="K35" s="18">
        <v>0.83930000000000005</v>
      </c>
      <c r="L35" s="18">
        <v>0.88319999999999999</v>
      </c>
      <c r="M35" s="18">
        <v>0.90649999999999997</v>
      </c>
      <c r="N35" s="18">
        <v>0.88300000000000001</v>
      </c>
      <c r="O35" s="18">
        <v>0.90680000000000005</v>
      </c>
      <c r="P35" s="18">
        <v>0.98440000000000005</v>
      </c>
      <c r="Q35" s="18">
        <v>0.98499999999999999</v>
      </c>
      <c r="R35" s="19"/>
      <c r="S35" s="16">
        <v>1</v>
      </c>
      <c r="T35" s="1">
        <f t="shared" si="9"/>
        <v>-1.4098897531877175</v>
      </c>
      <c r="U35" s="30"/>
      <c r="V35" s="14">
        <f t="shared" si="10"/>
        <v>-1.1219708112751932</v>
      </c>
      <c r="W35" s="30"/>
      <c r="X35" s="14">
        <f t="shared" si="11"/>
        <v>-0.7724506073720816</v>
      </c>
      <c r="Y35" s="30"/>
      <c r="Z35" s="14">
        <f t="shared" si="12"/>
        <v>-0.78450302819632689</v>
      </c>
      <c r="AA35" s="30"/>
      <c r="AB35" s="14">
        <f t="shared" si="13"/>
        <v>-0.39748640395111867</v>
      </c>
      <c r="AC35" s="30"/>
      <c r="AD35" s="14">
        <f t="shared" si="14"/>
        <v>0.19040390069817528</v>
      </c>
      <c r="AE35" s="30"/>
      <c r="AF35" s="1">
        <f t="shared" si="15"/>
        <v>0.50242768425919038</v>
      </c>
      <c r="AG35" s="31"/>
      <c r="AH35" s="1">
        <f t="shared" si="16"/>
        <v>0.18772558495945443</v>
      </c>
      <c r="AI35" s="31"/>
      <c r="AJ35" s="1">
        <f t="shared" si="17"/>
        <v>0.50644515786727318</v>
      </c>
      <c r="AK35" s="31"/>
      <c r="AL35" s="1">
        <f t="shared" si="18"/>
        <v>1.5456316644910837</v>
      </c>
      <c r="AM35" s="31"/>
      <c r="AN35" s="1">
        <f t="shared" si="19"/>
        <v>1.5536666117072462</v>
      </c>
      <c r="AO35" s="31"/>
      <c r="AQ35" s="1"/>
      <c r="AR35" s="14"/>
      <c r="AS35" s="3"/>
      <c r="AT35" s="4"/>
    </row>
    <row r="36" spans="1:46" x14ac:dyDescent="0.25">
      <c r="A36" s="15" t="s">
        <v>1</v>
      </c>
      <c r="B36" s="15" t="s">
        <v>61</v>
      </c>
      <c r="C36" s="15" t="s">
        <v>13</v>
      </c>
      <c r="G36" s="18">
        <v>292.94</v>
      </c>
      <c r="H36" s="18">
        <v>296.38</v>
      </c>
      <c r="I36" s="18">
        <v>281.85000000000002</v>
      </c>
      <c r="J36" s="18">
        <v>285.83999999999997</v>
      </c>
      <c r="K36" s="18">
        <v>286.58999999999997</v>
      </c>
      <c r="L36" s="18">
        <v>280.89</v>
      </c>
      <c r="M36" s="18">
        <v>267.95</v>
      </c>
      <c r="N36" s="18">
        <v>261.24</v>
      </c>
      <c r="O36" s="18">
        <v>256.97000000000003</v>
      </c>
      <c r="P36" s="18">
        <v>259</v>
      </c>
      <c r="Q36" s="18">
        <v>245.06</v>
      </c>
      <c r="R36" s="19"/>
      <c r="S36" s="16">
        <v>1</v>
      </c>
      <c r="T36" s="1">
        <f t="shared" si="9"/>
        <v>1.1241574750142516</v>
      </c>
      <c r="U36" s="30"/>
      <c r="V36" s="14">
        <f t="shared" si="10"/>
        <v>1.3290321022576128</v>
      </c>
      <c r="W36" s="30"/>
      <c r="X36" s="14">
        <f t="shared" si="11"/>
        <v>0.46367502846516023</v>
      </c>
      <c r="Y36" s="30"/>
      <c r="Z36" s="14">
        <f t="shared" si="12"/>
        <v>0.7013057734363819</v>
      </c>
      <c r="AA36" s="30"/>
      <c r="AB36" s="14">
        <f t="shared" si="13"/>
        <v>0.74597320670164968</v>
      </c>
      <c r="AC36" s="30"/>
      <c r="AD36" s="14">
        <f t="shared" si="14"/>
        <v>0.40650071388561532</v>
      </c>
      <c r="AE36" s="30"/>
      <c r="AF36" s="1">
        <f t="shared" si="15"/>
        <v>-0.36416140138447117</v>
      </c>
      <c r="AG36" s="31"/>
      <c r="AH36" s="1">
        <f t="shared" si="16"/>
        <v>-0.7637860376643989</v>
      </c>
      <c r="AI36" s="31"/>
      <c r="AJ36" s="1">
        <f t="shared" si="17"/>
        <v>-1.0180926243879891</v>
      </c>
      <c r="AK36" s="31"/>
      <c r="AL36" s="1">
        <f t="shared" si="18"/>
        <v>-0.89719277168333256</v>
      </c>
      <c r="AM36" s="31"/>
      <c r="AN36" s="1">
        <f t="shared" si="19"/>
        <v>-1.7274114646404426</v>
      </c>
      <c r="AO36" s="31"/>
      <c r="AQ36" s="1"/>
      <c r="AR36" s="14"/>
      <c r="AS36" s="3"/>
      <c r="AT36" s="4"/>
    </row>
    <row r="37" spans="1:46" x14ac:dyDescent="0.25">
      <c r="A37" s="15" t="s">
        <v>1</v>
      </c>
      <c r="B37" s="15" t="s">
        <v>60</v>
      </c>
      <c r="C37" s="15" t="s">
        <v>13</v>
      </c>
      <c r="G37" s="18">
        <v>24149.14</v>
      </c>
      <c r="H37" s="18">
        <v>24396.57</v>
      </c>
      <c r="I37" s="18">
        <v>23173.05</v>
      </c>
      <c r="J37" s="18">
        <v>23439.61</v>
      </c>
      <c r="K37" s="18">
        <v>23443.84</v>
      </c>
      <c r="L37" s="18">
        <v>22963.17</v>
      </c>
      <c r="M37" s="18">
        <v>21930.26</v>
      </c>
      <c r="N37" s="18">
        <v>21427.14</v>
      </c>
      <c r="O37" s="18">
        <v>20754.91</v>
      </c>
      <c r="P37" s="18">
        <v>21030.44</v>
      </c>
      <c r="Q37" s="18">
        <v>20138.13</v>
      </c>
      <c r="R37" s="19"/>
      <c r="S37" s="16">
        <v>1</v>
      </c>
      <c r="T37" s="1">
        <f t="shared" si="9"/>
        <v>1.1796434586287925</v>
      </c>
      <c r="U37" s="30"/>
      <c r="V37" s="14">
        <f t="shared" si="10"/>
        <v>1.3504758071227894</v>
      </c>
      <c r="W37" s="30"/>
      <c r="X37" s="14">
        <f t="shared" si="11"/>
        <v>0.50572458443607016</v>
      </c>
      <c r="Y37" s="30"/>
      <c r="Z37" s="14">
        <f t="shared" si="12"/>
        <v>0.6897648011218398</v>
      </c>
      <c r="AA37" s="30"/>
      <c r="AB37" s="14">
        <f t="shared" si="13"/>
        <v>0.69268530726147337</v>
      </c>
      <c r="AC37" s="30"/>
      <c r="AD37" s="14">
        <f t="shared" si="14"/>
        <v>0.36081776916742764</v>
      </c>
      <c r="AE37" s="30"/>
      <c r="AF37" s="1">
        <f t="shared" si="15"/>
        <v>-0.35233116622009264</v>
      </c>
      <c r="AG37" s="31"/>
      <c r="AH37" s="1">
        <f t="shared" si="16"/>
        <v>-0.69969879009068014</v>
      </c>
      <c r="AI37" s="31"/>
      <c r="AJ37" s="1">
        <f t="shared" si="17"/>
        <v>-1.1638245211181195</v>
      </c>
      <c r="AK37" s="31"/>
      <c r="AL37" s="1">
        <f t="shared" si="18"/>
        <v>-0.97359117439156773</v>
      </c>
      <c r="AM37" s="31"/>
      <c r="AN37" s="1">
        <f t="shared" si="19"/>
        <v>-1.5896660759179704</v>
      </c>
      <c r="AO37" s="31"/>
      <c r="AQ37" s="1"/>
      <c r="AR37" s="14"/>
      <c r="AS37" s="3"/>
      <c r="AT37" s="4"/>
    </row>
    <row r="38" spans="1:46" x14ac:dyDescent="0.25">
      <c r="A38" s="15" t="s">
        <v>6</v>
      </c>
      <c r="B38" s="15" t="s">
        <v>62</v>
      </c>
      <c r="C38" s="15" t="s">
        <v>24</v>
      </c>
      <c r="D38" s="15" t="s">
        <v>13</v>
      </c>
      <c r="F38" s="17"/>
      <c r="G38" s="18">
        <v>62.1</v>
      </c>
      <c r="H38" s="18">
        <v>63.2</v>
      </c>
      <c r="I38" s="18">
        <v>63.8</v>
      </c>
      <c r="J38" s="18">
        <v>63.1</v>
      </c>
      <c r="K38" s="18">
        <v>62.5</v>
      </c>
      <c r="L38" s="18">
        <v>63</v>
      </c>
      <c r="M38" s="18">
        <v>65.2</v>
      </c>
      <c r="N38" s="18">
        <v>63.8</v>
      </c>
      <c r="O38" s="18">
        <v>65.599999999999994</v>
      </c>
      <c r="P38" s="18">
        <v>66.7</v>
      </c>
      <c r="Q38" s="18">
        <v>67.099999999999994</v>
      </c>
      <c r="R38" s="19"/>
      <c r="S38" s="16">
        <v>1</v>
      </c>
      <c r="T38" s="1">
        <f t="shared" si="9"/>
        <v>-1.2301787281864562</v>
      </c>
      <c r="U38" s="30"/>
      <c r="V38" s="14">
        <f t="shared" si="10"/>
        <v>-0.58299774509706181</v>
      </c>
      <c r="W38" s="30"/>
      <c r="X38" s="14">
        <f t="shared" si="11"/>
        <v>-0.22998993613921417</v>
      </c>
      <c r="Y38" s="30"/>
      <c r="Z38" s="14">
        <f t="shared" si="12"/>
        <v>-0.64183237992337117</v>
      </c>
      <c r="AA38" s="30"/>
      <c r="AB38" s="14">
        <f t="shared" si="13"/>
        <v>-0.99484018888122305</v>
      </c>
      <c r="AC38" s="30"/>
      <c r="AD38" s="14">
        <f t="shared" si="14"/>
        <v>-0.70066701474968052</v>
      </c>
      <c r="AE38" s="30"/>
      <c r="AF38" s="1">
        <f t="shared" si="15"/>
        <v>0.59369495142910822</v>
      </c>
      <c r="AG38" s="31"/>
      <c r="AH38" s="1">
        <f t="shared" si="16"/>
        <v>-0.22998993613921417</v>
      </c>
      <c r="AI38" s="31"/>
      <c r="AJ38" s="1">
        <f t="shared" si="17"/>
        <v>0.82903349073433719</v>
      </c>
      <c r="AK38" s="31"/>
      <c r="AL38" s="1">
        <f t="shared" si="18"/>
        <v>1.4762144738237357</v>
      </c>
      <c r="AM38" s="31"/>
      <c r="AN38" s="1">
        <f t="shared" si="19"/>
        <v>1.7115530131289647</v>
      </c>
      <c r="AO38" s="31"/>
      <c r="AQ38" s="1"/>
      <c r="AR38" s="14"/>
      <c r="AS38" s="3"/>
      <c r="AT38" s="4"/>
    </row>
    <row r="39" spans="1:46" x14ac:dyDescent="0.25">
      <c r="A39" s="15" t="s">
        <v>14</v>
      </c>
      <c r="B39" s="15" t="s">
        <v>24</v>
      </c>
      <c r="C39" s="15" t="s">
        <v>13</v>
      </c>
      <c r="G39" s="18">
        <v>10.135714285714272</v>
      </c>
      <c r="H39" s="18">
        <v>10.242857142857133</v>
      </c>
      <c r="I39" s="18">
        <v>10.349999999999994</v>
      </c>
      <c r="J39" s="18">
        <v>10.457142857142856</v>
      </c>
      <c r="K39" s="18">
        <v>11</v>
      </c>
      <c r="L39" s="18">
        <v>10.3</v>
      </c>
      <c r="M39" s="18">
        <v>10.7</v>
      </c>
      <c r="N39" s="18">
        <v>10.9</v>
      </c>
      <c r="O39" s="18">
        <v>10.7</v>
      </c>
      <c r="P39" s="18">
        <v>11.2</v>
      </c>
      <c r="Q39" s="18">
        <v>11.4</v>
      </c>
      <c r="R39" s="19"/>
      <c r="S39" s="16">
        <v>1</v>
      </c>
      <c r="T39" s="1">
        <f t="shared" si="9"/>
        <v>-1.2880211206970114</v>
      </c>
      <c r="U39" s="30"/>
      <c r="V39" s="14">
        <f t="shared" si="10"/>
        <v>-1.0304168965576057</v>
      </c>
      <c r="W39" s="30"/>
      <c r="X39" s="14">
        <f t="shared" si="11"/>
        <v>-0.77281267241819995</v>
      </c>
      <c r="Y39" s="30"/>
      <c r="Z39" s="14">
        <f t="shared" si="12"/>
        <v>-0.51520844827879431</v>
      </c>
      <c r="AA39" s="30"/>
      <c r="AB39" s="14">
        <f t="shared" si="13"/>
        <v>0.78998628736081566</v>
      </c>
      <c r="AC39" s="30"/>
      <c r="AD39" s="14">
        <f t="shared" si="14"/>
        <v>-0.89302797701656944</v>
      </c>
      <c r="AE39" s="30"/>
      <c r="AF39" s="1">
        <f t="shared" si="15"/>
        <v>6.8694459770505339E-2</v>
      </c>
      <c r="AG39" s="31"/>
      <c r="AH39" s="1">
        <f t="shared" si="16"/>
        <v>0.54955567816404693</v>
      </c>
      <c r="AI39" s="31"/>
      <c r="AJ39" s="1">
        <f t="shared" si="17"/>
        <v>6.8694459770505339E-2</v>
      </c>
      <c r="AK39" s="31"/>
      <c r="AL39" s="1">
        <f t="shared" si="18"/>
        <v>1.2708475057543531</v>
      </c>
      <c r="AM39" s="31"/>
      <c r="AN39" s="1">
        <f t="shared" si="19"/>
        <v>1.7517087241478946</v>
      </c>
      <c r="AO39" s="31"/>
      <c r="AQ39" s="1"/>
      <c r="AR39" s="14"/>
      <c r="AS39" s="3"/>
      <c r="AT39" s="4"/>
    </row>
    <row r="40" spans="1:46" x14ac:dyDescent="0.25">
      <c r="A40" s="15" t="s">
        <v>0</v>
      </c>
      <c r="B40" s="15" t="s">
        <v>64</v>
      </c>
      <c r="C40" s="15" t="s">
        <v>13</v>
      </c>
      <c r="G40" s="18">
        <v>81.099999999999994</v>
      </c>
      <c r="H40" s="18">
        <v>79</v>
      </c>
      <c r="I40" s="18">
        <v>79.2</v>
      </c>
      <c r="J40" s="18">
        <v>73.8</v>
      </c>
      <c r="K40" s="18">
        <v>76.5</v>
      </c>
      <c r="L40" s="18">
        <v>74.7</v>
      </c>
      <c r="M40" s="18">
        <v>75.2</v>
      </c>
      <c r="N40" s="18">
        <v>76.599999999999994</v>
      </c>
      <c r="O40" s="18">
        <v>73.400000000000006</v>
      </c>
      <c r="P40" s="18">
        <v>73.7</v>
      </c>
      <c r="Q40" s="18">
        <v>74.099999999999994</v>
      </c>
      <c r="R40" s="19"/>
      <c r="S40" s="16">
        <v>-1</v>
      </c>
      <c r="T40" s="1">
        <f t="shared" si="9"/>
        <v>-1.9029498549531061</v>
      </c>
      <c r="U40" s="30"/>
      <c r="V40" s="14">
        <f t="shared" si="10"/>
        <v>-1.1007939854382023</v>
      </c>
      <c r="W40" s="30"/>
      <c r="X40" s="14">
        <f t="shared" si="11"/>
        <v>-1.177189782534861</v>
      </c>
      <c r="Y40" s="30"/>
      <c r="Z40" s="14">
        <f t="shared" si="12"/>
        <v>0.8854967390748999</v>
      </c>
      <c r="AA40" s="30"/>
      <c r="AB40" s="14">
        <f t="shared" si="13"/>
        <v>-0.14584652172998055</v>
      </c>
      <c r="AC40" s="30"/>
      <c r="AD40" s="14">
        <f t="shared" si="14"/>
        <v>0.54171565213993789</v>
      </c>
      <c r="AE40" s="30"/>
      <c r="AF40" s="1">
        <f t="shared" si="15"/>
        <v>0.3507261593982936</v>
      </c>
      <c r="AG40" s="31"/>
      <c r="AH40" s="1">
        <f t="shared" si="16"/>
        <v>-0.18404442027830725</v>
      </c>
      <c r="AI40" s="31"/>
      <c r="AJ40" s="1">
        <f t="shared" si="17"/>
        <v>1.038288333268212</v>
      </c>
      <c r="AK40" s="31"/>
      <c r="AL40" s="1">
        <f t="shared" si="18"/>
        <v>0.92369463762322657</v>
      </c>
      <c r="AM40" s="31"/>
      <c r="AN40" s="1">
        <f t="shared" si="19"/>
        <v>0.77090304342991434</v>
      </c>
      <c r="AO40" s="31"/>
      <c r="AQ40" s="1"/>
      <c r="AR40" s="14"/>
      <c r="AS40" s="3"/>
      <c r="AT40" s="4"/>
    </row>
    <row r="41" spans="1:46" x14ac:dyDescent="0.25">
      <c r="A41" s="15" t="s">
        <v>0</v>
      </c>
      <c r="B41" s="15" t="s">
        <v>65</v>
      </c>
      <c r="C41" s="15" t="s">
        <v>13</v>
      </c>
      <c r="G41" s="18">
        <v>12.4</v>
      </c>
      <c r="H41" s="18">
        <v>12.1</v>
      </c>
      <c r="I41" s="18">
        <v>12.2</v>
      </c>
      <c r="J41" s="18">
        <v>11.4</v>
      </c>
      <c r="K41" s="18">
        <v>11.8</v>
      </c>
      <c r="L41" s="18">
        <v>11.8</v>
      </c>
      <c r="M41" s="18">
        <v>11.8</v>
      </c>
      <c r="N41" s="18">
        <v>12</v>
      </c>
      <c r="O41" s="18">
        <v>11.4</v>
      </c>
      <c r="P41" s="18">
        <v>11.4</v>
      </c>
      <c r="Q41" s="18">
        <v>11.4</v>
      </c>
      <c r="R41" s="19"/>
      <c r="S41" s="16">
        <v>-1</v>
      </c>
      <c r="T41" s="1">
        <f t="shared" si="9"/>
        <v>-1.6964471899655715</v>
      </c>
      <c r="U41" s="30"/>
      <c r="V41" s="14">
        <f t="shared" si="10"/>
        <v>-0.86088364863924127</v>
      </c>
      <c r="W41" s="30"/>
      <c r="X41" s="14">
        <f t="shared" si="11"/>
        <v>-1.1394048290813497</v>
      </c>
      <c r="Y41" s="30"/>
      <c r="Z41" s="14">
        <f t="shared" si="12"/>
        <v>1.088764614455523</v>
      </c>
      <c r="AA41" s="30"/>
      <c r="AB41" s="14">
        <f t="shared" si="13"/>
        <v>-2.5320107312915802E-2</v>
      </c>
      <c r="AC41" s="30"/>
      <c r="AD41" s="14">
        <f t="shared" si="14"/>
        <v>-2.5320107312915802E-2</v>
      </c>
      <c r="AE41" s="30"/>
      <c r="AF41" s="1">
        <f t="shared" si="15"/>
        <v>-2.5320107312915802E-2</v>
      </c>
      <c r="AG41" s="31"/>
      <c r="AH41" s="1">
        <f t="shared" si="16"/>
        <v>-0.58236246819713278</v>
      </c>
      <c r="AI41" s="31"/>
      <c r="AJ41" s="1">
        <f t="shared" si="17"/>
        <v>1.088764614455523</v>
      </c>
      <c r="AK41" s="31"/>
      <c r="AL41" s="1">
        <f t="shared" si="18"/>
        <v>1.088764614455523</v>
      </c>
      <c r="AM41" s="31"/>
      <c r="AN41" s="1">
        <f t="shared" si="19"/>
        <v>1.088764614455523</v>
      </c>
      <c r="AO41" s="31"/>
      <c r="AQ41" s="1"/>
      <c r="AR41" s="14"/>
      <c r="AS41" s="3"/>
      <c r="AT41" s="4"/>
    </row>
    <row r="42" spans="1:46" x14ac:dyDescent="0.25">
      <c r="A42" s="15" t="s">
        <v>4</v>
      </c>
      <c r="B42" s="15" t="s">
        <v>66</v>
      </c>
      <c r="C42" s="15" t="s">
        <v>13</v>
      </c>
      <c r="G42" s="18">
        <v>25606.571428571428</v>
      </c>
      <c r="H42" s="18">
        <v>25605.428571428569</v>
      </c>
      <c r="I42" s="18">
        <v>25604.285714285714</v>
      </c>
      <c r="J42" s="18">
        <v>25603.142857142855</v>
      </c>
      <c r="K42" s="18">
        <v>25602</v>
      </c>
      <c r="L42" s="18">
        <v>25667</v>
      </c>
      <c r="M42" s="18">
        <v>25509</v>
      </c>
      <c r="N42" s="18">
        <v>25604</v>
      </c>
      <c r="O42" s="18">
        <v>25602</v>
      </c>
      <c r="P42" s="18">
        <v>25603</v>
      </c>
      <c r="Q42" s="18">
        <v>25603</v>
      </c>
      <c r="R42" s="19"/>
      <c r="S42" s="16">
        <v>1</v>
      </c>
      <c r="T42" s="1">
        <f t="shared" si="9"/>
        <v>0.15906917824168185</v>
      </c>
      <c r="U42" s="30"/>
      <c r="V42" s="14">
        <f t="shared" si="10"/>
        <v>0.12725534259328472</v>
      </c>
      <c r="W42" s="30"/>
      <c r="X42" s="14">
        <f t="shared" si="11"/>
        <v>9.544150694498886E-2</v>
      </c>
      <c r="Y42" s="30"/>
      <c r="Z42" s="14">
        <f t="shared" si="12"/>
        <v>6.362767129659172E-2</v>
      </c>
      <c r="AA42" s="30"/>
      <c r="AB42" s="14">
        <f t="shared" si="13"/>
        <v>3.181383564829586E-2</v>
      </c>
      <c r="AC42" s="30"/>
      <c r="AD42" s="14">
        <f t="shared" si="14"/>
        <v>1.8412257381484143</v>
      </c>
      <c r="AE42" s="30"/>
      <c r="AF42" s="1">
        <f t="shared" si="15"/>
        <v>-2.557037040236489</v>
      </c>
      <c r="AG42" s="31"/>
      <c r="AH42" s="1">
        <f t="shared" si="16"/>
        <v>8.7488048032914892E-2</v>
      </c>
      <c r="AI42" s="31"/>
      <c r="AJ42" s="1">
        <f t="shared" si="17"/>
        <v>3.181383564829586E-2</v>
      </c>
      <c r="AK42" s="31"/>
      <c r="AL42" s="1">
        <f t="shared" si="18"/>
        <v>5.9650941840605376E-2</v>
      </c>
      <c r="AM42" s="31"/>
      <c r="AN42" s="1">
        <f t="shared" si="19"/>
        <v>5.9650941840605376E-2</v>
      </c>
      <c r="AO42" s="31"/>
      <c r="AQ42" s="1"/>
      <c r="AR42" s="14"/>
      <c r="AS42" s="3"/>
      <c r="AT42" s="4"/>
    </row>
    <row r="43" spans="1:46" x14ac:dyDescent="0.25">
      <c r="F43" s="15" t="s">
        <v>93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 t="s">
        <v>92</v>
      </c>
      <c r="AO43" t="s">
        <v>116</v>
      </c>
    </row>
    <row r="44" spans="1:46" x14ac:dyDescent="0.25">
      <c r="E44" s="19"/>
      <c r="F44" s="15">
        <f>_xlfn.STDEV.S(G44:Q44)</f>
        <v>354.13415764524865</v>
      </c>
      <c r="G44" s="18">
        <f>G2*$S2</f>
        <v>1874.0377777777903</v>
      </c>
      <c r="H44" s="18">
        <f t="shared" ref="H44:Q44" si="20">H2*$S2</f>
        <v>1964.9944444444554</v>
      </c>
      <c r="I44" s="18">
        <f t="shared" si="20"/>
        <v>2123.5</v>
      </c>
      <c r="J44" s="18">
        <f t="shared" si="20"/>
        <v>1848.6</v>
      </c>
      <c r="K44" s="18">
        <f t="shared" si="20"/>
        <v>2142.9</v>
      </c>
      <c r="L44" s="18">
        <f t="shared" si="20"/>
        <v>2747.4</v>
      </c>
      <c r="M44" s="18">
        <f t="shared" si="20"/>
        <v>2587.5</v>
      </c>
      <c r="N44" s="18">
        <f t="shared" si="20"/>
        <v>2413.6999999999998</v>
      </c>
      <c r="O44" s="18">
        <f t="shared" si="20"/>
        <v>2435.6999999999998</v>
      </c>
      <c r="P44" s="18">
        <f t="shared" si="20"/>
        <v>2669.5</v>
      </c>
      <c r="Q44" s="18">
        <f t="shared" si="20"/>
        <v>2809.2</v>
      </c>
      <c r="R44" s="18">
        <f>AVERAGE(G44:Q44)</f>
        <v>2328.8211111111132</v>
      </c>
      <c r="S44" t="s">
        <v>76</v>
      </c>
      <c r="T44" s="3">
        <f t="shared" ref="T44" si="21">MIN(T2:T42)</f>
        <v>-2.1473744423633332</v>
      </c>
      <c r="U44" s="3"/>
      <c r="V44" s="3">
        <f>MIN(V2:V42)</f>
        <v>-1.7472134096089773</v>
      </c>
      <c r="W44" s="1"/>
      <c r="X44" s="1">
        <f>MIN(X2:X42)</f>
        <v>-1.9344186534664845</v>
      </c>
      <c r="Y44" s="1"/>
      <c r="Z44" s="1">
        <f>MIN(Z2:Z42)</f>
        <v>-2.0058964609128846</v>
      </c>
      <c r="AA44" s="1"/>
      <c r="AB44" s="1">
        <f>MIN(AB2:AB42)</f>
        <v>-0.99484018888122305</v>
      </c>
      <c r="AC44" s="1"/>
      <c r="AD44" s="1">
        <f>MIN(AD2:AD42)</f>
        <v>-1.1877655719158478</v>
      </c>
      <c r="AE44" s="1"/>
      <c r="AF44" s="1">
        <f>MIN(AF2:AF42)</f>
        <v>-2.557037040236489</v>
      </c>
      <c r="AG44" s="1"/>
      <c r="AH44" s="1">
        <f>MIN(AH2:AH42)</f>
        <v>-1.9726154857092852</v>
      </c>
      <c r="AI44" s="1"/>
      <c r="AJ44" s="1">
        <f>MIN(AJ2:AJ42)</f>
        <v>-1.38103458075325</v>
      </c>
      <c r="AK44" s="1"/>
      <c r="AL44" s="1">
        <f>MIN(AL2:AL42)</f>
        <v>-1.5704317459044841</v>
      </c>
      <c r="AM44" s="1"/>
      <c r="AN44" s="1">
        <f>MIN(AN2:AN42)</f>
        <v>-1.7274114646404426</v>
      </c>
      <c r="AO44" s="1">
        <f t="shared" ref="AO44:AO50" si="22">AVERAGE(V44:AN44)</f>
        <v>-1.7078664602029368</v>
      </c>
    </row>
    <row r="45" spans="1:46" x14ac:dyDescent="0.25">
      <c r="E45" s="19"/>
      <c r="F45" s="15">
        <f t="shared" ref="F45:F84" si="23">_xlfn.STDEV.S(G45:Q45)</f>
        <v>2761.3443532571605</v>
      </c>
      <c r="G45" s="18">
        <f t="shared" ref="G45:Q45" si="24">G3*$S3</f>
        <v>22053.114285714226</v>
      </c>
      <c r="H45" s="18">
        <f t="shared" si="24"/>
        <v>22858.585714285728</v>
      </c>
      <c r="I45" s="18">
        <f t="shared" si="24"/>
        <v>23664.057142857229</v>
      </c>
      <c r="J45" s="18">
        <f t="shared" si="24"/>
        <v>24469.528571428498</v>
      </c>
      <c r="K45" s="18">
        <f t="shared" si="24"/>
        <v>25275</v>
      </c>
      <c r="L45" s="18">
        <f t="shared" si="24"/>
        <v>27234.9</v>
      </c>
      <c r="M45" s="18">
        <f t="shared" si="24"/>
        <v>26676.1</v>
      </c>
      <c r="N45" s="18">
        <f t="shared" si="24"/>
        <v>26333.599999999999</v>
      </c>
      <c r="O45" s="18">
        <f t="shared" si="24"/>
        <v>28362.799999999999</v>
      </c>
      <c r="P45" s="18">
        <f t="shared" si="24"/>
        <v>28711.200000000001</v>
      </c>
      <c r="Q45" s="18">
        <f t="shared" si="24"/>
        <v>31246.3</v>
      </c>
      <c r="R45" s="18">
        <f t="shared" ref="R45:R84" si="25">AVERAGE(G45:Q45)</f>
        <v>26080.471428571429</v>
      </c>
      <c r="S45" t="s">
        <v>77</v>
      </c>
      <c r="T45" s="3">
        <f t="shared" ref="T45" si="26">MAX(T2:T42)</f>
        <v>1.4751570992616105</v>
      </c>
      <c r="U45" s="3"/>
      <c r="V45" s="3">
        <f>MAX(V2:V42)</f>
        <v>1.5224981853438213</v>
      </c>
      <c r="W45" s="1"/>
      <c r="X45" s="1">
        <f>MAX(X2:X42)</f>
        <v>1.1191178671127913</v>
      </c>
      <c r="Y45" s="1"/>
      <c r="Z45" s="1">
        <f>MAX(Z2:Z42)</f>
        <v>1.5389310453518379</v>
      </c>
      <c r="AA45" s="1"/>
      <c r="AB45" s="1">
        <f>MAX(AB2:AB42)</f>
        <v>1.0508293538124003</v>
      </c>
      <c r="AC45" s="1"/>
      <c r="AD45" s="1">
        <f>MAX(AD2:AD42)</f>
        <v>2.1366871784998049</v>
      </c>
      <c r="AE45" s="1"/>
      <c r="AF45" s="1">
        <f>MAX(AF2:AF42)</f>
        <v>1.3131546848590465</v>
      </c>
      <c r="AG45" s="1"/>
      <c r="AH45" s="1">
        <f>MAX(AH2:AH42)</f>
        <v>1.4521547644435195</v>
      </c>
      <c r="AI45" s="1"/>
      <c r="AJ45" s="1">
        <f>MAX(AJ2:AJ42)</f>
        <v>1.4253186862990175</v>
      </c>
      <c r="AK45" s="1"/>
      <c r="AL45" s="1">
        <f>MAX(AL2:AL42)</f>
        <v>1.5456316644910837</v>
      </c>
      <c r="AM45" s="1"/>
      <c r="AN45" s="1">
        <f>MAX(AN2:AN42)</f>
        <v>2.2134345087311824</v>
      </c>
      <c r="AO45" s="1">
        <f t="shared" si="22"/>
        <v>1.5317757938944507</v>
      </c>
    </row>
    <row r="46" spans="1:46" x14ac:dyDescent="0.25">
      <c r="E46" s="19"/>
      <c r="F46" s="15">
        <f t="shared" si="23"/>
        <v>60239.962790724567</v>
      </c>
      <c r="G46" s="18">
        <f t="shared" ref="G46:Q46" si="27">G4*$S4</f>
        <v>481209.48888888955</v>
      </c>
      <c r="H46" s="18">
        <f t="shared" si="27"/>
        <v>498129.05555555224</v>
      </c>
      <c r="I46" s="18">
        <f t="shared" si="27"/>
        <v>467778</v>
      </c>
      <c r="J46" s="18">
        <f t="shared" si="27"/>
        <v>538834</v>
      </c>
      <c r="K46" s="18">
        <f t="shared" si="27"/>
        <v>578887</v>
      </c>
      <c r="L46" s="18">
        <f t="shared" si="27"/>
        <v>592504</v>
      </c>
      <c r="M46" s="18">
        <f t="shared" si="27"/>
        <v>597435</v>
      </c>
      <c r="N46" s="18">
        <f t="shared" si="27"/>
        <v>584566</v>
      </c>
      <c r="O46" s="18">
        <f t="shared" si="27"/>
        <v>626459</v>
      </c>
      <c r="P46" s="18">
        <f t="shared" si="27"/>
        <v>616734</v>
      </c>
      <c r="Q46" s="18">
        <f t="shared" si="27"/>
        <v>641345</v>
      </c>
      <c r="R46" s="18">
        <f t="shared" si="25"/>
        <v>565807.32222222199</v>
      </c>
      <c r="S46" t="s">
        <v>78</v>
      </c>
      <c r="T46" s="3">
        <f t="shared" ref="T46" si="28">T45-T44</f>
        <v>3.6225315416249435</v>
      </c>
      <c r="U46" s="3"/>
      <c r="V46" s="3">
        <f>V45-V44</f>
        <v>3.2697115949527986</v>
      </c>
      <c r="W46" s="1"/>
      <c r="X46" s="1">
        <f>X45-X44</f>
        <v>3.0535365205792759</v>
      </c>
      <c r="Y46" s="1"/>
      <c r="Z46" s="1">
        <f>Z45-Z44</f>
        <v>3.5448275062647223</v>
      </c>
      <c r="AA46" s="1"/>
      <c r="AB46" s="1">
        <f>AB45-AB44</f>
        <v>2.0456695426936236</v>
      </c>
      <c r="AC46" s="1"/>
      <c r="AD46" s="1">
        <f>AD45-AD44</f>
        <v>3.3244527504156527</v>
      </c>
      <c r="AE46" s="1"/>
      <c r="AF46" s="1">
        <f>AF45-AF44</f>
        <v>3.8701917250955358</v>
      </c>
      <c r="AG46" s="1"/>
      <c r="AH46" s="1">
        <f>AH45-AH44</f>
        <v>3.4247702501528048</v>
      </c>
      <c r="AI46" s="1"/>
      <c r="AJ46" s="1">
        <f>AJ45-AJ44</f>
        <v>2.8063532670522675</v>
      </c>
      <c r="AK46" s="1"/>
      <c r="AL46" s="1">
        <f>AL45-AL44</f>
        <v>3.1160634103955678</v>
      </c>
      <c r="AM46" s="1"/>
      <c r="AN46" s="1">
        <f>AN45-AN44</f>
        <v>3.940845973371625</v>
      </c>
      <c r="AO46" s="1">
        <f t="shared" si="22"/>
        <v>3.2396422540973875</v>
      </c>
    </row>
    <row r="47" spans="1:46" ht="15.75" thickBot="1" x14ac:dyDescent="0.3">
      <c r="F47" s="15">
        <f t="shared" si="23"/>
        <v>0.11212096642069824</v>
      </c>
      <c r="G47" s="18">
        <f t="shared" ref="G47:Q47" si="29">G5*$S5</f>
        <v>1.2135555555555513</v>
      </c>
      <c r="H47" s="18">
        <f t="shared" si="29"/>
        <v>1.2422222222222175</v>
      </c>
      <c r="I47" s="18">
        <f t="shared" si="29"/>
        <v>1.1399999999999999</v>
      </c>
      <c r="J47" s="18">
        <f t="shared" si="29"/>
        <v>1.32</v>
      </c>
      <c r="K47" s="18">
        <f t="shared" si="29"/>
        <v>1.41</v>
      </c>
      <c r="L47" s="18">
        <f t="shared" si="29"/>
        <v>1.43</v>
      </c>
      <c r="M47" s="18">
        <f t="shared" si="29"/>
        <v>1.42</v>
      </c>
      <c r="N47" s="18">
        <f t="shared" si="29"/>
        <v>1.38</v>
      </c>
      <c r="O47" s="18">
        <f t="shared" si="29"/>
        <v>1.47</v>
      </c>
      <c r="P47" s="18">
        <f t="shared" si="29"/>
        <v>1.43</v>
      </c>
      <c r="Q47" s="18">
        <f t="shared" si="29"/>
        <v>1.47</v>
      </c>
      <c r="R47" s="18">
        <f t="shared" si="25"/>
        <v>1.3568888888888879</v>
      </c>
      <c r="S47" t="s">
        <v>91</v>
      </c>
      <c r="T47" s="3">
        <f t="shared" ref="T47" si="30">AVERAGE(T2:T42)</f>
        <v>-1.0629483951061365</v>
      </c>
      <c r="U47" s="3"/>
      <c r="V47" s="3">
        <f>AVERAGE(V2:V42)</f>
        <v>-0.6058487098274381</v>
      </c>
      <c r="X47" s="3">
        <f>AVERAGE(X2:X42)</f>
        <v>-0.56799903732766355</v>
      </c>
      <c r="Z47" s="3">
        <f>AVERAGE(Z2:Z42)</f>
        <v>-0.24468934460549852</v>
      </c>
      <c r="AB47" s="3">
        <f>AVERAGE(AB2:AB42)</f>
        <v>-3.0533130730317451E-2</v>
      </c>
      <c r="AD47" s="3">
        <f>AVERAGE(AD2:AD42)</f>
        <v>0.34924624099724022</v>
      </c>
      <c r="AF47" s="3">
        <f>AVERAGE(AF2:AF42)</f>
        <v>0.24940170947301415</v>
      </c>
      <c r="AH47" s="3">
        <f>AVERAGE(AH2:AH42)</f>
        <v>0.12690674560596629</v>
      </c>
      <c r="AJ47" s="3">
        <f>AVERAGE(AJ2:AJ42)</f>
        <v>0.42780092329639607</v>
      </c>
      <c r="AL47" s="3">
        <f>AVERAGE(AL2:AL42)</f>
        <v>0.55633767184639416</v>
      </c>
      <c r="AN47" s="3">
        <f>AVERAGE(AN2:AN42)</f>
        <v>0.80232532637802501</v>
      </c>
      <c r="AO47" s="1">
        <f>AVERAGE(V47:AN47)</f>
        <v>0.10629483951061185</v>
      </c>
    </row>
    <row r="48" spans="1:46" x14ac:dyDescent="0.25">
      <c r="F48" s="15">
        <f t="shared" si="23"/>
        <v>6.7082039324993462E-3</v>
      </c>
      <c r="G48" s="18">
        <f t="shared" ref="G48:Q48" si="31">G6*$S6</f>
        <v>8.0666666666666886E-2</v>
      </c>
      <c r="H48" s="18">
        <f t="shared" si="31"/>
        <v>8.1666666666666776E-2</v>
      </c>
      <c r="I48" s="18">
        <f t="shared" si="31"/>
        <v>0.08</v>
      </c>
      <c r="J48" s="18">
        <f>J6*$S6</f>
        <v>0.08</v>
      </c>
      <c r="K48" s="18">
        <f t="shared" si="31"/>
        <v>0.08</v>
      </c>
      <c r="L48" s="18">
        <f t="shared" si="31"/>
        <v>0.1</v>
      </c>
      <c r="M48" s="18">
        <f t="shared" si="31"/>
        <v>0.09</v>
      </c>
      <c r="N48" s="18">
        <f t="shared" si="31"/>
        <v>0.09</v>
      </c>
      <c r="O48" s="18">
        <f t="shared" si="31"/>
        <v>0.08</v>
      </c>
      <c r="P48" s="18">
        <f t="shared" si="31"/>
        <v>0.09</v>
      </c>
      <c r="Q48" s="18">
        <f t="shared" si="31"/>
        <v>0.09</v>
      </c>
      <c r="R48" s="18">
        <f t="shared" si="25"/>
        <v>8.5666666666666683E-2</v>
      </c>
      <c r="S48" s="22" t="s">
        <v>79</v>
      </c>
      <c r="T48" s="23">
        <f>_xlfn.QUARTILE.INC(T2:T42,1)</f>
        <v>-1.7558273671799489</v>
      </c>
      <c r="U48" s="23"/>
      <c r="V48" s="23">
        <f>_xlfn.QUARTILE.INC(V2:V42,1)</f>
        <v>-1.3074709124958201</v>
      </c>
      <c r="W48" s="23"/>
      <c r="X48" s="23">
        <f>_xlfn.QUARTILE.INC(X2:X42,1)</f>
        <v>-1.0308026821165162</v>
      </c>
      <c r="Y48" s="23"/>
      <c r="Z48" s="23">
        <f>_xlfn.QUARTILE.INC(Z2:Z42,1)</f>
        <v>-0.60952403066635463</v>
      </c>
      <c r="AA48" s="23"/>
      <c r="AB48" s="23">
        <f>_xlfn.QUARTILE.INC(AB2:AB42,1)</f>
        <v>-0.48527044435253086</v>
      </c>
      <c r="AC48" s="23"/>
      <c r="AD48" s="23">
        <f>_xlfn.QUARTILE.INC(AD2:AD42,1)</f>
        <v>0.12188412414099865</v>
      </c>
      <c r="AE48" s="23"/>
      <c r="AF48" s="23">
        <f>_xlfn.QUARTILE.INC(AF2:AF42,1)</f>
        <v>6.8694459770505339E-2</v>
      </c>
      <c r="AG48" s="23"/>
      <c r="AH48" s="23">
        <f>_xlfn.QUARTILE.INC(AH2:AH42,1)</f>
        <v>-0.18404442027830725</v>
      </c>
      <c r="AI48" s="23"/>
      <c r="AJ48" s="23">
        <f>_xlfn.QUARTILE.INC(AJ2:AJ42,1)</f>
        <v>6.8694459770505339E-2</v>
      </c>
      <c r="AK48" s="23"/>
      <c r="AL48" s="23">
        <f>_xlfn.QUARTILE.INC(AL2:AL42,1)</f>
        <v>0.41047913986546891</v>
      </c>
      <c r="AM48" s="23"/>
      <c r="AN48" s="23">
        <f>_xlfn.QUARTILE.INC(AN2:AN42,1)</f>
        <v>0.44048695311954333</v>
      </c>
      <c r="AO48" s="24">
        <f t="shared" si="22"/>
        <v>-0.2506873353242508</v>
      </c>
    </row>
    <row r="49" spans="6:42" x14ac:dyDescent="0.25">
      <c r="F49" s="15">
        <f t="shared" si="23"/>
        <v>2.4864257328884989E-2</v>
      </c>
      <c r="G49" s="18">
        <f t="shared" ref="G49:Q49" si="32">G7*$S7</f>
        <v>1.0004761904761903</v>
      </c>
      <c r="H49" s="18">
        <f t="shared" si="32"/>
        <v>0.99619047619047585</v>
      </c>
      <c r="I49" s="18">
        <f t="shared" si="32"/>
        <v>0.99190476190476318</v>
      </c>
      <c r="J49" s="18">
        <f t="shared" si="32"/>
        <v>0.98761904761904873</v>
      </c>
      <c r="K49" s="18">
        <f t="shared" si="32"/>
        <v>0.98333333333333428</v>
      </c>
      <c r="L49" s="18">
        <f t="shared" si="32"/>
        <v>1.01</v>
      </c>
      <c r="M49" s="18">
        <f t="shared" si="32"/>
        <v>0.97</v>
      </c>
      <c r="N49" s="18">
        <f t="shared" si="32"/>
        <v>0.93</v>
      </c>
      <c r="O49" s="18">
        <f t="shared" si="32"/>
        <v>0.97</v>
      </c>
      <c r="P49" s="18">
        <f t="shared" si="32"/>
        <v>0.94</v>
      </c>
      <c r="Q49" s="18">
        <f t="shared" si="32"/>
        <v>0.99</v>
      </c>
      <c r="R49" s="18">
        <f t="shared" si="25"/>
        <v>0.97904761904761917</v>
      </c>
      <c r="S49" s="25" t="s">
        <v>80</v>
      </c>
      <c r="T49" s="14">
        <f t="shared" ref="T49" si="33">_xlfn.QUARTILE.INC(T2:T42,2)</f>
        <v>-1.4783820513995714</v>
      </c>
      <c r="U49" s="14"/>
      <c r="V49" s="14">
        <f>_xlfn.QUARTILE.INC(V2:V42,2)</f>
        <v>-1.0227049438409253</v>
      </c>
      <c r="W49" s="14"/>
      <c r="X49" s="14">
        <f>_xlfn.QUARTILE.INC(X2:X42,2)</f>
        <v>-0.77281267241819995</v>
      </c>
      <c r="Y49" s="14"/>
      <c r="Z49" s="14">
        <f>_xlfn.QUARTILE.INC(Z2:Z42,2)</f>
        <v>-0.3611314934716508</v>
      </c>
      <c r="AA49" s="14"/>
      <c r="AB49" s="14">
        <f>_xlfn.QUARTILE.INC(AB2:AB42,2)</f>
        <v>-2.5320107312915802E-2</v>
      </c>
      <c r="AC49" s="14"/>
      <c r="AD49" s="14">
        <f>_xlfn.QUARTILE.INC(AD2:AD42,2)</f>
        <v>0.35428584282481829</v>
      </c>
      <c r="AE49" s="14"/>
      <c r="AF49" s="14">
        <f>_xlfn.QUARTILE.INC(AF2:AF42,2)</f>
        <v>0.46582734219770289</v>
      </c>
      <c r="AG49" s="14"/>
      <c r="AH49" s="14">
        <f>_xlfn.QUARTILE.INC(AH2:AH42,2)</f>
        <v>0.23968003948919683</v>
      </c>
      <c r="AI49" s="14"/>
      <c r="AJ49" s="14">
        <f>_xlfn.QUARTILE.INC(AJ2:AJ42,2)</f>
        <v>0.75446299224988644</v>
      </c>
      <c r="AK49" s="14"/>
      <c r="AL49" s="14">
        <f>_xlfn.QUARTILE.INC(AL2:AL42,2)</f>
        <v>0.91067625745977954</v>
      </c>
      <c r="AM49" s="14"/>
      <c r="AN49" s="14">
        <f>_xlfn.QUARTILE.INC(AN2:AN42,2)</f>
        <v>1.1175245482461653</v>
      </c>
      <c r="AO49" s="26">
        <f t="shared" si="22"/>
        <v>0.16604878054238575</v>
      </c>
    </row>
    <row r="50" spans="6:42" ht="15.75" thickBot="1" x14ac:dyDescent="0.3">
      <c r="F50" s="15">
        <f t="shared" si="23"/>
        <v>8.0554893762520141</v>
      </c>
      <c r="G50" s="18">
        <f t="shared" ref="G50:Q50" si="34">G8*$S8</f>
        <v>93</v>
      </c>
      <c r="H50" s="18">
        <f t="shared" si="34"/>
        <v>94</v>
      </c>
      <c r="I50" s="18">
        <f t="shared" si="34"/>
        <v>98</v>
      </c>
      <c r="J50" s="18">
        <f t="shared" si="34"/>
        <v>102</v>
      </c>
      <c r="K50" s="18">
        <f t="shared" si="34"/>
        <v>101</v>
      </c>
      <c r="L50" s="18">
        <f t="shared" si="34"/>
        <v>106</v>
      </c>
      <c r="M50" s="18">
        <f t="shared" si="34"/>
        <v>110</v>
      </c>
      <c r="N50" s="18">
        <f t="shared" si="34"/>
        <v>106</v>
      </c>
      <c r="O50" s="18">
        <f t="shared" si="34"/>
        <v>114</v>
      </c>
      <c r="P50" s="18">
        <f t="shared" si="34"/>
        <v>114</v>
      </c>
      <c r="Q50" s="18">
        <f t="shared" si="34"/>
        <v>116</v>
      </c>
      <c r="R50" s="18">
        <f t="shared" si="25"/>
        <v>104.90909090909091</v>
      </c>
      <c r="S50" s="27" t="s">
        <v>81</v>
      </c>
      <c r="T50" s="28">
        <f t="shared" ref="T50" si="35">_xlfn.QUARTILE.INC(T2:T42,3)</f>
        <v>-0.97218743652351869</v>
      </c>
      <c r="U50" s="28"/>
      <c r="V50" s="28">
        <f>_xlfn.QUARTILE.INC(V2:V42,3)</f>
        <v>-0.20408671146302201</v>
      </c>
      <c r="W50" s="28"/>
      <c r="X50" s="28">
        <f>_xlfn.QUARTILE.INC(X2:X42,3)</f>
        <v>-0.22998993613921417</v>
      </c>
      <c r="Y50" s="28"/>
      <c r="Z50" s="28">
        <f>_xlfn.QUARTILE.INC(Z2:Z42,3)</f>
        <v>0.18445287572760333</v>
      </c>
      <c r="AA50" s="28"/>
      <c r="AB50" s="28">
        <f>_xlfn.QUARTILE.INC(AB2:AB42,3)</f>
        <v>0.27028123880866772</v>
      </c>
      <c r="AC50" s="28"/>
      <c r="AD50" s="28">
        <f>_xlfn.QUARTILE.INC(AD2:AD42,3)</f>
        <v>0.60062497513037127</v>
      </c>
      <c r="AE50" s="28"/>
      <c r="AF50" s="28">
        <f>_xlfn.QUARTILE.INC(AF2:AF42,3)</f>
        <v>0.59369495142910822</v>
      </c>
      <c r="AG50" s="28"/>
      <c r="AH50" s="28">
        <f>_xlfn.QUARTILE.INC(AH2:AH42,3)</f>
        <v>0.54955567816404693</v>
      </c>
      <c r="AI50" s="28"/>
      <c r="AJ50" s="28">
        <f>_xlfn.QUARTILE.INC(AJ2:AJ42,3)</f>
        <v>1.0068345823599485</v>
      </c>
      <c r="AK50" s="28"/>
      <c r="AL50" s="28">
        <f>_xlfn.QUARTILE.INC(AL2:AL42,3)</f>
        <v>1.088764614455523</v>
      </c>
      <c r="AM50" s="28"/>
      <c r="AN50" s="28">
        <f>_xlfn.QUARTILE.INC(AN2:AN42,3)</f>
        <v>1.3576089545098131</v>
      </c>
      <c r="AO50" s="29">
        <f t="shared" si="22"/>
        <v>0.52177412229828468</v>
      </c>
    </row>
    <row r="51" spans="6:42" x14ac:dyDescent="0.25">
      <c r="F51" s="15">
        <f t="shared" si="23"/>
        <v>5123.0452343042225</v>
      </c>
      <c r="G51" s="18">
        <f t="shared" ref="G51:Q51" si="36">G9*$S9</f>
        <v>22339</v>
      </c>
      <c r="H51" s="18">
        <f t="shared" si="36"/>
        <v>27714</v>
      </c>
      <c r="I51" s="18">
        <f t="shared" si="36"/>
        <v>29445</v>
      </c>
      <c r="J51" s="18">
        <f t="shared" si="36"/>
        <v>21411</v>
      </c>
      <c r="K51" s="18">
        <f t="shared" si="36"/>
        <v>29667</v>
      </c>
      <c r="L51" s="18">
        <f t="shared" si="36"/>
        <v>34579</v>
      </c>
      <c r="M51" s="18">
        <f t="shared" si="36"/>
        <v>31146</v>
      </c>
      <c r="N51" s="18">
        <f t="shared" si="36"/>
        <v>36199</v>
      </c>
      <c r="O51" s="18">
        <f t="shared" si="36"/>
        <v>34631</v>
      </c>
      <c r="P51" s="18">
        <f t="shared" si="36"/>
        <v>23884</v>
      </c>
      <c r="Q51" s="18">
        <f t="shared" si="36"/>
        <v>25340</v>
      </c>
      <c r="R51" s="18">
        <f t="shared" si="25"/>
        <v>28759.545454545456</v>
      </c>
    </row>
    <row r="52" spans="6:42" x14ac:dyDescent="0.25">
      <c r="F52" s="15">
        <f t="shared" si="23"/>
        <v>1.7194608034338796</v>
      </c>
      <c r="G52" s="18">
        <f t="shared" ref="G52:Q52" si="37">G10*$S10</f>
        <v>4.8</v>
      </c>
      <c r="H52" s="18">
        <f t="shared" si="37"/>
        <v>5.9</v>
      </c>
      <c r="I52" s="18">
        <f t="shared" si="37"/>
        <v>6.8</v>
      </c>
      <c r="J52" s="18">
        <f t="shared" si="37"/>
        <v>8.1</v>
      </c>
      <c r="K52" s="18">
        <f t="shared" si="37"/>
        <v>9.4</v>
      </c>
      <c r="L52" s="18">
        <f t="shared" si="37"/>
        <v>9.3000000000000007</v>
      </c>
      <c r="M52" s="18">
        <f t="shared" si="37"/>
        <v>8.6</v>
      </c>
      <c r="N52" s="18">
        <f t="shared" si="37"/>
        <v>8.9</v>
      </c>
      <c r="O52" s="18">
        <f t="shared" si="37"/>
        <v>9</v>
      </c>
      <c r="P52" s="18">
        <f t="shared" si="37"/>
        <v>10</v>
      </c>
      <c r="Q52" s="18">
        <f t="shared" si="37"/>
        <v>10.1</v>
      </c>
      <c r="R52" s="18">
        <f t="shared" si="25"/>
        <v>8.2636363636363637</v>
      </c>
      <c r="T52" s="1"/>
      <c r="V52" s="1"/>
      <c r="W52" s="1"/>
      <c r="X52" s="1"/>
      <c r="Z52" s="1"/>
      <c r="AB52" s="1"/>
      <c r="AD52" s="1"/>
      <c r="AF52" s="1"/>
      <c r="AH52" s="1"/>
      <c r="AJ52" s="1"/>
      <c r="AL52" s="1"/>
      <c r="AN52" s="1"/>
      <c r="AO52" s="1"/>
      <c r="AP52" s="1"/>
    </row>
    <row r="53" spans="6:42" x14ac:dyDescent="0.25">
      <c r="F53" s="15">
        <f t="shared" si="23"/>
        <v>136.92885665250947</v>
      </c>
      <c r="G53" s="18">
        <f t="shared" ref="G53:Q53" si="38">G11*$S11</f>
        <v>397.18599999999998</v>
      </c>
      <c r="H53" s="18">
        <f t="shared" si="38"/>
        <v>489.17700000000002</v>
      </c>
      <c r="I53" s="18">
        <f t="shared" si="38"/>
        <v>559.81299999999999</v>
      </c>
      <c r="J53" s="18">
        <f t="shared" si="38"/>
        <v>662.9</v>
      </c>
      <c r="K53" s="18">
        <f t="shared" si="38"/>
        <v>770.7</v>
      </c>
      <c r="L53" s="18">
        <f t="shared" si="38"/>
        <v>743.4</v>
      </c>
      <c r="M53" s="18">
        <f t="shared" si="38"/>
        <v>691.2</v>
      </c>
      <c r="N53" s="18">
        <f t="shared" si="38"/>
        <v>719.1</v>
      </c>
      <c r="O53" s="18">
        <f t="shared" si="38"/>
        <v>728.18</v>
      </c>
      <c r="P53" s="18">
        <f t="shared" si="38"/>
        <v>812.92</v>
      </c>
      <c r="Q53" s="18">
        <f t="shared" si="38"/>
        <v>831.55</v>
      </c>
      <c r="R53" s="18">
        <f t="shared" si="25"/>
        <v>673.28418181818188</v>
      </c>
      <c r="V53"/>
      <c r="AO53" s="1"/>
    </row>
    <row r="54" spans="6:42" ht="15.75" thickBot="1" x14ac:dyDescent="0.3">
      <c r="F54" s="15">
        <f t="shared" si="23"/>
        <v>0.55902512547209438</v>
      </c>
      <c r="G54" s="18">
        <f>G12*$S12</f>
        <v>4.9000000000000004</v>
      </c>
      <c r="H54" s="18">
        <f t="shared" ref="H54:Q54" si="39">H12*$S12</f>
        <v>5.0999999999999996</v>
      </c>
      <c r="I54" s="18">
        <f t="shared" si="39"/>
        <v>5.4</v>
      </c>
      <c r="J54" s="18">
        <f t="shared" si="39"/>
        <v>5.6</v>
      </c>
      <c r="K54" s="18">
        <f t="shared" si="39"/>
        <v>5.9</v>
      </c>
      <c r="L54" s="18">
        <f t="shared" si="39"/>
        <v>6.1</v>
      </c>
      <c r="M54" s="18">
        <f t="shared" si="39"/>
        <v>5.76</v>
      </c>
      <c r="N54" s="18">
        <f t="shared" si="39"/>
        <v>6.04</v>
      </c>
      <c r="O54" s="18">
        <f t="shared" si="39"/>
        <v>6.18</v>
      </c>
      <c r="P54" s="18">
        <f t="shared" si="39"/>
        <v>6.34</v>
      </c>
      <c r="Q54" s="18">
        <f t="shared" si="39"/>
        <v>6.82</v>
      </c>
      <c r="R54" s="18">
        <f t="shared" si="25"/>
        <v>5.8309090909090893</v>
      </c>
      <c r="U54" s="7" t="s">
        <v>94</v>
      </c>
      <c r="V54" s="13">
        <v>1</v>
      </c>
      <c r="W54" s="13">
        <v>2</v>
      </c>
      <c r="X54" s="13">
        <v>3</v>
      </c>
      <c r="Y54" s="13">
        <v>4</v>
      </c>
      <c r="Z54" s="9"/>
      <c r="AB54" s="7" t="s">
        <v>82</v>
      </c>
      <c r="AC54" s="8">
        <v>1</v>
      </c>
      <c r="AD54" s="8">
        <v>2</v>
      </c>
      <c r="AE54" s="8">
        <v>3</v>
      </c>
      <c r="AF54" s="8">
        <v>4</v>
      </c>
      <c r="AG54" s="1"/>
      <c r="AI54" s="7" t="s">
        <v>87</v>
      </c>
      <c r="AJ54" s="8">
        <v>1</v>
      </c>
      <c r="AK54" s="8">
        <v>2</v>
      </c>
      <c r="AL54" s="8">
        <v>3</v>
      </c>
      <c r="AM54" s="8">
        <v>4</v>
      </c>
      <c r="AN54" s="9"/>
    </row>
    <row r="55" spans="6:42" x14ac:dyDescent="0.25">
      <c r="F55" s="15">
        <f t="shared" si="23"/>
        <v>8.8018593077103855</v>
      </c>
      <c r="G55" s="18">
        <f>ABS(G13)*$S13</f>
        <v>-94</v>
      </c>
      <c r="H55" s="18">
        <f>ABS(H13)*$S13</f>
        <v>-79</v>
      </c>
      <c r="I55" s="18">
        <f t="shared" ref="I55:Q56" si="40">ABS(I13)*$S13</f>
        <v>-84</v>
      </c>
      <c r="J55" s="18">
        <f t="shared" si="40"/>
        <v>-65</v>
      </c>
      <c r="K55" s="18">
        <f t="shared" si="40"/>
        <v>-78</v>
      </c>
      <c r="L55" s="18">
        <f t="shared" si="40"/>
        <v>-89</v>
      </c>
      <c r="M55" s="18">
        <f t="shared" si="40"/>
        <v>-75</v>
      </c>
      <c r="N55" s="18">
        <f t="shared" si="40"/>
        <v>-79</v>
      </c>
      <c r="O55" s="18">
        <f t="shared" si="40"/>
        <v>-66</v>
      </c>
      <c r="P55" s="18">
        <f t="shared" si="40"/>
        <v>-82</v>
      </c>
      <c r="Q55" s="18">
        <f t="shared" si="40"/>
        <v>-73</v>
      </c>
      <c r="R55" s="18">
        <f t="shared" si="25"/>
        <v>-78.545454545454547</v>
      </c>
      <c r="S55" s="1"/>
      <c r="U55" s="13">
        <v>1</v>
      </c>
      <c r="V55" s="32">
        <f>COUNTIFS($U$2:$U$42, 1,$W$2:$W$42, 1)</f>
        <v>0</v>
      </c>
      <c r="W55" s="33">
        <f>COUNTIFS($U$2:$U$42, 1,$W$2:$W$42, 2)</f>
        <v>0</v>
      </c>
      <c r="X55" s="33">
        <f>COUNTIFS($U$2:$U$42, 1,$W$2:$W$42, 3)</f>
        <v>0</v>
      </c>
      <c r="Y55" s="34">
        <f>COUNTIFS($U$2:$U$42, 1,$W$2:$W$42, 4)</f>
        <v>0</v>
      </c>
      <c r="Z55" s="4">
        <f>SUM(V55:Y55)</f>
        <v>0</v>
      </c>
      <c r="AB55" s="5">
        <v>1</v>
      </c>
      <c r="AC55" s="1" t="e">
        <f>AVERAGE(V62,V77,V92,V107,V122,V137,V152,V167,V182,V197)</f>
        <v>#DIV/0!</v>
      </c>
      <c r="AD55" s="1" t="e">
        <f t="shared" ref="AD55:AF58" si="41">AVERAGE(W62,W77,W92,W107,W122,W137,W152,W167,W182,W197)</f>
        <v>#DIV/0!</v>
      </c>
      <c r="AE55" s="1" t="e">
        <f t="shared" si="41"/>
        <v>#DIV/0!</v>
      </c>
      <c r="AF55" s="1" t="e">
        <f t="shared" si="41"/>
        <v>#DIV/0!</v>
      </c>
      <c r="AG55" s="4" t="e">
        <f>SUM(AC55:AF55)</f>
        <v>#DIV/0!</v>
      </c>
      <c r="AH55" s="12" t="e">
        <f>(4-SUM(AC55,AD56,AE57,AF58))/3</f>
        <v>#DIV/0!</v>
      </c>
      <c r="AI55" s="5">
        <v>1</v>
      </c>
      <c r="AJ55" s="4">
        <f>COUNTIFS($U$2:$U$42, 1,$AO$2:$AO$42, 1)</f>
        <v>0</v>
      </c>
      <c r="AK55" s="4">
        <f>COUNTIFS($U$2:$U$42, 1,$AO$2:$AO$42, 2)</f>
        <v>0</v>
      </c>
      <c r="AL55" s="4">
        <f>COUNTIFS($U$2:$U$42, 1,$AO$2:$AO$42, 3)</f>
        <v>0</v>
      </c>
      <c r="AM55" s="4">
        <f>COUNTIFS($U$2:$U$42, 1,$AO$2:$AO$42, 4)</f>
        <v>0</v>
      </c>
      <c r="AN55" s="4">
        <f>SUM(AJ55:AM55)</f>
        <v>0</v>
      </c>
    </row>
    <row r="56" spans="6:42" x14ac:dyDescent="0.25">
      <c r="F56" s="15">
        <f t="shared" si="23"/>
        <v>1.6003536649483687</v>
      </c>
      <c r="G56" s="18">
        <f>ABS(G14)*$S14</f>
        <v>-1</v>
      </c>
      <c r="H56" s="18">
        <f>ABS(H14)*$S14</f>
        <v>0</v>
      </c>
      <c r="I56" s="18">
        <f t="shared" si="40"/>
        <v>-1</v>
      </c>
      <c r="J56" s="18">
        <f t="shared" si="40"/>
        <v>-5</v>
      </c>
      <c r="K56" s="18">
        <f t="shared" si="40"/>
        <v>-1</v>
      </c>
      <c r="L56" s="18">
        <f t="shared" si="40"/>
        <v>0</v>
      </c>
      <c r="M56" s="18">
        <f t="shared" si="40"/>
        <v>-3</v>
      </c>
      <c r="N56" s="18">
        <f t="shared" si="40"/>
        <v>-1</v>
      </c>
      <c r="O56" s="18">
        <f t="shared" si="40"/>
        <v>-4</v>
      </c>
      <c r="P56" s="18">
        <f>ABS(P14)*$S14</f>
        <v>-2</v>
      </c>
      <c r="Q56" s="18">
        <f t="shared" si="40"/>
        <v>-1.6884187199821301</v>
      </c>
      <c r="R56" s="18">
        <f t="shared" si="25"/>
        <v>-1.7898562472711028</v>
      </c>
      <c r="S56" s="1"/>
      <c r="U56" s="13">
        <v>2</v>
      </c>
      <c r="V56" s="35">
        <f>COUNTIFS($U$2:$U$42, 2,$W$2:$W$42, 1)</f>
        <v>0</v>
      </c>
      <c r="W56" s="13">
        <f>COUNTIFS($U$2:$U$42, 2,$W$2:$W$42, 2)</f>
        <v>0</v>
      </c>
      <c r="X56" s="13">
        <f>COUNTIFS($U$2:$U$42, 2,$W$2:$W$42, 3)</f>
        <v>0</v>
      </c>
      <c r="Y56" s="36">
        <f>COUNTIFS($U$2:$U$42, 2,$W$2:$W$42, 4)</f>
        <v>0</v>
      </c>
      <c r="Z56" s="4">
        <f>SUM(V56:Y56)</f>
        <v>0</v>
      </c>
      <c r="AB56" s="5">
        <v>2</v>
      </c>
      <c r="AC56" s="1" t="e">
        <f t="shared" ref="AC56:AC58" si="42">AVERAGE(V63,V78,V93,V108,V123,V138,V153,V168,V183,V198)</f>
        <v>#DIV/0!</v>
      </c>
      <c r="AD56" s="1" t="e">
        <f>AVERAGE(W63,W78,W93,W108,W123,W138,W153,W168,W183,W198)</f>
        <v>#DIV/0!</v>
      </c>
      <c r="AE56" s="1" t="e">
        <f t="shared" si="41"/>
        <v>#DIV/0!</v>
      </c>
      <c r="AF56" s="1" t="e">
        <f t="shared" si="41"/>
        <v>#DIV/0!</v>
      </c>
      <c r="AG56" s="4" t="e">
        <f>SUM(AC56:AF56)</f>
        <v>#DIV/0!</v>
      </c>
      <c r="AI56" s="5">
        <v>2</v>
      </c>
      <c r="AJ56" s="4">
        <f>COUNTIFS($U$2:$U$42, 2,$AO$2:$AO$42, 1)</f>
        <v>0</v>
      </c>
      <c r="AK56" s="4">
        <f>COUNTIFS($U$2:$U$42, 2,$AO$2:$AO$42, 2)</f>
        <v>0</v>
      </c>
      <c r="AL56" s="4">
        <f>COUNTIFS($U$2:$U$42, 2,$AO$2:$AO$42, 3)</f>
        <v>0</v>
      </c>
      <c r="AM56" s="4">
        <f>COUNTIFS($U$2:$U$42, 2,$AO$2:$AO$42, 4)</f>
        <v>0</v>
      </c>
      <c r="AN56" s="4">
        <f t="shared" ref="AN56:AN58" si="43">SUM(AJ56:AM56)</f>
        <v>0</v>
      </c>
    </row>
    <row r="57" spans="6:42" x14ac:dyDescent="0.25">
      <c r="F57" s="15">
        <f t="shared" si="23"/>
        <v>19651.577556845845</v>
      </c>
      <c r="G57" s="18">
        <f t="shared" ref="G57:Q57" si="44">G15*$S15</f>
        <v>-580773</v>
      </c>
      <c r="H57" s="18">
        <f t="shared" si="44"/>
        <v>-586289</v>
      </c>
      <c r="I57" s="18">
        <f t="shared" si="44"/>
        <v>-592723</v>
      </c>
      <c r="J57" s="18">
        <f t="shared" si="44"/>
        <v>-607453</v>
      </c>
      <c r="K57" s="18">
        <f t="shared" si="44"/>
        <v>-588454</v>
      </c>
      <c r="L57" s="18">
        <f t="shared" si="44"/>
        <v>-618712</v>
      </c>
      <c r="M57" s="18">
        <f t="shared" si="44"/>
        <v>-607739</v>
      </c>
      <c r="N57" s="18">
        <f t="shared" si="44"/>
        <v>-624767</v>
      </c>
      <c r="O57" s="18">
        <f t="shared" si="44"/>
        <v>-627113</v>
      </c>
      <c r="P57" s="18">
        <f t="shared" si="44"/>
        <v>-636890</v>
      </c>
      <c r="Q57" s="18">
        <f t="shared" si="44"/>
        <v>-629236</v>
      </c>
      <c r="R57" s="18">
        <f t="shared" si="25"/>
        <v>-609104.45454545459</v>
      </c>
      <c r="S57" s="1"/>
      <c r="U57" s="13">
        <v>3</v>
      </c>
      <c r="V57" s="35">
        <f>COUNTIFS($U$2:$U$42, 3,$W$2:$W$42, 1)</f>
        <v>0</v>
      </c>
      <c r="W57" s="13">
        <f>COUNTIFS($U$2:$U$42, 3,$W$2:$W$42, 2)</f>
        <v>1</v>
      </c>
      <c r="X57" s="13">
        <f>COUNTIFS($U$2:$U$42, 3,$W$2:$W$42, 3)</f>
        <v>0</v>
      </c>
      <c r="Y57" s="36">
        <f>COUNTIFS($U$2:$U$42, 3,$W$2:$W$42, 4)</f>
        <v>0</v>
      </c>
      <c r="Z57" s="4">
        <f>SUM(V57:Y57)</f>
        <v>1</v>
      </c>
      <c r="AB57" s="5">
        <v>3</v>
      </c>
      <c r="AC57" s="1" t="e">
        <f t="shared" si="42"/>
        <v>#DIV/0!</v>
      </c>
      <c r="AD57" s="1" t="e">
        <f t="shared" si="41"/>
        <v>#DIV/0!</v>
      </c>
      <c r="AE57" s="1" t="e">
        <f t="shared" si="41"/>
        <v>#DIV/0!</v>
      </c>
      <c r="AF57" s="1" t="e">
        <f t="shared" si="41"/>
        <v>#DIV/0!</v>
      </c>
      <c r="AG57" s="4" t="e">
        <f>SUM(AC57:AF57)</f>
        <v>#DIV/0!</v>
      </c>
      <c r="AI57" s="5">
        <v>3</v>
      </c>
      <c r="AJ57" s="4">
        <f>COUNTIFS($U$2:$U$42, 3,$AO$2:$AO$42, 1)</f>
        <v>0</v>
      </c>
      <c r="AK57" s="4">
        <f>COUNTIFS($U$2:$U$42, 3,$AO$2:$AO$42, 2)</f>
        <v>0</v>
      </c>
      <c r="AL57" s="4">
        <f>COUNTIFS($U$2:$U$42, 3,$AO$2:$AO$42, 3)</f>
        <v>1</v>
      </c>
      <c r="AM57" s="4">
        <f>COUNTIFS($U$2:$U$42, 3,$AO$2:$AO$42, 4)</f>
        <v>0</v>
      </c>
      <c r="AN57" s="4">
        <f t="shared" si="43"/>
        <v>1</v>
      </c>
    </row>
    <row r="58" spans="6:42" ht="15.75" thickBot="1" x14ac:dyDescent="0.3">
      <c r="F58" s="15">
        <f t="shared" si="23"/>
        <v>1.3619504730015297</v>
      </c>
      <c r="G58" s="18">
        <f t="shared" ref="G58:Q58" si="45">G16*$S16</f>
        <v>-34.299999999999997</v>
      </c>
      <c r="H58" s="18">
        <f t="shared" si="45"/>
        <v>-34.6</v>
      </c>
      <c r="I58" s="18">
        <f t="shared" si="45"/>
        <v>-35</v>
      </c>
      <c r="J58" s="18">
        <f t="shared" si="45"/>
        <v>-36</v>
      </c>
      <c r="K58" s="18">
        <f t="shared" si="45"/>
        <v>-35.200000000000003</v>
      </c>
      <c r="L58" s="18">
        <f t="shared" si="45"/>
        <v>-37</v>
      </c>
      <c r="M58" s="18">
        <f t="shared" si="45"/>
        <v>-36.5</v>
      </c>
      <c r="N58" s="18">
        <f t="shared" si="45"/>
        <v>-37.4</v>
      </c>
      <c r="O58" s="18">
        <f t="shared" si="45"/>
        <v>-37.5</v>
      </c>
      <c r="P58" s="18">
        <f t="shared" si="45"/>
        <v>-38.1</v>
      </c>
      <c r="Q58" s="18">
        <f t="shared" si="45"/>
        <v>-37.799999999999997</v>
      </c>
      <c r="R58" s="18">
        <f t="shared" si="25"/>
        <v>-36.309090909090912</v>
      </c>
      <c r="S58" s="1"/>
      <c r="U58" s="13">
        <v>4</v>
      </c>
      <c r="V58" s="37">
        <f>COUNTIFS($U$2:$U$42, 4,$W$2:$W$42, 1)</f>
        <v>0</v>
      </c>
      <c r="W58" s="38">
        <f>COUNTIFS($U$2:$U$42, 4,$W$2:$W$42, 2)</f>
        <v>0</v>
      </c>
      <c r="X58" s="38">
        <f>COUNTIFS($U$2:$U$42, 4,$W$2:$W$42, 3)</f>
        <v>0</v>
      </c>
      <c r="Y58" s="39">
        <f>COUNTIFS($U$2:$U$42, 4,$W$2:$W$42, 4)</f>
        <v>0</v>
      </c>
      <c r="Z58" s="4">
        <f>SUM(V58:Y58)</f>
        <v>0</v>
      </c>
      <c r="AB58" s="5">
        <v>4</v>
      </c>
      <c r="AC58" s="1" t="e">
        <f t="shared" si="42"/>
        <v>#DIV/0!</v>
      </c>
      <c r="AD58" s="1" t="e">
        <f t="shared" si="41"/>
        <v>#DIV/0!</v>
      </c>
      <c r="AE58" s="1" t="e">
        <f t="shared" si="41"/>
        <v>#DIV/0!</v>
      </c>
      <c r="AF58" s="1" t="e">
        <f t="shared" si="41"/>
        <v>#DIV/0!</v>
      </c>
      <c r="AG58" s="4" t="e">
        <f>SUM(AC58:AF58)</f>
        <v>#DIV/0!</v>
      </c>
      <c r="AI58" s="5">
        <v>4</v>
      </c>
      <c r="AJ58" s="4">
        <f>COUNTIFS($U$2:$U$42, 4,$AO$2:$AO$42, 1)</f>
        <v>0</v>
      </c>
      <c r="AK58" s="4">
        <f>COUNTIFS($U$2:$U$42, 4,$AO$2:$AO$42, 2)</f>
        <v>0</v>
      </c>
      <c r="AL58" s="4">
        <f>COUNTIFS($U$2:$U$42, 4,$AO$2:$AO$42, 3)</f>
        <v>0</v>
      </c>
      <c r="AM58" s="4">
        <f>COUNTIFS($U$2:$U$42, 4,$AO$2:$AO$42, 4)</f>
        <v>0</v>
      </c>
      <c r="AN58" s="4">
        <f t="shared" si="43"/>
        <v>0</v>
      </c>
    </row>
    <row r="59" spans="6:42" x14ac:dyDescent="0.25">
      <c r="F59" s="15">
        <f t="shared" si="23"/>
        <v>2.5490461674195628</v>
      </c>
      <c r="G59" s="18">
        <f t="shared" ref="G59:Q59" si="46">G17*$S17</f>
        <v>25.8</v>
      </c>
      <c r="H59" s="18">
        <f t="shared" si="46"/>
        <v>26.5</v>
      </c>
      <c r="I59" s="18">
        <f t="shared" si="46"/>
        <v>27.7</v>
      </c>
      <c r="J59" s="18">
        <f t="shared" si="46"/>
        <v>29.4</v>
      </c>
      <c r="K59" s="18">
        <f t="shared" si="46"/>
        <v>29.7</v>
      </c>
      <c r="L59" s="18">
        <f t="shared" si="46"/>
        <v>30.6</v>
      </c>
      <c r="M59" s="18">
        <f t="shared" si="46"/>
        <v>31.8</v>
      </c>
      <c r="N59" s="18">
        <f t="shared" si="46"/>
        <v>32.9</v>
      </c>
      <c r="O59" s="18">
        <f t="shared" si="46"/>
        <v>31.4</v>
      </c>
      <c r="P59" s="18">
        <f t="shared" si="46"/>
        <v>32.299999999999997</v>
      </c>
      <c r="Q59" s="18">
        <f t="shared" si="46"/>
        <v>33.200000000000003</v>
      </c>
      <c r="R59" s="18">
        <f t="shared" si="25"/>
        <v>30.118181818181821</v>
      </c>
      <c r="S59" s="1"/>
      <c r="U59" s="6"/>
      <c r="V59" s="4">
        <f>SUM(V55:V58)</f>
        <v>0</v>
      </c>
      <c r="W59" s="4">
        <f t="shared" ref="W59:Y59" si="47">SUM(W55:W58)</f>
        <v>1</v>
      </c>
      <c r="X59" s="4">
        <f t="shared" si="47"/>
        <v>0</v>
      </c>
      <c r="Y59" s="4">
        <f t="shared" si="47"/>
        <v>0</v>
      </c>
      <c r="Z59" s="4">
        <f>SUM(Z55:Z58)</f>
        <v>1</v>
      </c>
      <c r="AB59" s="1"/>
      <c r="AC59" s="4" t="e">
        <f>SUM(AC55:AC58)</f>
        <v>#DIV/0!</v>
      </c>
      <c r="AD59" s="4" t="e">
        <f>SUM(AD55:AD58)</f>
        <v>#DIV/0!</v>
      </c>
      <c r="AE59" s="4" t="e">
        <f>SUM(AE55:AE58)</f>
        <v>#DIV/0!</v>
      </c>
      <c r="AF59" s="4" t="e">
        <f>SUM(AF55:AF58)</f>
        <v>#DIV/0!</v>
      </c>
      <c r="AG59" s="4" t="e">
        <f>SUM(AG55:AG58)</f>
        <v>#DIV/0!</v>
      </c>
      <c r="AI59" s="6"/>
      <c r="AJ59" s="4">
        <f>SUM(AJ55:AJ58)</f>
        <v>0</v>
      </c>
      <c r="AK59" s="4">
        <f t="shared" ref="AK59:AM59" si="48">SUM(AK55:AK58)</f>
        <v>0</v>
      </c>
      <c r="AL59" s="4">
        <f t="shared" si="48"/>
        <v>1</v>
      </c>
      <c r="AM59" s="4">
        <f t="shared" si="48"/>
        <v>0</v>
      </c>
      <c r="AN59" s="4">
        <f>SUM(AN55:AN58)</f>
        <v>1</v>
      </c>
    </row>
    <row r="60" spans="6:42" x14ac:dyDescent="0.25">
      <c r="F60" s="15">
        <f t="shared" si="23"/>
        <v>2.7732488332115275</v>
      </c>
      <c r="G60" s="18">
        <f t="shared" ref="G60:Q60" si="49">G18*$S18</f>
        <v>82.1</v>
      </c>
      <c r="H60" s="18">
        <f t="shared" si="49"/>
        <v>84.2</v>
      </c>
      <c r="I60" s="18">
        <f t="shared" si="49"/>
        <v>86.5</v>
      </c>
      <c r="J60" s="18">
        <f t="shared" si="49"/>
        <v>85.3</v>
      </c>
      <c r="K60" s="18">
        <f t="shared" si="49"/>
        <v>86</v>
      </c>
      <c r="L60" s="18">
        <f t="shared" si="49"/>
        <v>88.3</v>
      </c>
      <c r="M60" s="18">
        <f t="shared" si="49"/>
        <v>88.9</v>
      </c>
      <c r="N60" s="18">
        <f t="shared" si="49"/>
        <v>89.7</v>
      </c>
      <c r="O60" s="18">
        <f t="shared" si="49"/>
        <v>90</v>
      </c>
      <c r="P60" s="18">
        <f t="shared" si="49"/>
        <v>90.4</v>
      </c>
      <c r="Q60" s="18">
        <f t="shared" si="49"/>
        <v>90.1</v>
      </c>
      <c r="R60" s="18">
        <f t="shared" si="25"/>
        <v>87.409090909090907</v>
      </c>
      <c r="S60" s="1"/>
      <c r="U60" s="1"/>
      <c r="W60" s="1"/>
      <c r="X60" s="1"/>
      <c r="Y60" s="1"/>
      <c r="Z60" s="1"/>
      <c r="AI60" s="1"/>
      <c r="AJ60" s="3"/>
      <c r="AK60" s="1"/>
      <c r="AL60" s="1"/>
      <c r="AM60" s="1"/>
      <c r="AN60" s="1"/>
    </row>
    <row r="61" spans="6:42" ht="15.75" thickBot="1" x14ac:dyDescent="0.3">
      <c r="F61" s="15">
        <f t="shared" si="23"/>
        <v>0.24642904197207094</v>
      </c>
      <c r="G61" s="18">
        <f t="shared" ref="G61:Q61" si="50">G19*$S19</f>
        <v>7.5</v>
      </c>
      <c r="H61" s="18">
        <f t="shared" si="50"/>
        <v>7.8</v>
      </c>
      <c r="I61" s="18">
        <f t="shared" si="50"/>
        <v>8.1</v>
      </c>
      <c r="J61" s="18">
        <f t="shared" si="50"/>
        <v>8</v>
      </c>
      <c r="K61" s="18">
        <f t="shared" si="50"/>
        <v>7.8</v>
      </c>
      <c r="L61" s="18">
        <f t="shared" si="50"/>
        <v>7.9</v>
      </c>
      <c r="M61" s="18">
        <f t="shared" si="50"/>
        <v>7.9</v>
      </c>
      <c r="N61" s="18">
        <f t="shared" si="50"/>
        <v>7.9</v>
      </c>
      <c r="O61" s="18">
        <f t="shared" si="50"/>
        <v>8</v>
      </c>
      <c r="P61" s="18">
        <f t="shared" si="50"/>
        <v>8.1</v>
      </c>
      <c r="Q61" s="18">
        <f t="shared" si="50"/>
        <v>8.5</v>
      </c>
      <c r="R61" s="18">
        <f t="shared" si="25"/>
        <v>7.9545454545454533</v>
      </c>
      <c r="S61" s="1"/>
      <c r="U61" s="7" t="s">
        <v>95</v>
      </c>
      <c r="V61" s="13">
        <v>1</v>
      </c>
      <c r="W61" s="13">
        <v>2</v>
      </c>
      <c r="X61" s="13">
        <v>3</v>
      </c>
      <c r="Y61" s="13">
        <v>4</v>
      </c>
      <c r="Z61" s="1"/>
      <c r="AC61" t="s">
        <v>86</v>
      </c>
      <c r="AI61" s="7" t="s">
        <v>88</v>
      </c>
      <c r="AJ61" s="8">
        <v>1</v>
      </c>
      <c r="AK61" s="8">
        <v>2</v>
      </c>
      <c r="AL61" s="8">
        <v>3</v>
      </c>
      <c r="AM61" s="8">
        <v>4</v>
      </c>
      <c r="AN61" s="1"/>
    </row>
    <row r="62" spans="6:42" x14ac:dyDescent="0.25">
      <c r="F62" s="15">
        <f t="shared" si="23"/>
        <v>11.553220723716354</v>
      </c>
      <c r="G62" s="18">
        <f t="shared" ref="G62:Q62" si="51">G20*$S20</f>
        <v>-327.5</v>
      </c>
      <c r="H62" s="18">
        <f t="shared" si="51"/>
        <v>-310.39999999999998</v>
      </c>
      <c r="I62" s="18">
        <f t="shared" si="51"/>
        <v>-314.60000000000002</v>
      </c>
      <c r="J62" s="18">
        <f t="shared" si="51"/>
        <v>-295.3</v>
      </c>
      <c r="K62" s="18">
        <f t="shared" si="51"/>
        <v>-309.89999999999998</v>
      </c>
      <c r="L62" s="18">
        <f t="shared" si="51"/>
        <v>-293.39999999999998</v>
      </c>
      <c r="M62" s="18">
        <f t="shared" si="51"/>
        <v>-296.10000000000002</v>
      </c>
      <c r="N62" s="18">
        <f t="shared" si="51"/>
        <v>-302.8</v>
      </c>
      <c r="O62" s="18">
        <f t="shared" si="51"/>
        <v>-291.10000000000002</v>
      </c>
      <c r="P62" s="18">
        <f t="shared" si="51"/>
        <v>-292.7</v>
      </c>
      <c r="Q62" s="18">
        <f t="shared" si="51"/>
        <v>-295.8</v>
      </c>
      <c r="R62" s="18">
        <f t="shared" si="25"/>
        <v>-302.69090909090909</v>
      </c>
      <c r="S62" s="1"/>
      <c r="U62" s="13">
        <v>1</v>
      </c>
      <c r="V62" s="40"/>
      <c r="W62" s="23"/>
      <c r="X62" s="23"/>
      <c r="Y62" s="24"/>
      <c r="Z62" s="4"/>
      <c r="AA62" s="43" t="s">
        <v>117</v>
      </c>
      <c r="AB62" s="7" t="s">
        <v>82</v>
      </c>
      <c r="AC62" s="8">
        <v>1</v>
      </c>
      <c r="AD62" s="8">
        <v>2</v>
      </c>
      <c r="AE62" s="8">
        <v>3</v>
      </c>
      <c r="AF62" s="8">
        <v>4</v>
      </c>
      <c r="AG62" s="1"/>
      <c r="AI62" s="5">
        <v>1</v>
      </c>
      <c r="AJ62" s="11" t="e">
        <f>(AJ55/$Z55)</f>
        <v>#DIV/0!</v>
      </c>
      <c r="AK62" s="11" t="e">
        <f t="shared" ref="AJ62:AM65" si="52">(AK55/$Z55)</f>
        <v>#DIV/0!</v>
      </c>
      <c r="AL62" s="11" t="e">
        <f t="shared" si="52"/>
        <v>#DIV/0!</v>
      </c>
      <c r="AM62" s="11" t="e">
        <f t="shared" si="52"/>
        <v>#DIV/0!</v>
      </c>
      <c r="AN62" s="4" t="e">
        <f>SUM(AJ62:AM62)</f>
        <v>#DIV/0!</v>
      </c>
      <c r="AO62" s="3" t="e">
        <f>(4-SUM(AJ62,AK63,AL64,AM65))/3</f>
        <v>#DIV/0!</v>
      </c>
    </row>
    <row r="63" spans="6:42" ht="15.75" thickBot="1" x14ac:dyDescent="0.3">
      <c r="F63" s="15">
        <f t="shared" si="23"/>
        <v>0.57587877512230279</v>
      </c>
      <c r="G63" s="18">
        <f t="shared" ref="G63:Q63" si="53">G21*$S21</f>
        <v>7.2</v>
      </c>
      <c r="H63" s="18">
        <f t="shared" si="53"/>
        <v>7.8</v>
      </c>
      <c r="I63" s="18">
        <f t="shared" si="53"/>
        <v>7.8</v>
      </c>
      <c r="J63" s="18">
        <f t="shared" si="53"/>
        <v>7.8</v>
      </c>
      <c r="K63" s="18">
        <f t="shared" si="53"/>
        <v>7.8</v>
      </c>
      <c r="L63" s="18">
        <f t="shared" si="53"/>
        <v>8.5</v>
      </c>
      <c r="M63" s="18">
        <f t="shared" si="53"/>
        <v>8.5</v>
      </c>
      <c r="N63" s="18">
        <f t="shared" si="53"/>
        <v>8.3000000000000007</v>
      </c>
      <c r="O63" s="18">
        <f t="shared" si="53"/>
        <v>8.8000000000000007</v>
      </c>
      <c r="P63" s="18">
        <f t="shared" si="53"/>
        <v>8.9</v>
      </c>
      <c r="Q63" s="18">
        <f t="shared" si="53"/>
        <v>9</v>
      </c>
      <c r="R63" s="18">
        <f t="shared" si="25"/>
        <v>8.2181818181818187</v>
      </c>
      <c r="S63" s="1"/>
      <c r="U63" s="13">
        <v>2</v>
      </c>
      <c r="V63" s="41"/>
      <c r="W63" s="14"/>
      <c r="X63" s="14"/>
      <c r="Y63" s="26"/>
      <c r="Z63" s="4"/>
      <c r="AA63" s="44" t="s">
        <v>118</v>
      </c>
      <c r="AB63" s="5">
        <v>1</v>
      </c>
      <c r="AC63" s="1" t="e">
        <f t="shared" ref="AC63:AF66" si="54">AVERAGE(V62,V77,V92,V107,V122)</f>
        <v>#DIV/0!</v>
      </c>
      <c r="AD63" s="1" t="e">
        <f t="shared" si="54"/>
        <v>#DIV/0!</v>
      </c>
      <c r="AE63" s="1" t="e">
        <f t="shared" si="54"/>
        <v>#DIV/0!</v>
      </c>
      <c r="AF63" s="1" t="e">
        <f t="shared" si="54"/>
        <v>#DIV/0!</v>
      </c>
      <c r="AG63" s="4" t="e">
        <f>SUM(AC63:AF63)</f>
        <v>#DIV/0!</v>
      </c>
      <c r="AH63" s="3" t="e">
        <f>(4-SUM(AC63,AD64,AE65,AF66))/3</f>
        <v>#DIV/0!</v>
      </c>
      <c r="AI63" s="5">
        <v>2</v>
      </c>
      <c r="AJ63" s="11" t="e">
        <f>(AJ56/$Z56)</f>
        <v>#DIV/0!</v>
      </c>
      <c r="AK63" s="11" t="e">
        <f>(AK56/$Z56)</f>
        <v>#DIV/0!</v>
      </c>
      <c r="AL63" s="11" t="e">
        <f t="shared" si="52"/>
        <v>#DIV/0!</v>
      </c>
      <c r="AM63" s="11" t="e">
        <f t="shared" si="52"/>
        <v>#DIV/0!</v>
      </c>
      <c r="AN63" s="4" t="e">
        <f>SUM(AJ63:AM63)</f>
        <v>#DIV/0!</v>
      </c>
      <c r="AO63" s="3" t="e">
        <f>1-ABS(MDETERM(AJ62:AM65))</f>
        <v>#DIV/0!</v>
      </c>
    </row>
    <row r="64" spans="6:42" x14ac:dyDescent="0.25">
      <c r="F64" s="15">
        <f t="shared" si="23"/>
        <v>7.0072949001866487</v>
      </c>
      <c r="G64" s="18">
        <f t="shared" ref="G64:Q64" si="55">G22*$S22</f>
        <v>11.8</v>
      </c>
      <c r="H64" s="18">
        <f t="shared" si="55"/>
        <v>13.6</v>
      </c>
      <c r="I64" s="18">
        <f t="shared" si="55"/>
        <v>15</v>
      </c>
      <c r="J64" s="18">
        <f t="shared" si="55"/>
        <v>17.3</v>
      </c>
      <c r="K64" s="18">
        <f t="shared" si="55"/>
        <v>18.2</v>
      </c>
      <c r="L64" s="18">
        <f t="shared" si="55"/>
        <v>20.9</v>
      </c>
      <c r="M64" s="18">
        <f t="shared" si="55"/>
        <v>23.6</v>
      </c>
      <c r="N64" s="18">
        <f t="shared" si="55"/>
        <v>25.3</v>
      </c>
      <c r="O64" s="18">
        <f t="shared" si="55"/>
        <v>28.1</v>
      </c>
      <c r="P64" s="18">
        <f t="shared" si="55"/>
        <v>30.8</v>
      </c>
      <c r="Q64" s="18">
        <f t="shared" si="55"/>
        <v>32.200000000000003</v>
      </c>
      <c r="R64" s="18">
        <f t="shared" si="25"/>
        <v>21.527272727272727</v>
      </c>
      <c r="S64" s="1"/>
      <c r="U64" s="13">
        <v>3</v>
      </c>
      <c r="V64" s="41"/>
      <c r="W64" s="14"/>
      <c r="X64" s="14"/>
      <c r="Y64" s="26"/>
      <c r="Z64" s="4"/>
      <c r="AB64" s="5">
        <v>2</v>
      </c>
      <c r="AC64" s="1" t="e">
        <f t="shared" si="54"/>
        <v>#DIV/0!</v>
      </c>
      <c r="AD64" s="1" t="e">
        <f t="shared" si="54"/>
        <v>#DIV/0!</v>
      </c>
      <c r="AE64" s="1" t="e">
        <f t="shared" si="54"/>
        <v>#DIV/0!</v>
      </c>
      <c r="AF64" s="1" t="e">
        <f t="shared" si="54"/>
        <v>#DIV/0!</v>
      </c>
      <c r="AG64" s="4" t="e">
        <f>SUM(AC64:AF64)</f>
        <v>#DIV/0!</v>
      </c>
      <c r="AH64" s="3" t="e">
        <f>1-ABS(MDETERM(AC63:AF66))</f>
        <v>#DIV/0!</v>
      </c>
      <c r="AI64" s="5">
        <v>3</v>
      </c>
      <c r="AJ64" s="11">
        <f t="shared" si="52"/>
        <v>0</v>
      </c>
      <c r="AK64" s="11">
        <f t="shared" si="52"/>
        <v>0</v>
      </c>
      <c r="AL64" s="11">
        <f t="shared" si="52"/>
        <v>1</v>
      </c>
      <c r="AM64" s="11">
        <f t="shared" si="52"/>
        <v>0</v>
      </c>
      <c r="AN64" s="4">
        <f t="shared" ref="AN64:AN65" si="56">SUM(AJ64:AM64)</f>
        <v>1</v>
      </c>
    </row>
    <row r="65" spans="6:40" ht="15.75" thickBot="1" x14ac:dyDescent="0.3">
      <c r="F65" s="15">
        <f t="shared" si="23"/>
        <v>2.4270820490307452</v>
      </c>
      <c r="G65" s="18">
        <f t="shared" ref="G65:Q65" si="57">G23*$S23</f>
        <v>7.7</v>
      </c>
      <c r="H65" s="18">
        <f t="shared" si="57"/>
        <v>9.1</v>
      </c>
      <c r="I65" s="18">
        <f t="shared" si="57"/>
        <v>8.6</v>
      </c>
      <c r="J65" s="18">
        <f t="shared" si="57"/>
        <v>9.9</v>
      </c>
      <c r="K65" s="18">
        <f t="shared" si="57"/>
        <v>10.5</v>
      </c>
      <c r="L65" s="18">
        <f t="shared" si="57"/>
        <v>11.4</v>
      </c>
      <c r="M65" s="18">
        <f t="shared" si="57"/>
        <v>12.1</v>
      </c>
      <c r="N65" s="18">
        <f t="shared" si="57"/>
        <v>12.4</v>
      </c>
      <c r="O65" s="18">
        <f t="shared" si="57"/>
        <v>13.8</v>
      </c>
      <c r="P65" s="18">
        <f t="shared" si="57"/>
        <v>14.6</v>
      </c>
      <c r="Q65" s="18">
        <f t="shared" si="57"/>
        <v>14.8</v>
      </c>
      <c r="R65" s="18">
        <f t="shared" si="25"/>
        <v>11.354545454545454</v>
      </c>
      <c r="S65" s="1"/>
      <c r="U65" s="13">
        <v>4</v>
      </c>
      <c r="V65" s="42"/>
      <c r="W65" s="28"/>
      <c r="X65" s="28"/>
      <c r="Y65" s="29"/>
      <c r="Z65" s="4"/>
      <c r="AB65" s="5">
        <v>3</v>
      </c>
      <c r="AC65" s="1" t="e">
        <f t="shared" si="54"/>
        <v>#DIV/0!</v>
      </c>
      <c r="AD65" s="1" t="e">
        <f t="shared" si="54"/>
        <v>#DIV/0!</v>
      </c>
      <c r="AE65" s="1" t="e">
        <f t="shared" si="54"/>
        <v>#DIV/0!</v>
      </c>
      <c r="AF65" s="1" t="e">
        <f t="shared" si="54"/>
        <v>#DIV/0!</v>
      </c>
      <c r="AG65" s="4" t="e">
        <f>SUM(AC65:AF65)</f>
        <v>#DIV/0!</v>
      </c>
      <c r="AI65" s="5">
        <v>4</v>
      </c>
      <c r="AJ65" s="11" t="e">
        <f t="shared" si="52"/>
        <v>#DIV/0!</v>
      </c>
      <c r="AK65" s="11" t="e">
        <f t="shared" si="52"/>
        <v>#DIV/0!</v>
      </c>
      <c r="AL65" s="11" t="e">
        <f t="shared" si="52"/>
        <v>#DIV/0!</v>
      </c>
      <c r="AM65" s="11" t="e">
        <f t="shared" si="52"/>
        <v>#DIV/0!</v>
      </c>
      <c r="AN65" s="4" t="e">
        <f t="shared" si="56"/>
        <v>#DIV/0!</v>
      </c>
    </row>
    <row r="66" spans="6:40" x14ac:dyDescent="0.25">
      <c r="F66" s="15">
        <f t="shared" si="23"/>
        <v>2.0455272714343873</v>
      </c>
      <c r="G66" s="18">
        <f t="shared" ref="G66:Q66" si="58">G24*$S24</f>
        <v>7</v>
      </c>
      <c r="H66" s="18">
        <f t="shared" si="58"/>
        <v>8.4</v>
      </c>
      <c r="I66" s="18">
        <f t="shared" si="58"/>
        <v>7.4</v>
      </c>
      <c r="J66" s="18">
        <f t="shared" si="58"/>
        <v>9.1999999999999993</v>
      </c>
      <c r="K66" s="18">
        <f t="shared" si="58"/>
        <v>9.8000000000000007</v>
      </c>
      <c r="L66" s="18">
        <f t="shared" si="58"/>
        <v>10.5</v>
      </c>
      <c r="M66" s="18">
        <f t="shared" si="58"/>
        <v>10.4</v>
      </c>
      <c r="N66" s="18">
        <f t="shared" si="58"/>
        <v>10.6</v>
      </c>
      <c r="O66" s="18">
        <f t="shared" si="58"/>
        <v>12.2</v>
      </c>
      <c r="P66" s="18">
        <f t="shared" si="58"/>
        <v>12.9</v>
      </c>
      <c r="Q66" s="18">
        <f t="shared" si="58"/>
        <v>13</v>
      </c>
      <c r="R66" s="18">
        <f t="shared" si="25"/>
        <v>10.127272727272727</v>
      </c>
      <c r="S66" s="1"/>
      <c r="U66" s="1"/>
      <c r="V66" s="4"/>
      <c r="W66" s="4"/>
      <c r="X66" s="4"/>
      <c r="Y66" s="4"/>
      <c r="Z66" s="4"/>
      <c r="AB66" s="5">
        <v>4</v>
      </c>
      <c r="AC66" s="1" t="e">
        <f t="shared" si="54"/>
        <v>#DIV/0!</v>
      </c>
      <c r="AD66" s="1" t="e">
        <f t="shared" si="54"/>
        <v>#DIV/0!</v>
      </c>
      <c r="AE66" s="1" t="e">
        <f t="shared" si="54"/>
        <v>#DIV/0!</v>
      </c>
      <c r="AF66" s="1" t="e">
        <f t="shared" si="54"/>
        <v>#DIV/0!</v>
      </c>
      <c r="AG66" s="4" t="e">
        <f>SUM(AC66:AF66)</f>
        <v>#DIV/0!</v>
      </c>
      <c r="AI66" s="1"/>
      <c r="AJ66" s="4" t="e">
        <f>SUM(AJ62:AJ65)</f>
        <v>#DIV/0!</v>
      </c>
      <c r="AK66" s="4" t="e">
        <f t="shared" ref="AK66:AM66" si="59">SUM(AK62:AK65)</f>
        <v>#DIV/0!</v>
      </c>
      <c r="AL66" s="4" t="e">
        <f t="shared" si="59"/>
        <v>#DIV/0!</v>
      </c>
      <c r="AM66" s="4" t="e">
        <f t="shared" si="59"/>
        <v>#DIV/0!</v>
      </c>
      <c r="AN66" s="4" t="e">
        <f>SUM(AN62:AN65)</f>
        <v>#DIV/0!</v>
      </c>
    </row>
    <row r="67" spans="6:40" x14ac:dyDescent="0.25">
      <c r="F67" s="15">
        <f t="shared" si="23"/>
        <v>0.47768380565162361</v>
      </c>
      <c r="G67" s="18">
        <f t="shared" ref="G67:Q67" si="60">G25*$S25</f>
        <v>6.8</v>
      </c>
      <c r="H67" s="18">
        <f t="shared" si="60"/>
        <v>7.5</v>
      </c>
      <c r="I67" s="18">
        <f t="shared" si="60"/>
        <v>6.4</v>
      </c>
      <c r="J67" s="18">
        <f t="shared" si="60"/>
        <v>5.9</v>
      </c>
      <c r="K67" s="18">
        <f t="shared" si="60"/>
        <v>6.4</v>
      </c>
      <c r="L67" s="18">
        <f t="shared" si="60"/>
        <v>6.5</v>
      </c>
      <c r="M67" s="18">
        <f t="shared" si="60"/>
        <v>7.4</v>
      </c>
      <c r="N67" s="18">
        <f t="shared" si="60"/>
        <v>6.9</v>
      </c>
      <c r="O67" s="18">
        <f t="shared" si="60"/>
        <v>7.2</v>
      </c>
      <c r="P67" s="18">
        <f t="shared" si="60"/>
        <v>6.6</v>
      </c>
      <c r="Q67" s="18">
        <f t="shared" si="60"/>
        <v>6.9</v>
      </c>
      <c r="R67" s="18">
        <f t="shared" si="25"/>
        <v>6.7727272727272725</v>
      </c>
      <c r="S67" s="1"/>
      <c r="U67" s="1"/>
      <c r="W67" s="1"/>
      <c r="X67" s="1"/>
      <c r="Y67" s="1"/>
      <c r="Z67" s="1"/>
      <c r="AB67" s="1"/>
      <c r="AC67" s="4" t="e">
        <f>SUM(AC63:AC66)</f>
        <v>#DIV/0!</v>
      </c>
      <c r="AD67" s="4" t="e">
        <f>SUM(AD63:AD66)</f>
        <v>#DIV/0!</v>
      </c>
      <c r="AE67" s="4" t="e">
        <f>SUM(AE63:AE66)</f>
        <v>#DIV/0!</v>
      </c>
      <c r="AF67" s="4" t="e">
        <f>SUM(AF63:AF66)</f>
        <v>#DIV/0!</v>
      </c>
      <c r="AG67" s="4" t="e">
        <f>SUM(AG63:AG66)</f>
        <v>#DIV/0!</v>
      </c>
    </row>
    <row r="68" spans="6:40" x14ac:dyDescent="0.25">
      <c r="F68" s="15">
        <f t="shared" si="23"/>
        <v>2.3863627705626134</v>
      </c>
      <c r="G68" s="18">
        <f t="shared" ref="G68:Q68" si="61">G26*$S26</f>
        <v>71.099999999999994</v>
      </c>
      <c r="H68" s="18">
        <f t="shared" si="61"/>
        <v>72.900000000000006</v>
      </c>
      <c r="I68" s="18">
        <f t="shared" si="61"/>
        <v>74</v>
      </c>
      <c r="J68" s="18">
        <f t="shared" si="61"/>
        <v>74.2</v>
      </c>
      <c r="K68" s="18">
        <f t="shared" si="61"/>
        <v>75</v>
      </c>
      <c r="L68" s="18">
        <f t="shared" si="61"/>
        <v>76.5</v>
      </c>
      <c r="M68" s="18">
        <f t="shared" si="61"/>
        <v>76.900000000000006</v>
      </c>
      <c r="N68" s="18">
        <f t="shared" si="61"/>
        <v>77.3</v>
      </c>
      <c r="O68" s="18">
        <f t="shared" si="61"/>
        <v>77.7</v>
      </c>
      <c r="P68" s="18">
        <f t="shared" si="61"/>
        <v>78</v>
      </c>
      <c r="Q68" s="18">
        <f t="shared" si="61"/>
        <v>78.599999999999994</v>
      </c>
      <c r="R68" s="18">
        <f t="shared" si="25"/>
        <v>75.654545454545456</v>
      </c>
      <c r="S68" s="1"/>
      <c r="U68" s="1"/>
      <c r="W68" s="1"/>
      <c r="X68" s="1"/>
      <c r="Y68" s="1"/>
      <c r="Z68" s="1"/>
    </row>
    <row r="69" spans="6:40" x14ac:dyDescent="0.25">
      <c r="F69" s="15">
        <f t="shared" si="23"/>
        <v>1.2651985111939044</v>
      </c>
      <c r="G69" s="18">
        <f t="shared" ref="G69:Q69" si="62">G27*$S27</f>
        <v>-5.7</v>
      </c>
      <c r="H69" s="18">
        <f t="shared" si="62"/>
        <v>-4.9000000000000004</v>
      </c>
      <c r="I69" s="18">
        <f t="shared" si="62"/>
        <v>-3.9</v>
      </c>
      <c r="J69" s="18">
        <f t="shared" si="62"/>
        <v>-3.5</v>
      </c>
      <c r="K69" s="18">
        <f t="shared" si="62"/>
        <v>-3.3</v>
      </c>
      <c r="L69" s="18">
        <f t="shared" si="62"/>
        <v>-2.8</v>
      </c>
      <c r="M69" s="18">
        <f t="shared" si="62"/>
        <v>-2.4</v>
      </c>
      <c r="N69" s="18">
        <f t="shared" si="62"/>
        <v>-2.2999999999999998</v>
      </c>
      <c r="O69" s="18">
        <f t="shared" si="62"/>
        <v>-2.2000000000000002</v>
      </c>
      <c r="P69" s="18">
        <f t="shared" si="62"/>
        <v>-2</v>
      </c>
      <c r="Q69" s="18">
        <f t="shared" si="62"/>
        <v>-1.7</v>
      </c>
      <c r="R69" s="18">
        <f t="shared" si="25"/>
        <v>-3.1545454545454548</v>
      </c>
      <c r="S69" s="1"/>
      <c r="U69" s="7" t="s">
        <v>96</v>
      </c>
      <c r="V69" s="8">
        <v>1</v>
      </c>
      <c r="W69" s="8">
        <v>2</v>
      </c>
      <c r="X69" s="8">
        <v>3</v>
      </c>
      <c r="Y69" s="8">
        <v>4</v>
      </c>
      <c r="Z69" s="9"/>
      <c r="AC69" t="s">
        <v>85</v>
      </c>
    </row>
    <row r="70" spans="6:40" x14ac:dyDescent="0.25">
      <c r="F70" s="15">
        <f t="shared" si="23"/>
        <v>4.5266885347800427E-2</v>
      </c>
      <c r="G70" s="18">
        <f t="shared" ref="G70:Q70" si="63">G28*$S28</f>
        <v>0.4</v>
      </c>
      <c r="H70" s="18">
        <f t="shared" si="63"/>
        <v>0.4</v>
      </c>
      <c r="I70" s="18">
        <f t="shared" si="63"/>
        <v>0.44</v>
      </c>
      <c r="J70" s="18">
        <f t="shared" si="63"/>
        <v>0.48</v>
      </c>
      <c r="K70" s="18">
        <f t="shared" si="63"/>
        <v>0.49</v>
      </c>
      <c r="L70" s="18">
        <f t="shared" si="63"/>
        <v>0.5</v>
      </c>
      <c r="M70" s="18">
        <f t="shared" si="63"/>
        <v>0.51</v>
      </c>
      <c r="N70" s="18">
        <f t="shared" si="63"/>
        <v>0.51</v>
      </c>
      <c r="O70" s="18">
        <f t="shared" si="63"/>
        <v>0.51</v>
      </c>
      <c r="P70" s="18">
        <f t="shared" si="63"/>
        <v>0.5</v>
      </c>
      <c r="Q70" s="18">
        <f t="shared" si="63"/>
        <v>0.53</v>
      </c>
      <c r="R70" s="18">
        <f t="shared" si="25"/>
        <v>0.47909090909090907</v>
      </c>
      <c r="S70" s="1"/>
      <c r="U70" s="5">
        <v>1</v>
      </c>
      <c r="V70" s="4">
        <f>COUNTIFS($W$2:$W$42, 1,$Y$2:$Y$42, 1)</f>
        <v>0</v>
      </c>
      <c r="W70" s="4">
        <f>COUNTIFS($W$2:$W$42, 1,$Y$2:$Y$42, 2)</f>
        <v>0</v>
      </c>
      <c r="X70" s="4">
        <f>COUNTIFS($W$2:$W$42, 1,$Y$2:$Y$42, 3)</f>
        <v>0</v>
      </c>
      <c r="Y70" s="4">
        <f>COUNTIFS($W$2:$W$42, 1,$Y$2:$Y$42, 4)</f>
        <v>0</v>
      </c>
      <c r="Z70" s="4">
        <f>SUM(V70:Y70)</f>
        <v>0</v>
      </c>
      <c r="AB70" s="7" t="s">
        <v>82</v>
      </c>
      <c r="AC70" s="8">
        <v>1</v>
      </c>
      <c r="AD70" s="8">
        <v>2</v>
      </c>
      <c r="AE70" s="8">
        <v>3</v>
      </c>
      <c r="AF70" s="8">
        <v>4</v>
      </c>
      <c r="AG70" s="1"/>
    </row>
    <row r="71" spans="6:40" x14ac:dyDescent="0.25">
      <c r="F71" s="15">
        <f t="shared" si="23"/>
        <v>3.0271498746570768E-2</v>
      </c>
      <c r="G71" s="18">
        <f t="shared" ref="G71:Q71" si="64">G29*$S29</f>
        <v>0.34</v>
      </c>
      <c r="H71" s="18">
        <f t="shared" si="64"/>
        <v>0.34</v>
      </c>
      <c r="I71" s="18">
        <f t="shared" si="64"/>
        <v>0.36</v>
      </c>
      <c r="J71" s="18">
        <f t="shared" si="64"/>
        <v>0.4</v>
      </c>
      <c r="K71" s="18">
        <f t="shared" si="64"/>
        <v>0.4</v>
      </c>
      <c r="L71" s="18">
        <f t="shared" si="64"/>
        <v>0.41</v>
      </c>
      <c r="M71" s="18">
        <f t="shared" si="64"/>
        <v>0.41</v>
      </c>
      <c r="N71" s="18">
        <f t="shared" si="64"/>
        <v>0.42</v>
      </c>
      <c r="O71" s="18">
        <f t="shared" si="64"/>
        <v>0.42</v>
      </c>
      <c r="P71" s="18">
        <f t="shared" si="64"/>
        <v>0.41</v>
      </c>
      <c r="Q71" s="18">
        <f t="shared" si="64"/>
        <v>0.4</v>
      </c>
      <c r="R71" s="18">
        <f t="shared" si="25"/>
        <v>0.39181818181818184</v>
      </c>
      <c r="U71" s="5">
        <v>2</v>
      </c>
      <c r="V71" s="4">
        <f>COUNTIFS($W$2:$W$42, 2,$Y$2:$Y$42, 1)</f>
        <v>0</v>
      </c>
      <c r="W71" s="4">
        <f>COUNTIFS($W$2:$W$42, 2,$Y$2:$Y$42, 2)</f>
        <v>0</v>
      </c>
      <c r="X71" s="4">
        <f>COUNTIFS($W$2:$W$42, 2,$Y$2:$Y$42, 3)</f>
        <v>1</v>
      </c>
      <c r="Y71" s="4">
        <f>COUNTIFS($W$2:$W$42, 2,$Y$2:$Y$42, 4)</f>
        <v>0</v>
      </c>
      <c r="Z71" s="4">
        <f>SUM(V71:Y71)</f>
        <v>1</v>
      </c>
      <c r="AB71" s="5">
        <v>1</v>
      </c>
      <c r="AC71" s="1" t="e">
        <f>AVERAGE(V137,V152,V167,V182,V197)</f>
        <v>#DIV/0!</v>
      </c>
      <c r="AD71" s="1" t="e">
        <f t="shared" ref="AD71:AF74" si="65">AVERAGE(W137,W152,W167,W182,W197)</f>
        <v>#DIV/0!</v>
      </c>
      <c r="AE71" s="1" t="e">
        <f t="shared" si="65"/>
        <v>#DIV/0!</v>
      </c>
      <c r="AF71" s="1" t="e">
        <f t="shared" si="65"/>
        <v>#DIV/0!</v>
      </c>
      <c r="AG71" s="4" t="e">
        <f>SUM(AC71:AF71)</f>
        <v>#DIV/0!</v>
      </c>
      <c r="AH71" s="3" t="e">
        <f>(4-SUM(AC71,AD72,AE73,AF74))/3</f>
        <v>#DIV/0!</v>
      </c>
    </row>
    <row r="72" spans="6:40" x14ac:dyDescent="0.25">
      <c r="F72" s="15">
        <f t="shared" si="23"/>
        <v>0.10014534891392064</v>
      </c>
      <c r="G72" s="18">
        <f t="shared" ref="G72:Q72" si="66">G30*$S30</f>
        <v>1.72</v>
      </c>
      <c r="H72" s="18">
        <f t="shared" si="66"/>
        <v>1.71</v>
      </c>
      <c r="I72" s="18">
        <f t="shared" si="66"/>
        <v>1.8</v>
      </c>
      <c r="J72" s="18">
        <f t="shared" si="66"/>
        <v>1.84</v>
      </c>
      <c r="K72" s="18">
        <f t="shared" si="66"/>
        <v>1.82</v>
      </c>
      <c r="L72" s="18">
        <f t="shared" si="66"/>
        <v>1.89</v>
      </c>
      <c r="M72" s="18">
        <f t="shared" si="66"/>
        <v>1.95</v>
      </c>
      <c r="N72" s="18">
        <f t="shared" si="66"/>
        <v>1.9</v>
      </c>
      <c r="O72" s="18">
        <f t="shared" si="66"/>
        <v>1.94</v>
      </c>
      <c r="P72" s="18">
        <f t="shared" si="66"/>
        <v>2</v>
      </c>
      <c r="Q72" s="18">
        <f t="shared" si="66"/>
        <v>1.99</v>
      </c>
      <c r="R72" s="18">
        <f t="shared" si="25"/>
        <v>1.8690909090909089</v>
      </c>
      <c r="U72" s="5">
        <v>3</v>
      </c>
      <c r="V72" s="4">
        <f>COUNTIFS($W$2:$W$42, 3,$Y$2:$Y$42, 1)</f>
        <v>0</v>
      </c>
      <c r="W72" s="4">
        <f>COUNTIFS($W$2:$W$42, 3,$Y$2:$Y$42, 2)</f>
        <v>0</v>
      </c>
      <c r="X72" s="4">
        <f>COUNTIFS($W$2:$W$42, 3,$Y$2:$Y$42, 3)</f>
        <v>0</v>
      </c>
      <c r="Y72" s="4">
        <f>COUNTIFS($W$2:$W$42, 3,$Y$2:$Y$42, 4)</f>
        <v>0</v>
      </c>
      <c r="Z72" s="4">
        <f>SUM(V72:Y72)</f>
        <v>0</v>
      </c>
      <c r="AB72" s="5">
        <v>2</v>
      </c>
      <c r="AC72" s="1" t="e">
        <f t="shared" ref="AC72:AC74" si="67">AVERAGE(V138,V153,V168,V183,V198)</f>
        <v>#DIV/0!</v>
      </c>
      <c r="AD72" s="1" t="e">
        <f t="shared" si="65"/>
        <v>#DIV/0!</v>
      </c>
      <c r="AE72" s="1" t="e">
        <f t="shared" si="65"/>
        <v>#DIV/0!</v>
      </c>
      <c r="AF72" s="1" t="e">
        <f t="shared" si="65"/>
        <v>#DIV/0!</v>
      </c>
      <c r="AG72" s="4" t="e">
        <f>SUM(AC72:AF72)</f>
        <v>#DIV/0!</v>
      </c>
      <c r="AH72" s="3" t="e">
        <f>1-ABS(MDETERM(AC71:AF74))</f>
        <v>#DIV/0!</v>
      </c>
    </row>
    <row r="73" spans="6:40" x14ac:dyDescent="0.25">
      <c r="F73" s="15">
        <f t="shared" si="23"/>
        <v>0.56573452745573238</v>
      </c>
      <c r="G73" s="18">
        <f t="shared" ref="G73:Q73" si="68">G31*$S31</f>
        <v>39.217777777777741</v>
      </c>
      <c r="H73" s="18">
        <f t="shared" si="68"/>
        <v>39.327777777777754</v>
      </c>
      <c r="I73" s="18">
        <f t="shared" si="68"/>
        <v>38.700000000000003</v>
      </c>
      <c r="J73" s="18">
        <f t="shared" si="68"/>
        <v>39.5</v>
      </c>
      <c r="K73" s="18">
        <f t="shared" si="68"/>
        <v>40.200000000000003</v>
      </c>
      <c r="L73" s="18">
        <f t="shared" si="68"/>
        <v>40.299999999999997</v>
      </c>
      <c r="M73" s="18">
        <f t="shared" si="68"/>
        <v>40.5</v>
      </c>
      <c r="N73" s="18">
        <f t="shared" si="68"/>
        <v>39.6</v>
      </c>
      <c r="O73" s="18">
        <f t="shared" si="68"/>
        <v>39.700000000000003</v>
      </c>
      <c r="P73" s="18">
        <f t="shared" si="68"/>
        <v>40</v>
      </c>
      <c r="Q73" s="18">
        <f t="shared" si="68"/>
        <v>40.4</v>
      </c>
      <c r="R73" s="18">
        <f t="shared" si="25"/>
        <v>39.767777777777773</v>
      </c>
      <c r="U73" s="5">
        <v>4</v>
      </c>
      <c r="V73" s="4">
        <f>COUNTIFS($W$2:$W$42, 4,$Y$2:$Y$42, 1)</f>
        <v>0</v>
      </c>
      <c r="W73" s="4">
        <f>COUNTIFS($W$2:$W$42, 4,$Y$2:$Y$42, 2)</f>
        <v>0</v>
      </c>
      <c r="X73" s="4">
        <f>COUNTIFS($W$2:$W$42, 4,$Y$2:$Y$42, 3)</f>
        <v>0</v>
      </c>
      <c r="Y73" s="4">
        <f>COUNTIFS($W$2:$W$42, 4,$Y$2:$Y$42, 4)</f>
        <v>0</v>
      </c>
      <c r="Z73" s="4">
        <f>SUM(V73:Y73)</f>
        <v>0</v>
      </c>
      <c r="AB73" s="5">
        <v>3</v>
      </c>
      <c r="AC73" s="1" t="e">
        <f t="shared" si="67"/>
        <v>#DIV/0!</v>
      </c>
      <c r="AD73" s="1" t="e">
        <f t="shared" si="65"/>
        <v>#DIV/0!</v>
      </c>
      <c r="AE73" s="1" t="e">
        <f t="shared" si="65"/>
        <v>#DIV/0!</v>
      </c>
      <c r="AF73" s="1" t="e">
        <f t="shared" si="65"/>
        <v>#DIV/0!</v>
      </c>
      <c r="AG73" s="4" t="e">
        <f>SUM(AC73:AF73)</f>
        <v>#DIV/0!</v>
      </c>
    </row>
    <row r="74" spans="6:40" x14ac:dyDescent="0.25">
      <c r="F74" s="15">
        <f t="shared" si="23"/>
        <v>0.10027739304327592</v>
      </c>
      <c r="G74" s="18">
        <f t="shared" ref="G74:Q74" si="69">G32*$S32</f>
        <v>9.8377777777777773</v>
      </c>
      <c r="H74" s="18">
        <f t="shared" si="69"/>
        <v>9.8277777777777793</v>
      </c>
      <c r="I74" s="18">
        <f t="shared" si="69"/>
        <v>9.9</v>
      </c>
      <c r="J74" s="18">
        <f t="shared" si="69"/>
        <v>9.9</v>
      </c>
      <c r="K74" s="18">
        <f t="shared" si="69"/>
        <v>9.6999999999999993</v>
      </c>
      <c r="L74" s="18">
        <f t="shared" si="69"/>
        <v>9.8000000000000007</v>
      </c>
      <c r="M74" s="18">
        <f t="shared" si="69"/>
        <v>9.6999999999999993</v>
      </c>
      <c r="N74" s="18">
        <f t="shared" si="69"/>
        <v>9.6</v>
      </c>
      <c r="O74" s="18">
        <f t="shared" si="69"/>
        <v>9.6999999999999993</v>
      </c>
      <c r="P74" s="18">
        <f t="shared" si="69"/>
        <v>9.9</v>
      </c>
      <c r="Q74" s="18">
        <f t="shared" si="69"/>
        <v>9.8000000000000007</v>
      </c>
      <c r="R74" s="18">
        <f t="shared" si="25"/>
        <v>9.7877777777777784</v>
      </c>
      <c r="U74" s="6"/>
      <c r="V74" s="4">
        <f>SUM(V70:V73)</f>
        <v>0</v>
      </c>
      <c r="W74" s="4">
        <f t="shared" ref="W74:Y74" si="70">SUM(W70:W73)</f>
        <v>0</v>
      </c>
      <c r="X74" s="4">
        <f t="shared" si="70"/>
        <v>1</v>
      </c>
      <c r="Y74" s="4">
        <f t="shared" si="70"/>
        <v>0</v>
      </c>
      <c r="Z74" s="4">
        <f>SUM(Z70:Z73)</f>
        <v>1</v>
      </c>
      <c r="AB74" s="5">
        <v>4</v>
      </c>
      <c r="AC74" s="1" t="e">
        <f t="shared" si="67"/>
        <v>#DIV/0!</v>
      </c>
      <c r="AD74" s="1" t="e">
        <f t="shared" si="65"/>
        <v>#DIV/0!</v>
      </c>
      <c r="AE74" s="1" t="e">
        <f t="shared" si="65"/>
        <v>#DIV/0!</v>
      </c>
      <c r="AF74" s="1" t="e">
        <f t="shared" si="65"/>
        <v>#DIV/0!</v>
      </c>
      <c r="AG74" s="4" t="e">
        <f>SUM(AC74:AF74)</f>
        <v>#DIV/0!</v>
      </c>
    </row>
    <row r="75" spans="6:40" x14ac:dyDescent="0.25">
      <c r="F75" s="15">
        <f t="shared" si="23"/>
        <v>3.2999041308388273E-2</v>
      </c>
      <c r="G75" s="18">
        <f t="shared" ref="G75:Q75" si="71">G33*$S33</f>
        <v>0.2384</v>
      </c>
      <c r="H75" s="18">
        <f t="shared" si="71"/>
        <v>0.25359999999999999</v>
      </c>
      <c r="I75" s="18">
        <f t="shared" si="71"/>
        <v>0.2621</v>
      </c>
      <c r="J75" s="18">
        <f t="shared" si="71"/>
        <v>0.28239999999999998</v>
      </c>
      <c r="K75" s="18">
        <f t="shared" si="71"/>
        <v>0.30109999999999998</v>
      </c>
      <c r="L75" s="18">
        <f t="shared" si="71"/>
        <v>0.30740000000000001</v>
      </c>
      <c r="M75" s="18">
        <f t="shared" si="71"/>
        <v>0.3155</v>
      </c>
      <c r="N75" s="18">
        <f t="shared" si="71"/>
        <v>0.31869999999999998</v>
      </c>
      <c r="O75" s="18">
        <f t="shared" si="71"/>
        <v>0.32340000000000002</v>
      </c>
      <c r="P75" s="18">
        <f t="shared" si="71"/>
        <v>0.32600000000000001</v>
      </c>
      <c r="Q75" s="18">
        <f t="shared" si="71"/>
        <v>0.33779999999999999</v>
      </c>
      <c r="R75" s="18">
        <f t="shared" si="25"/>
        <v>0.29694545454545457</v>
      </c>
      <c r="S75" s="1"/>
      <c r="U75" s="1"/>
      <c r="W75" s="1"/>
      <c r="X75" s="1"/>
      <c r="Y75" s="1"/>
      <c r="Z75" s="1"/>
      <c r="AB75" s="1"/>
      <c r="AC75" s="4" t="e">
        <f>SUM(AC71:AC74)</f>
        <v>#DIV/0!</v>
      </c>
      <c r="AD75" s="4" t="e">
        <f>SUM(AD71:AD74)</f>
        <v>#DIV/0!</v>
      </c>
      <c r="AE75" s="4" t="e">
        <f>SUM(AE71:AE74)</f>
        <v>#DIV/0!</v>
      </c>
      <c r="AF75" s="4" t="e">
        <f>SUM(AF71:AF74)</f>
        <v>#DIV/0!</v>
      </c>
      <c r="AG75" s="4" t="e">
        <f>SUM(AG71:AG74)</f>
        <v>#DIV/0!</v>
      </c>
    </row>
    <row r="76" spans="6:40" ht="15.75" thickBot="1" x14ac:dyDescent="0.3">
      <c r="F76" s="15">
        <f t="shared" si="23"/>
        <v>2.1058930301763795E-2</v>
      </c>
      <c r="G76" s="18">
        <f t="shared" ref="G76:Q76" si="72">G34*$S34</f>
        <v>0.19170000000000001</v>
      </c>
      <c r="H76" s="18">
        <f t="shared" si="72"/>
        <v>0.19670000000000001</v>
      </c>
      <c r="I76" s="18">
        <f t="shared" si="72"/>
        <v>0.2024</v>
      </c>
      <c r="J76" s="18">
        <f t="shared" si="72"/>
        <v>0.21110000000000001</v>
      </c>
      <c r="K76" s="18">
        <f t="shared" si="72"/>
        <v>0.2253</v>
      </c>
      <c r="L76" s="18">
        <f t="shared" si="72"/>
        <v>0.2316</v>
      </c>
      <c r="M76" s="18">
        <f t="shared" si="72"/>
        <v>0.23649999999999999</v>
      </c>
      <c r="N76" s="18">
        <f t="shared" si="72"/>
        <v>0.24049999999999999</v>
      </c>
      <c r="O76" s="18">
        <f t="shared" si="72"/>
        <v>0.24640000000000001</v>
      </c>
      <c r="P76" s="18">
        <f t="shared" si="72"/>
        <v>0.24740000000000001</v>
      </c>
      <c r="Q76" s="18">
        <f t="shared" si="72"/>
        <v>0.24610000000000001</v>
      </c>
      <c r="R76" s="18">
        <f t="shared" si="25"/>
        <v>0.22506363636363638</v>
      </c>
      <c r="S76" s="1"/>
      <c r="U76" s="7" t="s">
        <v>97</v>
      </c>
      <c r="V76" s="8">
        <v>1</v>
      </c>
      <c r="W76" s="8">
        <v>2</v>
      </c>
      <c r="X76" s="8">
        <v>3</v>
      </c>
      <c r="Y76" s="8">
        <v>4</v>
      </c>
      <c r="Z76" s="1"/>
    </row>
    <row r="77" spans="6:40" x14ac:dyDescent="0.25">
      <c r="F77" s="15">
        <f t="shared" si="23"/>
        <v>7.4673794843731073E-2</v>
      </c>
      <c r="G77" s="18">
        <f t="shared" ref="G77:Q77" si="73">G35*$S35</f>
        <v>0.76370000000000005</v>
      </c>
      <c r="H77" s="18">
        <f t="shared" si="73"/>
        <v>0.78520000000000001</v>
      </c>
      <c r="I77" s="18">
        <f t="shared" si="73"/>
        <v>0.81130000000000002</v>
      </c>
      <c r="J77" s="18">
        <f t="shared" si="73"/>
        <v>0.81040000000000001</v>
      </c>
      <c r="K77" s="18">
        <f t="shared" si="73"/>
        <v>0.83930000000000005</v>
      </c>
      <c r="L77" s="18">
        <f t="shared" si="73"/>
        <v>0.88319999999999999</v>
      </c>
      <c r="M77" s="18">
        <f t="shared" si="73"/>
        <v>0.90649999999999997</v>
      </c>
      <c r="N77" s="18">
        <f t="shared" si="73"/>
        <v>0.88300000000000001</v>
      </c>
      <c r="O77" s="18">
        <f t="shared" si="73"/>
        <v>0.90680000000000005</v>
      </c>
      <c r="P77" s="18">
        <f t="shared" si="73"/>
        <v>0.98440000000000005</v>
      </c>
      <c r="Q77" s="18">
        <f t="shared" si="73"/>
        <v>0.98499999999999999</v>
      </c>
      <c r="R77" s="18">
        <f t="shared" si="25"/>
        <v>0.8689818181818183</v>
      </c>
      <c r="S77" s="1"/>
      <c r="U77" s="5">
        <v>1</v>
      </c>
      <c r="V77" s="1"/>
      <c r="W77" s="1"/>
      <c r="X77" s="1"/>
      <c r="Y77" s="1"/>
      <c r="Z77" s="4"/>
      <c r="AA77" s="43" t="s">
        <v>117</v>
      </c>
      <c r="AC77" t="s">
        <v>89</v>
      </c>
    </row>
    <row r="78" spans="6:40" ht="15.75" thickBot="1" x14ac:dyDescent="0.3">
      <c r="F78" s="15">
        <f t="shared" si="23"/>
        <v>16.790756602152477</v>
      </c>
      <c r="G78" s="18">
        <f t="shared" ref="G78:Q78" si="74">G36*$S36</f>
        <v>292.94</v>
      </c>
      <c r="H78" s="18">
        <f t="shared" si="74"/>
        <v>296.38</v>
      </c>
      <c r="I78" s="18">
        <f t="shared" si="74"/>
        <v>281.85000000000002</v>
      </c>
      <c r="J78" s="18">
        <f t="shared" si="74"/>
        <v>285.83999999999997</v>
      </c>
      <c r="K78" s="18">
        <f t="shared" si="74"/>
        <v>286.58999999999997</v>
      </c>
      <c r="L78" s="18">
        <f t="shared" si="74"/>
        <v>280.89</v>
      </c>
      <c r="M78" s="18">
        <f t="shared" si="74"/>
        <v>267.95</v>
      </c>
      <c r="N78" s="18">
        <f t="shared" si="74"/>
        <v>261.24</v>
      </c>
      <c r="O78" s="18">
        <f t="shared" si="74"/>
        <v>256.97000000000003</v>
      </c>
      <c r="P78" s="18">
        <f t="shared" si="74"/>
        <v>259</v>
      </c>
      <c r="Q78" s="18">
        <f t="shared" si="74"/>
        <v>245.06</v>
      </c>
      <c r="R78" s="18">
        <f t="shared" si="25"/>
        <v>274.0645454545454</v>
      </c>
      <c r="U78" s="5">
        <v>2</v>
      </c>
      <c r="V78" s="1"/>
      <c r="W78" s="1"/>
      <c r="X78" s="1"/>
      <c r="Y78" s="1"/>
      <c r="Z78" s="4"/>
      <c r="AA78" s="44" t="s">
        <v>118</v>
      </c>
      <c r="AC78" t="s">
        <v>83</v>
      </c>
      <c r="AD78" t="s">
        <v>84</v>
      </c>
    </row>
    <row r="79" spans="6:40" x14ac:dyDescent="0.25">
      <c r="F79" s="15">
        <f t="shared" si="23"/>
        <v>1448.3790814869878</v>
      </c>
      <c r="G79" s="18">
        <f t="shared" ref="G79:Q79" si="75">G37*$S37</f>
        <v>24149.14</v>
      </c>
      <c r="H79" s="18">
        <f t="shared" si="75"/>
        <v>24396.57</v>
      </c>
      <c r="I79" s="18">
        <f t="shared" si="75"/>
        <v>23173.05</v>
      </c>
      <c r="J79" s="18">
        <f t="shared" si="75"/>
        <v>23439.61</v>
      </c>
      <c r="K79" s="18">
        <f t="shared" si="75"/>
        <v>23443.84</v>
      </c>
      <c r="L79" s="18">
        <f t="shared" si="75"/>
        <v>22963.17</v>
      </c>
      <c r="M79" s="18">
        <f t="shared" si="75"/>
        <v>21930.26</v>
      </c>
      <c r="N79" s="18">
        <f t="shared" si="75"/>
        <v>21427.14</v>
      </c>
      <c r="O79" s="18">
        <f t="shared" si="75"/>
        <v>20754.91</v>
      </c>
      <c r="P79" s="18">
        <f t="shared" si="75"/>
        <v>21030.44</v>
      </c>
      <c r="Q79" s="18">
        <f t="shared" si="75"/>
        <v>20138.13</v>
      </c>
      <c r="R79" s="18">
        <f t="shared" si="25"/>
        <v>22440.569090909095</v>
      </c>
      <c r="U79" s="5">
        <v>3</v>
      </c>
      <c r="V79" s="1"/>
      <c r="W79" s="1"/>
      <c r="X79" s="1"/>
      <c r="Y79" s="1"/>
      <c r="Z79" s="4"/>
      <c r="AC79" s="3" t="str">
        <f>AA62</f>
        <v>&lt;M1&gt;</v>
      </c>
      <c r="AD79" s="3" t="str">
        <f>AA63</f>
        <v>&lt;M2&gt;</v>
      </c>
    </row>
    <row r="80" spans="6:40" x14ac:dyDescent="0.25">
      <c r="F80" s="15">
        <f t="shared" si="23"/>
        <v>1.6996791141003902</v>
      </c>
      <c r="G80" s="18">
        <f t="shared" ref="G80:Q80" si="76">G38*$S38</f>
        <v>62.1</v>
      </c>
      <c r="H80" s="18">
        <f t="shared" si="76"/>
        <v>63.2</v>
      </c>
      <c r="I80" s="18">
        <f t="shared" si="76"/>
        <v>63.8</v>
      </c>
      <c r="J80" s="18">
        <f t="shared" si="76"/>
        <v>63.1</v>
      </c>
      <c r="K80" s="18">
        <f t="shared" si="76"/>
        <v>62.5</v>
      </c>
      <c r="L80" s="18">
        <f t="shared" si="76"/>
        <v>63</v>
      </c>
      <c r="M80" s="18">
        <f t="shared" si="76"/>
        <v>65.2</v>
      </c>
      <c r="N80" s="18">
        <f t="shared" si="76"/>
        <v>63.8</v>
      </c>
      <c r="O80" s="18">
        <f t="shared" si="76"/>
        <v>65.599999999999994</v>
      </c>
      <c r="P80" s="18">
        <f t="shared" si="76"/>
        <v>66.7</v>
      </c>
      <c r="Q80" s="18">
        <f t="shared" si="76"/>
        <v>67.099999999999994</v>
      </c>
      <c r="R80" s="18">
        <f t="shared" si="25"/>
        <v>64.190909090909102</v>
      </c>
      <c r="U80" s="5">
        <v>4</v>
      </c>
      <c r="V80" s="1"/>
      <c r="W80" s="1"/>
      <c r="X80" s="1"/>
      <c r="Y80" s="1"/>
      <c r="Z80" s="4"/>
      <c r="AC80" s="3" t="str">
        <f>AA77</f>
        <v>&lt;M1&gt;</v>
      </c>
      <c r="AD80" s="3" t="str">
        <f>AA78</f>
        <v>&lt;M2&gt;</v>
      </c>
    </row>
    <row r="81" spans="6:30" x14ac:dyDescent="0.25">
      <c r="F81" s="15">
        <f t="shared" si="23"/>
        <v>0.41592042017478537</v>
      </c>
      <c r="G81" s="18">
        <f t="shared" ref="G81:Q81" si="77">G39*$S39</f>
        <v>10.135714285714272</v>
      </c>
      <c r="H81" s="18">
        <f t="shared" si="77"/>
        <v>10.242857142857133</v>
      </c>
      <c r="I81" s="18">
        <f t="shared" si="77"/>
        <v>10.349999999999994</v>
      </c>
      <c r="J81" s="18">
        <f t="shared" si="77"/>
        <v>10.457142857142856</v>
      </c>
      <c r="K81" s="18">
        <f t="shared" si="77"/>
        <v>11</v>
      </c>
      <c r="L81" s="18">
        <f t="shared" si="77"/>
        <v>10.3</v>
      </c>
      <c r="M81" s="18">
        <f t="shared" si="77"/>
        <v>10.7</v>
      </c>
      <c r="N81" s="18">
        <f t="shared" si="77"/>
        <v>10.9</v>
      </c>
      <c r="O81" s="18">
        <f t="shared" si="77"/>
        <v>10.7</v>
      </c>
      <c r="P81" s="18">
        <f t="shared" si="77"/>
        <v>11.2</v>
      </c>
      <c r="Q81" s="18">
        <f t="shared" si="77"/>
        <v>11.4</v>
      </c>
      <c r="R81" s="18">
        <f t="shared" si="25"/>
        <v>10.671428571428571</v>
      </c>
      <c r="U81" s="1"/>
      <c r="V81" s="4"/>
      <c r="W81" s="4"/>
      <c r="X81" s="4"/>
      <c r="Y81" s="4"/>
      <c r="Z81" s="4"/>
      <c r="AC81" s="3" t="str">
        <f>AA92</f>
        <v>&lt;M1&gt;</v>
      </c>
      <c r="AD81" s="3" t="str">
        <f>AA93</f>
        <v>&lt;M2&gt;</v>
      </c>
    </row>
    <row r="82" spans="6:30" x14ac:dyDescent="0.25">
      <c r="F82" s="15">
        <f t="shared" si="23"/>
        <v>2.617945065053191</v>
      </c>
      <c r="G82" s="18">
        <f t="shared" ref="G82:Q82" si="78">G40*$S40</f>
        <v>-81.099999999999994</v>
      </c>
      <c r="H82" s="18">
        <f t="shared" si="78"/>
        <v>-79</v>
      </c>
      <c r="I82" s="18">
        <f t="shared" si="78"/>
        <v>-79.2</v>
      </c>
      <c r="J82" s="18">
        <f t="shared" si="78"/>
        <v>-73.8</v>
      </c>
      <c r="K82" s="18">
        <f t="shared" si="78"/>
        <v>-76.5</v>
      </c>
      <c r="L82" s="18">
        <f t="shared" si="78"/>
        <v>-74.7</v>
      </c>
      <c r="M82" s="18">
        <f t="shared" si="78"/>
        <v>-75.2</v>
      </c>
      <c r="N82" s="18">
        <f t="shared" si="78"/>
        <v>-76.599999999999994</v>
      </c>
      <c r="O82" s="18">
        <f t="shared" si="78"/>
        <v>-73.400000000000006</v>
      </c>
      <c r="P82" s="18">
        <f t="shared" si="78"/>
        <v>-73.7</v>
      </c>
      <c r="Q82" s="18">
        <f t="shared" si="78"/>
        <v>-74.099999999999994</v>
      </c>
      <c r="R82" s="18">
        <f t="shared" si="25"/>
        <v>-76.118181818181824</v>
      </c>
      <c r="AC82" s="3" t="str">
        <f>AA107</f>
        <v>&lt;M1&gt;</v>
      </c>
      <c r="AD82" s="3" t="str">
        <f>AA108</f>
        <v>&lt;M2&gt;</v>
      </c>
    </row>
    <row r="83" spans="6:30" x14ac:dyDescent="0.25">
      <c r="F83" s="15">
        <f t="shared" si="23"/>
        <v>0.3590391216971916</v>
      </c>
      <c r="G83" s="18">
        <f t="shared" ref="G83:Q83" si="79">G41*$S41</f>
        <v>-12.4</v>
      </c>
      <c r="H83" s="18">
        <f t="shared" si="79"/>
        <v>-12.1</v>
      </c>
      <c r="I83" s="18">
        <f t="shared" si="79"/>
        <v>-12.2</v>
      </c>
      <c r="J83" s="18">
        <f t="shared" si="79"/>
        <v>-11.4</v>
      </c>
      <c r="K83" s="18">
        <f t="shared" si="79"/>
        <v>-11.8</v>
      </c>
      <c r="L83" s="18">
        <f t="shared" si="79"/>
        <v>-11.8</v>
      </c>
      <c r="M83" s="18">
        <f t="shared" si="79"/>
        <v>-11.8</v>
      </c>
      <c r="N83" s="18">
        <f t="shared" si="79"/>
        <v>-12</v>
      </c>
      <c r="O83" s="18">
        <f t="shared" si="79"/>
        <v>-11.4</v>
      </c>
      <c r="P83" s="18">
        <f t="shared" si="79"/>
        <v>-11.4</v>
      </c>
      <c r="Q83" s="18">
        <f t="shared" si="79"/>
        <v>-11.4</v>
      </c>
      <c r="R83" s="18">
        <f t="shared" si="25"/>
        <v>-11.790909090909093</v>
      </c>
      <c r="AC83" s="3" t="str">
        <f>AA122</f>
        <v>&lt;M1&gt;</v>
      </c>
      <c r="AD83" s="3" t="str">
        <f>AA123</f>
        <v>&lt;M2&gt;</v>
      </c>
    </row>
    <row r="84" spans="6:30" x14ac:dyDescent="0.25">
      <c r="F84" s="15">
        <f t="shared" si="23"/>
        <v>35.923274247388093</v>
      </c>
      <c r="G84" s="18">
        <f t="shared" ref="G84:Q84" si="80">G42*$S42</f>
        <v>25606.571428571428</v>
      </c>
      <c r="H84" s="18">
        <f t="shared" si="80"/>
        <v>25605.428571428569</v>
      </c>
      <c r="I84" s="18">
        <f t="shared" si="80"/>
        <v>25604.285714285714</v>
      </c>
      <c r="J84" s="18">
        <f t="shared" si="80"/>
        <v>25603.142857142855</v>
      </c>
      <c r="K84" s="18">
        <f t="shared" si="80"/>
        <v>25602</v>
      </c>
      <c r="L84" s="18">
        <f t="shared" si="80"/>
        <v>25667</v>
      </c>
      <c r="M84" s="18">
        <f t="shared" si="80"/>
        <v>25509</v>
      </c>
      <c r="N84" s="18">
        <f t="shared" si="80"/>
        <v>25604</v>
      </c>
      <c r="O84" s="18">
        <f t="shared" si="80"/>
        <v>25602</v>
      </c>
      <c r="P84" s="18">
        <f t="shared" si="80"/>
        <v>25603</v>
      </c>
      <c r="Q84" s="18">
        <f t="shared" si="80"/>
        <v>25603</v>
      </c>
      <c r="R84" s="18">
        <f t="shared" si="25"/>
        <v>25600.857142857145</v>
      </c>
      <c r="S84" s="1"/>
      <c r="U84" s="7" t="s">
        <v>98</v>
      </c>
      <c r="V84" s="8">
        <v>1</v>
      </c>
      <c r="W84" s="8">
        <v>2</v>
      </c>
      <c r="X84" s="8">
        <v>3</v>
      </c>
      <c r="Y84" s="8">
        <v>4</v>
      </c>
      <c r="Z84" s="9"/>
      <c r="AC84" s="3" t="str">
        <f>AA137</f>
        <v>&lt;M1&gt;</v>
      </c>
      <c r="AD84" s="3" t="str">
        <f>AA138</f>
        <v>&lt;M2&gt;</v>
      </c>
    </row>
    <row r="85" spans="6:30" x14ac:dyDescent="0.25"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9"/>
      <c r="S85" s="1"/>
      <c r="U85" s="5">
        <v>1</v>
      </c>
      <c r="V85" s="4">
        <f>COUNTIFS($Y$2:$Y$42, 1,$AA$2:$AA$42, 1)</f>
        <v>0</v>
      </c>
      <c r="W85" s="4">
        <f>COUNTIFS($Y$2:$Y$42, 1,$AA$2:$AA$42, 2)</f>
        <v>0</v>
      </c>
      <c r="X85" s="4">
        <f>COUNTIFS($Y$2:$Y$42, 1,$AA$2:$AA$42, 3)</f>
        <v>0</v>
      </c>
      <c r="Y85" s="4">
        <f>COUNTIFS($Y$2:$Y$42, 1,$AA$2:$AA$42, 4)</f>
        <v>0</v>
      </c>
      <c r="Z85" s="4">
        <f>SUM(V85:Y85)</f>
        <v>0</v>
      </c>
      <c r="AC85" s="3" t="str">
        <f>AA152</f>
        <v>&lt;M1&gt;</v>
      </c>
      <c r="AD85" s="3" t="str">
        <f>AA153</f>
        <v>&lt;M2&gt;</v>
      </c>
    </row>
    <row r="86" spans="6:30" x14ac:dyDescent="0.25"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9"/>
      <c r="S86" s="1"/>
      <c r="U86" s="5">
        <v>2</v>
      </c>
      <c r="V86" s="4">
        <f>COUNTIFS($Y$2:$Y$42, 2,$AA$2:$AA$42, 1)</f>
        <v>0</v>
      </c>
      <c r="W86" s="4">
        <f>COUNTIFS($Y$2:$Y$42, 2,$AA$2:$AA$42, 2)</f>
        <v>0</v>
      </c>
      <c r="X86" s="4">
        <f>COUNTIFS($Y$2:$Y$42, 2,$AA$2:$AA$42, 3)</f>
        <v>0</v>
      </c>
      <c r="Y86" s="4">
        <f>COUNTIFS($Y$2:$Y$42, 2,$AA$2:$AA$42, 4)</f>
        <v>0</v>
      </c>
      <c r="Z86" s="4">
        <f>SUM(V86:Y86)</f>
        <v>0</v>
      </c>
      <c r="AC86" s="3" t="str">
        <f>AA167</f>
        <v>&lt;M1&gt;</v>
      </c>
      <c r="AD86" s="3" t="str">
        <f>AA168</f>
        <v>&lt;M2&gt;</v>
      </c>
    </row>
    <row r="87" spans="6:30" x14ac:dyDescent="0.25"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9"/>
      <c r="S87" s="1"/>
      <c r="U87" s="5">
        <v>3</v>
      </c>
      <c r="V87" s="4">
        <f>COUNTIFS($Y$2:$Y$42, 3,$AA$2:$AA$42, 1)</f>
        <v>1</v>
      </c>
      <c r="W87" s="4">
        <f>COUNTIFS($Y$2:$Y$42, 3,$AA$2:$AA$42, 2)</f>
        <v>0</v>
      </c>
      <c r="X87" s="4">
        <f>COUNTIFS($Y$2:$Y$42, 3,$AA$2:$AA$42, 3)</f>
        <v>0</v>
      </c>
      <c r="Y87" s="4">
        <f>COUNTIFS($Y$2:$Y$42, 3,$AA$2:$AA$42, 4)</f>
        <v>0</v>
      </c>
      <c r="Z87" s="4">
        <f>SUM(V87:Y87)</f>
        <v>1</v>
      </c>
      <c r="AC87" s="3" t="str">
        <f>AA182</f>
        <v>&lt;M1&gt;</v>
      </c>
      <c r="AD87" s="3" t="str">
        <f>AA183</f>
        <v>&lt;M2&gt;</v>
      </c>
    </row>
    <row r="88" spans="6:30" x14ac:dyDescent="0.25"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9"/>
      <c r="S88" s="1"/>
      <c r="U88" s="5">
        <v>4</v>
      </c>
      <c r="V88" s="4">
        <f>COUNTIFS($Y$2:$Y$42, 4,$AA$2:$AA$42, 1)</f>
        <v>0</v>
      </c>
      <c r="W88" s="4">
        <f>COUNTIFS($Y$2:$Y$42, 4,$AA$2:$AA$42, 2)</f>
        <v>0</v>
      </c>
      <c r="X88" s="4">
        <f>COUNTIFS($Y$2:$Y$42, 4,$AA$2:$AA$42, 3)</f>
        <v>0</v>
      </c>
      <c r="Y88" s="4">
        <f>COUNTIFS($Y$2:$Y$42, 4,$AA$2:$AA$42, 4)</f>
        <v>0</v>
      </c>
      <c r="Z88" s="4">
        <f>SUM(V88:Y88)</f>
        <v>0</v>
      </c>
      <c r="AC88" s="12" t="str">
        <f>AA197</f>
        <v>&lt;M1&gt;</v>
      </c>
      <c r="AD88" s="3" t="str">
        <f>AA198</f>
        <v>&lt;M2&gt;</v>
      </c>
    </row>
    <row r="89" spans="6:30" x14ac:dyDescent="0.25">
      <c r="U89" s="6"/>
      <c r="V89" s="4">
        <f>SUM(V85:V88)</f>
        <v>1</v>
      </c>
      <c r="W89" s="4">
        <f t="shared" ref="W89:Y89" si="81">SUM(W85:W88)</f>
        <v>0</v>
      </c>
      <c r="X89" s="4">
        <f t="shared" si="81"/>
        <v>0</v>
      </c>
      <c r="Y89" s="4">
        <f t="shared" si="81"/>
        <v>0</v>
      </c>
      <c r="Z89" s="4">
        <f>SUM(Z85:Z88)</f>
        <v>1</v>
      </c>
      <c r="AC89" s="3"/>
    </row>
    <row r="90" spans="6:30" x14ac:dyDescent="0.25">
      <c r="U90" s="1"/>
      <c r="W90" s="1"/>
      <c r="X90" s="1"/>
      <c r="Y90" s="1"/>
      <c r="Z90" s="1"/>
      <c r="AC90" s="3"/>
    </row>
    <row r="91" spans="6:30" ht="15.75" thickBot="1" x14ac:dyDescent="0.3">
      <c r="U91" s="7" t="s">
        <v>99</v>
      </c>
      <c r="V91" s="8">
        <v>1</v>
      </c>
      <c r="W91" s="8">
        <v>2</v>
      </c>
      <c r="X91" s="8">
        <v>3</v>
      </c>
      <c r="Y91" s="8">
        <v>4</v>
      </c>
      <c r="Z91" s="1"/>
      <c r="AC91" s="3"/>
    </row>
    <row r="92" spans="6:30" x14ac:dyDescent="0.25">
      <c r="U92" s="5">
        <v>1</v>
      </c>
      <c r="V92" s="1"/>
      <c r="W92" s="1"/>
      <c r="X92" s="1"/>
      <c r="Y92" s="1"/>
      <c r="Z92" s="4"/>
      <c r="AA92" s="43" t="s">
        <v>117</v>
      </c>
    </row>
    <row r="93" spans="6:30" ht="15.75" thickBot="1" x14ac:dyDescent="0.3">
      <c r="U93" s="5">
        <v>2</v>
      </c>
      <c r="V93" s="1"/>
      <c r="W93" s="1"/>
      <c r="X93" s="1"/>
      <c r="Y93" s="1"/>
      <c r="Z93" s="4"/>
      <c r="AA93" s="44" t="s">
        <v>118</v>
      </c>
    </row>
    <row r="94" spans="6:30" x14ac:dyDescent="0.25">
      <c r="U94" s="5">
        <v>3</v>
      </c>
      <c r="V94" s="1"/>
      <c r="W94" s="1"/>
      <c r="X94" s="1"/>
      <c r="Y94" s="1"/>
      <c r="Z94" s="4"/>
    </row>
    <row r="95" spans="6:30" x14ac:dyDescent="0.25">
      <c r="U95" s="5">
        <v>4</v>
      </c>
      <c r="V95" s="1"/>
      <c r="W95" s="1"/>
      <c r="X95" s="1"/>
      <c r="Y95" s="1"/>
      <c r="Z95" s="4"/>
    </row>
    <row r="96" spans="6:30" x14ac:dyDescent="0.25">
      <c r="U96" s="1"/>
      <c r="V96" s="4"/>
      <c r="W96" s="4"/>
      <c r="X96" s="4"/>
      <c r="Y96" s="4"/>
      <c r="Z96" s="4"/>
    </row>
    <row r="99" spans="7:27" x14ac:dyDescent="0.25"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9"/>
      <c r="S99" s="1"/>
      <c r="U99" s="7" t="s">
        <v>100</v>
      </c>
      <c r="V99" s="8">
        <v>1</v>
      </c>
      <c r="W99" s="8">
        <v>2</v>
      </c>
      <c r="X99" s="8">
        <v>3</v>
      </c>
      <c r="Y99" s="8">
        <v>4</v>
      </c>
      <c r="Z99" s="9"/>
    </row>
    <row r="100" spans="7:27" x14ac:dyDescent="0.25"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9"/>
      <c r="S100" s="1"/>
      <c r="U100" s="5">
        <v>1</v>
      </c>
      <c r="V100" s="4">
        <f>COUNTIFS($AA$2:$AA$42, 1,$AC$2:$AC$42, 1)</f>
        <v>1</v>
      </c>
      <c r="W100" s="4">
        <f>COUNTIFS($AA$2:$AA$42, 1,$AC$2:$AC$42, 2)</f>
        <v>0</v>
      </c>
      <c r="X100" s="4">
        <f>COUNTIFS($AA$2:$AA$42, 1,$AC$2:$AC$42, 3)</f>
        <v>0</v>
      </c>
      <c r="Y100" s="4">
        <f>COUNTIFS($AA$2:$AA$42, 1,$AC$2:$AC$42, 4)</f>
        <v>0</v>
      </c>
      <c r="Z100" s="4">
        <f>SUM(V100:Y100)</f>
        <v>1</v>
      </c>
    </row>
    <row r="101" spans="7:27" x14ac:dyDescent="0.25"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9"/>
      <c r="S101" s="1"/>
      <c r="U101" s="5">
        <v>2</v>
      </c>
      <c r="V101" s="4">
        <f>COUNTIFS($AA$2:$AA$42, 1,$AC$2:$AC$42, 2)</f>
        <v>0</v>
      </c>
      <c r="W101" s="4">
        <f>COUNTIFS($AA$2:$AA$42, 2,$AC$2:$AC$42, 2)</f>
        <v>0</v>
      </c>
      <c r="X101" s="4">
        <f>COUNTIFS($AA$2:$AA$42, 2,$AC$2:$AC$42, 3)</f>
        <v>0</v>
      </c>
      <c r="Y101" s="4">
        <f>COUNTIFS($AA$2:$AA$42, 2,$AC$2:$AC$42, 4)</f>
        <v>0</v>
      </c>
      <c r="Z101" s="4">
        <f>SUM(V101:Y101)</f>
        <v>0</v>
      </c>
    </row>
    <row r="102" spans="7:27" x14ac:dyDescent="0.25">
      <c r="J102" s="18"/>
      <c r="K102" s="18"/>
      <c r="L102" s="18"/>
      <c r="M102" s="18"/>
      <c r="N102" s="18"/>
      <c r="O102" s="18"/>
      <c r="P102" s="18"/>
      <c r="Q102" s="18"/>
      <c r="R102" s="19"/>
      <c r="S102" s="1"/>
      <c r="U102" s="5">
        <v>3</v>
      </c>
      <c r="V102" s="4">
        <f>COUNTIFS($AA$2:$AA$42, 1,$AC$2:$AC$42, 3)</f>
        <v>0</v>
      </c>
      <c r="W102" s="4">
        <f>COUNTIFS($AA$2:$AA$42, 3,$AC$2:$AC$42, 2)</f>
        <v>0</v>
      </c>
      <c r="X102" s="4">
        <f>COUNTIFS($AA$2:$AA$42, 3,$AC$2:$AC$42, 3)</f>
        <v>0</v>
      </c>
      <c r="Y102" s="4">
        <f>COUNTIFS($AA$2:$AA$42, 3,$AC$2:$AC$42, 4)</f>
        <v>0</v>
      </c>
      <c r="Z102" s="4">
        <f>SUM(V102:Y102)</f>
        <v>0</v>
      </c>
    </row>
    <row r="103" spans="7:27" x14ac:dyDescent="0.25">
      <c r="J103" s="18"/>
      <c r="K103" s="18"/>
      <c r="L103" s="18"/>
      <c r="M103" s="18"/>
      <c r="N103" s="18"/>
      <c r="O103" s="18"/>
      <c r="P103" s="18"/>
      <c r="Q103" s="18"/>
      <c r="R103" s="19"/>
      <c r="S103" s="1"/>
      <c r="U103" s="5">
        <v>4</v>
      </c>
      <c r="V103" s="4">
        <f>COUNTIFS($AA$2:$AA$42, 1,$AC$2:$AC$42, 4)</f>
        <v>0</v>
      </c>
      <c r="W103" s="4">
        <f>COUNTIFS($AA$2:$AA$42, 4,$AC$2:$AC$42, 2)</f>
        <v>0</v>
      </c>
      <c r="X103" s="4">
        <f>COUNTIFS($AA$2:$AA$42, 4,$AC$2:$AC$42, 3)</f>
        <v>0</v>
      </c>
      <c r="Y103" s="4">
        <f>COUNTIFS($AA$2:$AA$42, 4,$AC$2:$AC$42, 4)</f>
        <v>0</v>
      </c>
      <c r="Z103" s="4">
        <f>SUM(V103:Y103)</f>
        <v>0</v>
      </c>
    </row>
    <row r="104" spans="7:27" x14ac:dyDescent="0.25">
      <c r="J104" s="18"/>
      <c r="K104" s="18"/>
      <c r="L104" s="18"/>
      <c r="M104" s="18"/>
      <c r="N104" s="18"/>
      <c r="O104" s="18"/>
      <c r="P104" s="18"/>
      <c r="Q104" s="18"/>
      <c r="R104" s="19"/>
      <c r="S104" s="1"/>
      <c r="U104" s="6"/>
      <c r="V104" s="4">
        <f>SUM(V100:V103)</f>
        <v>1</v>
      </c>
      <c r="W104" s="4">
        <f t="shared" ref="W104:Y104" si="82">SUM(W100:W103)</f>
        <v>0</v>
      </c>
      <c r="X104" s="4">
        <f t="shared" si="82"/>
        <v>0</v>
      </c>
      <c r="Y104" s="4">
        <f t="shared" si="82"/>
        <v>0</v>
      </c>
      <c r="Z104" s="4">
        <f>SUM(Z100:Z103)</f>
        <v>1</v>
      </c>
    </row>
    <row r="105" spans="7:27" x14ac:dyDescent="0.25"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9"/>
      <c r="S105" s="1"/>
      <c r="U105" s="1"/>
      <c r="W105" s="1"/>
      <c r="X105" s="1"/>
      <c r="Y105" s="1"/>
      <c r="Z105" s="1"/>
    </row>
    <row r="106" spans="7:27" ht="15.75" thickBot="1" x14ac:dyDescent="0.3"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9"/>
      <c r="S106" s="1"/>
      <c r="U106" s="7" t="s">
        <v>101</v>
      </c>
      <c r="V106" s="8">
        <v>1</v>
      </c>
      <c r="W106" s="8">
        <v>2</v>
      </c>
      <c r="X106" s="8">
        <v>3</v>
      </c>
      <c r="Y106" s="8">
        <v>4</v>
      </c>
      <c r="Z106" s="1"/>
    </row>
    <row r="107" spans="7:27" x14ac:dyDescent="0.25"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9"/>
      <c r="S107" s="1"/>
      <c r="U107" s="5">
        <v>1</v>
      </c>
      <c r="V107" s="1"/>
      <c r="W107" s="1"/>
      <c r="X107" s="1"/>
      <c r="Y107" s="1"/>
      <c r="Z107" s="4"/>
      <c r="AA107" s="43" t="s">
        <v>117</v>
      </c>
    </row>
    <row r="108" spans="7:27" ht="15.75" thickBot="1" x14ac:dyDescent="0.3"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9"/>
      <c r="S108" s="1"/>
      <c r="U108" s="5">
        <v>2</v>
      </c>
      <c r="V108" s="1"/>
      <c r="W108" s="1"/>
      <c r="X108" s="1"/>
      <c r="Y108" s="1"/>
      <c r="Z108" s="4"/>
      <c r="AA108" s="44" t="s">
        <v>118</v>
      </c>
    </row>
    <row r="109" spans="7:27" x14ac:dyDescent="0.25"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9"/>
      <c r="S109" s="1"/>
      <c r="U109" s="5">
        <v>3</v>
      </c>
      <c r="V109" s="1"/>
      <c r="W109" s="1"/>
      <c r="X109" s="1"/>
      <c r="Y109" s="1"/>
      <c r="Z109" s="4"/>
    </row>
    <row r="110" spans="7:27" x14ac:dyDescent="0.25">
      <c r="U110" s="5">
        <v>4</v>
      </c>
      <c r="V110" s="1"/>
      <c r="W110" s="1"/>
      <c r="X110" s="1"/>
      <c r="Y110" s="1"/>
      <c r="Z110" s="4"/>
    </row>
    <row r="111" spans="7:27" x14ac:dyDescent="0.25">
      <c r="U111" s="1"/>
      <c r="V111" s="4"/>
      <c r="W111" s="4"/>
      <c r="X111" s="4"/>
      <c r="Y111" s="4"/>
      <c r="Z111" s="4"/>
    </row>
    <row r="114" spans="7:27" x14ac:dyDescent="0.25">
      <c r="U114" s="7" t="s">
        <v>102</v>
      </c>
      <c r="V114" s="8">
        <v>1</v>
      </c>
      <c r="W114" s="8">
        <v>2</v>
      </c>
      <c r="X114" s="8">
        <v>3</v>
      </c>
      <c r="Y114" s="8">
        <v>4</v>
      </c>
      <c r="Z114" s="9"/>
    </row>
    <row r="115" spans="7:27" x14ac:dyDescent="0.25">
      <c r="J115" s="18"/>
      <c r="K115" s="18"/>
      <c r="L115" s="18"/>
      <c r="M115" s="18"/>
      <c r="N115" s="18"/>
      <c r="O115" s="18"/>
      <c r="P115" s="18"/>
      <c r="Q115" s="18"/>
      <c r="R115" s="19"/>
      <c r="S115" s="1"/>
      <c r="U115" s="5">
        <v>1</v>
      </c>
      <c r="V115" s="4">
        <f>COUNTIFS($AC$2:$AC$42, 1,$AE$2:$AE$42, 1)</f>
        <v>0</v>
      </c>
      <c r="W115" s="4">
        <f>COUNTIFS($AC$2:$AC$42, 1,$AE$2:$AE$42, 2)</f>
        <v>0</v>
      </c>
      <c r="X115" s="4">
        <f>COUNTIFS($AC$2:$AC$42, 1,$AE$2:$AE$42, 3)</f>
        <v>0</v>
      </c>
      <c r="Y115" s="4">
        <f>COUNTIFS($AC$2:$AC$42, 1,$AE$2:$AE$42, 4)</f>
        <v>1</v>
      </c>
      <c r="Z115" s="4">
        <f>SUM(V115:Y115)</f>
        <v>1</v>
      </c>
    </row>
    <row r="116" spans="7:27" x14ac:dyDescent="0.25"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9"/>
      <c r="S116" s="1"/>
      <c r="U116" s="5">
        <v>2</v>
      </c>
      <c r="V116" s="4">
        <f>COUNTIFS($AC$2:$AC$42, 2,$AE$2:$AE$42, 1)</f>
        <v>0</v>
      </c>
      <c r="W116" s="4">
        <f>COUNTIFS($AC$2:$AC$42, 2,$AE$2:$AE$42, 2)</f>
        <v>0</v>
      </c>
      <c r="X116" s="4">
        <f>COUNTIFS($AC$2:$AC$42, 2,$AE$2:$AE$42, 3)</f>
        <v>0</v>
      </c>
      <c r="Y116" s="4">
        <f>COUNTIFS($AC$2:$AC$42, 2,$AE$2:$AE$42, 4)</f>
        <v>0</v>
      </c>
      <c r="Z116" s="4">
        <f>SUM(V116:Y116)</f>
        <v>0</v>
      </c>
    </row>
    <row r="117" spans="7:27" x14ac:dyDescent="0.25"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9"/>
      <c r="S117" s="1"/>
      <c r="U117" s="5">
        <v>3</v>
      </c>
      <c r="V117" s="4">
        <f>COUNTIFS($AC$2:$AC$42, 3,$AE$2:$AE$42, 1)</f>
        <v>0</v>
      </c>
      <c r="W117" s="4">
        <f>COUNTIFS($AC$2:$AC$42, 3,$AE$2:$AE$42, 2)</f>
        <v>0</v>
      </c>
      <c r="X117" s="4">
        <f>COUNTIFS($AC$2:$AC$42, 3,$AE$2:$AE$42, 3)</f>
        <v>0</v>
      </c>
      <c r="Y117" s="4">
        <f>COUNTIFS($AC$2:$AC$42, 3,$AE$2:$AE$42, 4)</f>
        <v>0</v>
      </c>
      <c r="Z117" s="4">
        <f>SUM(V117:Y117)</f>
        <v>0</v>
      </c>
    </row>
    <row r="118" spans="7:27" x14ac:dyDescent="0.25"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9"/>
      <c r="S118" s="1"/>
      <c r="U118" s="5">
        <v>4</v>
      </c>
      <c r="V118" s="4">
        <f>COUNTIFS($AC$2:$AC$42, 4,$AE$2:$AE$42, 1)</f>
        <v>0</v>
      </c>
      <c r="W118" s="4">
        <f>COUNTIFS($AC$2:$AC$42, 4,$AE$2:$AE$42, 2)</f>
        <v>0</v>
      </c>
      <c r="X118" s="4">
        <f>COUNTIFS($AC$2:$AC$42, 4,$AE$2:$AE$42, 3)</f>
        <v>0</v>
      </c>
      <c r="Y118" s="4">
        <f>COUNTIFS($AC$2:$AC$42, 4,$AE$2:$AE$42, 4)</f>
        <v>0</v>
      </c>
      <c r="Z118" s="4">
        <f>SUM(V118:Y118)</f>
        <v>0</v>
      </c>
    </row>
    <row r="119" spans="7:27" x14ac:dyDescent="0.25">
      <c r="J119" s="18"/>
      <c r="K119" s="18"/>
      <c r="L119" s="18"/>
      <c r="M119" s="18"/>
      <c r="N119" s="18"/>
      <c r="O119" s="18"/>
      <c r="P119" s="18"/>
      <c r="Q119" s="18"/>
      <c r="R119" s="19"/>
      <c r="S119" s="1"/>
      <c r="U119" s="6"/>
      <c r="V119" s="4">
        <f>SUM(V115:V118)</f>
        <v>0</v>
      </c>
      <c r="W119" s="4">
        <f t="shared" ref="W119:Y119" si="83">SUM(W115:W118)</f>
        <v>0</v>
      </c>
      <c r="X119" s="4">
        <f t="shared" si="83"/>
        <v>0</v>
      </c>
      <c r="Y119" s="4">
        <f t="shared" si="83"/>
        <v>1</v>
      </c>
      <c r="Z119" s="4">
        <f>SUM(Z115:Z118)</f>
        <v>1</v>
      </c>
    </row>
    <row r="120" spans="7:27" x14ac:dyDescent="0.25">
      <c r="J120" s="18"/>
      <c r="K120" s="18"/>
      <c r="L120" s="18"/>
      <c r="M120" s="18"/>
      <c r="N120" s="18"/>
      <c r="O120" s="18"/>
      <c r="P120" s="18"/>
      <c r="Q120" s="18"/>
      <c r="R120" s="19"/>
      <c r="S120" s="1"/>
      <c r="U120" s="1"/>
      <c r="W120" s="1"/>
      <c r="X120" s="1"/>
      <c r="Y120" s="1"/>
      <c r="Z120" s="1"/>
    </row>
    <row r="121" spans="7:27" ht="15.75" thickBot="1" x14ac:dyDescent="0.3">
      <c r="J121" s="18"/>
      <c r="K121" s="18"/>
      <c r="L121" s="18"/>
      <c r="M121" s="18"/>
      <c r="N121" s="18"/>
      <c r="O121" s="18"/>
      <c r="P121" s="18"/>
      <c r="Q121" s="18"/>
      <c r="R121" s="19"/>
      <c r="S121" s="1"/>
      <c r="U121" s="7" t="s">
        <v>103</v>
      </c>
      <c r="V121" s="8">
        <v>1</v>
      </c>
      <c r="W121" s="8">
        <v>2</v>
      </c>
      <c r="X121" s="8">
        <v>3</v>
      </c>
      <c r="Y121" s="8">
        <v>4</v>
      </c>
      <c r="Z121" s="1"/>
    </row>
    <row r="122" spans="7:27" x14ac:dyDescent="0.25"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9"/>
      <c r="S122" s="1"/>
      <c r="U122" s="5">
        <v>1</v>
      </c>
      <c r="V122" s="1"/>
      <c r="W122" s="1"/>
      <c r="X122" s="1"/>
      <c r="Y122" s="1"/>
      <c r="Z122" s="4"/>
      <c r="AA122" s="43" t="s">
        <v>117</v>
      </c>
    </row>
    <row r="123" spans="7:27" ht="15.75" thickBot="1" x14ac:dyDescent="0.3"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9"/>
      <c r="S123" s="1"/>
      <c r="U123" s="5">
        <v>2</v>
      </c>
      <c r="V123" s="1"/>
      <c r="W123" s="1"/>
      <c r="X123" s="1"/>
      <c r="Y123" s="1"/>
      <c r="Z123" s="4"/>
      <c r="AA123" s="44" t="s">
        <v>118</v>
      </c>
    </row>
    <row r="124" spans="7:27" x14ac:dyDescent="0.25"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9"/>
      <c r="S124" s="1"/>
      <c r="U124" s="5">
        <v>3</v>
      </c>
      <c r="V124" s="1"/>
      <c r="W124" s="1"/>
      <c r="X124" s="1"/>
      <c r="Y124" s="1"/>
      <c r="Z124" s="4"/>
    </row>
    <row r="125" spans="7:27" x14ac:dyDescent="0.25"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9"/>
      <c r="S125" s="1"/>
      <c r="U125" s="5">
        <v>4</v>
      </c>
      <c r="V125" s="1"/>
      <c r="W125" s="1"/>
      <c r="X125" s="1"/>
      <c r="Y125" s="1"/>
      <c r="Z125" s="4"/>
    </row>
    <row r="126" spans="7:27" x14ac:dyDescent="0.25"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9"/>
      <c r="S126" s="1"/>
      <c r="U126" s="1"/>
      <c r="V126" s="4"/>
      <c r="W126" s="4"/>
      <c r="X126" s="4"/>
      <c r="Y126" s="4"/>
      <c r="Z126" s="4"/>
    </row>
    <row r="127" spans="7:27" x14ac:dyDescent="0.25">
      <c r="J127" s="18"/>
      <c r="K127" s="18"/>
      <c r="L127" s="18"/>
      <c r="M127" s="18"/>
      <c r="N127" s="18"/>
      <c r="O127" s="18"/>
      <c r="P127" s="18"/>
      <c r="Q127" s="18"/>
      <c r="R127" s="19"/>
      <c r="S127" s="1"/>
      <c r="U127" s="1"/>
      <c r="W127" s="1"/>
      <c r="X127" s="1"/>
      <c r="Y127" s="1"/>
      <c r="Z127" s="1"/>
    </row>
    <row r="129" spans="21:27" x14ac:dyDescent="0.25">
      <c r="U129" s="7" t="s">
        <v>104</v>
      </c>
      <c r="V129" s="8">
        <v>1</v>
      </c>
      <c r="W129" s="8">
        <v>2</v>
      </c>
      <c r="X129" s="8">
        <v>3</v>
      </c>
      <c r="Y129" s="8">
        <v>4</v>
      </c>
      <c r="Z129" s="9"/>
    </row>
    <row r="130" spans="21:27" x14ac:dyDescent="0.25">
      <c r="U130" s="5">
        <v>1</v>
      </c>
      <c r="V130" s="4">
        <f>COUNTIFS($AE$2:$AE$42, 1,$AG$2:$AG$42, 1)</f>
        <v>0</v>
      </c>
      <c r="W130" s="4">
        <f>COUNTIFS($AE$2:$AE$42, 1,$AG$2:$AG$42, 2)</f>
        <v>0</v>
      </c>
      <c r="X130" s="4">
        <f>COUNTIFS($AE$2:$AE$42, 1,$AG$2:$AG$42, 3)</f>
        <v>0</v>
      </c>
      <c r="Y130" s="4">
        <f>COUNTIFS($AE$2:$AE$42, 1,$AG$2:$AG$42, 4)</f>
        <v>0</v>
      </c>
      <c r="Z130" s="4">
        <f>SUM(V130:Y130)</f>
        <v>0</v>
      </c>
    </row>
    <row r="131" spans="21:27" x14ac:dyDescent="0.25">
      <c r="U131" s="5">
        <v>2</v>
      </c>
      <c r="V131" s="4">
        <f>COUNTIFS($AE$2:$AE$42, 2,$AG$2:$AG$42, 1)</f>
        <v>0</v>
      </c>
      <c r="W131" s="4">
        <f>COUNTIFS($AE$2:$AE$42, 2,$AG$2:$AG$42, 2)</f>
        <v>0</v>
      </c>
      <c r="X131" s="4">
        <f>COUNTIFS($AE$2:$AE$42, 2,$AG$2:$AG$42, 3)</f>
        <v>0</v>
      </c>
      <c r="Y131" s="4">
        <f>COUNTIFS($AE$2:$AE$42, 2,$AG$2:$AG$42, 4)</f>
        <v>0</v>
      </c>
      <c r="Z131" s="4">
        <f>SUM(V131:Y131)</f>
        <v>0</v>
      </c>
    </row>
    <row r="132" spans="21:27" x14ac:dyDescent="0.25">
      <c r="U132" s="5">
        <v>3</v>
      </c>
      <c r="V132" s="4">
        <f>COUNTIFS($AE$2:$AE$42, 3,$AG$2:$AG$42, 1)</f>
        <v>0</v>
      </c>
      <c r="W132" s="4">
        <f>COUNTIFS($AE$2:$AE$42, 3,$AG$2:$AG$42, 2)</f>
        <v>0</v>
      </c>
      <c r="X132" s="4">
        <f>COUNTIFS($AE$2:$AE$42, 3,$AG$2:$AG$42, 3)</f>
        <v>0</v>
      </c>
      <c r="Y132" s="4">
        <f>COUNTIFS($AE$2:$AE$42, 3,$AG$2:$AG$42, 4)</f>
        <v>0</v>
      </c>
      <c r="Z132" s="4">
        <f>SUM(V132:Y132)</f>
        <v>0</v>
      </c>
    </row>
    <row r="133" spans="21:27" x14ac:dyDescent="0.25">
      <c r="U133" s="5">
        <v>4</v>
      </c>
      <c r="V133" s="4">
        <f>COUNTIFS($AE$2:$AE$42, 4,$AG$2:$AG$42, 1)</f>
        <v>0</v>
      </c>
      <c r="W133" s="4">
        <f>COUNTIFS($AE$2:$AE$42, 4,$AG$2:$AG$42, 2)</f>
        <v>0</v>
      </c>
      <c r="X133" s="4">
        <f>COUNTIFS($AE$2:$AE$42, 4,$AG$2:$AG$42, 3)</f>
        <v>0</v>
      </c>
      <c r="Y133" s="4">
        <f>COUNTIFS($AE$2:$AE$42, 4,$AG$2:$AG$42, 4)</f>
        <v>1</v>
      </c>
      <c r="Z133" s="4">
        <f>SUM(V133:Y133)</f>
        <v>1</v>
      </c>
    </row>
    <row r="134" spans="21:27" x14ac:dyDescent="0.25">
      <c r="U134" s="6"/>
      <c r="V134" s="4">
        <f>SUM(V130:V133)</f>
        <v>0</v>
      </c>
      <c r="W134" s="4">
        <f t="shared" ref="W134:Y134" si="84">SUM(W130:W133)</f>
        <v>0</v>
      </c>
      <c r="X134" s="4">
        <f t="shared" si="84"/>
        <v>0</v>
      </c>
      <c r="Y134" s="4">
        <f t="shared" si="84"/>
        <v>1</v>
      </c>
      <c r="Z134" s="4">
        <f>SUM(Z130:Z133)</f>
        <v>1</v>
      </c>
    </row>
    <row r="135" spans="21:27" x14ac:dyDescent="0.25">
      <c r="U135" s="1"/>
      <c r="W135" s="1"/>
      <c r="X135" s="1"/>
      <c r="Y135" s="1"/>
      <c r="Z135" s="1"/>
    </row>
    <row r="136" spans="21:27" ht="15.75" thickBot="1" x14ac:dyDescent="0.3">
      <c r="U136" s="7" t="s">
        <v>105</v>
      </c>
      <c r="V136" s="8">
        <v>1</v>
      </c>
      <c r="W136" s="8">
        <v>2</v>
      </c>
      <c r="X136" s="8">
        <v>3</v>
      </c>
      <c r="Y136" s="8">
        <v>4</v>
      </c>
      <c r="Z136" s="1"/>
    </row>
    <row r="137" spans="21:27" x14ac:dyDescent="0.25">
      <c r="U137" s="5">
        <v>1</v>
      </c>
      <c r="V137" s="1"/>
      <c r="W137" s="1"/>
      <c r="X137" s="1"/>
      <c r="Y137" s="1"/>
      <c r="Z137" s="4"/>
      <c r="AA137" s="43" t="s">
        <v>117</v>
      </c>
    </row>
    <row r="138" spans="21:27" ht="15.75" thickBot="1" x14ac:dyDescent="0.3">
      <c r="U138" s="5">
        <v>2</v>
      </c>
      <c r="V138" s="1"/>
      <c r="W138" s="1"/>
      <c r="X138" s="1"/>
      <c r="Y138" s="1"/>
      <c r="Z138" s="4"/>
      <c r="AA138" s="44" t="s">
        <v>118</v>
      </c>
    </row>
    <row r="139" spans="21:27" x14ac:dyDescent="0.25">
      <c r="U139" s="5">
        <v>3</v>
      </c>
      <c r="V139" s="1"/>
      <c r="W139" s="1"/>
      <c r="X139" s="1"/>
      <c r="Y139" s="1"/>
      <c r="Z139" s="4"/>
    </row>
    <row r="140" spans="21:27" x14ac:dyDescent="0.25">
      <c r="U140" s="5">
        <v>4</v>
      </c>
      <c r="V140" s="1"/>
      <c r="W140" s="1"/>
      <c r="X140" s="1"/>
      <c r="Y140" s="1"/>
      <c r="Z140" s="4"/>
    </row>
    <row r="141" spans="21:27" x14ac:dyDescent="0.25">
      <c r="U141" s="1"/>
      <c r="V141" s="4"/>
      <c r="W141" s="4"/>
      <c r="X141" s="4"/>
      <c r="Y141" s="4"/>
      <c r="Z141" s="4"/>
    </row>
    <row r="144" spans="21:27" x14ac:dyDescent="0.25">
      <c r="U144" s="7" t="s">
        <v>106</v>
      </c>
      <c r="V144" s="8">
        <v>1</v>
      </c>
      <c r="W144" s="8">
        <v>2</v>
      </c>
      <c r="X144" s="8">
        <v>3</v>
      </c>
      <c r="Y144" s="8">
        <v>4</v>
      </c>
      <c r="Z144" s="9"/>
    </row>
    <row r="145" spans="7:27" x14ac:dyDescent="0.25"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U145" s="5">
        <v>1</v>
      </c>
      <c r="V145" s="4">
        <f>COUNTIFS($AG$2:$AG$42, 1,$AI$2:$AI$42, 1)</f>
        <v>0</v>
      </c>
      <c r="W145" s="4">
        <f>COUNTIFS($AG$2:$AG$42, 1,$AI$2:$AI$42, 2)</f>
        <v>0</v>
      </c>
      <c r="X145" s="4">
        <f>COUNTIFS($AG$2:$AG$42, 1,$AI$2:$AI$42, 3)</f>
        <v>0</v>
      </c>
      <c r="Y145" s="4">
        <f>COUNTIFS($AG$2:$AG$42, 1,$AI$2:$AI$42, 4)</f>
        <v>0</v>
      </c>
      <c r="Z145" s="4">
        <f>SUM(V145:Y145)</f>
        <v>0</v>
      </c>
    </row>
    <row r="146" spans="7:27" x14ac:dyDescent="0.25"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U146" s="5">
        <v>2</v>
      </c>
      <c r="V146" s="4">
        <f>COUNTIFS($AG$2:$AG$42, 2,$AI$2:$AI$42, 1)</f>
        <v>0</v>
      </c>
      <c r="W146" s="4">
        <f>COUNTIFS($AG$2:$AG$42, 2,$AI$2:$AI$42, 2)</f>
        <v>0</v>
      </c>
      <c r="X146" s="4">
        <f>COUNTIFS($AG$2:$AG$42, 2,$AI$2:$AI$42, 3)</f>
        <v>0</v>
      </c>
      <c r="Y146" s="4">
        <f>COUNTIFS($AG$2:$AG$42, 2,$AI$2:$AI$42, 4)</f>
        <v>0</v>
      </c>
      <c r="Z146" s="4">
        <f>SUM(V146:Y146)</f>
        <v>0</v>
      </c>
    </row>
    <row r="147" spans="7:27" x14ac:dyDescent="0.25"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U147" s="5">
        <v>3</v>
      </c>
      <c r="V147" s="4">
        <f>COUNTIFS($AG$2:$AG$42, 3,$AI$2:$AI$42, 1)</f>
        <v>0</v>
      </c>
      <c r="W147" s="4">
        <f>COUNTIFS($AG$2:$AG$42, 3,$AI$2:$AI$42, 2)</f>
        <v>0</v>
      </c>
      <c r="X147" s="4">
        <f>COUNTIFS($AG$2:$AG$42, 3,$AI$2:$AI$42, 3)</f>
        <v>0</v>
      </c>
      <c r="Y147" s="4">
        <f>COUNTIFS($AG$2:$AG$42, 3,$AI$2:$AI$42, 4)</f>
        <v>0</v>
      </c>
      <c r="Z147" s="4">
        <f>SUM(V147:Y147)</f>
        <v>0</v>
      </c>
    </row>
    <row r="148" spans="7:27" x14ac:dyDescent="0.25"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U148" s="5">
        <v>4</v>
      </c>
      <c r="V148" s="4">
        <f>COUNTIFS($AG$2:$AG$42, 4,$AI$2:$AI$42, 1)</f>
        <v>0</v>
      </c>
      <c r="W148" s="4">
        <f>COUNTIFS($AG$2:$AG$42, 4,$AI$2:$AI$42, 2)</f>
        <v>0</v>
      </c>
      <c r="X148" s="4">
        <f>COUNTIFS($AG$2:$AG$42, 4,$AI$2:$AI$42, 3)</f>
        <v>1</v>
      </c>
      <c r="Y148" s="4">
        <f>COUNTIFS($AG$2:$AG$42, 4,$AI$2:$AI$42, 4)</f>
        <v>0</v>
      </c>
      <c r="Z148" s="4">
        <f>SUM(V148:Y148)</f>
        <v>1</v>
      </c>
    </row>
    <row r="149" spans="7:27" x14ac:dyDescent="0.25"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U149" s="6"/>
      <c r="V149" s="4">
        <f>SUM(V145:V148)</f>
        <v>0</v>
      </c>
      <c r="W149" s="4">
        <f t="shared" ref="W149:Y149" si="85">SUM(W145:W148)</f>
        <v>0</v>
      </c>
      <c r="X149" s="4">
        <f t="shared" si="85"/>
        <v>1</v>
      </c>
      <c r="Y149" s="4">
        <f t="shared" si="85"/>
        <v>0</v>
      </c>
      <c r="Z149" s="4">
        <f>SUM(Z145:Z148)</f>
        <v>1</v>
      </c>
    </row>
    <row r="150" spans="7:27" x14ac:dyDescent="0.25"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U150" s="1"/>
      <c r="W150" s="1"/>
      <c r="X150" s="1"/>
      <c r="Y150" s="1"/>
      <c r="Z150" s="1"/>
    </row>
    <row r="151" spans="7:27" ht="15.75" thickBot="1" x14ac:dyDescent="0.3"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U151" s="7" t="s">
        <v>107</v>
      </c>
      <c r="V151" s="8">
        <v>1</v>
      </c>
      <c r="W151" s="8">
        <v>2</v>
      </c>
      <c r="X151" s="8">
        <v>3</v>
      </c>
      <c r="Y151" s="8">
        <v>4</v>
      </c>
      <c r="Z151" s="1"/>
    </row>
    <row r="152" spans="7:27" x14ac:dyDescent="0.25"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U152" s="5">
        <v>1</v>
      </c>
      <c r="V152" s="1"/>
      <c r="W152" s="1"/>
      <c r="X152" s="1"/>
      <c r="Y152" s="1"/>
      <c r="Z152" s="4"/>
      <c r="AA152" s="43" t="s">
        <v>117</v>
      </c>
    </row>
    <row r="153" spans="7:27" ht="15.75" thickBot="1" x14ac:dyDescent="0.3"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U153" s="5">
        <v>2</v>
      </c>
      <c r="V153" s="1"/>
      <c r="W153" s="1"/>
      <c r="X153" s="1"/>
      <c r="Y153" s="1"/>
      <c r="Z153" s="4"/>
      <c r="AA153" s="44" t="s">
        <v>118</v>
      </c>
    </row>
    <row r="154" spans="7:27" x14ac:dyDescent="0.25"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U154" s="5">
        <v>3</v>
      </c>
      <c r="V154" s="1"/>
      <c r="W154" s="1"/>
      <c r="X154" s="1"/>
      <c r="Y154" s="1"/>
      <c r="Z154" s="4"/>
    </row>
    <row r="155" spans="7:27" x14ac:dyDescent="0.25">
      <c r="U155" s="5">
        <v>4</v>
      </c>
      <c r="V155" s="1"/>
      <c r="W155" s="1"/>
      <c r="X155" s="1"/>
      <c r="Y155" s="1"/>
      <c r="Z155" s="4"/>
    </row>
    <row r="156" spans="7:27" x14ac:dyDescent="0.25">
      <c r="U156" s="1"/>
      <c r="V156" s="4"/>
      <c r="W156" s="4"/>
      <c r="X156" s="4"/>
      <c r="Y156" s="4"/>
      <c r="Z156" s="4"/>
    </row>
    <row r="159" spans="7:27" x14ac:dyDescent="0.25">
      <c r="U159" s="7" t="s">
        <v>108</v>
      </c>
      <c r="V159" s="8">
        <v>1</v>
      </c>
      <c r="W159" s="8">
        <v>2</v>
      </c>
      <c r="X159" s="8">
        <v>3</v>
      </c>
      <c r="Y159" s="8">
        <v>4</v>
      </c>
      <c r="Z159" s="9"/>
    </row>
    <row r="160" spans="7:27" x14ac:dyDescent="0.25">
      <c r="U160" s="5">
        <v>1</v>
      </c>
      <c r="V160" s="4">
        <f>COUNTIFS($AI$2:$AI$42, 1,$AK$2:$AK$42, 1)</f>
        <v>0</v>
      </c>
      <c r="W160" s="4">
        <f>COUNTIFS($AI$2:$AI$42, 1,$AK$2:$AK$42, 2)</f>
        <v>0</v>
      </c>
      <c r="X160" s="4">
        <f>COUNTIFS($AI$2:$AI$42, 1,$AK$2:$AK$42, 3)</f>
        <v>0</v>
      </c>
      <c r="Y160" s="4">
        <f>COUNTIFS($AI$2:$AI$42, 1,$AK$2:$AK$42, 4)</f>
        <v>0</v>
      </c>
      <c r="Z160" s="4">
        <f>SUM(V160:Y160)</f>
        <v>0</v>
      </c>
    </row>
    <row r="161" spans="21:27" x14ac:dyDescent="0.25">
      <c r="U161" s="5">
        <v>2</v>
      </c>
      <c r="V161" s="4">
        <f>COUNTIFS($AI$2:$AI$42, 2,$AK$2:$AK$42, 1)</f>
        <v>0</v>
      </c>
      <c r="W161" s="4">
        <f>COUNTIFS($AI$2:$AI$42, 2,$AK$2:$AK$42, 2)</f>
        <v>0</v>
      </c>
      <c r="X161" s="4">
        <f>COUNTIFS($AI$2:$AI$42, 2,$AK$2:$AK$42, 3)</f>
        <v>0</v>
      </c>
      <c r="Y161" s="4">
        <f>COUNTIFS($AI$2:$AI$42, 2,$AK$2:$AK$42, 4)</f>
        <v>0</v>
      </c>
      <c r="Z161" s="4">
        <f>SUM(V161:Y161)</f>
        <v>0</v>
      </c>
    </row>
    <row r="162" spans="21:27" x14ac:dyDescent="0.25">
      <c r="U162" s="5">
        <v>3</v>
      </c>
      <c r="V162" s="4">
        <f>COUNTIFS($AI$2:$AI$42, 3,$AK$2:$AK$42, 1)</f>
        <v>0</v>
      </c>
      <c r="W162" s="4">
        <f>COUNTIFS($AI$2:$AI$42, 3,$AK$2:$AK$42, 2)</f>
        <v>1</v>
      </c>
      <c r="X162" s="4">
        <f>COUNTIFS($AI$2:$AI$42, 3,$AK$2:$AK$42, 3)</f>
        <v>0</v>
      </c>
      <c r="Y162" s="4">
        <f>COUNTIFS($AI$2:$AI$42, 3,$AK$2:$AK$42, 4)</f>
        <v>0</v>
      </c>
      <c r="Z162" s="4">
        <f>SUM(V162:Y162)</f>
        <v>1</v>
      </c>
    </row>
    <row r="163" spans="21:27" x14ac:dyDescent="0.25">
      <c r="U163" s="5">
        <v>4</v>
      </c>
      <c r="V163" s="4">
        <f>COUNTIFS($AI$2:$AI$42, 4,$AK$2:$AK$42, 1)</f>
        <v>0</v>
      </c>
      <c r="W163" s="4">
        <f>COUNTIFS($AI$2:$AI$42, 4,$AK$2:$AK$42, 2)</f>
        <v>0</v>
      </c>
      <c r="X163" s="4">
        <f>COUNTIFS($AI$2:$AI$42, 4,$AK$2:$AK$42, 3)</f>
        <v>0</v>
      </c>
      <c r="Y163" s="4">
        <f>COUNTIFS($AI$2:$AI$42, 4,$AK$2:$AK$42, 4)</f>
        <v>0</v>
      </c>
      <c r="Z163" s="4">
        <f>SUM(V163:Y163)</f>
        <v>0</v>
      </c>
    </row>
    <row r="164" spans="21:27" x14ac:dyDescent="0.25">
      <c r="U164" s="6"/>
      <c r="V164" s="4">
        <f>SUM(V160:V163)</f>
        <v>0</v>
      </c>
      <c r="W164" s="4">
        <f t="shared" ref="W164:Y164" si="86">SUM(W160:W163)</f>
        <v>1</v>
      </c>
      <c r="X164" s="4">
        <f t="shared" si="86"/>
        <v>0</v>
      </c>
      <c r="Y164" s="4">
        <f t="shared" si="86"/>
        <v>0</v>
      </c>
      <c r="Z164" s="4">
        <f>SUM(Z160:Z163)</f>
        <v>1</v>
      </c>
    </row>
    <row r="165" spans="21:27" x14ac:dyDescent="0.25">
      <c r="U165" s="1"/>
      <c r="W165" s="1"/>
      <c r="X165" s="1"/>
      <c r="Y165" s="1"/>
      <c r="Z165" s="1"/>
    </row>
    <row r="166" spans="21:27" ht="15.75" thickBot="1" x14ac:dyDescent="0.3">
      <c r="U166" s="7" t="s">
        <v>109</v>
      </c>
      <c r="V166" s="8">
        <v>1</v>
      </c>
      <c r="W166" s="8">
        <v>2</v>
      </c>
      <c r="X166" s="8">
        <v>3</v>
      </c>
      <c r="Y166" s="8">
        <v>4</v>
      </c>
      <c r="Z166" s="1"/>
    </row>
    <row r="167" spans="21:27" x14ac:dyDescent="0.25">
      <c r="U167" s="5">
        <v>1</v>
      </c>
      <c r="V167" s="1"/>
      <c r="W167" s="1"/>
      <c r="X167" s="1"/>
      <c r="Y167" s="1"/>
      <c r="Z167" s="4"/>
      <c r="AA167" s="43" t="s">
        <v>117</v>
      </c>
    </row>
    <row r="168" spans="21:27" ht="15.75" thickBot="1" x14ac:dyDescent="0.3">
      <c r="U168" s="5">
        <v>2</v>
      </c>
      <c r="V168" s="1"/>
      <c r="W168" s="1"/>
      <c r="X168" s="1"/>
      <c r="Y168" s="1"/>
      <c r="Z168" s="4"/>
      <c r="AA168" s="44" t="s">
        <v>118</v>
      </c>
    </row>
    <row r="169" spans="21:27" x14ac:dyDescent="0.25">
      <c r="U169" s="5">
        <v>3</v>
      </c>
      <c r="V169" s="1"/>
      <c r="W169" s="1"/>
      <c r="X169" s="1"/>
      <c r="Y169" s="1"/>
      <c r="Z169" s="4"/>
    </row>
    <row r="170" spans="21:27" x14ac:dyDescent="0.25">
      <c r="U170" s="5">
        <v>4</v>
      </c>
      <c r="V170" s="1"/>
      <c r="W170" s="1"/>
      <c r="X170" s="1"/>
      <c r="Y170" s="1"/>
      <c r="Z170" s="4"/>
    </row>
    <row r="171" spans="21:27" x14ac:dyDescent="0.25">
      <c r="U171" s="1"/>
      <c r="V171" s="4"/>
      <c r="W171" s="4"/>
      <c r="X171" s="4"/>
      <c r="Y171" s="4"/>
      <c r="Z171" s="4"/>
    </row>
    <row r="174" spans="21:27" x14ac:dyDescent="0.25">
      <c r="U174" s="7" t="s">
        <v>110</v>
      </c>
      <c r="V174" s="8">
        <v>1</v>
      </c>
      <c r="W174" s="8">
        <v>2</v>
      </c>
      <c r="X174" s="8">
        <v>3</v>
      </c>
      <c r="Y174" s="8">
        <v>4</v>
      </c>
      <c r="Z174" s="9"/>
    </row>
    <row r="175" spans="21:27" x14ac:dyDescent="0.25">
      <c r="U175" s="5">
        <v>1</v>
      </c>
      <c r="V175" s="4">
        <f>COUNTIFS($AK$2:$AK$42, 1,$AM$2:$AM$42, 1)</f>
        <v>0</v>
      </c>
      <c r="W175" s="4">
        <f>COUNTIFS($AK$2:$AK$42, 1,$AM$2:$AM$42, 2)</f>
        <v>0</v>
      </c>
      <c r="X175" s="4">
        <f>COUNTIFS($AK$2:$AK$42, 1,$AM$2:$AM$42, 3)</f>
        <v>0</v>
      </c>
      <c r="Y175" s="4">
        <f>COUNTIFS($AK$2:$AK$42, 1,$AM$2:$AM$42, 4)</f>
        <v>0</v>
      </c>
      <c r="Z175" s="4">
        <f>SUM(V175:Y175)</f>
        <v>0</v>
      </c>
    </row>
    <row r="176" spans="21:27" x14ac:dyDescent="0.25">
      <c r="U176" s="5">
        <v>2</v>
      </c>
      <c r="V176" s="4">
        <f>COUNTIFS($AK$2:$AK$42, 2,$AM$2:$AM$42, 1)</f>
        <v>0</v>
      </c>
      <c r="W176" s="4">
        <f>COUNTIFS($AK$2:$AK$42, 2,$AM$2:$AM$42, 2)</f>
        <v>0</v>
      </c>
      <c r="X176" s="4">
        <f>COUNTIFS($AK$2:$AK$42, 2,$AM$2:$AM$42, 3)</f>
        <v>1</v>
      </c>
      <c r="Y176" s="4">
        <f>COUNTIFS($AK$2:$AK$42, 2,$AM$2:$AM$42, 4)</f>
        <v>0</v>
      </c>
      <c r="Z176" s="4">
        <f>SUM(V176:Y176)</f>
        <v>1</v>
      </c>
    </row>
    <row r="177" spans="21:27" x14ac:dyDescent="0.25">
      <c r="U177" s="5">
        <v>3</v>
      </c>
      <c r="V177" s="4">
        <f>COUNTIFS($AK$2:$AK$42, 3,$AM$2:$AM$42, 1)</f>
        <v>0</v>
      </c>
      <c r="W177" s="4">
        <f>COUNTIFS($AK$2:$AK$42, 3,$AM$2:$AM$42, 2)</f>
        <v>0</v>
      </c>
      <c r="X177" s="4">
        <f>COUNTIFS($AK$2:$AK$42, 3,$AM$2:$AM$42, 3)</f>
        <v>0</v>
      </c>
      <c r="Y177" s="4">
        <f>COUNTIFS($AK$2:$AK$42, 3,$AM$2:$AM$42, 4)</f>
        <v>0</v>
      </c>
      <c r="Z177" s="4">
        <f>SUM(V177:Y177)</f>
        <v>0</v>
      </c>
    </row>
    <row r="178" spans="21:27" x14ac:dyDescent="0.25">
      <c r="U178" s="5">
        <v>4</v>
      </c>
      <c r="V178" s="4">
        <f>COUNTIFS($AK$2:$AK$42, 4,$AM$2:$AM$42, 1)</f>
        <v>0</v>
      </c>
      <c r="W178" s="4">
        <f>COUNTIFS($AK$2:$AK$42, 4,$AM$2:$AM$42, 2)</f>
        <v>0</v>
      </c>
      <c r="X178" s="4">
        <f>COUNTIFS($AK$2:$AK$42, 4,$AM$2:$AM$42, 3)</f>
        <v>0</v>
      </c>
      <c r="Y178" s="4">
        <f>COUNTIFS($AK$2:$AK$42, 4,$AM$2:$AM$42, 4)</f>
        <v>0</v>
      </c>
      <c r="Z178" s="4">
        <f>SUM(V178:Y178)</f>
        <v>0</v>
      </c>
    </row>
    <row r="179" spans="21:27" x14ac:dyDescent="0.25">
      <c r="U179" s="6"/>
      <c r="V179" s="4">
        <f>SUM(V175:V178)</f>
        <v>0</v>
      </c>
      <c r="W179" s="4">
        <f t="shared" ref="W179:Y179" si="87">SUM(W175:W178)</f>
        <v>0</v>
      </c>
      <c r="X179" s="4">
        <f t="shared" si="87"/>
        <v>1</v>
      </c>
      <c r="Y179" s="4">
        <f t="shared" si="87"/>
        <v>0</v>
      </c>
      <c r="Z179" s="4">
        <f>SUM(Z175:Z178)</f>
        <v>1</v>
      </c>
    </row>
    <row r="180" spans="21:27" x14ac:dyDescent="0.25">
      <c r="U180" s="1"/>
      <c r="W180" s="1"/>
      <c r="X180" s="1"/>
      <c r="Y180" s="1"/>
      <c r="Z180" s="1"/>
    </row>
    <row r="181" spans="21:27" ht="15.75" thickBot="1" x14ac:dyDescent="0.3">
      <c r="U181" s="7" t="s">
        <v>111</v>
      </c>
      <c r="V181" s="8">
        <v>1</v>
      </c>
      <c r="W181" s="8">
        <v>2</v>
      </c>
      <c r="X181" s="8">
        <v>3</v>
      </c>
      <c r="Y181" s="8">
        <v>4</v>
      </c>
      <c r="Z181" s="1"/>
    </row>
    <row r="182" spans="21:27" x14ac:dyDescent="0.25">
      <c r="U182" s="5">
        <v>1</v>
      </c>
      <c r="V182" s="1"/>
      <c r="W182" s="1"/>
      <c r="X182" s="1"/>
      <c r="Y182" s="1"/>
      <c r="Z182" s="4"/>
      <c r="AA182" s="43" t="s">
        <v>117</v>
      </c>
    </row>
    <row r="183" spans="21:27" ht="15.75" thickBot="1" x14ac:dyDescent="0.3">
      <c r="U183" s="5">
        <v>2</v>
      </c>
      <c r="V183" s="1"/>
      <c r="W183" s="1"/>
      <c r="X183" s="1"/>
      <c r="Y183" s="1"/>
      <c r="Z183" s="4"/>
      <c r="AA183" s="44" t="s">
        <v>118</v>
      </c>
    </row>
    <row r="184" spans="21:27" x14ac:dyDescent="0.25">
      <c r="U184" s="5">
        <v>3</v>
      </c>
      <c r="V184" s="1"/>
      <c r="W184" s="1"/>
      <c r="X184" s="1"/>
      <c r="Y184" s="1"/>
      <c r="Z184" s="4"/>
    </row>
    <row r="185" spans="21:27" x14ac:dyDescent="0.25">
      <c r="U185" s="5">
        <v>4</v>
      </c>
      <c r="V185" s="1"/>
      <c r="W185" s="1"/>
      <c r="X185" s="1"/>
      <c r="Y185" s="1"/>
      <c r="Z185" s="4"/>
    </row>
    <row r="186" spans="21:27" x14ac:dyDescent="0.25">
      <c r="U186" s="1"/>
      <c r="V186" s="4"/>
      <c r="W186" s="4"/>
      <c r="X186" s="4"/>
      <c r="Y186" s="4"/>
      <c r="Z186" s="4"/>
    </row>
    <row r="189" spans="21:27" x14ac:dyDescent="0.25">
      <c r="U189" s="7" t="s">
        <v>112</v>
      </c>
      <c r="V189" s="8">
        <v>1</v>
      </c>
      <c r="W189" s="8">
        <v>2</v>
      </c>
      <c r="X189" s="8">
        <v>3</v>
      </c>
      <c r="Y189" s="8">
        <v>4</v>
      </c>
      <c r="Z189" s="9"/>
    </row>
    <row r="190" spans="21:27" x14ac:dyDescent="0.25">
      <c r="U190" s="5">
        <v>1</v>
      </c>
      <c r="V190" s="4">
        <f>COUNTIFS($AM$2:$AM$42, 1,$AO$2:$AO$42, 1)</f>
        <v>0</v>
      </c>
      <c r="W190" s="4">
        <f>COUNTIFS($AM$2:$AM$42, 1,$AO$2:$AO$42, 2)</f>
        <v>0</v>
      </c>
      <c r="X190" s="4">
        <f>COUNTIFS($AM$2:$AM$42, 1,$AO$2:$AO$42, 3)</f>
        <v>0</v>
      </c>
      <c r="Y190" s="4">
        <f>COUNTIFS($AM$2:$AM$42, 1,$AO$2:$AO$42, 4)</f>
        <v>0</v>
      </c>
      <c r="Z190" s="4">
        <f>SUM(V190:Y190)</f>
        <v>0</v>
      </c>
    </row>
    <row r="191" spans="21:27" x14ac:dyDescent="0.25">
      <c r="U191" s="5">
        <v>2</v>
      </c>
      <c r="V191" s="4">
        <f>COUNTIFS($AM$2:$AM$42, 2,$AO$2:$AO$42, 1)</f>
        <v>0</v>
      </c>
      <c r="W191" s="4">
        <f>COUNTIFS($AM$2:$AM$42, 2,$AO$2:$AO$42, 2)</f>
        <v>0</v>
      </c>
      <c r="X191" s="4">
        <f>COUNTIFS($AM$2:$AM$42, 2,$AO$2:$AO$42, 3)</f>
        <v>0</v>
      </c>
      <c r="Y191" s="4">
        <f>COUNTIFS($AM$2:$AM$42, 2,$AK$2:$AK$42, 4)</f>
        <v>0</v>
      </c>
      <c r="Z191" s="4">
        <f>SUM(V191:Y191)</f>
        <v>0</v>
      </c>
    </row>
    <row r="192" spans="21:27" x14ac:dyDescent="0.25">
      <c r="U192" s="5">
        <v>3</v>
      </c>
      <c r="V192" s="4">
        <f>COUNTIFS($AM$2:$AM$42, 3,$AO$2:$AO$42, 1)</f>
        <v>0</v>
      </c>
      <c r="W192" s="4">
        <f>COUNTIFS($AM$2:$AM$42, 3,$AO$2:$AO$42, 2)</f>
        <v>0</v>
      </c>
      <c r="X192" s="4">
        <f>COUNTIFS($AM$2:$AM$42, 3,$AO$2:$AO$42, 3)</f>
        <v>1</v>
      </c>
      <c r="Y192" s="4">
        <f>COUNTIFS($AM$2:$AM$42, 3,$AK$2:$AK$42, 4)</f>
        <v>0</v>
      </c>
      <c r="Z192" s="4">
        <f>SUM(V192:Y192)</f>
        <v>1</v>
      </c>
    </row>
    <row r="193" spans="20:27" x14ac:dyDescent="0.25">
      <c r="U193" s="5">
        <v>4</v>
      </c>
      <c r="V193" s="4">
        <f>COUNTIFS($AM$2:$AM$42, 4,$AO$2:$AO$42, 1)</f>
        <v>0</v>
      </c>
      <c r="W193" s="4">
        <f>COUNTIFS($AM$2:$AM$42, 4,$AO$2:$AO$42, 2)</f>
        <v>0</v>
      </c>
      <c r="X193" s="4">
        <f>COUNTIFS($AM$2:$AM$42, 4,$AO$2:$AO$42, 3)</f>
        <v>0</v>
      </c>
      <c r="Y193" s="4">
        <f>COUNTIFS($AM$2:$AM$42, 4,$AK$2:$AK$42, 4)</f>
        <v>0</v>
      </c>
      <c r="Z193" s="4">
        <f>SUM(V193:Y193)</f>
        <v>0</v>
      </c>
    </row>
    <row r="194" spans="20:27" x14ac:dyDescent="0.25">
      <c r="U194" s="6"/>
      <c r="V194" s="4">
        <f>SUM(V190:V193)</f>
        <v>0</v>
      </c>
      <c r="W194" s="4">
        <f t="shared" ref="W194:Y194" si="88">SUM(W190:W193)</f>
        <v>0</v>
      </c>
      <c r="X194" s="4">
        <f t="shared" si="88"/>
        <v>1</v>
      </c>
      <c r="Y194" s="4">
        <f t="shared" si="88"/>
        <v>0</v>
      </c>
      <c r="Z194" s="4">
        <f>SUM(Z190:Z193)</f>
        <v>1</v>
      </c>
    </row>
    <row r="195" spans="20:27" x14ac:dyDescent="0.25">
      <c r="U195" s="1"/>
      <c r="W195" s="1"/>
      <c r="X195" s="1"/>
      <c r="Y195" s="1"/>
      <c r="Z195" s="1"/>
    </row>
    <row r="196" spans="20:27" ht="15.75" thickBot="1" x14ac:dyDescent="0.3">
      <c r="U196" s="7" t="s">
        <v>113</v>
      </c>
      <c r="V196" s="8">
        <v>1</v>
      </c>
      <c r="W196" s="8">
        <v>2</v>
      </c>
      <c r="X196" s="8">
        <v>3</v>
      </c>
      <c r="Y196" s="8">
        <v>4</v>
      </c>
      <c r="Z196" s="1"/>
    </row>
    <row r="197" spans="20:27" x14ac:dyDescent="0.25">
      <c r="U197" s="5">
        <v>1</v>
      </c>
      <c r="V197" s="1"/>
      <c r="W197" s="1"/>
      <c r="X197" s="1"/>
      <c r="Y197" s="1"/>
      <c r="Z197" s="4"/>
      <c r="AA197" s="43" t="s">
        <v>117</v>
      </c>
    </row>
    <row r="198" spans="20:27" ht="15.75" thickBot="1" x14ac:dyDescent="0.3">
      <c r="U198" s="5">
        <v>2</v>
      </c>
      <c r="V198" s="1"/>
      <c r="W198" s="1"/>
      <c r="X198" s="1"/>
      <c r="Y198" s="1"/>
      <c r="Z198" s="4"/>
      <c r="AA198" s="44" t="s">
        <v>118</v>
      </c>
    </row>
    <row r="199" spans="20:27" x14ac:dyDescent="0.25">
      <c r="U199" s="5">
        <v>3</v>
      </c>
      <c r="V199" s="1"/>
      <c r="W199" s="1"/>
      <c r="X199" s="1"/>
      <c r="Y199" s="1"/>
      <c r="Z199" s="4"/>
    </row>
    <row r="200" spans="20:27" x14ac:dyDescent="0.25">
      <c r="U200" s="5">
        <v>4</v>
      </c>
      <c r="V200" s="1"/>
      <c r="W200" s="1"/>
      <c r="X200" s="1"/>
      <c r="Y200" s="1"/>
      <c r="Z200" s="4"/>
    </row>
    <row r="201" spans="20:27" x14ac:dyDescent="0.25">
      <c r="T201" s="1"/>
      <c r="U201" s="1"/>
      <c r="V201" s="4"/>
      <c r="W201" s="4"/>
      <c r="X201" s="4"/>
      <c r="Y201" s="4"/>
      <c r="Z201" s="4"/>
    </row>
  </sheetData>
  <sortState xmlns:xlrd2="http://schemas.microsoft.com/office/spreadsheetml/2017/richdata2" ref="A2:AS42">
    <sortCondition ref="A2"/>
  </sortState>
  <conditionalFormatting sqref="W70:Y74 V69:V74">
    <cfRule type="cellIs" priority="48" operator="lessThan">
      <formula>-0.01955</formula>
    </cfRule>
  </conditionalFormatting>
  <conditionalFormatting sqref="V77:Y81">
    <cfRule type="cellIs" priority="47" operator="lessThan">
      <formula>-0.01955</formula>
    </cfRule>
  </conditionalFormatting>
  <conditionalFormatting sqref="V76">
    <cfRule type="cellIs" priority="46" operator="lessThan">
      <formula>-0.01955</formula>
    </cfRule>
  </conditionalFormatting>
  <conditionalFormatting sqref="V90">
    <cfRule type="cellIs" priority="45" operator="lessThan">
      <formula>-0.01955</formula>
    </cfRule>
  </conditionalFormatting>
  <conditionalFormatting sqref="V84 V89:Y89">
    <cfRule type="cellIs" priority="44" operator="lessThan">
      <formula>-0.01955</formula>
    </cfRule>
  </conditionalFormatting>
  <conditionalFormatting sqref="V92:Y96">
    <cfRule type="cellIs" priority="43" operator="lessThan">
      <formula>-0.01955</formula>
    </cfRule>
  </conditionalFormatting>
  <conditionalFormatting sqref="V91">
    <cfRule type="cellIs" priority="42" operator="lessThan">
      <formula>-0.01955</formula>
    </cfRule>
  </conditionalFormatting>
  <conditionalFormatting sqref="V85:Y88">
    <cfRule type="cellIs" priority="41" operator="lessThan">
      <formula>-0.01955</formula>
    </cfRule>
  </conditionalFormatting>
  <conditionalFormatting sqref="V105">
    <cfRule type="cellIs" priority="40" operator="lessThan">
      <formula>-0.01955</formula>
    </cfRule>
  </conditionalFormatting>
  <conditionalFormatting sqref="V99 V104:Y104">
    <cfRule type="cellIs" priority="39" operator="lessThan">
      <formula>-0.01955</formula>
    </cfRule>
  </conditionalFormatting>
  <conditionalFormatting sqref="V107:Y111">
    <cfRule type="cellIs" priority="38" operator="lessThan">
      <formula>-0.01955</formula>
    </cfRule>
  </conditionalFormatting>
  <conditionalFormatting sqref="V106">
    <cfRule type="cellIs" priority="37" operator="lessThan">
      <formula>-0.01955</formula>
    </cfRule>
  </conditionalFormatting>
  <conditionalFormatting sqref="V100:Y103">
    <cfRule type="cellIs" priority="36" operator="lessThan">
      <formula>-0.01955</formula>
    </cfRule>
  </conditionalFormatting>
  <conditionalFormatting sqref="V120">
    <cfRule type="cellIs" priority="35" operator="lessThan">
      <formula>-0.01955</formula>
    </cfRule>
  </conditionalFormatting>
  <conditionalFormatting sqref="V121">
    <cfRule type="cellIs" priority="32" operator="lessThan">
      <formula>-0.01955</formula>
    </cfRule>
  </conditionalFormatting>
  <conditionalFormatting sqref="V115:Y118">
    <cfRule type="cellIs" priority="31" operator="lessThan">
      <formula>-0.01955</formula>
    </cfRule>
  </conditionalFormatting>
  <conditionalFormatting sqref="AC54">
    <cfRule type="cellIs" priority="30" operator="lessThan">
      <formula>-0.01955</formula>
    </cfRule>
  </conditionalFormatting>
  <conditionalFormatting sqref="V135">
    <cfRule type="cellIs" priority="29" operator="lessThan">
      <formula>-0.01955</formula>
    </cfRule>
  </conditionalFormatting>
  <conditionalFormatting sqref="V129 V134:Y134">
    <cfRule type="cellIs" priority="28" operator="lessThan">
      <formula>-0.01955</formula>
    </cfRule>
  </conditionalFormatting>
  <conditionalFormatting sqref="V137:Y141">
    <cfRule type="cellIs" priority="27" operator="lessThan">
      <formula>-0.01955</formula>
    </cfRule>
  </conditionalFormatting>
  <conditionalFormatting sqref="V136">
    <cfRule type="cellIs" priority="26" operator="lessThan">
      <formula>-0.01955</formula>
    </cfRule>
  </conditionalFormatting>
  <conditionalFormatting sqref="V130:Y133">
    <cfRule type="cellIs" priority="25" operator="lessThan">
      <formula>-0.01955</formula>
    </cfRule>
  </conditionalFormatting>
  <conditionalFormatting sqref="V150">
    <cfRule type="cellIs" priority="24" operator="lessThan">
      <formula>-0.01955</formula>
    </cfRule>
  </conditionalFormatting>
  <conditionalFormatting sqref="V144 V149:Y149">
    <cfRule type="cellIs" priority="23" operator="lessThan">
      <formula>-0.01955</formula>
    </cfRule>
  </conditionalFormatting>
  <conditionalFormatting sqref="V152:Y156">
    <cfRule type="cellIs" priority="22" operator="lessThan">
      <formula>-0.01955</formula>
    </cfRule>
  </conditionalFormatting>
  <conditionalFormatting sqref="V151">
    <cfRule type="cellIs" priority="21" operator="lessThan">
      <formula>-0.01955</formula>
    </cfRule>
  </conditionalFormatting>
  <conditionalFormatting sqref="V145:Y148">
    <cfRule type="cellIs" priority="20" operator="lessThan">
      <formula>-0.01955</formula>
    </cfRule>
  </conditionalFormatting>
  <conditionalFormatting sqref="V165">
    <cfRule type="cellIs" priority="19" operator="lessThan">
      <formula>-0.01955</formula>
    </cfRule>
  </conditionalFormatting>
  <conditionalFormatting sqref="V159 V164:Y164">
    <cfRule type="cellIs" priority="18" operator="lessThan">
      <formula>-0.01955</formula>
    </cfRule>
  </conditionalFormatting>
  <conditionalFormatting sqref="V167:Y171">
    <cfRule type="cellIs" priority="17" operator="lessThan">
      <formula>-0.01955</formula>
    </cfRule>
  </conditionalFormatting>
  <conditionalFormatting sqref="V166">
    <cfRule type="cellIs" priority="16" operator="lessThan">
      <formula>-0.01955</formula>
    </cfRule>
  </conditionalFormatting>
  <conditionalFormatting sqref="V160:Y163">
    <cfRule type="cellIs" priority="15" operator="lessThan">
      <formula>-0.01955</formula>
    </cfRule>
  </conditionalFormatting>
  <conditionalFormatting sqref="V180">
    <cfRule type="cellIs" priority="14" operator="lessThan">
      <formula>-0.01955</formula>
    </cfRule>
  </conditionalFormatting>
  <conditionalFormatting sqref="V174 V179:Y179">
    <cfRule type="cellIs" priority="13" operator="lessThan">
      <formula>-0.01955</formula>
    </cfRule>
  </conditionalFormatting>
  <conditionalFormatting sqref="V182:Y186">
    <cfRule type="cellIs" priority="12" operator="lessThan">
      <formula>-0.01955</formula>
    </cfRule>
  </conditionalFormatting>
  <conditionalFormatting sqref="V181">
    <cfRule type="cellIs" priority="11" operator="lessThan">
      <formula>-0.01955</formula>
    </cfRule>
  </conditionalFormatting>
  <conditionalFormatting sqref="V175:Y178">
    <cfRule type="cellIs" priority="10" operator="lessThan">
      <formula>-0.01955</formula>
    </cfRule>
  </conditionalFormatting>
  <conditionalFormatting sqref="AC62">
    <cfRule type="cellIs" priority="9" operator="lessThan">
      <formula>-0.01955</formula>
    </cfRule>
  </conditionalFormatting>
  <conditionalFormatting sqref="AC70">
    <cfRule type="cellIs" priority="8" operator="lessThan">
      <formula>-0.01955</formula>
    </cfRule>
  </conditionalFormatting>
  <conditionalFormatting sqref="AJ61">
    <cfRule type="cellIs" priority="7" operator="lessThan">
      <formula>-0.01955</formula>
    </cfRule>
  </conditionalFormatting>
  <conditionalFormatting sqref="V195">
    <cfRule type="cellIs" priority="5" operator="lessThan">
      <formula>-0.01955</formula>
    </cfRule>
  </conditionalFormatting>
  <conditionalFormatting sqref="V189 V194:Y194">
    <cfRule type="cellIs" priority="4" operator="lessThan">
      <formula>-0.01955</formula>
    </cfRule>
  </conditionalFormatting>
  <conditionalFormatting sqref="AP2:AP42">
    <cfRule type="colorScale" priority="255">
      <colorScale>
        <cfvo type="min"/>
        <cfvo type="max"/>
        <color rgb="FFFCFCFF"/>
        <color rgb="FF63BE7B"/>
      </colorScale>
    </cfRule>
  </conditionalFormatting>
  <conditionalFormatting sqref="V61">
    <cfRule type="cellIs" priority="49" operator="lessThan">
      <formula>-0.01955</formula>
    </cfRule>
  </conditionalFormatting>
  <conditionalFormatting sqref="V114 V119:Y119">
    <cfRule type="cellIs" priority="34" operator="lessThan">
      <formula>-0.01955</formula>
    </cfRule>
  </conditionalFormatting>
  <conditionalFormatting sqref="V122:Y126">
    <cfRule type="cellIs" priority="33" operator="lessThan">
      <formula>-0.01955</formula>
    </cfRule>
  </conditionalFormatting>
  <conditionalFormatting sqref="V197:Y201">
    <cfRule type="cellIs" priority="3" operator="lessThan">
      <formula>-0.01955</formula>
    </cfRule>
  </conditionalFormatting>
  <conditionalFormatting sqref="V196">
    <cfRule type="cellIs" priority="2" operator="lessThan">
      <formula>-0.01955</formula>
    </cfRule>
  </conditionalFormatting>
  <conditionalFormatting sqref="V190:Y193">
    <cfRule type="cellIs" priority="1" operator="lessThan">
      <formula>-0.01955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F A A B Q S w M E F A A C A A g A Z V 2 s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Z V 2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d r E 7 4 P d s B z w I A A O E J A A A T A B w A R m 9 y b X V s Y X M v U 2 V j d G l v b j E u b S C i G A A o o B Q A A A A A A A A A A A A A A A A A A A A A A A A A A A D F l V 1 v 2 j A U h u + R + A + W u Q E p Q i T 7 6 j 7 S q q V F r b S x F d h 2 A V w Y c g C r i d 0 5 D i t C / P f Z M U 1 C y + k u y w 3 k 2 D 7 v + 7 w m d g p z z a U g Q / f t f 6 7 X 6 r V 0 x R R E Z D T 8 R U I S g 6 7 X i P k M Z a b m Y C o 9 G U e g 2 j 0 e Q 9 q k k 8 n v n 4 P + 1 a j d / z q 5 l g m k k z u m o q z T 8 S f f N u R S z r M E h E 4 n l x v B E j 4 n s J Z x l m v K B e E i 4 n O m p T L j T L O J k a Q t z + k 1 q F H Q Y J 1 c 8 y g C Q X J F n x o L I z a L o T 2 E 2 N g e y L 9 p 0 5 n z C L D 5 i o z P t V Z 8 l m l I p 2 d j t 3 h 6 R r 6 c E q 0 y K P v f i L W 8 A 9 L N U i 0 T 0 s u E y 6 A U O I + i r n G b i C Z q x i N 0 p J h I F 1 I l e Y 0 s l G l m Q f Z u G u i E 5 r g r h T b p T F u l q Q G Y n I y M E 6 7 i u p F 9 v Y n b 9 8 i W 9 s 1 M 6 8 3 l 0 s 4 f d 1 W R R K 6 N y H e 9 A n V E y i V b S j 0 z Z T W q v V + I o S J 7 9 X D P R G T / W l Z l 3 6 0 i 6 8 b z 3 0 X u i N U X c 3 f d 3 F x r z y K g m 9 C g Q 5 b c m 5 K t 0 1 Z l K 7 o r J p b W 7 e Y e S p N F I 9 f f D t r + C J u 3 f R q U N g u I h g e 9 s y E W 8 4 7 W A 6 T + B q m / R e r v k P p 7 p P 4 B q Z 8 g 9 Y 8 Y V w c b w I h 9 D N n H m H 0 M 2 s e o f Q z b x 7 h 9 D N w v y E W W z E B V 9 w 5 j D 3 x 8 D U Y f Y P Q B R h 9 g 9 A F G H 2 D 0 w S H 9 r l W v c X H 0 J a l e H 4 f v 1 W v e J H 2 2 5 k u W H 4 5 G 1 K l v O 7 v i 9 C 1 x K j N R F P K D K f M m m 8 s g P 7 m e Y J o B R s Y 3 a T H p N g O 1 C e 3 F 4 5 E L L p j a 3 J j r Q / M F B x U e L v b y E E P q p p n H p 2 0 G 8 C f j x l D e b n r o s D z f q l 6 L Y + 5 o / t 1 0 3 X 7 M t Y l C e u N L i H n C z U N I G 0 3 N Z i 3 j b X 8 S h 8 G J R 6 7 E X E Z c L E M / e B d 4 5 D a T G o Z 6 E 0 N Y / m z 3 p Y B p 5 a / j X O Q Q 4 + L 2 y j E v 7 G a K p T F I t 5 T C A x h b T P U M W x a z / B S l n + j / g O m O E r O z + M F / N B E 8 h R Y J T 8 s F r x + j d f A Y Z e n m W b z / A F B L A Q I t A B Q A A g A I A G V d r E 7 G r a w E p w A A A P g A A A A S A A A A A A A A A A A A A A A A A A A A A A B D b 2 5 m a W c v U G F j a 2 F n Z S 5 4 b W x Q S w E C L Q A U A A I A C A B l X a x O D 8 r p q 6 Q A A A D p A A A A E w A A A A A A A A A A A A A A A A D z A A A A W 0 N v b n R l b n R f V H l w Z X N d L n h t b F B L A Q I t A B Q A A g A I A G V d r E 7 4 P d s B z w I A A O E J A A A T A A A A A A A A A A A A A A A A A O Q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p A A A A A A A A B S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F l M b 3 R B M V c 1 R 1 J i e F B H N F Z H R U p W T k Y x U n l Z V z V 6 W m 0 5 e W J T Q k d h V 3 h s S U d a e W I y M G d W R k 5 X Q U F B Q U F B Q U F B Q U F B Q U Z E Q T d Y Q 2 5 t Y V Z H a D V R e X V j c T F j V z B N V T J G d G N H e G x J R k Y x W l h K N U F B S F l M b 3 R B M V c 1 R 1 J i e F B H N F Z H R U p W T k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N j Q w I i A v P j x F b n R y e S B U e X B l P S J G a W x s R X J y b 3 J D b 2 R l I i B W Y W x 1 Z T 0 i c 1 V u a 2 5 v d 2 4 i I C 8 + P E V u d H J 5 I F R 5 c G U 9 I k Z p b G x F c n J v c k N v d W 5 0 I i B W Y W x 1 Z T 0 i b D k 3 O C I g L z 4 8 R W 5 0 c n k g V H l w Z T 0 i R m l s b E x h c 3 R V c G R h d G V k I i B W Y W x 1 Z T 0 i Z D I w M T k t M D M t M j Z U M T A 6 N T M 6 N D g u M j k z M D Q 0 N F o i I C 8 + P E V u d H J 5 I F R 5 c G U 9 I k Z p b G x D b 2 x 1 b W 5 U e X B l c y I g V m F s d W U 9 I n N C Z 1 l H Q m d Z R 0 J n W U d C Z 1 l H Q m d Z R 0 J n W U d C Z 1 V H Q l F Z R 0 J n W U d C Z 1 k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V i 9 D a G F u Z 2 V k I F R 5 c G U u e 1 N v d X J j Z S 5 O Y W 1 l L D B 9 J n F 1 b 3 Q 7 L C Z x d W 9 0 O 1 N l Y 3 R p b 2 4 x L 1 R T V i 9 D a G F u Z 2 V k I F R 5 c G U u e 0 N v b H V t b j E s M X 0 m c X V v d D s s J n F 1 b 3 Q 7 U 2 V j d G l v b j E v V F N W L 0 N o Y W 5 n Z W Q g V H l w Z S 5 7 Q 2 9 s d W 1 u M i w y f S Z x d W 9 0 O y w m c X V v d D t T Z W N 0 a W 9 u M S 9 U U 1 Y v Q 2 h h b m d l Z C B U e X B l L n t D b 2 x 1 b W 4 z L D N 9 J n F 1 b 3 Q 7 L C Z x d W 9 0 O 1 N l Y 3 R p b 2 4 x L 1 R T V i 9 D a G F u Z 2 V k I F R 5 c G U u e 0 N v b H V t b j Q s N H 0 m c X V v d D s s J n F 1 b 3 Q 7 U 2 V j d G l v b j E v V F N W L 0 N o Y W 5 n Z W Q g V H l w Z S 5 7 Q 2 9 s d W 1 u N S w 1 f S Z x d W 9 0 O y w m c X V v d D t T Z W N 0 a W 9 u M S 9 U U 1 Y v Q 2 h h b m d l Z C B U e X B l L n t D b 2 x 1 b W 4 2 L D Z 9 J n F 1 b 3 Q 7 L C Z x d W 9 0 O 1 N l Y 3 R p b 2 4 x L 1 R T V i 9 D a G F u Z 2 V k I F R 5 c G U u e 0 N v b H V t b j c s N 3 0 m c X V v d D s s J n F 1 b 3 Q 7 U 2 V j d G l v b j E v V F N W L 0 N o Y W 5 n Z W Q g V H l w Z S 5 7 Q 2 9 s d W 1 u O C w 4 f S Z x d W 9 0 O y w m c X V v d D t T Z W N 0 a W 9 u M S 9 U U 1 Y v Q 2 h h b m d l Z C B U e X B l L n t D b 2 x 1 b W 4 5 L D l 9 J n F 1 b 3 Q 7 L C Z x d W 9 0 O 1 N l Y 3 R p b 2 4 x L 1 R T V i 9 D a G F u Z 2 V k I F R 5 c G U u e 0 N v b H V t b j E w L D E w f S Z x d W 9 0 O y w m c X V v d D t T Z W N 0 a W 9 u M S 9 U U 1 Y v Q 2 h h b m d l Z C B U e X B l L n t D b 2 x 1 b W 4 x M S w x M X 0 m c X V v d D s s J n F 1 b 3 Q 7 U 2 V j d G l v b j E v V F N W L 0 N o Y W 5 n Z W Q g V H l w Z S 5 7 Q 2 9 s d W 1 u M T I s M T J 9 J n F 1 b 3 Q 7 L C Z x d W 9 0 O 1 N l Y 3 R p b 2 4 x L 1 R T V i 9 D a G F u Z 2 V k I F R 5 c G U u e 0 N v b H V t b j E z L D E z f S Z x d W 9 0 O y w m c X V v d D t T Z W N 0 a W 9 u M S 9 U U 1 Y v Q 2 h h b m d l Z C B U e X B l L n t D b 2 x 1 b W 4 x N C w x N H 0 m c X V v d D s s J n F 1 b 3 Q 7 U 2 V j d G l v b j E v V F N W L 0 N o Y W 5 n Z W Q g V H l w Z S 5 7 Q 2 9 s d W 1 u M T U s M T V 9 J n F 1 b 3 Q 7 L C Z x d W 9 0 O 1 N l Y 3 R p b 2 4 x L 1 R T V i 9 D a G F u Z 2 V k I F R 5 c G U u e 0 N v b H V t b j E 2 L D E 2 f S Z x d W 9 0 O y w m c X V v d D t T Z W N 0 a W 9 u M S 9 U U 1 Y v Q 2 h h b m d l Z C B U e X B l L n t D b 2 x 1 b W 4 x N y w x N 3 0 m c X V v d D s s J n F 1 b 3 Q 7 U 2 V j d G l v b j E v V F N W L 0 N o Y W 5 n Z W Q g V H l w Z S 5 7 Q 2 9 s d W 1 u M T g s M T h 9 J n F 1 b 3 Q 7 L C Z x d W 9 0 O 1 N l Y 3 R p b 2 4 x L 1 R T V i 9 D a G F u Z 2 V k I F R 5 c G U u e 0 N v b H V t b j E 5 L D E 5 f S Z x d W 9 0 O y w m c X V v d D t T Z W N 0 a W 9 u M S 9 U U 1 Y v Q 2 h h b m d l Z C B U e X B l L n t D b 2 x 1 b W 4 y M C w y M H 0 m c X V v d D s s J n F 1 b 3 Q 7 U 2 V j d G l v b j E v V F N W L 0 N o Y W 5 n Z W Q g V H l w Z S 5 7 Q 2 9 s d W 1 u M j E s M j F 9 J n F 1 b 3 Q 7 L C Z x d W 9 0 O 1 N l Y 3 R p b 2 4 x L 1 R T V i 9 D a G F u Z 2 V k I F R 5 c G U u e 0 N v b H V t b j I y L D I y f S Z x d W 9 0 O y w m c X V v d D t T Z W N 0 a W 9 u M S 9 U U 1 Y v Q 2 h h b m d l Z C B U e X B l L n t D b 2 x 1 b W 4 y M y w y M 3 0 m c X V v d D s s J n F 1 b 3 Q 7 U 2 V j d G l v b j E v V F N W L 0 N o Y W 5 n Z W Q g V H l w Z S 5 7 Q 2 9 s d W 1 u M j Q s M j R 9 J n F 1 b 3 Q 7 L C Z x d W 9 0 O 1 N l Y 3 R p b 2 4 x L 1 R T V i 9 D a G F u Z 2 V k I F R 5 c G U u e 0 N v b H V t b j I 1 L D I 1 f S Z x d W 9 0 O y w m c X V v d D t T Z W N 0 a W 9 u M S 9 U U 1 Y v Q 2 h h b m d l Z C B U e X B l L n t D b 2 x 1 b W 4 y N i w y N n 0 m c X V v d D s s J n F 1 b 3 Q 7 U 2 V j d G l v b j E v V F N W L 0 N o Y W 5 n Z W Q g V H l w Z S 5 7 Q 2 9 s d W 1 u M j c s M j d 9 J n F 1 b 3 Q 7 L C Z x d W 9 0 O 1 N l Y 3 R p b 2 4 x L 1 R T V i 9 D a G F u Z 2 V k I F R 5 c G U u e 0 N v b H V t b j I 4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V F N W L 0 N o Y W 5 n Z W Q g V H l w Z S 5 7 U 2 9 1 c m N l L k 5 h b W U s M H 0 m c X V v d D s s J n F 1 b 3 Q 7 U 2 V j d G l v b j E v V F N W L 0 N o Y W 5 n Z W Q g V H l w Z S 5 7 Q 2 9 s d W 1 u M S w x f S Z x d W 9 0 O y w m c X V v d D t T Z W N 0 a W 9 u M S 9 U U 1 Y v Q 2 h h b m d l Z C B U e X B l L n t D b 2 x 1 b W 4 y L D J 9 J n F 1 b 3 Q 7 L C Z x d W 9 0 O 1 N l Y 3 R p b 2 4 x L 1 R T V i 9 D a G F u Z 2 V k I F R 5 c G U u e 0 N v b H V t b j M s M 3 0 m c X V v d D s s J n F 1 b 3 Q 7 U 2 V j d G l v b j E v V F N W L 0 N o Y W 5 n Z W Q g V H l w Z S 5 7 Q 2 9 s d W 1 u N C w 0 f S Z x d W 9 0 O y w m c X V v d D t T Z W N 0 a W 9 u M S 9 U U 1 Y v Q 2 h h b m d l Z C B U e X B l L n t D b 2 x 1 b W 4 1 L D V 9 J n F 1 b 3 Q 7 L C Z x d W 9 0 O 1 N l Y 3 R p b 2 4 x L 1 R T V i 9 D a G F u Z 2 V k I F R 5 c G U u e 0 N v b H V t b j Y s N n 0 m c X V v d D s s J n F 1 b 3 Q 7 U 2 V j d G l v b j E v V F N W L 0 N o Y W 5 n Z W Q g V H l w Z S 5 7 Q 2 9 s d W 1 u N y w 3 f S Z x d W 9 0 O y w m c X V v d D t T Z W N 0 a W 9 u M S 9 U U 1 Y v Q 2 h h b m d l Z C B U e X B l L n t D b 2 x 1 b W 4 4 L D h 9 J n F 1 b 3 Q 7 L C Z x d W 9 0 O 1 N l Y 3 R p b 2 4 x L 1 R T V i 9 D a G F u Z 2 V k I F R 5 c G U u e 0 N v b H V t b j k s O X 0 m c X V v d D s s J n F 1 b 3 Q 7 U 2 V j d G l v b j E v V F N W L 0 N o Y W 5 n Z W Q g V H l w Z S 5 7 Q 2 9 s d W 1 u M T A s M T B 9 J n F 1 b 3 Q 7 L C Z x d W 9 0 O 1 N l Y 3 R p b 2 4 x L 1 R T V i 9 D a G F u Z 2 V k I F R 5 c G U u e 0 N v b H V t b j E x L D E x f S Z x d W 9 0 O y w m c X V v d D t T Z W N 0 a W 9 u M S 9 U U 1 Y v Q 2 h h b m d l Z C B U e X B l L n t D b 2 x 1 b W 4 x M i w x M n 0 m c X V v d D s s J n F 1 b 3 Q 7 U 2 V j d G l v b j E v V F N W L 0 N o Y W 5 n Z W Q g V H l w Z S 5 7 Q 2 9 s d W 1 u M T M s M T N 9 J n F 1 b 3 Q 7 L C Z x d W 9 0 O 1 N l Y 3 R p b 2 4 x L 1 R T V i 9 D a G F u Z 2 V k I F R 5 c G U u e 0 N v b H V t b j E 0 L D E 0 f S Z x d W 9 0 O y w m c X V v d D t T Z W N 0 a W 9 u M S 9 U U 1 Y v Q 2 h h b m d l Z C B U e X B l L n t D b 2 x 1 b W 4 x N S w x N X 0 m c X V v d D s s J n F 1 b 3 Q 7 U 2 V j d G l v b j E v V F N W L 0 N o Y W 5 n Z W Q g V H l w Z S 5 7 Q 2 9 s d W 1 u M T Y s M T Z 9 J n F 1 b 3 Q 7 L C Z x d W 9 0 O 1 N l Y 3 R p b 2 4 x L 1 R T V i 9 D a G F u Z 2 V k I F R 5 c G U u e 0 N v b H V t b j E 3 L D E 3 f S Z x d W 9 0 O y w m c X V v d D t T Z W N 0 a W 9 u M S 9 U U 1 Y v Q 2 h h b m d l Z C B U e X B l L n t D b 2 x 1 b W 4 x O C w x O H 0 m c X V v d D s s J n F 1 b 3 Q 7 U 2 V j d G l v b j E v V F N W L 0 N o Y W 5 n Z W Q g V H l w Z S 5 7 Q 2 9 s d W 1 u M T k s M T l 9 J n F 1 b 3 Q 7 L C Z x d W 9 0 O 1 N l Y 3 R p b 2 4 x L 1 R T V i 9 D a G F u Z 2 V k I F R 5 c G U u e 0 N v b H V t b j I w L D I w f S Z x d W 9 0 O y w m c X V v d D t T Z W N 0 a W 9 u M S 9 U U 1 Y v Q 2 h h b m d l Z C B U e X B l L n t D b 2 x 1 b W 4 y M S w y M X 0 m c X V v d D s s J n F 1 b 3 Q 7 U 2 V j d G l v b j E v V F N W L 0 N o Y W 5 n Z W Q g V H l w Z S 5 7 Q 2 9 s d W 1 u M j I s M j J 9 J n F 1 b 3 Q 7 L C Z x d W 9 0 O 1 N l Y 3 R p b 2 4 x L 1 R T V i 9 D a G F u Z 2 V k I F R 5 c G U u e 0 N v b H V t b j I z L D I z f S Z x d W 9 0 O y w m c X V v d D t T Z W N 0 a W 9 u M S 9 U U 1 Y v Q 2 h h b m d l Z C B U e X B l L n t D b 2 x 1 b W 4 y N C w y N H 0 m c X V v d D s s J n F 1 b 3 Q 7 U 2 V j d G l v b j E v V F N W L 0 N o Y W 5 n Z W Q g V H l w Z S 5 7 Q 2 9 s d W 1 u M j U s M j V 9 J n F 1 b 3 Q 7 L C Z x d W 9 0 O 1 N l Y 3 R p b 2 4 x L 1 R T V i 9 D a G F u Z 2 V k I F R 5 c G U u e 0 N v b H V t b j I 2 L D I 2 f S Z x d W 9 0 O y w m c X V v d D t T Z W N 0 a W 9 u M S 9 U U 1 Y v Q 2 h h b m d l Z C B U e X B l L n t D b 2 x 1 b W 4 y N y w y N 3 0 m c X V v d D s s J n F 1 b 3 Q 7 U 2 V j d G l v b j E v V F N W L 0 N o Y W 5 n Z W Q g V H l w Z S 5 7 Q 2 9 s d W 1 u M j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M t M j Z U M T A 6 N T M 6 N D U u O D c 1 M D U 5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d y b 3 V w S U Q i I F Z h b H V l P S J z N z B l Z G M w N T A t O T l h N y 0 0 N m E 1 L T g 3 O T Q t M z J i O W N h Y j U 3 M T Z k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y N l Q x M D o 1 M z o 0 N S 4 4 N z U w N T k 5 W i I g L z 4 8 R W 5 0 c n k g V H l w Z T 0 i R m l s b F N 0 Y X R 1 c y I g V m F s d W U 9 I n N D b 2 1 w b G V 0 Z S I g L z 4 8 R W 5 0 c n k g V H l w Z T 0 i U X V l c n l H c m 9 1 c E l E I i B W Y W x 1 Z T 0 i c z c w Z W R j M D U w L T k 5 Y T c t N D Z h N S 0 4 N z k 0 L T M y Y j l j Y W I 1 N z E 2 Z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R T V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y N l Q x M D o 1 M z o 0 N S 4 3 O D E 0 N j A 1 W i I g L z 4 8 R W 5 0 c n k g V H l w Z T 0 i R m l s b F N 0 Y X R 1 c y I g V m F s d W U 9 I n N D b 2 1 w b G V 0 Z S I g L z 4 8 R W 5 0 c n k g V H l w Z T 0 i U X V l c n l H c m 9 1 c E l E I i B W Y W x 1 Z T 0 i c z Q w O G I y Z W Q 4 L T Z l Z D U t N D U 0 N i 1 i Y z R m L T F i O D U 0 N j E w O T U 0 Z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F R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F R T V j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y 0 y N l Q x M D o 1 M z o 0 N S 4 4 N z U w N T k 5 W i I g L z 4 8 R W 5 0 c n k g V H l w Z T 0 i R m l s b F N 0 Y X R 1 c y I g V m F s d W U 9 I n N D b 2 1 w b G V 0 Z S I g L z 4 8 R W 5 0 c n k g V H l w Z T 0 i U X V l c n l H c m 9 1 c E l E I i B W Y W x 1 Z T 0 i c z Q w O G I y Z W Q 4 L T Z l Z D U t N D U 0 N i 1 i Y z R m L T F i O D U 0 N j E w O T U 0 Z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F R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1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1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V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V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V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O o S t n Y k Z 8 T b P C T q T h a a 9 U A A A A A A I A A A A A A A N m A A D A A A A A E A A A A H X k 9 V Y V X F b k Z y H 6 R 2 U n k h E A A A A A B I A A A K A A A A A Q A A A A d + r j r S 4 l F c G N P A t Q 6 R N g a 1 A A A A A J R M S x / 0 8 C a 8 h 6 B D Q H W M l t a n b Z j 8 b a d U Z 4 m p Q v 8 c / b P 7 C j D 0 o v 6 B S p 6 O p 7 t J p 9 u t T H w j l 2 v t k E q Y Z R M 8 G i V R i i D Y 7 y m r i I j P 1 2 a g 2 N 9 i 4 4 J R Q A A A A Q C m A D Q 5 X J f D q I w / o t S O Y k M e Q p b A = = < / D a t a M a s h u p > 
</file>

<file path=customXml/itemProps1.xml><?xml version="1.0" encoding="utf-8"?>
<ds:datastoreItem xmlns:ds="http://schemas.openxmlformats.org/officeDocument/2006/customXml" ds:itemID="{8F5AE376-4CFC-4EE1-B694-5D34118A53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Kardung, Maximilian</dc:creator>
  <cp:lastModifiedBy>Kardung, Maximilian</cp:lastModifiedBy>
  <dcterms:created xsi:type="dcterms:W3CDTF">2019-03-26T10:52:39Z</dcterms:created>
  <dcterms:modified xsi:type="dcterms:W3CDTF">2024-06-05T12:08:18Z</dcterms:modified>
</cp:coreProperties>
</file>