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SEEM\PLANILLAS 2023\SIMAN\"/>
    </mc:Choice>
  </mc:AlternateContent>
  <bookViews>
    <workbookView xWindow="0" yWindow="0" windowWidth="24000" windowHeight="9735"/>
  </bookViews>
  <sheets>
    <sheet name="PLANILLA" sheetId="1" r:id="rId1"/>
    <sheet name="BOLETA" sheetId="4" r:id="rId2"/>
    <sheet name="ASISTENCIA " sheetId="2" r:id="rId3"/>
  </sheets>
  <definedNames>
    <definedName name="_xlnm._FilterDatabase" localSheetId="2" hidden="1">'ASISTENCIA '!$A$1:$AB$139</definedName>
    <definedName name="_xlnm._FilterDatabase" localSheetId="0" hidden="1">PLANILLA!$A$1:$AB$95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96" i="1" l="1"/>
  <c r="Y96" i="1"/>
  <c r="Z96" i="1"/>
  <c r="AA96" i="1"/>
  <c r="W96" i="1"/>
  <c r="AF96" i="1"/>
  <c r="V96" i="1"/>
  <c r="U96" i="1"/>
  <c r="Q128" i="1"/>
  <c r="M128" i="1"/>
  <c r="AF112" i="1"/>
  <c r="W112" i="1"/>
  <c r="X112" i="1"/>
  <c r="Y112" i="1"/>
  <c r="Z112" i="1"/>
  <c r="AA112" i="1"/>
  <c r="AJ9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2" i="1"/>
  <c r="AF95" i="1"/>
  <c r="AA95" i="1"/>
  <c r="AB95" i="1" l="1"/>
  <c r="U81" i="1" l="1"/>
  <c r="U77" i="1"/>
  <c r="L127" i="1"/>
  <c r="L124" i="1"/>
  <c r="V86" i="2" l="1"/>
  <c r="K74" i="1" s="1"/>
  <c r="W86" i="2"/>
  <c r="L74" i="1" s="1"/>
  <c r="X86" i="2"/>
  <c r="Y86" i="2"/>
  <c r="Y74" i="1"/>
  <c r="Q74" i="1"/>
  <c r="H74" i="1"/>
  <c r="J74" i="1" s="1"/>
  <c r="M74" i="1" l="1"/>
  <c r="P74" i="1" s="1"/>
  <c r="Y117" i="2"/>
  <c r="X117" i="2"/>
  <c r="W117" i="2"/>
  <c r="V117" i="2"/>
  <c r="Y116" i="2"/>
  <c r="X116" i="2"/>
  <c r="W116" i="2"/>
  <c r="V116" i="2"/>
  <c r="Y115" i="2"/>
  <c r="X115" i="2"/>
  <c r="W115" i="2"/>
  <c r="V115" i="2"/>
  <c r="Y114" i="2"/>
  <c r="X114" i="2"/>
  <c r="W114" i="2"/>
  <c r="V114" i="2"/>
  <c r="Y113" i="2"/>
  <c r="X113" i="2"/>
  <c r="W113" i="2"/>
  <c r="V113" i="2"/>
  <c r="Y112" i="2"/>
  <c r="X112" i="2"/>
  <c r="W112" i="2"/>
  <c r="V112" i="2"/>
  <c r="Y111" i="2"/>
  <c r="X111" i="2"/>
  <c r="W111" i="2"/>
  <c r="V111" i="2"/>
  <c r="Y110" i="2"/>
  <c r="X110" i="2"/>
  <c r="W110" i="2"/>
  <c r="V110" i="2"/>
  <c r="Y109" i="2"/>
  <c r="X109" i="2"/>
  <c r="W109" i="2"/>
  <c r="V109" i="2"/>
  <c r="Y108" i="2"/>
  <c r="X108" i="2"/>
  <c r="W108" i="2"/>
  <c r="V108" i="2"/>
  <c r="Y107" i="2"/>
  <c r="X107" i="2"/>
  <c r="W107" i="2"/>
  <c r="V107" i="2"/>
  <c r="Y106" i="2"/>
  <c r="X106" i="2"/>
  <c r="W106" i="2"/>
  <c r="V106" i="2"/>
  <c r="Y105" i="2"/>
  <c r="X105" i="2"/>
  <c r="W105" i="2"/>
  <c r="V105" i="2"/>
  <c r="Y104" i="2"/>
  <c r="X104" i="2"/>
  <c r="W104" i="2"/>
  <c r="V104" i="2"/>
  <c r="Y103" i="2"/>
  <c r="X103" i="2"/>
  <c r="W103" i="2"/>
  <c r="V103" i="2"/>
  <c r="Y102" i="2"/>
  <c r="X102" i="2"/>
  <c r="W102" i="2"/>
  <c r="V102" i="2"/>
  <c r="Y101" i="2"/>
  <c r="X101" i="2"/>
  <c r="W101" i="2"/>
  <c r="V101" i="2"/>
  <c r="Y100" i="2"/>
  <c r="X100" i="2"/>
  <c r="W100" i="2"/>
  <c r="V100" i="2"/>
  <c r="Y99" i="2"/>
  <c r="X99" i="2"/>
  <c r="W99" i="2"/>
  <c r="V99" i="2"/>
  <c r="Y98" i="2"/>
  <c r="X98" i="2"/>
  <c r="W98" i="2"/>
  <c r="V98" i="2"/>
  <c r="Y97" i="2"/>
  <c r="X97" i="2"/>
  <c r="W97" i="2"/>
  <c r="V97" i="2"/>
  <c r="Y96" i="2"/>
  <c r="X96" i="2"/>
  <c r="W96" i="2"/>
  <c r="V96" i="2"/>
  <c r="Y95" i="2"/>
  <c r="X95" i="2"/>
  <c r="W95" i="2"/>
  <c r="V95" i="2"/>
  <c r="Y94" i="2"/>
  <c r="X94" i="2"/>
  <c r="W94" i="2"/>
  <c r="V94" i="2"/>
  <c r="Y93" i="2"/>
  <c r="X93" i="2"/>
  <c r="W93" i="2"/>
  <c r="V93" i="2"/>
  <c r="Y92" i="2"/>
  <c r="X92" i="2"/>
  <c r="W92" i="2"/>
  <c r="V92" i="2"/>
  <c r="Y91" i="2"/>
  <c r="X91" i="2"/>
  <c r="W91" i="2"/>
  <c r="V91" i="2"/>
  <c r="Y90" i="2"/>
  <c r="X90" i="2"/>
  <c r="W90" i="2"/>
  <c r="V90" i="2"/>
  <c r="Y89" i="2"/>
  <c r="X89" i="2"/>
  <c r="W89" i="2"/>
  <c r="V89" i="2"/>
  <c r="Y88" i="2"/>
  <c r="X88" i="2"/>
  <c r="W88" i="2"/>
  <c r="V88" i="2"/>
  <c r="Y87" i="2"/>
  <c r="X87" i="2"/>
  <c r="W87" i="2"/>
  <c r="V87" i="2"/>
  <c r="Y85" i="2"/>
  <c r="X85" i="2"/>
  <c r="W85" i="2"/>
  <c r="V85" i="2"/>
  <c r="Y84" i="2"/>
  <c r="X84" i="2"/>
  <c r="W84" i="2"/>
  <c r="V84" i="2"/>
  <c r="Y83" i="2"/>
  <c r="X83" i="2"/>
  <c r="W83" i="2"/>
  <c r="V83" i="2"/>
  <c r="Y82" i="2"/>
  <c r="X82" i="2"/>
  <c r="W82" i="2"/>
  <c r="V82" i="2"/>
  <c r="Y81" i="2"/>
  <c r="X81" i="2"/>
  <c r="W81" i="2"/>
  <c r="V81" i="2"/>
  <c r="Y78" i="2"/>
  <c r="X78" i="2"/>
  <c r="W78" i="2"/>
  <c r="V78" i="2"/>
  <c r="Y77" i="2"/>
  <c r="X77" i="2"/>
  <c r="W77" i="2"/>
  <c r="V77" i="2"/>
  <c r="Y76" i="2"/>
  <c r="X76" i="2"/>
  <c r="W76" i="2"/>
  <c r="V76" i="2"/>
  <c r="Y75" i="2"/>
  <c r="X75" i="2"/>
  <c r="W75" i="2"/>
  <c r="V75" i="2"/>
  <c r="Y74" i="2"/>
  <c r="X74" i="2"/>
  <c r="W74" i="2"/>
  <c r="V74" i="2"/>
  <c r="Y73" i="2"/>
  <c r="X73" i="2"/>
  <c r="W73" i="2"/>
  <c r="V73" i="2"/>
  <c r="Y72" i="2"/>
  <c r="X72" i="2"/>
  <c r="W72" i="2"/>
  <c r="V72" i="2"/>
  <c r="Y69" i="2"/>
  <c r="X69" i="2"/>
  <c r="W69" i="2"/>
  <c r="V69" i="2"/>
  <c r="Y68" i="2"/>
  <c r="X68" i="2"/>
  <c r="W68" i="2"/>
  <c r="V68" i="2"/>
  <c r="Y67" i="2"/>
  <c r="X67" i="2"/>
  <c r="W67" i="2"/>
  <c r="V67" i="2"/>
  <c r="Y66" i="2"/>
  <c r="X66" i="2"/>
  <c r="W66" i="2"/>
  <c r="V66" i="2"/>
  <c r="Y65" i="2"/>
  <c r="X65" i="2"/>
  <c r="W65" i="2"/>
  <c r="V65" i="2"/>
  <c r="Y64" i="2"/>
  <c r="X64" i="2"/>
  <c r="W64" i="2"/>
  <c r="V64" i="2"/>
  <c r="Y63" i="2"/>
  <c r="X63" i="2"/>
  <c r="W63" i="2"/>
  <c r="V63" i="2"/>
  <c r="Y62" i="2"/>
  <c r="X62" i="2"/>
  <c r="W62" i="2"/>
  <c r="V62" i="2"/>
  <c r="Y61" i="2"/>
  <c r="X61" i="2"/>
  <c r="W61" i="2"/>
  <c r="V61" i="2"/>
  <c r="Y60" i="2"/>
  <c r="X60" i="2"/>
  <c r="W60" i="2"/>
  <c r="V60" i="2"/>
  <c r="Y58" i="2"/>
  <c r="X58" i="2"/>
  <c r="W58" i="2"/>
  <c r="V58" i="2"/>
  <c r="Y57" i="2"/>
  <c r="X57" i="2"/>
  <c r="W57" i="2"/>
  <c r="V57" i="2"/>
  <c r="Y56" i="2"/>
  <c r="X56" i="2"/>
  <c r="W56" i="2"/>
  <c r="V56" i="2"/>
  <c r="Y55" i="2"/>
  <c r="X55" i="2"/>
  <c r="W55" i="2"/>
  <c r="V55" i="2"/>
  <c r="Y54" i="2"/>
  <c r="X54" i="2"/>
  <c r="W54" i="2"/>
  <c r="V54" i="2"/>
  <c r="Y53" i="2"/>
  <c r="X53" i="2"/>
  <c r="W53" i="2"/>
  <c r="V53" i="2"/>
  <c r="Y52" i="2"/>
  <c r="X52" i="2"/>
  <c r="W52" i="2"/>
  <c r="V52" i="2"/>
  <c r="Y51" i="2"/>
  <c r="X51" i="2"/>
  <c r="W51" i="2"/>
  <c r="V51" i="2"/>
  <c r="Y50" i="2"/>
  <c r="X50" i="2"/>
  <c r="W50" i="2"/>
  <c r="V50" i="2"/>
  <c r="Y49" i="2"/>
  <c r="X49" i="2"/>
  <c r="W49" i="2"/>
  <c r="V49" i="2"/>
  <c r="Y48" i="2"/>
  <c r="X48" i="2"/>
  <c r="W48" i="2"/>
  <c r="V48" i="2"/>
  <c r="Y47" i="2"/>
  <c r="X47" i="2"/>
  <c r="W47" i="2"/>
  <c r="V47" i="2"/>
  <c r="Y46" i="2"/>
  <c r="X46" i="2"/>
  <c r="W46" i="2"/>
  <c r="V46" i="2"/>
  <c r="Y45" i="2"/>
  <c r="X45" i="2"/>
  <c r="W45" i="2"/>
  <c r="V45" i="2"/>
  <c r="Y44" i="2"/>
  <c r="X44" i="2"/>
  <c r="W44" i="2"/>
  <c r="V44" i="2"/>
  <c r="Y43" i="2"/>
  <c r="X43" i="2"/>
  <c r="W43" i="2"/>
  <c r="V43" i="2"/>
  <c r="Y42" i="2"/>
  <c r="X42" i="2"/>
  <c r="W42" i="2"/>
  <c r="V42" i="2"/>
  <c r="Y41" i="2"/>
  <c r="X41" i="2"/>
  <c r="W41" i="2"/>
  <c r="V41" i="2"/>
  <c r="Y40" i="2"/>
  <c r="X40" i="2"/>
  <c r="W40" i="2"/>
  <c r="V40" i="2"/>
  <c r="Y39" i="2"/>
  <c r="X39" i="2"/>
  <c r="W39" i="2"/>
  <c r="V39" i="2"/>
  <c r="Y38" i="2"/>
  <c r="X38" i="2"/>
  <c r="W38" i="2"/>
  <c r="V38" i="2"/>
  <c r="Y37" i="2"/>
  <c r="X37" i="2"/>
  <c r="W37" i="2"/>
  <c r="V37" i="2"/>
  <c r="Y36" i="2"/>
  <c r="X36" i="2"/>
  <c r="W36" i="2"/>
  <c r="V36" i="2"/>
  <c r="Y35" i="2"/>
  <c r="X35" i="2"/>
  <c r="W35" i="2"/>
  <c r="V35" i="2"/>
  <c r="Y33" i="2"/>
  <c r="X33" i="2"/>
  <c r="W33" i="2"/>
  <c r="V33" i="2"/>
  <c r="Y32" i="2"/>
  <c r="X32" i="2"/>
  <c r="W32" i="2"/>
  <c r="V32" i="2"/>
  <c r="Y31" i="2"/>
  <c r="X31" i="2"/>
  <c r="W31" i="2"/>
  <c r="V31" i="2"/>
  <c r="Y30" i="2"/>
  <c r="X30" i="2"/>
  <c r="W30" i="2"/>
  <c r="V30" i="2"/>
  <c r="Y29" i="2"/>
  <c r="X29" i="2"/>
  <c r="W29" i="2"/>
  <c r="V29" i="2"/>
  <c r="Y28" i="2"/>
  <c r="X28" i="2"/>
  <c r="W28" i="2"/>
  <c r="V28" i="2"/>
  <c r="Y27" i="2"/>
  <c r="X27" i="2"/>
  <c r="W27" i="2"/>
  <c r="V27" i="2"/>
  <c r="Y26" i="2"/>
  <c r="X26" i="2"/>
  <c r="W26" i="2"/>
  <c r="V26" i="2"/>
  <c r="Y25" i="2"/>
  <c r="X25" i="2"/>
  <c r="W25" i="2"/>
  <c r="V25" i="2"/>
  <c r="Y23" i="2"/>
  <c r="X23" i="2"/>
  <c r="W23" i="2"/>
  <c r="V23" i="2"/>
  <c r="Y22" i="2"/>
  <c r="X22" i="2"/>
  <c r="W22" i="2"/>
  <c r="V22" i="2"/>
  <c r="Y21" i="2"/>
  <c r="X21" i="2"/>
  <c r="W21" i="2"/>
  <c r="V21" i="2"/>
  <c r="Y20" i="2"/>
  <c r="X20" i="2"/>
  <c r="W20" i="2"/>
  <c r="V20" i="2"/>
  <c r="Y19" i="2"/>
  <c r="X19" i="2"/>
  <c r="W19" i="2"/>
  <c r="V19" i="2"/>
  <c r="Y18" i="2"/>
  <c r="X18" i="2"/>
  <c r="W18" i="2"/>
  <c r="V18" i="2"/>
  <c r="Y17" i="2"/>
  <c r="X17" i="2"/>
  <c r="W17" i="2"/>
  <c r="V17" i="2"/>
  <c r="Y15" i="2"/>
  <c r="X15" i="2"/>
  <c r="W15" i="2"/>
  <c r="V15" i="2"/>
  <c r="Y14" i="2"/>
  <c r="X14" i="2"/>
  <c r="W14" i="2"/>
  <c r="V14" i="2"/>
  <c r="Y13" i="2"/>
  <c r="X13" i="2"/>
  <c r="W13" i="2"/>
  <c r="V13" i="2"/>
  <c r="Y12" i="2"/>
  <c r="X12" i="2"/>
  <c r="W12" i="2"/>
  <c r="V12" i="2"/>
  <c r="Y11" i="2"/>
  <c r="X11" i="2"/>
  <c r="W11" i="2"/>
  <c r="V11" i="2"/>
  <c r="Y9" i="2"/>
  <c r="X9" i="2"/>
  <c r="W9" i="2"/>
  <c r="V9" i="2"/>
  <c r="Y7" i="2"/>
  <c r="X7" i="2"/>
  <c r="W7" i="2"/>
  <c r="V7" i="2"/>
  <c r="Y6" i="2"/>
  <c r="X6" i="2"/>
  <c r="W6" i="2"/>
  <c r="V6" i="2"/>
  <c r="Y5" i="2"/>
  <c r="X5" i="2"/>
  <c r="W5" i="2"/>
  <c r="V5" i="2"/>
  <c r="Y4" i="2"/>
  <c r="X4" i="2"/>
  <c r="W4" i="2"/>
  <c r="V4" i="2"/>
  <c r="Y3" i="2"/>
  <c r="X3" i="2"/>
  <c r="W3" i="2"/>
  <c r="V3" i="2"/>
  <c r="R74" i="1" l="1"/>
  <c r="S74" i="1" s="1"/>
  <c r="U74" i="1" s="1"/>
  <c r="H54" i="1"/>
  <c r="J54" i="1" s="1"/>
  <c r="Y54" i="1"/>
  <c r="H55" i="1"/>
  <c r="J55" i="1" s="1"/>
  <c r="Y55" i="1"/>
  <c r="H56" i="1"/>
  <c r="J56" i="1" s="1"/>
  <c r="H57" i="1"/>
  <c r="J57" i="1" s="1"/>
  <c r="H58" i="1"/>
  <c r="J58" i="1" s="1"/>
  <c r="Y58" i="1"/>
  <c r="H59" i="1"/>
  <c r="J59" i="1" s="1"/>
  <c r="Y59" i="1"/>
  <c r="H60" i="1"/>
  <c r="J60" i="1" s="1"/>
  <c r="Y60" i="1"/>
  <c r="H61" i="1"/>
  <c r="J61" i="1" s="1"/>
  <c r="Y61" i="1"/>
  <c r="H62" i="1"/>
  <c r="J62" i="1" s="1"/>
  <c r="Y62" i="1"/>
  <c r="H63" i="1"/>
  <c r="J63" i="1" s="1"/>
  <c r="Y63" i="1"/>
  <c r="H64" i="1"/>
  <c r="J64" i="1" s="1"/>
  <c r="Y64" i="1"/>
  <c r="H65" i="1"/>
  <c r="J65" i="1" s="1"/>
  <c r="Y65" i="1"/>
  <c r="H108" i="1"/>
  <c r="J108" i="1" s="1"/>
  <c r="P108" i="1" s="1"/>
  <c r="H107" i="1"/>
  <c r="J107" i="1" s="1"/>
  <c r="P107" i="1" s="1"/>
  <c r="H106" i="1"/>
  <c r="J106" i="1" s="1"/>
  <c r="V74" i="1" l="1"/>
  <c r="AC74" i="1" s="1"/>
  <c r="P106" i="1"/>
  <c r="AB74" i="1" l="1"/>
  <c r="AD74" i="1" s="1"/>
  <c r="Y139" i="2" l="1"/>
  <c r="X139" i="2"/>
  <c r="W139" i="2"/>
  <c r="V139" i="2"/>
  <c r="Y138" i="2"/>
  <c r="X138" i="2"/>
  <c r="W138" i="2"/>
  <c r="V138" i="2"/>
  <c r="Y137" i="2"/>
  <c r="X137" i="2"/>
  <c r="W137" i="2"/>
  <c r="V137" i="2"/>
  <c r="Y136" i="2"/>
  <c r="X136" i="2"/>
  <c r="W136" i="2"/>
  <c r="V136" i="2"/>
  <c r="Y135" i="2"/>
  <c r="X135" i="2"/>
  <c r="W135" i="2"/>
  <c r="V135" i="2"/>
  <c r="Y134" i="2"/>
  <c r="X134" i="2"/>
  <c r="W134" i="2"/>
  <c r="V134" i="2"/>
  <c r="Y133" i="2"/>
  <c r="X133" i="2"/>
  <c r="W133" i="2"/>
  <c r="V133" i="2"/>
  <c r="Y132" i="2"/>
  <c r="X132" i="2"/>
  <c r="W132" i="2"/>
  <c r="V132" i="2"/>
  <c r="Y131" i="2"/>
  <c r="X131" i="2"/>
  <c r="W131" i="2"/>
  <c r="V131" i="2"/>
  <c r="Y130" i="2"/>
  <c r="X130" i="2"/>
  <c r="W130" i="2"/>
  <c r="V130" i="2"/>
  <c r="Y129" i="2"/>
  <c r="X129" i="2"/>
  <c r="W129" i="2"/>
  <c r="V129" i="2"/>
  <c r="Y128" i="2"/>
  <c r="X128" i="2"/>
  <c r="W128" i="2"/>
  <c r="V128" i="2"/>
  <c r="Y127" i="2"/>
  <c r="X127" i="2"/>
  <c r="W127" i="2"/>
  <c r="V127" i="2"/>
  <c r="Y126" i="2"/>
  <c r="X126" i="2"/>
  <c r="W126" i="2"/>
  <c r="V126" i="2"/>
  <c r="Y125" i="2"/>
  <c r="X125" i="2"/>
  <c r="W125" i="2"/>
  <c r="V125" i="2"/>
  <c r="Y124" i="2"/>
  <c r="X124" i="2"/>
  <c r="W124" i="2"/>
  <c r="V124" i="2"/>
  <c r="Y123" i="2"/>
  <c r="X123" i="2"/>
  <c r="W123" i="2"/>
  <c r="V123" i="2"/>
  <c r="Y122" i="2"/>
  <c r="X122" i="2"/>
  <c r="W122" i="2"/>
  <c r="V122" i="2"/>
  <c r="Y121" i="2"/>
  <c r="X121" i="2"/>
  <c r="W121" i="2"/>
  <c r="V121" i="2"/>
  <c r="Y120" i="2"/>
  <c r="X120" i="2"/>
  <c r="W120" i="2"/>
  <c r="V120" i="2"/>
  <c r="Y119" i="2"/>
  <c r="X119" i="2"/>
  <c r="W119" i="2"/>
  <c r="V119" i="2"/>
  <c r="Y118" i="2"/>
  <c r="X118" i="2"/>
  <c r="W118" i="2"/>
  <c r="V118" i="2"/>
  <c r="L91" i="1"/>
  <c r="K89" i="1"/>
  <c r="K91" i="1"/>
  <c r="L87" i="1"/>
  <c r="K90" i="1"/>
  <c r="L120" i="1"/>
  <c r="K120" i="1"/>
  <c r="K87" i="1"/>
  <c r="L118" i="1"/>
  <c r="K119" i="1"/>
  <c r="L84" i="1"/>
  <c r="K86" i="1"/>
  <c r="L83" i="1"/>
  <c r="K118" i="1"/>
  <c r="L81" i="1"/>
  <c r="K84" i="1"/>
  <c r="L80" i="1"/>
  <c r="K83" i="1"/>
  <c r="L111" i="1"/>
  <c r="K82" i="1"/>
  <c r="L79" i="1"/>
  <c r="K81" i="1"/>
  <c r="Q117" i="1"/>
  <c r="L117" i="1"/>
  <c r="K80" i="1"/>
  <c r="L78" i="1"/>
  <c r="K111" i="1"/>
  <c r="L77" i="1"/>
  <c r="K77" i="1"/>
  <c r="L76" i="1"/>
  <c r="K117" i="1"/>
  <c r="L75" i="1"/>
  <c r="K78" i="1"/>
  <c r="K73" i="1"/>
  <c r="Q72" i="1"/>
  <c r="Q71" i="1"/>
  <c r="K71" i="1"/>
  <c r="Y80" i="2"/>
  <c r="X80" i="2"/>
  <c r="Q110" i="1" s="1"/>
  <c r="R110" i="1" s="1"/>
  <c r="W80" i="2"/>
  <c r="L110" i="1" s="1"/>
  <c r="V80" i="2"/>
  <c r="Y79" i="2"/>
  <c r="X79" i="2"/>
  <c r="Q109" i="1" s="1"/>
  <c r="R109" i="1" s="1"/>
  <c r="W79" i="2"/>
  <c r="L109" i="1" s="1"/>
  <c r="V79" i="2"/>
  <c r="K109" i="1" s="1"/>
  <c r="Q68" i="1"/>
  <c r="Q67" i="1"/>
  <c r="Q65" i="1"/>
  <c r="L65" i="1"/>
  <c r="K65" i="1"/>
  <c r="Q64" i="1"/>
  <c r="L64" i="1"/>
  <c r="K64" i="1"/>
  <c r="Q63" i="1"/>
  <c r="L63" i="1"/>
  <c r="K63" i="1"/>
  <c r="Q62" i="1"/>
  <c r="L62" i="1"/>
  <c r="K62" i="1"/>
  <c r="Y71" i="2"/>
  <c r="X71" i="2"/>
  <c r="Q108" i="1" s="1"/>
  <c r="R108" i="1" s="1"/>
  <c r="S108" i="1" s="1"/>
  <c r="U108" i="1" s="1"/>
  <c r="W71" i="2"/>
  <c r="L108" i="1" s="1"/>
  <c r="V71" i="2"/>
  <c r="K108" i="1" s="1"/>
  <c r="Y70" i="2"/>
  <c r="X70" i="2"/>
  <c r="Q107" i="1" s="1"/>
  <c r="R107" i="1" s="1"/>
  <c r="S107" i="1" s="1"/>
  <c r="U107" i="1" s="1"/>
  <c r="W70" i="2"/>
  <c r="L107" i="1" s="1"/>
  <c r="V70" i="2"/>
  <c r="Q61" i="1"/>
  <c r="L61" i="1"/>
  <c r="K61" i="1"/>
  <c r="Q60" i="1"/>
  <c r="L60" i="1"/>
  <c r="Q59" i="1"/>
  <c r="L59" i="1"/>
  <c r="Q58" i="1"/>
  <c r="L58" i="1"/>
  <c r="Q57" i="1"/>
  <c r="L57" i="1"/>
  <c r="Q56" i="1"/>
  <c r="L56" i="1"/>
  <c r="Q55" i="1"/>
  <c r="L55" i="1"/>
  <c r="K55" i="1"/>
  <c r="Q54" i="1"/>
  <c r="L54" i="1"/>
  <c r="L53" i="1"/>
  <c r="Y59" i="2"/>
  <c r="X59" i="2"/>
  <c r="Q106" i="1" s="1"/>
  <c r="R106" i="1" s="1"/>
  <c r="S106" i="1" s="1"/>
  <c r="U106" i="1" s="1"/>
  <c r="W59" i="2"/>
  <c r="V59" i="2"/>
  <c r="L52" i="1"/>
  <c r="Q51" i="1"/>
  <c r="Q50" i="1"/>
  <c r="Q49" i="1"/>
  <c r="K49" i="1"/>
  <c r="Q47" i="1"/>
  <c r="Q46" i="1"/>
  <c r="Q45" i="1"/>
  <c r="K41" i="1"/>
  <c r="K40" i="1"/>
  <c r="K39" i="1"/>
  <c r="K37" i="1"/>
  <c r="K36" i="1"/>
  <c r="Q35" i="1"/>
  <c r="K35" i="1"/>
  <c r="Q34" i="1"/>
  <c r="Q33" i="1"/>
  <c r="L33" i="1"/>
  <c r="K33" i="1"/>
  <c r="K32" i="1"/>
  <c r="Q31" i="1"/>
  <c r="K31" i="1"/>
  <c r="K30" i="1"/>
  <c r="Y34" i="2"/>
  <c r="X34" i="2"/>
  <c r="W34" i="2"/>
  <c r="V34" i="2"/>
  <c r="Q27" i="1"/>
  <c r="Q26" i="1"/>
  <c r="K26" i="1"/>
  <c r="Q25" i="1"/>
  <c r="Q24" i="1"/>
  <c r="Q23" i="1"/>
  <c r="K23" i="1"/>
  <c r="Q22" i="1"/>
  <c r="Q21" i="1"/>
  <c r="L21" i="1"/>
  <c r="K21" i="1"/>
  <c r="L20" i="1"/>
  <c r="Y24" i="2"/>
  <c r="X24" i="2"/>
  <c r="Q104" i="1" s="1"/>
  <c r="R104" i="1" s="1"/>
  <c r="W24" i="2"/>
  <c r="L104" i="1" s="1"/>
  <c r="V24" i="2"/>
  <c r="K104" i="1" s="1"/>
  <c r="L19" i="1"/>
  <c r="K19" i="1"/>
  <c r="Q18" i="1"/>
  <c r="L18" i="1"/>
  <c r="Q17" i="1"/>
  <c r="Q16" i="1"/>
  <c r="K16" i="1"/>
  <c r="Q15" i="1"/>
  <c r="K15" i="1"/>
  <c r="Q14" i="1"/>
  <c r="K14" i="1"/>
  <c r="Q13" i="1"/>
  <c r="K13" i="1"/>
  <c r="Y16" i="2"/>
  <c r="X16" i="2"/>
  <c r="Q103" i="1" s="1"/>
  <c r="R103" i="1" s="1"/>
  <c r="W16" i="2"/>
  <c r="L103" i="1" s="1"/>
  <c r="V16" i="2"/>
  <c r="K103" i="1" s="1"/>
  <c r="Q12" i="1"/>
  <c r="L11" i="1"/>
  <c r="L10" i="1"/>
  <c r="K10" i="1"/>
  <c r="L9" i="1"/>
  <c r="K9" i="1"/>
  <c r="Q8" i="1"/>
  <c r="L8" i="1"/>
  <c r="K8" i="1"/>
  <c r="Y10" i="2"/>
  <c r="X10" i="2"/>
  <c r="Q102" i="1" s="1"/>
  <c r="R102" i="1" s="1"/>
  <c r="W10" i="2"/>
  <c r="L102" i="1" s="1"/>
  <c r="V10" i="2"/>
  <c r="K102" i="1" s="1"/>
  <c r="Q7" i="1"/>
  <c r="Y8" i="2"/>
  <c r="X8" i="2"/>
  <c r="Q101" i="1" s="1"/>
  <c r="R101" i="1" s="1"/>
  <c r="W8" i="2"/>
  <c r="L101" i="1" s="1"/>
  <c r="V8" i="2"/>
  <c r="K101" i="1" s="1"/>
  <c r="Q6" i="1"/>
  <c r="K5" i="1"/>
  <c r="K3" i="1"/>
  <c r="Q2" i="1"/>
  <c r="L2" i="1"/>
  <c r="K2" i="1"/>
  <c r="G39" i="4"/>
  <c r="G38" i="4"/>
  <c r="G37" i="4"/>
  <c r="G24" i="4"/>
  <c r="G23" i="4"/>
  <c r="G22" i="4"/>
  <c r="G10" i="4"/>
  <c r="G9" i="4"/>
  <c r="G8" i="4"/>
  <c r="L128" i="1"/>
  <c r="G128" i="1"/>
  <c r="J127" i="1"/>
  <c r="I127" i="1"/>
  <c r="J126" i="1"/>
  <c r="I126" i="1"/>
  <c r="J125" i="1"/>
  <c r="I125" i="1"/>
  <c r="J124" i="1"/>
  <c r="I124" i="1"/>
  <c r="Q120" i="1"/>
  <c r="H120" i="1"/>
  <c r="J120" i="1" s="1"/>
  <c r="Q119" i="1"/>
  <c r="L119" i="1"/>
  <c r="H119" i="1"/>
  <c r="J119" i="1" s="1"/>
  <c r="Q118" i="1"/>
  <c r="H118" i="1"/>
  <c r="J118" i="1" s="1"/>
  <c r="H117" i="1"/>
  <c r="J117" i="1" s="1"/>
  <c r="Y111" i="1"/>
  <c r="Q111" i="1"/>
  <c r="R111" i="1" s="1"/>
  <c r="H111" i="1"/>
  <c r="J111" i="1" s="1"/>
  <c r="P111" i="1" s="1"/>
  <c r="H110" i="1"/>
  <c r="J110" i="1" s="1"/>
  <c r="P110" i="1" s="1"/>
  <c r="H109" i="1"/>
  <c r="J109" i="1" s="1"/>
  <c r="P109" i="1" s="1"/>
  <c r="Q105" i="1"/>
  <c r="R105" i="1" s="1"/>
  <c r="H105" i="1"/>
  <c r="J105" i="1" s="1"/>
  <c r="P105" i="1" s="1"/>
  <c r="H104" i="1"/>
  <c r="J104" i="1" s="1"/>
  <c r="P104" i="1" s="1"/>
  <c r="H103" i="1"/>
  <c r="J103" i="1" s="1"/>
  <c r="P103" i="1" s="1"/>
  <c r="H102" i="1"/>
  <c r="J102" i="1" s="1"/>
  <c r="P102" i="1" s="1"/>
  <c r="H101" i="1"/>
  <c r="J101" i="1" s="1"/>
  <c r="P101" i="1" s="1"/>
  <c r="Z95" i="1"/>
  <c r="Q91" i="1"/>
  <c r="H91" i="1"/>
  <c r="J91" i="1" s="1"/>
  <c r="Q90" i="1"/>
  <c r="L90" i="1"/>
  <c r="H90" i="1"/>
  <c r="J90" i="1" s="1"/>
  <c r="Y89" i="1"/>
  <c r="Q89" i="1"/>
  <c r="L89" i="1"/>
  <c r="H89" i="1"/>
  <c r="J89" i="1" s="1"/>
  <c r="Y88" i="1"/>
  <c r="Q88" i="1"/>
  <c r="L88" i="1"/>
  <c r="H88" i="1"/>
  <c r="J88" i="1" s="1"/>
  <c r="Q87" i="1"/>
  <c r="H87" i="1"/>
  <c r="J87" i="1" s="1"/>
  <c r="Q86" i="1"/>
  <c r="L86" i="1"/>
  <c r="H86" i="1"/>
  <c r="J86" i="1" s="1"/>
  <c r="Y85" i="1"/>
  <c r="Q85" i="1"/>
  <c r="L85" i="1"/>
  <c r="H85" i="1"/>
  <c r="J85" i="1" s="1"/>
  <c r="Q84" i="1"/>
  <c r="H84" i="1"/>
  <c r="J84" i="1" s="1"/>
  <c r="Q83" i="1"/>
  <c r="H83" i="1"/>
  <c r="J83" i="1" s="1"/>
  <c r="Q82" i="1"/>
  <c r="L82" i="1"/>
  <c r="H82" i="1"/>
  <c r="J82" i="1" s="1"/>
  <c r="Q81" i="1"/>
  <c r="H81" i="1"/>
  <c r="J81" i="1" s="1"/>
  <c r="Y80" i="1"/>
  <c r="Q80" i="1"/>
  <c r="H80" i="1"/>
  <c r="J80" i="1" s="1"/>
  <c r="Q79" i="1"/>
  <c r="H79" i="1"/>
  <c r="J79" i="1" s="1"/>
  <c r="Q78" i="1"/>
  <c r="H78" i="1"/>
  <c r="J78" i="1" s="1"/>
  <c r="Y77" i="1"/>
  <c r="Q77" i="1"/>
  <c r="H77" i="1"/>
  <c r="J77" i="1" s="1"/>
  <c r="Y76" i="1"/>
  <c r="Q76" i="1"/>
  <c r="H76" i="1"/>
  <c r="J76" i="1" s="1"/>
  <c r="Q75" i="1"/>
  <c r="H75" i="1"/>
  <c r="J75" i="1" s="1"/>
  <c r="Y73" i="1"/>
  <c r="Q73" i="1"/>
  <c r="L73" i="1"/>
  <c r="H73" i="1"/>
  <c r="J73" i="1" s="1"/>
  <c r="Y72" i="1"/>
  <c r="L72" i="1"/>
  <c r="H72" i="1"/>
  <c r="J72" i="1" s="1"/>
  <c r="Y71" i="1"/>
  <c r="L71" i="1"/>
  <c r="H71" i="1"/>
  <c r="J71" i="1" s="1"/>
  <c r="Y70" i="1"/>
  <c r="Q70" i="1"/>
  <c r="L70" i="1"/>
  <c r="H70" i="1"/>
  <c r="J70" i="1" s="1"/>
  <c r="Y69" i="1"/>
  <c r="Q69" i="1"/>
  <c r="L69" i="1"/>
  <c r="H69" i="1"/>
  <c r="J69" i="1" s="1"/>
  <c r="L68" i="1"/>
  <c r="H68" i="1"/>
  <c r="J68" i="1" s="1"/>
  <c r="L67" i="1"/>
  <c r="K67" i="1"/>
  <c r="H67" i="1"/>
  <c r="J67" i="1" s="1"/>
  <c r="Y66" i="1"/>
  <c r="Q66" i="1"/>
  <c r="L66" i="1"/>
  <c r="H66" i="1"/>
  <c r="J66" i="1" s="1"/>
  <c r="Y53" i="1"/>
  <c r="Q53" i="1"/>
  <c r="H53" i="1"/>
  <c r="J53" i="1" s="1"/>
  <c r="Y52" i="1"/>
  <c r="Q52" i="1"/>
  <c r="H52" i="1"/>
  <c r="J52" i="1" s="1"/>
  <c r="Y51" i="1"/>
  <c r="L51" i="1"/>
  <c r="H51" i="1"/>
  <c r="J51" i="1" s="1"/>
  <c r="Y50" i="1"/>
  <c r="L50" i="1"/>
  <c r="H50" i="1"/>
  <c r="J50" i="1" s="1"/>
  <c r="Y49" i="1"/>
  <c r="L49" i="1"/>
  <c r="H49" i="1"/>
  <c r="J49" i="1" s="1"/>
  <c r="Y48" i="1"/>
  <c r="Q48" i="1"/>
  <c r="L48" i="1"/>
  <c r="H48" i="1"/>
  <c r="J48" i="1" s="1"/>
  <c r="L47" i="1"/>
  <c r="H47" i="1"/>
  <c r="J47" i="1" s="1"/>
  <c r="Y46" i="1"/>
  <c r="L46" i="1"/>
  <c r="H46" i="1"/>
  <c r="J46" i="1" s="1"/>
  <c r="Y45" i="1"/>
  <c r="L45" i="1"/>
  <c r="H45" i="1"/>
  <c r="J45" i="1" s="1"/>
  <c r="Q44" i="1"/>
  <c r="L44" i="1"/>
  <c r="H44" i="1"/>
  <c r="J44" i="1" s="1"/>
  <c r="Y43" i="1"/>
  <c r="Q43" i="1"/>
  <c r="L43" i="1"/>
  <c r="H43" i="1"/>
  <c r="J43" i="1" s="1"/>
  <c r="Y42" i="1"/>
  <c r="Q42" i="1"/>
  <c r="L42" i="1"/>
  <c r="H42" i="1"/>
  <c r="J42" i="1" s="1"/>
  <c r="Q41" i="1"/>
  <c r="L41" i="1"/>
  <c r="H41" i="1"/>
  <c r="J41" i="1" s="1"/>
  <c r="Y40" i="1"/>
  <c r="Q40" i="1"/>
  <c r="L40" i="1"/>
  <c r="H40" i="1"/>
  <c r="J40" i="1" s="1"/>
  <c r="Y39" i="1"/>
  <c r="Q39" i="1"/>
  <c r="L39" i="1"/>
  <c r="H39" i="1"/>
  <c r="J39" i="1" s="1"/>
  <c r="Y38" i="1"/>
  <c r="Q38" i="1"/>
  <c r="L38" i="1"/>
  <c r="H38" i="1"/>
  <c r="J38" i="1" s="1"/>
  <c r="Y37" i="1"/>
  <c r="Q37" i="1"/>
  <c r="L37" i="1"/>
  <c r="H37" i="1"/>
  <c r="J37" i="1" s="1"/>
  <c r="Y36" i="1"/>
  <c r="Q36" i="1"/>
  <c r="L36" i="1"/>
  <c r="H36" i="1"/>
  <c r="J36" i="1" s="1"/>
  <c r="Y35" i="1"/>
  <c r="L35" i="1"/>
  <c r="H35" i="1"/>
  <c r="J35" i="1" s="1"/>
  <c r="Y34" i="1"/>
  <c r="L34" i="1"/>
  <c r="H34" i="1"/>
  <c r="J34" i="1" s="1"/>
  <c r="H33" i="1"/>
  <c r="J33" i="1" s="1"/>
  <c r="Y32" i="1"/>
  <c r="Q32" i="1"/>
  <c r="L32" i="1"/>
  <c r="H32" i="1"/>
  <c r="J32" i="1" s="1"/>
  <c r="L31" i="1"/>
  <c r="H31" i="1"/>
  <c r="J31" i="1" s="1"/>
  <c r="Y30" i="1"/>
  <c r="Q30" i="1"/>
  <c r="L30" i="1"/>
  <c r="H30" i="1"/>
  <c r="J30" i="1" s="1"/>
  <c r="Y29" i="1"/>
  <c r="Q29" i="1"/>
  <c r="L29" i="1"/>
  <c r="H29" i="1"/>
  <c r="J29" i="1" s="1"/>
  <c r="Y28" i="1"/>
  <c r="Q28" i="1"/>
  <c r="L28" i="1"/>
  <c r="K28" i="1"/>
  <c r="H28" i="1"/>
  <c r="J28" i="1" s="1"/>
  <c r="Y27" i="1"/>
  <c r="L27" i="1"/>
  <c r="H27" i="1"/>
  <c r="J27" i="1" s="1"/>
  <c r="Y26" i="1"/>
  <c r="L26" i="1"/>
  <c r="H26" i="1"/>
  <c r="J26" i="1" s="1"/>
  <c r="Y25" i="1"/>
  <c r="L25" i="1"/>
  <c r="H25" i="1"/>
  <c r="J25" i="1" s="1"/>
  <c r="Y24" i="1"/>
  <c r="L24" i="1"/>
  <c r="H24" i="1"/>
  <c r="J24" i="1" s="1"/>
  <c r="Y23" i="1"/>
  <c r="L23" i="1"/>
  <c r="H23" i="1"/>
  <c r="J23" i="1" s="1"/>
  <c r="Y22" i="1"/>
  <c r="L22" i="1"/>
  <c r="H22" i="1"/>
  <c r="J22" i="1" s="1"/>
  <c r="Y21" i="1"/>
  <c r="H21" i="1"/>
  <c r="J21" i="1" s="1"/>
  <c r="Y20" i="1"/>
  <c r="Q20" i="1"/>
  <c r="H20" i="1"/>
  <c r="J20" i="1" s="1"/>
  <c r="Y19" i="1"/>
  <c r="Q19" i="1"/>
  <c r="H19" i="1"/>
  <c r="J19" i="1" s="1"/>
  <c r="Y18" i="1"/>
  <c r="H18" i="1"/>
  <c r="J18" i="1" s="1"/>
  <c r="Y17" i="1"/>
  <c r="L17" i="1"/>
  <c r="H17" i="1"/>
  <c r="J17" i="1" s="1"/>
  <c r="Y16" i="1"/>
  <c r="L16" i="1"/>
  <c r="H16" i="1"/>
  <c r="J16" i="1" s="1"/>
  <c r="Y15" i="1"/>
  <c r="L15" i="1"/>
  <c r="H15" i="1"/>
  <c r="J15" i="1" s="1"/>
  <c r="Y14" i="1"/>
  <c r="L14" i="1"/>
  <c r="H14" i="1"/>
  <c r="J14" i="1" s="1"/>
  <c r="L13" i="1"/>
  <c r="H13" i="1"/>
  <c r="J13" i="1" s="1"/>
  <c r="Y12" i="1"/>
  <c r="L12" i="1"/>
  <c r="H12" i="1"/>
  <c r="J12" i="1" s="1"/>
  <c r="Q11" i="1"/>
  <c r="H11" i="1"/>
  <c r="J11" i="1" s="1"/>
  <c r="Y10" i="1"/>
  <c r="Q10" i="1"/>
  <c r="H10" i="1"/>
  <c r="J10" i="1" s="1"/>
  <c r="Y9" i="1"/>
  <c r="Q9" i="1"/>
  <c r="H9" i="1"/>
  <c r="J9" i="1" s="1"/>
  <c r="Y8" i="1"/>
  <c r="H8" i="1"/>
  <c r="J8" i="1" s="1"/>
  <c r="Y7" i="1"/>
  <c r="L7" i="1"/>
  <c r="H7" i="1"/>
  <c r="J7" i="1" s="1"/>
  <c r="Y6" i="1"/>
  <c r="L6" i="1"/>
  <c r="H6" i="1"/>
  <c r="J6" i="1" s="1"/>
  <c r="Y5" i="1"/>
  <c r="Q5" i="1"/>
  <c r="L5" i="1"/>
  <c r="H5" i="1"/>
  <c r="J5" i="1" s="1"/>
  <c r="Q4" i="1"/>
  <c r="L4" i="1"/>
  <c r="K4" i="1"/>
  <c r="H4" i="1"/>
  <c r="J4" i="1" s="1"/>
  <c r="Q3" i="1"/>
  <c r="L3" i="1"/>
  <c r="H3" i="1"/>
  <c r="J3" i="1" s="1"/>
  <c r="H2" i="1"/>
  <c r="J2" i="1" s="1"/>
  <c r="V106" i="1" l="1"/>
  <c r="AB106" i="1" s="1"/>
  <c r="V107" i="1"/>
  <c r="AB107" i="1" s="1"/>
  <c r="V108" i="1"/>
  <c r="AB108" i="1" s="1"/>
  <c r="I128" i="1"/>
  <c r="M55" i="1"/>
  <c r="R55" i="1" s="1"/>
  <c r="S55" i="1" s="1"/>
  <c r="U55" i="1" s="1"/>
  <c r="M61" i="1"/>
  <c r="R61" i="1" s="1"/>
  <c r="S61" i="1" s="1"/>
  <c r="U61" i="1" s="1"/>
  <c r="M62" i="1"/>
  <c r="R62" i="1" s="1"/>
  <c r="S62" i="1" s="1"/>
  <c r="U62" i="1" s="1"/>
  <c r="M63" i="1"/>
  <c r="P63" i="1" s="1"/>
  <c r="M64" i="1"/>
  <c r="R64" i="1" s="1"/>
  <c r="S64" i="1" s="1"/>
  <c r="U64" i="1" s="1"/>
  <c r="M65" i="1"/>
  <c r="P65" i="1" s="1"/>
  <c r="K52" i="1"/>
  <c r="M52" i="1" s="1"/>
  <c r="P52" i="1" s="1"/>
  <c r="K42" i="1"/>
  <c r="M42" i="1" s="1"/>
  <c r="K43" i="1"/>
  <c r="M43" i="1" s="1"/>
  <c r="R43" i="1" s="1"/>
  <c r="S43" i="1" s="1"/>
  <c r="U43" i="1" s="1"/>
  <c r="K44" i="1"/>
  <c r="M44" i="1" s="1"/>
  <c r="R44" i="1" s="1"/>
  <c r="S44" i="1" s="1"/>
  <c r="U44" i="1" s="1"/>
  <c r="K45" i="1"/>
  <c r="M45" i="1" s="1"/>
  <c r="R45" i="1" s="1"/>
  <c r="S45" i="1" s="1"/>
  <c r="U45" i="1" s="1"/>
  <c r="K47" i="1"/>
  <c r="M47" i="1" s="1"/>
  <c r="R47" i="1" s="1"/>
  <c r="S47" i="1" s="1"/>
  <c r="U47" i="1" s="1"/>
  <c r="K48" i="1"/>
  <c r="M48" i="1" s="1"/>
  <c r="R48" i="1" s="1"/>
  <c r="S48" i="1" s="1"/>
  <c r="U48" i="1" s="1"/>
  <c r="K38" i="1"/>
  <c r="M38" i="1" s="1"/>
  <c r="K50" i="1"/>
  <c r="M50" i="1" s="1"/>
  <c r="K53" i="1"/>
  <c r="M53" i="1" s="1"/>
  <c r="P53" i="1" s="1"/>
  <c r="K54" i="1"/>
  <c r="M54" i="1" s="1"/>
  <c r="K66" i="1"/>
  <c r="M66" i="1" s="1"/>
  <c r="R66" i="1" s="1"/>
  <c r="S66" i="1" s="1"/>
  <c r="U66" i="1" s="1"/>
  <c r="K56" i="1"/>
  <c r="M56" i="1" s="1"/>
  <c r="K46" i="1"/>
  <c r="M46" i="1" s="1"/>
  <c r="K68" i="1"/>
  <c r="M68" i="1" s="1"/>
  <c r="P68" i="1" s="1"/>
  <c r="K57" i="1"/>
  <c r="M57" i="1" s="1"/>
  <c r="K69" i="1"/>
  <c r="M69" i="1" s="1"/>
  <c r="K58" i="1"/>
  <c r="M58" i="1" s="1"/>
  <c r="K110" i="1"/>
  <c r="K59" i="1"/>
  <c r="M59" i="1" s="1"/>
  <c r="K70" i="1"/>
  <c r="M70" i="1" s="1"/>
  <c r="R70" i="1" s="1"/>
  <c r="S70" i="1" s="1"/>
  <c r="U70" i="1" s="1"/>
  <c r="K60" i="1"/>
  <c r="M60" i="1" s="1"/>
  <c r="K75" i="1"/>
  <c r="M75" i="1" s="1"/>
  <c r="R75" i="1" s="1"/>
  <c r="S75" i="1" s="1"/>
  <c r="U75" i="1" s="1"/>
  <c r="K76" i="1"/>
  <c r="M76" i="1" s="1"/>
  <c r="P76" i="1" s="1"/>
  <c r="K7" i="1"/>
  <c r="M7" i="1" s="1"/>
  <c r="P7" i="1" s="1"/>
  <c r="K12" i="1"/>
  <c r="M12" i="1" s="1"/>
  <c r="R12" i="1" s="1"/>
  <c r="S12" i="1" s="1"/>
  <c r="U12" i="1" s="1"/>
  <c r="K11" i="1"/>
  <c r="M11" i="1" s="1"/>
  <c r="P11" i="1" s="1"/>
  <c r="K17" i="1"/>
  <c r="M17" i="1" s="1"/>
  <c r="P17" i="1" s="1"/>
  <c r="K18" i="1"/>
  <c r="M18" i="1" s="1"/>
  <c r="P18" i="1" s="1"/>
  <c r="K22" i="1"/>
  <c r="M22" i="1" s="1"/>
  <c r="P22" i="1" s="1"/>
  <c r="K24" i="1"/>
  <c r="M24" i="1" s="1"/>
  <c r="R24" i="1" s="1"/>
  <c r="S24" i="1" s="1"/>
  <c r="U24" i="1" s="1"/>
  <c r="K20" i="1"/>
  <c r="M20" i="1" s="1"/>
  <c r="R20" i="1" s="1"/>
  <c r="S20" i="1" s="1"/>
  <c r="U20" i="1" s="1"/>
  <c r="K27" i="1"/>
  <c r="M27" i="1" s="1"/>
  <c r="R27" i="1" s="1"/>
  <c r="S27" i="1" s="1"/>
  <c r="U27" i="1" s="1"/>
  <c r="K6" i="1"/>
  <c r="M6" i="1" s="1"/>
  <c r="R6" i="1" s="1"/>
  <c r="S6" i="1" s="1"/>
  <c r="U6" i="1" s="1"/>
  <c r="K34" i="1"/>
  <c r="M34" i="1" s="1"/>
  <c r="M120" i="1"/>
  <c r="P120" i="1" s="1"/>
  <c r="K105" i="1"/>
  <c r="L105" i="1"/>
  <c r="L106" i="1"/>
  <c r="K51" i="1"/>
  <c r="M51" i="1" s="1"/>
  <c r="R51" i="1" s="1"/>
  <c r="S51" i="1" s="1"/>
  <c r="U51" i="1" s="1"/>
  <c r="K106" i="1"/>
  <c r="K72" i="1"/>
  <c r="M72" i="1" s="1"/>
  <c r="P72" i="1" s="1"/>
  <c r="K107" i="1"/>
  <c r="K79" i="1"/>
  <c r="M79" i="1" s="1"/>
  <c r="P79" i="1" s="1"/>
  <c r="M119" i="1"/>
  <c r="P119" i="1" s="1"/>
  <c r="K88" i="1"/>
  <c r="M88" i="1" s="1"/>
  <c r="P88" i="1" s="1"/>
  <c r="J128" i="1"/>
  <c r="S104" i="1"/>
  <c r="U104" i="1" s="1"/>
  <c r="S105" i="1"/>
  <c r="U105" i="1" s="1"/>
  <c r="S111" i="1"/>
  <c r="U111" i="1" s="1"/>
  <c r="S103" i="1"/>
  <c r="U103" i="1" s="1"/>
  <c r="S109" i="1"/>
  <c r="U109" i="1" s="1"/>
  <c r="S110" i="1"/>
  <c r="U110" i="1" s="1"/>
  <c r="S101" i="1"/>
  <c r="U101" i="1" s="1"/>
  <c r="S102" i="1"/>
  <c r="U102" i="1" s="1"/>
  <c r="K85" i="1"/>
  <c r="M85" i="1" s="1"/>
  <c r="P85" i="1" s="1"/>
  <c r="K25" i="1"/>
  <c r="M25" i="1" s="1"/>
  <c r="P25" i="1" s="1"/>
  <c r="K29" i="1"/>
  <c r="M29" i="1" s="1"/>
  <c r="P29" i="1" s="1"/>
  <c r="M84" i="1"/>
  <c r="P84" i="1" s="1"/>
  <c r="M118" i="1"/>
  <c r="P118" i="1" s="1"/>
  <c r="M80" i="1"/>
  <c r="P80" i="1" s="1"/>
  <c r="M83" i="1"/>
  <c r="P83" i="1" s="1"/>
  <c r="M117" i="1"/>
  <c r="P117" i="1" s="1"/>
  <c r="M67" i="1"/>
  <c r="R67" i="1" s="1"/>
  <c r="S67" i="1" s="1"/>
  <c r="U67" i="1" s="1"/>
  <c r="M81" i="1"/>
  <c r="R81" i="1" s="1"/>
  <c r="S81" i="1" s="1"/>
  <c r="M90" i="1"/>
  <c r="R90" i="1" s="1"/>
  <c r="S90" i="1" s="1"/>
  <c r="U90" i="1" s="1"/>
  <c r="M21" i="1"/>
  <c r="P21" i="1" s="1"/>
  <c r="M4" i="1"/>
  <c r="R4" i="1" s="1"/>
  <c r="S4" i="1" s="1"/>
  <c r="U4" i="1" s="1"/>
  <c r="M8" i="1"/>
  <c r="R8" i="1" s="1"/>
  <c r="S8" i="1" s="1"/>
  <c r="U8" i="1" s="1"/>
  <c r="M16" i="1"/>
  <c r="P16" i="1" s="1"/>
  <c r="M33" i="1"/>
  <c r="P33" i="1" s="1"/>
  <c r="M39" i="1"/>
  <c r="R39" i="1" s="1"/>
  <c r="S39" i="1" s="1"/>
  <c r="U39" i="1" s="1"/>
  <c r="G12" i="4"/>
  <c r="M26" i="1"/>
  <c r="P26" i="1" s="1"/>
  <c r="M41" i="1"/>
  <c r="P41" i="1" s="1"/>
  <c r="M77" i="1"/>
  <c r="P77" i="1" s="1"/>
  <c r="M91" i="1"/>
  <c r="R91" i="1" s="1"/>
  <c r="S91" i="1" s="1"/>
  <c r="U91" i="1" s="1"/>
  <c r="G41" i="4"/>
  <c r="M3" i="1"/>
  <c r="R3" i="1" s="1"/>
  <c r="S3" i="1" s="1"/>
  <c r="U3" i="1" s="1"/>
  <c r="M15" i="1"/>
  <c r="R15" i="1" s="1"/>
  <c r="S15" i="1" s="1"/>
  <c r="U15" i="1" s="1"/>
  <c r="M19" i="1"/>
  <c r="R19" i="1" s="1"/>
  <c r="S19" i="1" s="1"/>
  <c r="U19" i="1" s="1"/>
  <c r="M31" i="1"/>
  <c r="R31" i="1" s="1"/>
  <c r="S31" i="1" s="1"/>
  <c r="U31" i="1" s="1"/>
  <c r="M40" i="1"/>
  <c r="R40" i="1" s="1"/>
  <c r="S40" i="1" s="1"/>
  <c r="U40" i="1" s="1"/>
  <c r="M78" i="1"/>
  <c r="P78" i="1" s="1"/>
  <c r="M87" i="1"/>
  <c r="P87" i="1" s="1"/>
  <c r="M89" i="1"/>
  <c r="R89" i="1" s="1"/>
  <c r="S89" i="1" s="1"/>
  <c r="U89" i="1" s="1"/>
  <c r="G26" i="4"/>
  <c r="M5" i="1"/>
  <c r="P5" i="1" s="1"/>
  <c r="M9" i="1"/>
  <c r="R9" i="1" s="1"/>
  <c r="S9" i="1" s="1"/>
  <c r="U9" i="1" s="1"/>
  <c r="M13" i="1"/>
  <c r="R13" i="1" s="1"/>
  <c r="S13" i="1" s="1"/>
  <c r="U13" i="1" s="1"/>
  <c r="M2" i="1"/>
  <c r="P2" i="1" s="1"/>
  <c r="M10" i="1"/>
  <c r="R10" i="1" s="1"/>
  <c r="S10" i="1" s="1"/>
  <c r="U10" i="1" s="1"/>
  <c r="M14" i="1"/>
  <c r="P14" i="1" s="1"/>
  <c r="M23" i="1"/>
  <c r="R23" i="1" s="1"/>
  <c r="S23" i="1" s="1"/>
  <c r="U23" i="1" s="1"/>
  <c r="M30" i="1"/>
  <c r="P30" i="1" s="1"/>
  <c r="M35" i="1"/>
  <c r="R35" i="1" s="1"/>
  <c r="S35" i="1" s="1"/>
  <c r="U35" i="1" s="1"/>
  <c r="M37" i="1"/>
  <c r="R37" i="1" s="1"/>
  <c r="S37" i="1" s="1"/>
  <c r="U37" i="1" s="1"/>
  <c r="M49" i="1"/>
  <c r="P49" i="1" s="1"/>
  <c r="M73" i="1"/>
  <c r="P73" i="1" s="1"/>
  <c r="M86" i="1"/>
  <c r="P86" i="1" s="1"/>
  <c r="M71" i="1"/>
  <c r="M82" i="1"/>
  <c r="P82" i="1" s="1"/>
  <c r="M28" i="1"/>
  <c r="M32" i="1"/>
  <c r="M36" i="1"/>
  <c r="P64" i="1" l="1"/>
  <c r="V43" i="1"/>
  <c r="AB43" i="1" s="1"/>
  <c r="W90" i="1"/>
  <c r="AC90" i="1" s="1"/>
  <c r="V101" i="1"/>
  <c r="AB101" i="1" s="1"/>
  <c r="V111" i="1"/>
  <c r="AC111" i="1" s="1"/>
  <c r="V3" i="1"/>
  <c r="V27" i="1"/>
  <c r="AC27" i="1" s="1"/>
  <c r="V66" i="1"/>
  <c r="AB66" i="1" s="1"/>
  <c r="V47" i="1"/>
  <c r="V10" i="1"/>
  <c r="AB10" i="1" s="1"/>
  <c r="V15" i="1"/>
  <c r="AB15" i="1" s="1"/>
  <c r="V6" i="1"/>
  <c r="AB6" i="1" s="1"/>
  <c r="V105" i="1"/>
  <c r="AB105" i="1" s="1"/>
  <c r="V109" i="1"/>
  <c r="AB109" i="1" s="1"/>
  <c r="V104" i="1"/>
  <c r="AB104" i="1" s="1"/>
  <c r="V51" i="1"/>
  <c r="AB51" i="1" s="1"/>
  <c r="P55" i="1"/>
  <c r="V45" i="1"/>
  <c r="AB45" i="1" s="1"/>
  <c r="V35" i="1"/>
  <c r="AB35" i="1" s="1"/>
  <c r="V8" i="1"/>
  <c r="AB8" i="1" s="1"/>
  <c r="V110" i="1"/>
  <c r="AB110" i="1" s="1"/>
  <c r="V23" i="1"/>
  <c r="AB23" i="1" s="1"/>
  <c r="W13" i="1"/>
  <c r="Y13" i="1" s="1"/>
  <c r="AB13" i="1" s="1"/>
  <c r="V31" i="1"/>
  <c r="AB31" i="1" s="1"/>
  <c r="V39" i="1"/>
  <c r="AB39" i="1" s="1"/>
  <c r="W4" i="1"/>
  <c r="Y4" i="1" s="1"/>
  <c r="AB4" i="1" s="1"/>
  <c r="W67" i="1"/>
  <c r="Y67" i="1" s="1"/>
  <c r="AB67" i="1" s="1"/>
  <c r="V37" i="1"/>
  <c r="AB37" i="1" s="1"/>
  <c r="V9" i="1"/>
  <c r="AB9" i="1" s="1"/>
  <c r="V19" i="1"/>
  <c r="AB19" i="1" s="1"/>
  <c r="V103" i="1"/>
  <c r="AB103" i="1" s="1"/>
  <c r="W75" i="1"/>
  <c r="Y75" i="1" s="1"/>
  <c r="V70" i="1"/>
  <c r="AB70" i="1" s="1"/>
  <c r="W44" i="1"/>
  <c r="Y44" i="1" s="1"/>
  <c r="R65" i="1"/>
  <c r="S65" i="1" s="1"/>
  <c r="U65" i="1" s="1"/>
  <c r="P62" i="1"/>
  <c r="P61" i="1"/>
  <c r="R63" i="1"/>
  <c r="S63" i="1" s="1"/>
  <c r="U63" i="1" s="1"/>
  <c r="P60" i="1"/>
  <c r="R60" i="1"/>
  <c r="S60" i="1" s="1"/>
  <c r="U60" i="1" s="1"/>
  <c r="R58" i="1"/>
  <c r="S58" i="1" s="1"/>
  <c r="U58" i="1" s="1"/>
  <c r="P58" i="1"/>
  <c r="V64" i="1"/>
  <c r="AC64" i="1" s="1"/>
  <c r="V62" i="1"/>
  <c r="AC62" i="1" s="1"/>
  <c r="V55" i="1"/>
  <c r="AC55" i="1" s="1"/>
  <c r="V61" i="1"/>
  <c r="AC61" i="1" s="1"/>
  <c r="R59" i="1"/>
  <c r="S59" i="1" s="1"/>
  <c r="U59" i="1" s="1"/>
  <c r="P59" i="1"/>
  <c r="P57" i="1"/>
  <c r="R57" i="1"/>
  <c r="S57" i="1" s="1"/>
  <c r="U57" i="1" s="1"/>
  <c r="P56" i="1"/>
  <c r="R56" i="1"/>
  <c r="S56" i="1" s="1"/>
  <c r="U56" i="1" s="1"/>
  <c r="P54" i="1"/>
  <c r="R54" i="1"/>
  <c r="S54" i="1" s="1"/>
  <c r="U54" i="1" s="1"/>
  <c r="R118" i="1"/>
  <c r="S118" i="1" s="1"/>
  <c r="F125" i="1" s="1"/>
  <c r="R72" i="1"/>
  <c r="S72" i="1" s="1"/>
  <c r="U72" i="1" s="1"/>
  <c r="V24" i="1"/>
  <c r="V40" i="1"/>
  <c r="AC40" i="1" s="1"/>
  <c r="V20" i="1"/>
  <c r="AC20" i="1" s="1"/>
  <c r="V12" i="1"/>
  <c r="AC12" i="1" s="1"/>
  <c r="V48" i="1"/>
  <c r="AC48" i="1" s="1"/>
  <c r="U112" i="1"/>
  <c r="V102" i="1"/>
  <c r="AB102" i="1" s="1"/>
  <c r="R84" i="1"/>
  <c r="S84" i="1" s="1"/>
  <c r="U84" i="1" s="1"/>
  <c r="P19" i="1"/>
  <c r="R117" i="1"/>
  <c r="S117" i="1" s="1"/>
  <c r="F124" i="1" s="1"/>
  <c r="P67" i="1"/>
  <c r="P12" i="1"/>
  <c r="R49" i="1"/>
  <c r="S49" i="1" s="1"/>
  <c r="U49" i="1" s="1"/>
  <c r="P10" i="1"/>
  <c r="P89" i="1"/>
  <c r="R52" i="1"/>
  <c r="S52" i="1" s="1"/>
  <c r="U52" i="1" s="1"/>
  <c r="R80" i="1"/>
  <c r="S80" i="1" s="1"/>
  <c r="U80" i="1" s="1"/>
  <c r="R83" i="1"/>
  <c r="S83" i="1" s="1"/>
  <c r="U83" i="1" s="1"/>
  <c r="R53" i="1"/>
  <c r="S53" i="1" s="1"/>
  <c r="U53" i="1" s="1"/>
  <c r="P8" i="1"/>
  <c r="P15" i="1"/>
  <c r="P90" i="1"/>
  <c r="R5" i="1"/>
  <c r="S5" i="1" s="1"/>
  <c r="U5" i="1" s="1"/>
  <c r="P81" i="1"/>
  <c r="P40" i="1"/>
  <c r="P45" i="1"/>
  <c r="R21" i="1"/>
  <c r="S21" i="1" s="1"/>
  <c r="U21" i="1" s="1"/>
  <c r="P44" i="1"/>
  <c r="P91" i="1"/>
  <c r="R76" i="1"/>
  <c r="S76" i="1" s="1"/>
  <c r="U76" i="1" s="1"/>
  <c r="R26" i="1"/>
  <c r="S26" i="1" s="1"/>
  <c r="U26" i="1" s="1"/>
  <c r="R18" i="1"/>
  <c r="S18" i="1" s="1"/>
  <c r="U18" i="1" s="1"/>
  <c r="P6" i="1"/>
  <c r="R85" i="1"/>
  <c r="S85" i="1" s="1"/>
  <c r="U85" i="1" s="1"/>
  <c r="P39" i="1"/>
  <c r="P48" i="1"/>
  <c r="P4" i="1"/>
  <c r="R33" i="1"/>
  <c r="S33" i="1" s="1"/>
  <c r="U33" i="1" s="1"/>
  <c r="R73" i="1"/>
  <c r="S73" i="1" s="1"/>
  <c r="U73" i="1" s="1"/>
  <c r="P51" i="1"/>
  <c r="P37" i="1"/>
  <c r="R88" i="1"/>
  <c r="S88" i="1" s="1"/>
  <c r="U88" i="1" s="1"/>
  <c r="R41" i="1"/>
  <c r="S41" i="1" s="1"/>
  <c r="U41" i="1" s="1"/>
  <c r="P13" i="1"/>
  <c r="R7" i="1"/>
  <c r="S7" i="1" s="1"/>
  <c r="U7" i="1" s="1"/>
  <c r="R17" i="1"/>
  <c r="S17" i="1" s="1"/>
  <c r="U17" i="1" s="1"/>
  <c r="P20" i="1"/>
  <c r="R25" i="1"/>
  <c r="S25" i="1" s="1"/>
  <c r="U25" i="1" s="1"/>
  <c r="P3" i="1"/>
  <c r="R79" i="1"/>
  <c r="S79" i="1" s="1"/>
  <c r="U79" i="1" s="1"/>
  <c r="R77" i="1"/>
  <c r="S77" i="1" s="1"/>
  <c r="P23" i="1"/>
  <c r="R16" i="1"/>
  <c r="S16" i="1" s="1"/>
  <c r="U16" i="1" s="1"/>
  <c r="P66" i="1"/>
  <c r="R29" i="1"/>
  <c r="S29" i="1" s="1"/>
  <c r="U29" i="1" s="1"/>
  <c r="R2" i="1"/>
  <c r="S2" i="1" s="1"/>
  <c r="U2" i="1" s="1"/>
  <c r="R119" i="1"/>
  <c r="S119" i="1" s="1"/>
  <c r="F126" i="1" s="1"/>
  <c r="R87" i="1"/>
  <c r="S87" i="1" s="1"/>
  <c r="U87" i="1" s="1"/>
  <c r="P47" i="1"/>
  <c r="P31" i="1"/>
  <c r="R78" i="1"/>
  <c r="S78" i="1" s="1"/>
  <c r="U78" i="1" s="1"/>
  <c r="P70" i="1"/>
  <c r="P43" i="1"/>
  <c r="R86" i="1"/>
  <c r="S86" i="1" s="1"/>
  <c r="U86" i="1" s="1"/>
  <c r="R30" i="1"/>
  <c r="S30" i="1" s="1"/>
  <c r="U30" i="1" s="1"/>
  <c r="P75" i="1"/>
  <c r="R22" i="1"/>
  <c r="S22" i="1" s="1"/>
  <c r="U22" i="1" s="1"/>
  <c r="P27" i="1"/>
  <c r="P24" i="1"/>
  <c r="R11" i="1"/>
  <c r="S11" i="1" s="1"/>
  <c r="U11" i="1" s="1"/>
  <c r="R82" i="1"/>
  <c r="S82" i="1" s="1"/>
  <c r="U82" i="1" s="1"/>
  <c r="R68" i="1"/>
  <c r="S68" i="1" s="1"/>
  <c r="U68" i="1" s="1"/>
  <c r="P46" i="1"/>
  <c r="R46" i="1"/>
  <c r="S46" i="1" s="1"/>
  <c r="U46" i="1" s="1"/>
  <c r="R120" i="1"/>
  <c r="S120" i="1" s="1"/>
  <c r="F127" i="1" s="1"/>
  <c r="P9" i="1"/>
  <c r="P35" i="1"/>
  <c r="R14" i="1"/>
  <c r="S14" i="1" s="1"/>
  <c r="U14" i="1" s="1"/>
  <c r="P42" i="1"/>
  <c r="R42" i="1"/>
  <c r="S42" i="1" s="1"/>
  <c r="U42" i="1" s="1"/>
  <c r="R71" i="1"/>
  <c r="S71" i="1" s="1"/>
  <c r="U71" i="1" s="1"/>
  <c r="P71" i="1"/>
  <c r="P34" i="1"/>
  <c r="R34" i="1"/>
  <c r="S34" i="1" s="1"/>
  <c r="U34" i="1" s="1"/>
  <c r="W91" i="1"/>
  <c r="P50" i="1"/>
  <c r="R50" i="1"/>
  <c r="S50" i="1" s="1"/>
  <c r="U50" i="1" s="1"/>
  <c r="P32" i="1"/>
  <c r="R32" i="1"/>
  <c r="S32" i="1" s="1"/>
  <c r="U32" i="1" s="1"/>
  <c r="Y31" i="1"/>
  <c r="V89" i="1"/>
  <c r="AC89" i="1" s="1"/>
  <c r="R38" i="1"/>
  <c r="S38" i="1" s="1"/>
  <c r="U38" i="1" s="1"/>
  <c r="P38" i="1"/>
  <c r="P36" i="1"/>
  <c r="R36" i="1"/>
  <c r="S36" i="1" s="1"/>
  <c r="U36" i="1" s="1"/>
  <c r="W81" i="1"/>
  <c r="P69" i="1"/>
  <c r="R69" i="1"/>
  <c r="S69" i="1" s="1"/>
  <c r="U69" i="1" s="1"/>
  <c r="P28" i="1"/>
  <c r="R28" i="1"/>
  <c r="S28" i="1" s="1"/>
  <c r="U28" i="1" s="1"/>
  <c r="H125" i="1" l="1"/>
  <c r="K125" i="1" s="1"/>
  <c r="N125" i="1"/>
  <c r="Y90" i="1"/>
  <c r="AB90" i="1" s="1"/>
  <c r="AD90" i="1" s="1"/>
  <c r="AC10" i="1"/>
  <c r="AC43" i="1"/>
  <c r="AC23" i="1"/>
  <c r="AC37" i="1"/>
  <c r="AC31" i="1"/>
  <c r="AC19" i="1"/>
  <c r="AC44" i="1"/>
  <c r="AC9" i="1"/>
  <c r="AC66" i="1"/>
  <c r="AC6" i="1"/>
  <c r="AC51" i="1"/>
  <c r="AB111" i="1"/>
  <c r="AD111" i="1" s="1"/>
  <c r="AC75" i="1"/>
  <c r="AB61" i="1"/>
  <c r="AD61" i="1" s="1"/>
  <c r="AC15" i="1"/>
  <c r="AB20" i="1"/>
  <c r="AD20" i="1" s="1"/>
  <c r="AC45" i="1"/>
  <c r="AB62" i="1"/>
  <c r="AD62" i="1" s="1"/>
  <c r="AB55" i="1"/>
  <c r="AD55" i="1" s="1"/>
  <c r="AC70" i="1"/>
  <c r="AC4" i="1"/>
  <c r="AB27" i="1"/>
  <c r="AD27" i="1" s="1"/>
  <c r="AB48" i="1"/>
  <c r="AD48" i="1" s="1"/>
  <c r="AB75" i="1"/>
  <c r="AD75" i="1" s="1"/>
  <c r="V68" i="1"/>
  <c r="W78" i="1"/>
  <c r="V80" i="1"/>
  <c r="AC80" i="1" s="1"/>
  <c r="V69" i="1"/>
  <c r="AB69" i="1" s="1"/>
  <c r="W82" i="1"/>
  <c r="AC8" i="1"/>
  <c r="W57" i="1"/>
  <c r="Y57" i="1" s="1"/>
  <c r="AB57" i="1" s="1"/>
  <c r="AC35" i="1"/>
  <c r="V11" i="1"/>
  <c r="V77" i="1"/>
  <c r="AC77" i="1" s="1"/>
  <c r="W41" i="1"/>
  <c r="Y41" i="1" s="1"/>
  <c r="AB41" i="1" s="1"/>
  <c r="V26" i="1"/>
  <c r="AC26" i="1" s="1"/>
  <c r="V5" i="1"/>
  <c r="AC5" i="1" s="1"/>
  <c r="AC67" i="1"/>
  <c r="V65" i="1"/>
  <c r="AC65" i="1" s="1"/>
  <c r="AB12" i="1"/>
  <c r="AD12" i="1" s="1"/>
  <c r="V50" i="1"/>
  <c r="AB50" i="1" s="1"/>
  <c r="W2" i="1"/>
  <c r="Y2" i="1" s="1"/>
  <c r="AB2" i="1" s="1"/>
  <c r="W84" i="1"/>
  <c r="AC84" i="1" s="1"/>
  <c r="AB24" i="1"/>
  <c r="AD24" i="1" s="1"/>
  <c r="AB40" i="1"/>
  <c r="AD40" i="1" s="1"/>
  <c r="AB64" i="1"/>
  <c r="AD64" i="1" s="1"/>
  <c r="V28" i="1"/>
  <c r="AB28" i="1" s="1"/>
  <c r="V38" i="1"/>
  <c r="AB38" i="1" s="1"/>
  <c r="AD31" i="1"/>
  <c r="V14" i="1"/>
  <c r="AB14" i="1" s="1"/>
  <c r="AC13" i="1"/>
  <c r="V36" i="1"/>
  <c r="AB36" i="1" s="1"/>
  <c r="V32" i="1"/>
  <c r="AB32" i="1" s="1"/>
  <c r="AC39" i="1"/>
  <c r="V34" i="1"/>
  <c r="AB34" i="1" s="1"/>
  <c r="W87" i="1"/>
  <c r="Y87" i="1" s="1"/>
  <c r="AB87" i="1" s="1"/>
  <c r="W79" i="1"/>
  <c r="Y79" i="1" s="1"/>
  <c r="AB79" i="1" s="1"/>
  <c r="V88" i="1"/>
  <c r="AC88" i="1" s="1"/>
  <c r="V33" i="1"/>
  <c r="AB33" i="1" s="1"/>
  <c r="V85" i="1"/>
  <c r="AC85" i="1" s="1"/>
  <c r="V76" i="1"/>
  <c r="AC76" i="1" s="1"/>
  <c r="W83" i="1"/>
  <c r="Y83" i="1" s="1"/>
  <c r="H124" i="1"/>
  <c r="K124" i="1" s="1"/>
  <c r="N124" i="1" s="1"/>
  <c r="V72" i="1"/>
  <c r="AC72" i="1" s="1"/>
  <c r="W56" i="1"/>
  <c r="Y56" i="1" s="1"/>
  <c r="AB56" i="1" s="1"/>
  <c r="V63" i="1"/>
  <c r="AC63" i="1" s="1"/>
  <c r="AB89" i="1"/>
  <c r="AD89" i="1" s="1"/>
  <c r="AB44" i="1"/>
  <c r="AD44" i="1" s="1"/>
  <c r="V54" i="1"/>
  <c r="AC54" i="1" s="1"/>
  <c r="V60" i="1"/>
  <c r="AC60" i="1" s="1"/>
  <c r="V59" i="1"/>
  <c r="AC59" i="1" s="1"/>
  <c r="V58" i="1"/>
  <c r="AC58" i="1" s="1"/>
  <c r="AD67" i="1"/>
  <c r="AD4" i="1"/>
  <c r="V112" i="1"/>
  <c r="V22" i="1"/>
  <c r="AC22" i="1" s="1"/>
  <c r="V49" i="1"/>
  <c r="V17" i="1"/>
  <c r="AC17" i="1" s="1"/>
  <c r="V53" i="1"/>
  <c r="AB53" i="1" s="1"/>
  <c r="V73" i="1"/>
  <c r="AC73" i="1" s="1"/>
  <c r="V18" i="1"/>
  <c r="V46" i="1"/>
  <c r="AC46" i="1" s="1"/>
  <c r="V52" i="1"/>
  <c r="AC52" i="1" s="1"/>
  <c r="AC24" i="1"/>
  <c r="V71" i="1"/>
  <c r="AC71" i="1" s="1"/>
  <c r="V16" i="1"/>
  <c r="AC16" i="1" s="1"/>
  <c r="V7" i="1"/>
  <c r="AC7" i="1" s="1"/>
  <c r="V42" i="1"/>
  <c r="AB42" i="1" s="1"/>
  <c r="V30" i="1"/>
  <c r="AC30" i="1" s="1"/>
  <c r="V29" i="1"/>
  <c r="AC29" i="1" s="1"/>
  <c r="V25" i="1"/>
  <c r="AC25" i="1" s="1"/>
  <c r="V21" i="1"/>
  <c r="AC21" i="1" s="1"/>
  <c r="H127" i="1"/>
  <c r="K127" i="1" s="1"/>
  <c r="N127" i="1" s="1"/>
  <c r="X86" i="1"/>
  <c r="H126" i="1"/>
  <c r="K126" i="1" s="1"/>
  <c r="N126" i="1" s="1"/>
  <c r="AD35" i="1"/>
  <c r="X82" i="1"/>
  <c r="X78" i="1"/>
  <c r="W86" i="1"/>
  <c r="F128" i="1"/>
  <c r="AD51" i="1"/>
  <c r="AD8" i="1"/>
  <c r="AD19" i="1"/>
  <c r="AD70" i="1"/>
  <c r="AD23" i="1"/>
  <c r="AD9" i="1"/>
  <c r="AD37" i="1"/>
  <c r="AD10" i="1"/>
  <c r="Y68" i="1"/>
  <c r="Y81" i="1"/>
  <c r="AC81" i="1"/>
  <c r="AD66" i="1"/>
  <c r="Y33" i="1"/>
  <c r="AD13" i="1"/>
  <c r="Y47" i="1"/>
  <c r="AC47" i="1"/>
  <c r="AD45" i="1"/>
  <c r="AC3" i="1"/>
  <c r="Y3" i="1"/>
  <c r="AD6" i="1"/>
  <c r="AD39" i="1"/>
  <c r="AD43" i="1"/>
  <c r="U95" i="1"/>
  <c r="V95" i="1" s="1"/>
  <c r="Y11" i="1"/>
  <c r="Y91" i="1"/>
  <c r="AC91" i="1"/>
  <c r="AD15" i="1"/>
  <c r="AB11" i="1" l="1"/>
  <c r="AD11" i="1" s="1"/>
  <c r="AB68" i="1"/>
  <c r="AD68" i="1" s="1"/>
  <c r="AB47" i="1"/>
  <c r="AD47" i="1" s="1"/>
  <c r="AB3" i="1"/>
  <c r="AD3" i="1" s="1"/>
  <c r="AC57" i="1"/>
  <c r="AC38" i="1"/>
  <c r="AC50" i="1"/>
  <c r="AC34" i="1"/>
  <c r="AC87" i="1"/>
  <c r="AC11" i="1"/>
  <c r="AC68" i="1"/>
  <c r="AC2" i="1"/>
  <c r="Y82" i="1"/>
  <c r="AB82" i="1" s="1"/>
  <c r="AD82" i="1" s="1"/>
  <c r="AC28" i="1"/>
  <c r="AB112" i="1"/>
  <c r="AC33" i="1"/>
  <c r="AC69" i="1"/>
  <c r="AB26" i="1"/>
  <c r="AD26" i="1" s="1"/>
  <c r="Y84" i="1"/>
  <c r="AB84" i="1" s="1"/>
  <c r="AD84" i="1" s="1"/>
  <c r="AB5" i="1"/>
  <c r="AD5" i="1" s="1"/>
  <c r="AD33" i="1"/>
  <c r="AB65" i="1"/>
  <c r="AD65" i="1" s="1"/>
  <c r="AC14" i="1"/>
  <c r="AC79" i="1"/>
  <c r="AC32" i="1"/>
  <c r="AB54" i="1"/>
  <c r="AD54" i="1" s="1"/>
  <c r="AB76" i="1"/>
  <c r="AD76" i="1" s="1"/>
  <c r="AC56" i="1"/>
  <c r="AC36" i="1"/>
  <c r="AB17" i="1"/>
  <c r="AD17" i="1" s="1"/>
  <c r="AB77" i="1"/>
  <c r="AD77" i="1" s="1"/>
  <c r="AB83" i="1"/>
  <c r="AD83" i="1" s="1"/>
  <c r="AC41" i="1"/>
  <c r="AB30" i="1"/>
  <c r="AD30" i="1" s="1"/>
  <c r="AB16" i="1"/>
  <c r="AD16" i="1" s="1"/>
  <c r="AD87" i="1"/>
  <c r="AB81" i="1"/>
  <c r="AD81" i="1" s="1"/>
  <c r="AC83" i="1"/>
  <c r="AB71" i="1"/>
  <c r="AD71" i="1" s="1"/>
  <c r="AB58" i="1"/>
  <c r="AD58" i="1" s="1"/>
  <c r="AB73" i="1"/>
  <c r="AD73" i="1" s="1"/>
  <c r="AB46" i="1"/>
  <c r="AD46" i="1" s="1"/>
  <c r="AB59" i="1"/>
  <c r="AD59" i="1" s="1"/>
  <c r="AB7" i="1"/>
  <c r="AD7" i="1" s="1"/>
  <c r="AB25" i="1"/>
  <c r="AD25" i="1" s="1"/>
  <c r="AB91" i="1"/>
  <c r="AD91" i="1" s="1"/>
  <c r="AD79" i="1"/>
  <c r="W95" i="1"/>
  <c r="AD42" i="1"/>
  <c r="AB63" i="1"/>
  <c r="AD63" i="1" s="1"/>
  <c r="AB72" i="1"/>
  <c r="AD72" i="1" s="1"/>
  <c r="AB85" i="1"/>
  <c r="AD85" i="1" s="1"/>
  <c r="AB88" i="1"/>
  <c r="AD88" i="1" s="1"/>
  <c r="AB22" i="1"/>
  <c r="AD22" i="1" s="1"/>
  <c r="AB60" i="1"/>
  <c r="AD60" i="1" s="1"/>
  <c r="AB18" i="1"/>
  <c r="AD18" i="1" s="1"/>
  <c r="AB49" i="1"/>
  <c r="AD49" i="1" s="1"/>
  <c r="AB21" i="1"/>
  <c r="AD21" i="1" s="1"/>
  <c r="AB29" i="1"/>
  <c r="AD29" i="1" s="1"/>
  <c r="AB52" i="1"/>
  <c r="AD52" i="1" s="1"/>
  <c r="AB80" i="1"/>
  <c r="AD80" i="1" s="1"/>
  <c r="AD56" i="1"/>
  <c r="AD57" i="1"/>
  <c r="AD41" i="1"/>
  <c r="AD53" i="1"/>
  <c r="AC53" i="1"/>
  <c r="AC42" i="1"/>
  <c r="N128" i="1"/>
  <c r="K128" i="1"/>
  <c r="H128" i="1"/>
  <c r="AC18" i="1"/>
  <c r="AC49" i="1"/>
  <c r="AC82" i="1"/>
  <c r="X95" i="1"/>
  <c r="Y78" i="1"/>
  <c r="AC78" i="1"/>
  <c r="AC86" i="1"/>
  <c r="Y86" i="1"/>
  <c r="AB86" i="1" s="1"/>
  <c r="AD32" i="1"/>
  <c r="AD34" i="1"/>
  <c r="AD69" i="1"/>
  <c r="AD14" i="1"/>
  <c r="AD50" i="1"/>
  <c r="AD28" i="1"/>
  <c r="AD36" i="1"/>
  <c r="AD38" i="1"/>
  <c r="AC95" i="1" l="1"/>
  <c r="AB78" i="1"/>
  <c r="AD78" i="1" s="1"/>
  <c r="AD86" i="1"/>
  <c r="Y95" i="1"/>
  <c r="AD2" i="1"/>
</calcChain>
</file>

<file path=xl/sharedStrings.xml><?xml version="1.0" encoding="utf-8"?>
<sst xmlns="http://schemas.openxmlformats.org/spreadsheetml/2006/main" count="2566" uniqueCount="304">
  <si>
    <t>AGENTE</t>
  </si>
  <si>
    <t>CAMPAÑA</t>
  </si>
  <si>
    <t>CUENTA</t>
  </si>
  <si>
    <t>BANCO</t>
  </si>
  <si>
    <t>Sueldo Base</t>
  </si>
  <si>
    <t>Horas Quincena</t>
  </si>
  <si>
    <t>Valor Por Hora</t>
  </si>
  <si>
    <t>LOA</t>
  </si>
  <si>
    <t>A</t>
  </si>
  <si>
    <t>Horas Trabjadas</t>
  </si>
  <si>
    <t>FERIADO</t>
  </si>
  <si>
    <t>Horas Extras</t>
  </si>
  <si>
    <t>Valor Por Dias Trabajados</t>
  </si>
  <si>
    <t>Horas Tardias</t>
  </si>
  <si>
    <t>Total De Horas Laboradas</t>
  </si>
  <si>
    <t>Sub-Total</t>
  </si>
  <si>
    <t>PRODUCTIVIDAD</t>
  </si>
  <si>
    <t>Renta</t>
  </si>
  <si>
    <t>Total a Pagar</t>
  </si>
  <si>
    <t>Sueldo + productividad</t>
  </si>
  <si>
    <t>BONOS</t>
  </si>
  <si>
    <t>ISSS</t>
  </si>
  <si>
    <t>AFP</t>
  </si>
  <si>
    <t>Sueldo + bonos</t>
  </si>
  <si>
    <t>TOTAL ISSS Y AFP</t>
  </si>
  <si>
    <t>AGENTES</t>
  </si>
  <si>
    <t>Núero de cuenta</t>
  </si>
  <si>
    <t>Esmeralda Aracely Andres Montes</t>
  </si>
  <si>
    <t>MED</t>
  </si>
  <si>
    <t>Wilber Alexis Henriquez Hernandez</t>
  </si>
  <si>
    <t>Steven Josue Moreno Salmeron</t>
  </si>
  <si>
    <t>Gracia Berenice Galan Sanchez</t>
  </si>
  <si>
    <t>Jaqueline Lisseth Guzman Escobar</t>
  </si>
  <si>
    <t>TARDIAS</t>
  </si>
  <si>
    <t>VOZ</t>
  </si>
  <si>
    <t>STAFF</t>
  </si>
  <si>
    <t>Claudia Gabriela Escobar Lizama</t>
  </si>
  <si>
    <t>David Jose Molina Martinez</t>
  </si>
  <si>
    <t>Lilian Raquel Salazar Hernandez</t>
  </si>
  <si>
    <t>Marcela Ivonne Funes Pineda</t>
  </si>
  <si>
    <t>BONO SIN RENTA</t>
  </si>
  <si>
    <t>8 horas</t>
  </si>
  <si>
    <t>16 Horas</t>
  </si>
  <si>
    <t>S</t>
  </si>
  <si>
    <t>tardiaas</t>
  </si>
  <si>
    <t>Incapacidad</t>
  </si>
  <si>
    <t>DIAS</t>
  </si>
  <si>
    <t>HORA</t>
  </si>
  <si>
    <t>SALARIO BASE</t>
  </si>
  <si>
    <t>DESCUENTOS</t>
  </si>
  <si>
    <t>SUELDO LIQUIDO</t>
  </si>
  <si>
    <t>BOLETA DE PAGO</t>
  </si>
  <si>
    <t>EMPLEADOR:</t>
  </si>
  <si>
    <t>EMPLEADO:</t>
  </si>
  <si>
    <t>PERIODO:</t>
  </si>
  <si>
    <t>CONCEPTO</t>
  </si>
  <si>
    <t>-</t>
  </si>
  <si>
    <t>SERVICIOS ESTRATEGICOS EMPRESARIALES S.A. DE C.V.</t>
  </si>
  <si>
    <t>TOTAL DESCUENTOS DE LEY</t>
  </si>
  <si>
    <t>DESCUENTOS TOTALES</t>
  </si>
  <si>
    <t>CANTIDAD HORAS EXTRAS</t>
  </si>
  <si>
    <t>BAC</t>
  </si>
  <si>
    <t>Orlando Vladimir Escobar Dominguez</t>
  </si>
  <si>
    <t>AGRICOLA</t>
  </si>
  <si>
    <t>DUI</t>
  </si>
  <si>
    <t>06537855-7</t>
  </si>
  <si>
    <t>Hector Alejandro Valencia Moran</t>
  </si>
  <si>
    <t>05749791-5</t>
  </si>
  <si>
    <t>06058659-5</t>
  </si>
  <si>
    <t>05875425-5</t>
  </si>
  <si>
    <t>BO</t>
  </si>
  <si>
    <t>CALIDAD</t>
  </si>
  <si>
    <t>05815632-0</t>
  </si>
  <si>
    <t>04683215-2</t>
  </si>
  <si>
    <t>05441543-5</t>
  </si>
  <si>
    <t>04844368-2</t>
  </si>
  <si>
    <t>05801112-8</t>
  </si>
  <si>
    <t>05335208-2</t>
  </si>
  <si>
    <t>02307933-7</t>
  </si>
  <si>
    <t>05815632-6</t>
  </si>
  <si>
    <t>Erick Rodrigo Calderon Campos</t>
  </si>
  <si>
    <t>Kevin Alejandro Hernandez Barrientos</t>
  </si>
  <si>
    <t>PART TIME</t>
  </si>
  <si>
    <t>Mauricio Ernesto Monge Navarro</t>
  </si>
  <si>
    <t>04291536-4</t>
  </si>
  <si>
    <t>Katherine Elizabeth Sánchez Herrera</t>
  </si>
  <si>
    <t>05559381-2</t>
  </si>
  <si>
    <t>Roberto Alejandro Candido Joya</t>
  </si>
  <si>
    <t>05933739-9</t>
  </si>
  <si>
    <t xml:space="preserve">PART TIME </t>
  </si>
  <si>
    <t>OFF</t>
  </si>
  <si>
    <t>P</t>
  </si>
  <si>
    <t>OFF/EXTRA</t>
  </si>
  <si>
    <t>Alexis Giovanni Henriquez Perez</t>
  </si>
  <si>
    <t>RRSS</t>
  </si>
  <si>
    <t>06086419-7</t>
  </si>
  <si>
    <t>06568008-5</t>
  </si>
  <si>
    <t>Byron Alirio Gomez Del Cid</t>
  </si>
  <si>
    <t>05934826-9</t>
  </si>
  <si>
    <t>Christian Alexander Cordova Escoto</t>
  </si>
  <si>
    <t>05409399-0</t>
  </si>
  <si>
    <t>Christopher Geovanny Solano Torres</t>
  </si>
  <si>
    <t>06237067-3</t>
  </si>
  <si>
    <t>Emerson Javier Juárez López</t>
  </si>
  <si>
    <t>06209806-9</t>
  </si>
  <si>
    <t>Fatima Elena Romero Lima</t>
  </si>
  <si>
    <t>04738055-6</t>
  </si>
  <si>
    <t>Jose Benjamin Araniva Efigenio</t>
  </si>
  <si>
    <t>04706824-3</t>
  </si>
  <si>
    <t>Jose Luis Valiente Rosales</t>
  </si>
  <si>
    <t>05894158-5</t>
  </si>
  <si>
    <t>Jose Ramon Rivas Valle</t>
  </si>
  <si>
    <t>04739838-9</t>
  </si>
  <si>
    <t>Karla Liseth Barahona Del Cid</t>
  </si>
  <si>
    <t>04983048-4</t>
  </si>
  <si>
    <t>06149881-8</t>
  </si>
  <si>
    <t>Lilian Esperanza Martinez Martinez</t>
  </si>
  <si>
    <t>05851850-8</t>
  </si>
  <si>
    <t>Neyda Melissa Rodriguez Barahona</t>
  </si>
  <si>
    <t>06251495-0</t>
  </si>
  <si>
    <t>05611508-1</t>
  </si>
  <si>
    <t>Rodrigo Alfonso Hernandez Cruz</t>
  </si>
  <si>
    <t>06062099-1</t>
  </si>
  <si>
    <t>Sara Nohemy Hernandez Campos</t>
  </si>
  <si>
    <t>05641836-6</t>
  </si>
  <si>
    <t>Ludy Mercedes Rivera Orantes</t>
  </si>
  <si>
    <t>Ana Margarita Alvarado Alvarez</t>
  </si>
  <si>
    <t>Pedro Antonio Nerio Perez</t>
  </si>
  <si>
    <t>PM</t>
  </si>
  <si>
    <t>02495623-1</t>
  </si>
  <si>
    <t>05516882-9</t>
  </si>
  <si>
    <t>04875267-5</t>
  </si>
  <si>
    <t>SUELDO MENSUAL</t>
  </si>
  <si>
    <t>TOTAL FINAL</t>
  </si>
  <si>
    <t>Dayana Stephany Velasquez Martinez</t>
  </si>
  <si>
    <t>05771496-9</t>
  </si>
  <si>
    <t>Emerson Amilcar Villata Quintinilla</t>
  </si>
  <si>
    <t>06103109-8</t>
  </si>
  <si>
    <t>1QN</t>
  </si>
  <si>
    <t>SALARIO DECLARADO</t>
  </si>
  <si>
    <t>SERVICIOS PROF</t>
  </si>
  <si>
    <t>ISSS 3%</t>
  </si>
  <si>
    <t>AFP 7.25%</t>
  </si>
  <si>
    <t>RENTA 10%</t>
  </si>
  <si>
    <t>Alberto Jose Saravia Rodriguez</t>
  </si>
  <si>
    <t>02185792-5</t>
  </si>
  <si>
    <t>SOLO PARA CALCULO</t>
  </si>
  <si>
    <t>Ivania Carolina Sánchez Peña</t>
  </si>
  <si>
    <t>05723708-0</t>
  </si>
  <si>
    <t>Saida Jael Nolasco Grande</t>
  </si>
  <si>
    <t>05417973-8</t>
  </si>
  <si>
    <t>Bradley Nahum Velasquez Serrano</t>
  </si>
  <si>
    <t>05860898-3</t>
  </si>
  <si>
    <t>Juan Carlos Amaya Escobar</t>
  </si>
  <si>
    <t>05027997-6</t>
  </si>
  <si>
    <t>Angela Nohemy Herrera Ramirez</t>
  </si>
  <si>
    <t>06406500-4</t>
  </si>
  <si>
    <t>Benjamin Uriel Melara Guardon</t>
  </si>
  <si>
    <t>05445056-6</t>
  </si>
  <si>
    <t>Cristina Isabel Escobar Portillo</t>
  </si>
  <si>
    <t>06385981-6</t>
  </si>
  <si>
    <t>Fatima Yadira Mejia Palucho</t>
  </si>
  <si>
    <t>06263243-1</t>
  </si>
  <si>
    <t>Gerson Giovanni Lopez Lopez</t>
  </si>
  <si>
    <t>05199662-8</t>
  </si>
  <si>
    <t>04513335-1</t>
  </si>
  <si>
    <t>Silvia Margarita Gracias Ortiz</t>
  </si>
  <si>
    <t>05618262-2</t>
  </si>
  <si>
    <t>Fabiola Michelle Dominguez Alvarado</t>
  </si>
  <si>
    <t>05573800-6</t>
  </si>
  <si>
    <t>Anderson Alexander Portillo Amaya</t>
  </si>
  <si>
    <t>06505483-6</t>
  </si>
  <si>
    <t>Brayan Yobani Aquino Sandoval</t>
  </si>
  <si>
    <t>06402714-5</t>
  </si>
  <si>
    <t>Carlos Alfredo Hernandez Martinez</t>
  </si>
  <si>
    <t>04885020-3</t>
  </si>
  <si>
    <t>Juan Josué Marroquín Martínez</t>
  </si>
  <si>
    <t>05500970-8</t>
  </si>
  <si>
    <t>Marjorie Eunice Ortez Mata</t>
  </si>
  <si>
    <t>06448839-1</t>
  </si>
  <si>
    <t>Cristian Daniel Galdamez Cortez</t>
  </si>
  <si>
    <t>Pedro Vladimir Barahona Ayala</t>
  </si>
  <si>
    <t>Paul Armando Barraza Chicas</t>
  </si>
  <si>
    <t>Stefany Elizabeth Zelaya Jimenez</t>
  </si>
  <si>
    <t>David Alexander Guevara Rivera</t>
  </si>
  <si>
    <t>Ariana Alexandra Toledo Escobar</t>
  </si>
  <si>
    <t>Gabriela Nicole Toledo Escobar</t>
  </si>
  <si>
    <t>05619218-0</t>
  </si>
  <si>
    <t>05217065-7</t>
  </si>
  <si>
    <t>04746819-2</t>
  </si>
  <si>
    <t>06371542-8</t>
  </si>
  <si>
    <t>06429011-2</t>
  </si>
  <si>
    <t>06640800-4</t>
  </si>
  <si>
    <t>05883275-2</t>
  </si>
  <si>
    <t>Katherine Esmeralda Hernandez Barrera</t>
  </si>
  <si>
    <t>06018018-7</t>
  </si>
  <si>
    <t>Yensy Alejandra Cruz Barahona</t>
  </si>
  <si>
    <t>04850616-3</t>
  </si>
  <si>
    <t>Karina Lissette Munguia Orella</t>
  </si>
  <si>
    <t>05604272-5</t>
  </si>
  <si>
    <t>Manuel Enrique Candido Perez</t>
  </si>
  <si>
    <t>06257723-3</t>
  </si>
  <si>
    <t>Obed Benjamin Romero Ayala</t>
  </si>
  <si>
    <t>06228304-6</t>
  </si>
  <si>
    <t>Brandon Alexander Aviles Madrid</t>
  </si>
  <si>
    <t>Hilary Odalis Reyes Burgos</t>
  </si>
  <si>
    <t>Omar Antonio Juarez Molina</t>
  </si>
  <si>
    <t>Guillermo Alexander Castro Chirino</t>
  </si>
  <si>
    <t>06613162-3</t>
  </si>
  <si>
    <t>Miguel Antonio Pineda Miranda</t>
  </si>
  <si>
    <t>06565874-5</t>
  </si>
  <si>
    <t>José Roberto Iraheta Paredes</t>
  </si>
  <si>
    <t>05093689-5</t>
  </si>
  <si>
    <t>Katherine Nicole Lopez Lopez</t>
  </si>
  <si>
    <t>Mario Alexander Molina Ramos</t>
  </si>
  <si>
    <t>06565656-5</t>
  </si>
  <si>
    <t>Diana Lisstte Doño Erazo</t>
  </si>
  <si>
    <t>05940755-0</t>
  </si>
  <si>
    <t>Jose Guillermo Escobar Castillo</t>
  </si>
  <si>
    <t>06162510-6</t>
  </si>
  <si>
    <t>Oscar Antonio Peñate Hernandez</t>
  </si>
  <si>
    <t>06339844-6</t>
  </si>
  <si>
    <t>Karla Yaneth Serrano De Garcia</t>
  </si>
  <si>
    <t>04892455-7</t>
  </si>
  <si>
    <t>Dannia Larisa Romero Diaz</t>
  </si>
  <si>
    <t>05156225-9</t>
  </si>
  <si>
    <t>VAC</t>
  </si>
  <si>
    <t>Samuel Eduardo Lopez Rodriguez</t>
  </si>
  <si>
    <t>Carlos Jose Doño Erazo</t>
  </si>
  <si>
    <t>06385959-9</t>
  </si>
  <si>
    <t>Cesar Armando Villeda Guerrero</t>
  </si>
  <si>
    <t>06360427-9</t>
  </si>
  <si>
    <t>Francisco Javier Martinez Martinez</t>
  </si>
  <si>
    <t>06744330-8</t>
  </si>
  <si>
    <t>Francisco Javier Torres Portillo</t>
  </si>
  <si>
    <t>04130385-7</t>
  </si>
  <si>
    <t>Gabriela Guadalupe Ceron Fernandez</t>
  </si>
  <si>
    <t>05658367-4</t>
  </si>
  <si>
    <t>Hazel Abigail Moreno Zambrano</t>
  </si>
  <si>
    <t>06787124-2</t>
  </si>
  <si>
    <t>Jasmin Eunice Santos Aguilar</t>
  </si>
  <si>
    <t>05488483-8</t>
  </si>
  <si>
    <t>Jessica Evangelina Ramirez De Suria</t>
  </si>
  <si>
    <t>04538339-6</t>
  </si>
  <si>
    <t>Josue Emilio Rodriguez Reyes</t>
  </si>
  <si>
    <t>05664543-4</t>
  </si>
  <si>
    <t>Karen Elizabeth Pineda Elias</t>
  </si>
  <si>
    <t>06030684-8</t>
  </si>
  <si>
    <t>Lourdes Paola Hernandez Perez</t>
  </si>
  <si>
    <t>06215735-0</t>
  </si>
  <si>
    <t>Gabriel Alejandro Trejo Castro</t>
  </si>
  <si>
    <t>05829471-8</t>
  </si>
  <si>
    <t>J</t>
  </si>
  <si>
    <t>V</t>
  </si>
  <si>
    <t>D</t>
  </si>
  <si>
    <t>M</t>
  </si>
  <si>
    <t>X</t>
  </si>
  <si>
    <t>WHATSAPP</t>
  </si>
  <si>
    <t>Alcides Natanael Pineda Perez</t>
  </si>
  <si>
    <t>Genesis Pamela Zamora Ramirez</t>
  </si>
  <si>
    <t>Rene Fernando Erazo Argueta</t>
  </si>
  <si>
    <t>Rodrigo Josue Santos Ramirez</t>
  </si>
  <si>
    <t>Luis Enrique Ventura Alvarado</t>
  </si>
  <si>
    <t>Luis Carlos Canizalez Aviles</t>
  </si>
  <si>
    <t>05429957-0</t>
  </si>
  <si>
    <t>05538310-2</t>
  </si>
  <si>
    <t>04594594-4</t>
  </si>
  <si>
    <t>05898609-8</t>
  </si>
  <si>
    <t>06504478-4</t>
  </si>
  <si>
    <t>06235340-1</t>
  </si>
  <si>
    <t>CAPA</t>
  </si>
  <si>
    <t>Carolyne Vanessa Hernandez Contreras</t>
  </si>
  <si>
    <t>05353262-4</t>
  </si>
  <si>
    <t>Denilson Caleb Oviedo Beltrand</t>
  </si>
  <si>
    <t>06445934-2</t>
  </si>
  <si>
    <t>Eduardo Aaron Guevara Antonio</t>
  </si>
  <si>
    <t>06795578-7</t>
  </si>
  <si>
    <t>Erick Mauricio Heredia Paiz</t>
  </si>
  <si>
    <t>06413765-7</t>
  </si>
  <si>
    <t>Estefanie Alejandra Cubias Marinero</t>
  </si>
  <si>
    <t>04438040-0</t>
  </si>
  <si>
    <t>Fatima Elizabeth Menendez Santos</t>
  </si>
  <si>
    <t>06399086-6</t>
  </si>
  <si>
    <t>Hellene Ximenna Gallardo Zepeda</t>
  </si>
  <si>
    <t>04751262-4</t>
  </si>
  <si>
    <t>Herbert Eli Escalante Martinez</t>
  </si>
  <si>
    <t>06480162-0</t>
  </si>
  <si>
    <t>Jasmin Arely Bran Ramirez</t>
  </si>
  <si>
    <t>06181243-6</t>
  </si>
  <si>
    <t>Jose Enrique Sorto Pacheco</t>
  </si>
  <si>
    <t>05498633-9</t>
  </si>
  <si>
    <t>Josue Emmanuel Marroquin Avalos</t>
  </si>
  <si>
    <t>06037773-4</t>
  </si>
  <si>
    <t>Maria Fernanda Solorzano Moran</t>
  </si>
  <si>
    <t>05925494-9</t>
  </si>
  <si>
    <t>Samuel Antonio Herrera Hernandez</t>
  </si>
  <si>
    <t>06637663-9</t>
  </si>
  <si>
    <t xml:space="preserve">L </t>
  </si>
  <si>
    <t xml:space="preserve">M </t>
  </si>
  <si>
    <t>VS</t>
  </si>
  <si>
    <t xml:space="preserve">P </t>
  </si>
  <si>
    <t>David Larreynaga</t>
  </si>
  <si>
    <t>Katherine Alvarez</t>
  </si>
  <si>
    <t>Doma Arquitectos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</si>
</sst>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[$-C0A]General"/>
    <numFmt numFmtId="165" formatCode="[$-C0A]0.00"/>
    <numFmt numFmtId="166" formatCode="&quot; &quot;[$$-440A]#,##0.00&quot; &quot;;&quot; &quot;[$$-440A]&quot;(&quot;#,##0.00&quot;)&quot;;&quot; &quot;[$$-440A]&quot;-&quot;#&quot; &quot;;&quot; &quot;@&quot; &quot;"/>
    <numFmt numFmtId="167" formatCode="&quot; &quot;[$$-440A]#,##0.00&quot; &quot;;&quot; &quot;[$$-440A]&quot;-&quot;#,##0.00&quot; &quot;;&quot; &quot;[$$-440A]&quot;-&quot;#&quot; &quot;;&quot; &quot;@&quot; &quot;"/>
    <numFmt numFmtId="168" formatCode="[$$-440A]#,##0.00"/>
  </numFmts>
  <fonts count="2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Roboto"/>
    </font>
    <font>
      <sz val="11"/>
      <color theme="1"/>
      <name val="Century Gothic"/>
      <family val="2"/>
    </font>
    <font>
      <b/>
      <sz val="11"/>
      <color rgb="FF0000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Calibri"/>
      <family val="2"/>
    </font>
    <font>
      <b/>
      <sz val="10"/>
      <color theme="0"/>
      <name val="Calibri"/>
      <family val="2"/>
    </font>
    <font>
      <sz val="9"/>
      <color theme="0"/>
      <name val="Calibri"/>
      <family val="2"/>
    </font>
    <font>
      <sz val="11"/>
      <color theme="0"/>
      <name val="Calibri"/>
      <family val="2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00"/>
      <name val="Calibri"/>
      <family val="2"/>
    </font>
    <font>
      <b/>
      <sz val="11"/>
      <color rgb="FF000000"/>
      <name val="Calibri"/>
      <family val="2"/>
    </font>
    <font>
      <b/>
      <sz val="16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AFABAB"/>
        <bgColor rgb="FFAFABAB"/>
      </patternFill>
    </fill>
    <fill>
      <patternFill patternType="solid">
        <fgColor rgb="FFFFFFFF"/>
        <bgColor indexed="64"/>
      </patternFill>
    </fill>
    <fill>
      <patternFill patternType="solid">
        <fgColor rgb="FFB80000"/>
        <bgColor indexed="64"/>
      </patternFill>
    </fill>
    <fill>
      <patternFill patternType="solid">
        <fgColor theme="5" tint="0.59999389629810485"/>
        <bgColor rgb="FFAFABAB"/>
      </patternFill>
    </fill>
    <fill>
      <patternFill patternType="solid">
        <fgColor rgb="FFFFFF00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AFABAB"/>
      </patternFill>
    </fill>
    <fill>
      <patternFill patternType="solid">
        <fgColor rgb="FFBDD6EE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4" fontId="1" fillId="0" borderId="0" applyBorder="0" applyProtection="0"/>
    <xf numFmtId="44" fontId="6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4" fontId="6" fillId="0" borderId="0" applyFont="0" applyFill="0" applyBorder="0" applyAlignment="0" applyProtection="0"/>
  </cellStyleXfs>
  <cellXfs count="152">
    <xf numFmtId="0" fontId="0" fillId="0" borderId="0" xfId="0"/>
    <xf numFmtId="164" fontId="4" fillId="0" borderId="0" xfId="1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1"/>
    <xf numFmtId="164" fontId="2" fillId="2" borderId="1" xfId="1" applyFont="1" applyFill="1" applyBorder="1" applyAlignment="1">
      <alignment horizontal="center" vertical="center" wrapText="1"/>
    </xf>
    <xf numFmtId="164" fontId="3" fillId="2" borderId="1" xfId="1" applyFont="1" applyFill="1" applyBorder="1" applyAlignment="1">
      <alignment horizontal="center" vertical="center" wrapText="1"/>
    </xf>
    <xf numFmtId="165" fontId="2" fillId="2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6" fontId="1" fillId="0" borderId="1" xfId="1" applyNumberFormat="1" applyBorder="1" applyAlignment="1">
      <alignment horizontal="right"/>
    </xf>
    <xf numFmtId="165" fontId="1" fillId="0" borderId="1" xfId="1" applyNumberFormat="1" applyBorder="1" applyAlignment="1">
      <alignment horizontal="right"/>
    </xf>
    <xf numFmtId="0" fontId="1" fillId="0" borderId="1" xfId="1" applyNumberFormat="1" applyBorder="1" applyAlignment="1">
      <alignment horizontal="center"/>
    </xf>
    <xf numFmtId="164" fontId="1" fillId="0" borderId="1" xfId="1" applyBorder="1" applyAlignment="1">
      <alignment horizontal="right"/>
    </xf>
    <xf numFmtId="166" fontId="0" fillId="0" borderId="0" xfId="0" applyNumberFormat="1"/>
    <xf numFmtId="164" fontId="2" fillId="5" borderId="1" xfId="1" applyFont="1" applyFill="1" applyBorder="1" applyAlignment="1">
      <alignment horizontal="center" vertical="center" wrapText="1"/>
    </xf>
    <xf numFmtId="44" fontId="1" fillId="0" borderId="0" xfId="2" applyFont="1" applyFill="1"/>
    <xf numFmtId="0" fontId="0" fillId="0" borderId="5" xfId="0" applyBorder="1"/>
    <xf numFmtId="0" fontId="0" fillId="0" borderId="0" xfId="0" applyAlignment="1">
      <alignment horizontal="center" vertical="center"/>
    </xf>
    <xf numFmtId="6" fontId="0" fillId="0" borderId="0" xfId="0" applyNumberFormat="1"/>
    <xf numFmtId="8" fontId="0" fillId="0" borderId="0" xfId="0" applyNumberFormat="1"/>
    <xf numFmtId="0" fontId="0" fillId="3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166" fontId="1" fillId="0" borderId="4" xfId="1" applyNumberFormat="1" applyBorder="1" applyAlignment="1">
      <alignment horizontal="right"/>
    </xf>
    <xf numFmtId="165" fontId="1" fillId="0" borderId="4" xfId="1" applyNumberFormat="1" applyBorder="1" applyAlignment="1">
      <alignment horizontal="right"/>
    </xf>
    <xf numFmtId="0" fontId="1" fillId="0" borderId="4" xfId="1" applyNumberFormat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8" fillId="6" borderId="0" xfId="0" applyFont="1" applyFill="1" applyAlignment="1">
      <alignment horizontal="center"/>
    </xf>
    <xf numFmtId="164" fontId="2" fillId="2" borderId="7" xfId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166" fontId="1" fillId="0" borderId="0" xfId="1" applyNumberFormat="1" applyBorder="1" applyAlignment="1">
      <alignment horizontal="right"/>
    </xf>
    <xf numFmtId="165" fontId="1" fillId="0" borderId="0" xfId="1" applyNumberFormat="1" applyBorder="1" applyAlignment="1">
      <alignment horizontal="right"/>
    </xf>
    <xf numFmtId="0" fontId="1" fillId="0" borderId="0" xfId="1" applyNumberFormat="1" applyBorder="1" applyAlignment="1">
      <alignment horizontal="center"/>
    </xf>
    <xf numFmtId="164" fontId="1" fillId="0" borderId="0" xfId="1" applyBorder="1" applyAlignment="1">
      <alignment horizontal="right"/>
    </xf>
    <xf numFmtId="44" fontId="0" fillId="0" borderId="0" xfId="0" applyNumberFormat="1"/>
    <xf numFmtId="0" fontId="11" fillId="0" borderId="1" xfId="0" applyFont="1" applyBorder="1" applyAlignment="1">
      <alignment horizontal="center" wrapText="1"/>
    </xf>
    <xf numFmtId="0" fontId="6" fillId="0" borderId="4" xfId="3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4" applyFont="1" applyBorder="1" applyAlignment="1">
      <alignment horizontal="center" vertical="center"/>
    </xf>
    <xf numFmtId="0" fontId="6" fillId="0" borderId="4" xfId="5" applyBorder="1" applyAlignment="1">
      <alignment horizontal="center" vertical="center"/>
    </xf>
    <xf numFmtId="0" fontId="0" fillId="9" borderId="1" xfId="0" applyFill="1" applyBorder="1" applyAlignment="1">
      <alignment horizontal="center" wrapText="1"/>
    </xf>
    <xf numFmtId="166" fontId="1" fillId="9" borderId="1" xfId="1" applyNumberFormat="1" applyFill="1" applyBorder="1" applyAlignment="1">
      <alignment horizontal="right"/>
    </xf>
    <xf numFmtId="165" fontId="1" fillId="9" borderId="1" xfId="1" applyNumberFormat="1" applyFill="1" applyBorder="1" applyAlignment="1">
      <alignment horizontal="right"/>
    </xf>
    <xf numFmtId="0" fontId="1" fillId="9" borderId="1" xfId="1" applyNumberFormat="1" applyFill="1" applyBorder="1" applyAlignment="1">
      <alignment horizontal="center"/>
    </xf>
    <xf numFmtId="164" fontId="1" fillId="9" borderId="1" xfId="1" applyFill="1" applyBorder="1" applyAlignment="1">
      <alignment horizontal="right"/>
    </xf>
    <xf numFmtId="44" fontId="1" fillId="9" borderId="0" xfId="2" applyFont="1" applyFill="1"/>
    <xf numFmtId="0" fontId="0" fillId="9" borderId="1" xfId="0" applyFill="1" applyBorder="1" applyAlignment="1">
      <alignment horizontal="center"/>
    </xf>
    <xf numFmtId="166" fontId="1" fillId="9" borderId="4" xfId="1" applyNumberFormat="1" applyFill="1" applyBorder="1" applyAlignment="1">
      <alignment horizontal="right"/>
    </xf>
    <xf numFmtId="165" fontId="1" fillId="9" borderId="4" xfId="1" applyNumberFormat="1" applyFill="1" applyBorder="1" applyAlignment="1">
      <alignment horizontal="right"/>
    </xf>
    <xf numFmtId="0" fontId="0" fillId="9" borderId="0" xfId="0" applyFill="1" applyAlignment="1">
      <alignment horizontal="center"/>
    </xf>
    <xf numFmtId="0" fontId="0" fillId="10" borderId="1" xfId="0" applyFill="1" applyBorder="1" applyAlignment="1">
      <alignment horizontal="center" wrapText="1"/>
    </xf>
    <xf numFmtId="0" fontId="0" fillId="10" borderId="1" xfId="0" applyFill="1" applyBorder="1" applyAlignment="1">
      <alignment horizontal="center"/>
    </xf>
    <xf numFmtId="166" fontId="1" fillId="10" borderId="1" xfId="1" applyNumberFormat="1" applyFill="1" applyBorder="1" applyAlignment="1">
      <alignment horizontal="right"/>
    </xf>
    <xf numFmtId="165" fontId="1" fillId="10" borderId="1" xfId="1" applyNumberFormat="1" applyFill="1" applyBorder="1" applyAlignment="1">
      <alignment horizontal="right"/>
    </xf>
    <xf numFmtId="0" fontId="1" fillId="10" borderId="1" xfId="1" applyNumberFormat="1" applyFill="1" applyBorder="1" applyAlignment="1">
      <alignment horizontal="center"/>
    </xf>
    <xf numFmtId="164" fontId="1" fillId="10" borderId="1" xfId="1" applyFill="1" applyBorder="1" applyAlignment="1">
      <alignment horizontal="right"/>
    </xf>
    <xf numFmtId="44" fontId="1" fillId="10" borderId="0" xfId="2" applyFont="1" applyFill="1"/>
    <xf numFmtId="0" fontId="0" fillId="10" borderId="0" xfId="0" applyFill="1"/>
    <xf numFmtId="0" fontId="11" fillId="0" borderId="0" xfId="0" applyFont="1"/>
    <xf numFmtId="0" fontId="11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0" fillId="10" borderId="4" xfId="0" applyFont="1" applyFill="1" applyBorder="1" applyAlignment="1">
      <alignment horizontal="center" wrapText="1"/>
    </xf>
    <xf numFmtId="0" fontId="0" fillId="10" borderId="4" xfId="0" applyFill="1" applyBorder="1" applyAlignment="1">
      <alignment horizontal="center" wrapText="1"/>
    </xf>
    <xf numFmtId="166" fontId="1" fillId="10" borderId="4" xfId="1" applyNumberFormat="1" applyFill="1" applyBorder="1" applyAlignment="1">
      <alignment horizontal="right"/>
    </xf>
    <xf numFmtId="165" fontId="1" fillId="10" borderId="4" xfId="1" applyNumberFormat="1" applyFill="1" applyBorder="1" applyAlignment="1">
      <alignment horizontal="right"/>
    </xf>
    <xf numFmtId="0" fontId="1" fillId="10" borderId="4" xfId="1" applyNumberFormat="1" applyFill="1" applyBorder="1" applyAlignment="1">
      <alignment horizontal="center"/>
    </xf>
    <xf numFmtId="164" fontId="1" fillId="10" borderId="4" xfId="1" applyFill="1" applyBorder="1" applyAlignment="1">
      <alignment horizontal="right"/>
    </xf>
    <xf numFmtId="0" fontId="0" fillId="0" borderId="9" xfId="0" applyBorder="1" applyAlignment="1">
      <alignment horizontal="center" wrapText="1"/>
    </xf>
    <xf numFmtId="0" fontId="0" fillId="10" borderId="0" xfId="0" applyFill="1" applyAlignment="1">
      <alignment horizontal="center"/>
    </xf>
    <xf numFmtId="167" fontId="0" fillId="0" borderId="0" xfId="0" applyNumberFormat="1"/>
    <xf numFmtId="0" fontId="11" fillId="10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7" borderId="1" xfId="0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9" xfId="0" applyBorder="1" applyAlignment="1">
      <alignment horizontal="center"/>
    </xf>
    <xf numFmtId="0" fontId="12" fillId="4" borderId="7" xfId="0" applyFont="1" applyFill="1" applyBorder="1" applyAlignment="1">
      <alignment horizontal="center" wrapText="1"/>
    </xf>
    <xf numFmtId="16" fontId="12" fillId="4" borderId="7" xfId="0" applyNumberFormat="1" applyFont="1" applyFill="1" applyBorder="1" applyAlignment="1">
      <alignment horizontal="center" wrapText="1"/>
    </xf>
    <xf numFmtId="16" fontId="12" fillId="4" borderId="6" xfId="0" applyNumberFormat="1" applyFont="1" applyFill="1" applyBorder="1" applyAlignment="1">
      <alignment horizontal="center" wrapText="1"/>
    </xf>
    <xf numFmtId="16" fontId="12" fillId="4" borderId="2" xfId="0" applyNumberFormat="1" applyFont="1" applyFill="1" applyBorder="1" applyAlignment="1">
      <alignment horizontal="center" wrapText="1"/>
    </xf>
    <xf numFmtId="16" fontId="12" fillId="4" borderId="3" xfId="0" applyNumberFormat="1" applyFont="1" applyFill="1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0" fillId="8" borderId="1" xfId="0" applyFill="1" applyBorder="1" applyAlignment="1">
      <alignment horizontal="center" wrapText="1"/>
    </xf>
    <xf numFmtId="0" fontId="0" fillId="11" borderId="1" xfId="0" applyFill="1" applyBorder="1" applyAlignment="1">
      <alignment horizontal="center" wrapText="1"/>
    </xf>
    <xf numFmtId="164" fontId="1" fillId="10" borderId="0" xfId="1" applyFill="1"/>
    <xf numFmtId="0" fontId="0" fillId="0" borderId="9" xfId="0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0" fillId="12" borderId="1" xfId="0" applyFill="1" applyBorder="1" applyAlignment="1">
      <alignment horizontal="center" wrapText="1"/>
    </xf>
    <xf numFmtId="0" fontId="6" fillId="0" borderId="1" xfId="3" applyBorder="1" applyAlignment="1">
      <alignment horizontal="center" vertical="center"/>
    </xf>
    <xf numFmtId="0" fontId="0" fillId="0" borderId="1" xfId="4" applyFont="1" applyBorder="1" applyAlignment="1">
      <alignment horizontal="center" vertical="center"/>
    </xf>
    <xf numFmtId="0" fontId="6" fillId="0" borderId="1" xfId="5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0" fillId="13" borderId="1" xfId="0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7" xfId="0" applyFill="1" applyBorder="1" applyAlignment="1">
      <alignment horizontal="center" wrapText="1"/>
    </xf>
    <xf numFmtId="0" fontId="0" fillId="0" borderId="1" xfId="0" quotePrefix="1" applyFill="1" applyBorder="1" applyAlignment="1">
      <alignment horizontal="center"/>
    </xf>
    <xf numFmtId="0" fontId="13" fillId="14" borderId="1" xfId="0" applyFont="1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wrapText="1"/>
    </xf>
    <xf numFmtId="0" fontId="13" fillId="14" borderId="1" xfId="0" applyFont="1" applyFill="1" applyBorder="1" applyAlignment="1">
      <alignment horizontal="center" wrapText="1"/>
    </xf>
    <xf numFmtId="0" fontId="13" fillId="14" borderId="7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wrapText="1"/>
    </xf>
    <xf numFmtId="166" fontId="1" fillId="0" borderId="1" xfId="1" applyNumberFormat="1" applyFill="1" applyBorder="1" applyAlignment="1">
      <alignment horizontal="right"/>
    </xf>
    <xf numFmtId="165" fontId="1" fillId="0" borderId="1" xfId="1" applyNumberFormat="1" applyFill="1" applyBorder="1" applyAlignment="1">
      <alignment horizontal="right"/>
    </xf>
    <xf numFmtId="0" fontId="1" fillId="0" borderId="1" xfId="1" applyNumberFormat="1" applyFill="1" applyBorder="1" applyAlignment="1">
      <alignment horizontal="center"/>
    </xf>
    <xf numFmtId="164" fontId="1" fillId="0" borderId="1" xfId="1" applyFill="1" applyBorder="1" applyAlignment="1">
      <alignment horizontal="right"/>
    </xf>
    <xf numFmtId="166" fontId="1" fillId="0" borderId="4" xfId="1" applyNumberFormat="1" applyFill="1" applyBorder="1" applyAlignment="1">
      <alignment horizontal="right"/>
    </xf>
    <xf numFmtId="167" fontId="1" fillId="0" borderId="1" xfId="1" applyNumberFormat="1" applyFill="1" applyBorder="1" applyAlignment="1">
      <alignment horizontal="right"/>
    </xf>
    <xf numFmtId="0" fontId="0" fillId="0" borderId="0" xfId="0" applyFill="1"/>
    <xf numFmtId="164" fontId="1" fillId="0" borderId="0" xfId="1" applyFill="1"/>
    <xf numFmtId="0" fontId="0" fillId="3" borderId="8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66" fontId="1" fillId="0" borderId="8" xfId="1" applyNumberFormat="1" applyFill="1" applyBorder="1" applyAlignment="1">
      <alignment horizontal="right"/>
    </xf>
    <xf numFmtId="165" fontId="1" fillId="0" borderId="8" xfId="1" applyNumberFormat="1" applyFill="1" applyBorder="1" applyAlignment="1">
      <alignment horizontal="right"/>
    </xf>
    <xf numFmtId="0" fontId="1" fillId="0" borderId="8" xfId="1" applyNumberFormat="1" applyFill="1" applyBorder="1" applyAlignment="1">
      <alignment horizontal="center"/>
    </xf>
    <xf numFmtId="164" fontId="1" fillId="0" borderId="8" xfId="1" applyFill="1" applyBorder="1" applyAlignment="1">
      <alignment horizontal="right"/>
    </xf>
    <xf numFmtId="0" fontId="15" fillId="16" borderId="0" xfId="0" applyFont="1" applyFill="1" applyAlignment="1">
      <alignment horizontal="center"/>
    </xf>
    <xf numFmtId="0" fontId="15" fillId="16" borderId="0" xfId="0" applyFont="1" applyFill="1"/>
    <xf numFmtId="164" fontId="16" fillId="17" borderId="1" xfId="1" applyFont="1" applyFill="1" applyBorder="1" applyAlignment="1">
      <alignment horizontal="center" vertical="center" wrapText="1"/>
    </xf>
    <xf numFmtId="164" fontId="17" fillId="17" borderId="1" xfId="1" applyFont="1" applyFill="1" applyBorder="1" applyAlignment="1">
      <alignment horizontal="center" vertical="center" wrapText="1"/>
    </xf>
    <xf numFmtId="164" fontId="16" fillId="17" borderId="7" xfId="1" applyFont="1" applyFill="1" applyBorder="1" applyAlignment="1">
      <alignment horizontal="center" vertical="center" wrapText="1"/>
    </xf>
    <xf numFmtId="165" fontId="16" fillId="17" borderId="1" xfId="1" applyNumberFormat="1" applyFont="1" applyFill="1" applyBorder="1" applyAlignment="1">
      <alignment horizontal="center" vertical="center" wrapText="1"/>
    </xf>
    <xf numFmtId="164" fontId="18" fillId="16" borderId="0" xfId="1" applyFont="1" applyFill="1" applyAlignment="1">
      <alignment horizontal="center"/>
    </xf>
    <xf numFmtId="0" fontId="15" fillId="16" borderId="1" xfId="0" applyFont="1" applyFill="1" applyBorder="1" applyAlignment="1">
      <alignment horizontal="center" wrapText="1"/>
    </xf>
    <xf numFmtId="0" fontId="15" fillId="16" borderId="1" xfId="0" applyFont="1" applyFill="1" applyBorder="1" applyAlignment="1">
      <alignment horizontal="center"/>
    </xf>
    <xf numFmtId="166" fontId="19" fillId="16" borderId="1" xfId="1" applyNumberFormat="1" applyFont="1" applyFill="1" applyBorder="1" applyAlignment="1">
      <alignment horizontal="right"/>
    </xf>
    <xf numFmtId="166" fontId="19" fillId="16" borderId="4" xfId="1" applyNumberFormat="1" applyFont="1" applyFill="1" applyBorder="1" applyAlignment="1">
      <alignment horizontal="right"/>
    </xf>
    <xf numFmtId="165" fontId="19" fillId="16" borderId="4" xfId="1" applyNumberFormat="1" applyFont="1" applyFill="1" applyBorder="1" applyAlignment="1">
      <alignment horizontal="right"/>
    </xf>
    <xf numFmtId="165" fontId="19" fillId="16" borderId="1" xfId="1" applyNumberFormat="1" applyFont="1" applyFill="1" applyBorder="1" applyAlignment="1">
      <alignment horizontal="right"/>
    </xf>
    <xf numFmtId="0" fontId="19" fillId="16" borderId="4" xfId="1" applyNumberFormat="1" applyFont="1" applyFill="1" applyBorder="1" applyAlignment="1">
      <alignment horizontal="center"/>
    </xf>
    <xf numFmtId="0" fontId="19" fillId="16" borderId="1" xfId="1" applyNumberFormat="1" applyFont="1" applyFill="1" applyBorder="1" applyAlignment="1">
      <alignment horizontal="center"/>
    </xf>
    <xf numFmtId="164" fontId="19" fillId="16" borderId="1" xfId="1" applyFont="1" applyFill="1" applyBorder="1" applyAlignment="1">
      <alignment horizontal="right"/>
    </xf>
    <xf numFmtId="0" fontId="20" fillId="16" borderId="1" xfId="0" applyFont="1" applyFill="1" applyBorder="1" applyAlignment="1">
      <alignment horizontal="center" wrapText="1"/>
    </xf>
    <xf numFmtId="166" fontId="19" fillId="16" borderId="1" xfId="1" applyNumberFormat="1" applyFont="1" applyFill="1" applyBorder="1" applyAlignment="1">
      <alignment horizontal="center"/>
    </xf>
    <xf numFmtId="44" fontId="14" fillId="0" borderId="0" xfId="0" applyNumberFormat="1" applyFont="1"/>
    <xf numFmtId="44" fontId="21" fillId="13" borderId="0" xfId="0" applyNumberFormat="1" applyFont="1" applyFill="1"/>
    <xf numFmtId="166" fontId="22" fillId="13" borderId="0" xfId="1" applyNumberFormat="1" applyFont="1" applyFill="1" applyBorder="1" applyAlignment="1">
      <alignment horizontal="right"/>
    </xf>
    <xf numFmtId="166" fontId="14" fillId="0" borderId="0" xfId="0" applyNumberFormat="1" applyFont="1"/>
    <xf numFmtId="166" fontId="23" fillId="0" borderId="0" xfId="1" applyNumberFormat="1" applyFont="1" applyBorder="1" applyAlignment="1">
      <alignment horizontal="right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0" fontId="0" fillId="18" borderId="1" xfId="0" applyFill="1" applyBorder="1" applyAlignment="1">
      <alignment wrapText="1"/>
    </xf>
    <xf numFmtId="44" fontId="0" fillId="0" borderId="1" xfId="2" applyFont="1" applyBorder="1" applyAlignment="1">
      <alignment horizontal="right" wrapText="1"/>
    </xf>
    <xf numFmtId="166" fontId="24" fillId="13" borderId="0" xfId="0" applyNumberFormat="1" applyFont="1" applyFill="1"/>
    <xf numFmtId="166" fontId="0" fillId="0" borderId="1" xfId="2" applyNumberFormat="1" applyFont="1" applyFill="1" applyBorder="1" applyAlignment="1">
      <alignment horizontal="center" vertical="center"/>
    </xf>
    <xf numFmtId="44" fontId="0" fillId="0" borderId="1" xfId="2" applyFont="1" applyFill="1" applyBorder="1" applyAlignment="1">
      <alignment horizontal="center" vertical="center"/>
    </xf>
    <xf numFmtId="44" fontId="0" fillId="0" borderId="1" xfId="2" applyFont="1" applyFill="1" applyBorder="1" applyAlignment="1">
      <alignment vertical="center"/>
    </xf>
    <xf numFmtId="0" fontId="5" fillId="0" borderId="1" xfId="0" applyFont="1" applyFill="1" applyBorder="1" applyAlignment="1">
      <alignment horizontal="center" wrapText="1"/>
    </xf>
    <xf numFmtId="166" fontId="1" fillId="0" borderId="1" xfId="1" applyNumberFormat="1" applyFill="1" applyBorder="1" applyAlignment="1">
      <alignment horizontal="center"/>
    </xf>
    <xf numFmtId="168" fontId="0" fillId="0" borderId="0" xfId="0" applyNumberFormat="1"/>
    <xf numFmtId="164" fontId="0" fillId="0" borderId="0" xfId="0" applyNumberFormat="1" applyFill="1"/>
  </cellXfs>
  <cellStyles count="7">
    <cellStyle name="Excel Built-in Normal" xfId="1"/>
    <cellStyle name="Moneda" xfId="2" builtinId="4"/>
    <cellStyle name="Moneda 2" xfId="6"/>
    <cellStyle name="Normal" xfId="0" builtinId="0"/>
    <cellStyle name="Normal 2" xfId="3"/>
    <cellStyle name="Normal 3" xfId="4"/>
    <cellStyle name="Normal 4" xf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</xdr:colOff>
      <xdr:row>0</xdr:row>
      <xdr:rowOff>27007</xdr:rowOff>
    </xdr:from>
    <xdr:to>
      <xdr:col>7</xdr:col>
      <xdr:colOff>581026</xdr:colOff>
      <xdr:row>2</xdr:row>
      <xdr:rowOff>125580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D5D4022B-5654-49BE-84E8-E921E159B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48325" y="27007"/>
          <a:ext cx="523876" cy="479573"/>
        </a:xfrm>
        <a:prstGeom prst="rect">
          <a:avLst/>
        </a:prstGeom>
      </xdr:spPr>
    </xdr:pic>
    <xdr:clientData/>
  </xdr:twoCellAnchor>
  <xdr:oneCellAnchor>
    <xdr:from>
      <xdr:col>7</xdr:col>
      <xdr:colOff>57150</xdr:colOff>
      <xdr:row>14</xdr:row>
      <xdr:rowOff>27007</xdr:rowOff>
    </xdr:from>
    <xdr:ext cx="523876" cy="479573"/>
    <xdr:pic>
      <xdr:nvPicPr>
        <xdr:cNvPr id="5" name="Picture 4">
          <a:extLst>
            <a:ext uri="{FF2B5EF4-FFF2-40B4-BE49-F238E27FC236}">
              <a16:creationId xmlns="" xmlns:a16="http://schemas.microsoft.com/office/drawing/2014/main" id="{4518E65E-124B-4855-A5D4-392A66D17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48325" y="27007"/>
          <a:ext cx="523876" cy="479573"/>
        </a:xfrm>
        <a:prstGeom prst="rect">
          <a:avLst/>
        </a:prstGeom>
      </xdr:spPr>
    </xdr:pic>
    <xdr:clientData/>
  </xdr:oneCellAnchor>
  <xdr:oneCellAnchor>
    <xdr:from>
      <xdr:col>7</xdr:col>
      <xdr:colOff>57150</xdr:colOff>
      <xdr:row>29</xdr:row>
      <xdr:rowOff>27007</xdr:rowOff>
    </xdr:from>
    <xdr:ext cx="523876" cy="479573"/>
    <xdr:pic>
      <xdr:nvPicPr>
        <xdr:cNvPr id="6" name="Picture 5">
          <a:extLst>
            <a:ext uri="{FF2B5EF4-FFF2-40B4-BE49-F238E27FC236}">
              <a16:creationId xmlns="" xmlns:a16="http://schemas.microsoft.com/office/drawing/2014/main" id="{DA0C99B1-A6FB-4F28-904E-C3D623976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48325" y="2513032"/>
          <a:ext cx="523876" cy="479573"/>
        </a:xfrm>
        <a:prstGeom prst="rect">
          <a:avLst/>
        </a:prstGeom>
      </xdr:spPr>
    </xdr:pic>
    <xdr:clientData/>
  </xdr:oneCellAnchor>
  <xdr:oneCellAnchor>
    <xdr:from>
      <xdr:col>7</xdr:col>
      <xdr:colOff>57150</xdr:colOff>
      <xdr:row>14</xdr:row>
      <xdr:rowOff>27007</xdr:rowOff>
    </xdr:from>
    <xdr:ext cx="523876" cy="479573"/>
    <xdr:pic>
      <xdr:nvPicPr>
        <xdr:cNvPr id="7" name="Picture 6">
          <a:extLst>
            <a:ext uri="{FF2B5EF4-FFF2-40B4-BE49-F238E27FC236}">
              <a16:creationId xmlns="" xmlns:a16="http://schemas.microsoft.com/office/drawing/2014/main" id="{6E385B60-450F-4E8E-92A3-44BF30303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48325" y="27007"/>
          <a:ext cx="523876" cy="479573"/>
        </a:xfrm>
        <a:prstGeom prst="rect">
          <a:avLst/>
        </a:prstGeom>
      </xdr:spPr>
    </xdr:pic>
    <xdr:clientData/>
  </xdr:oneCellAnchor>
  <xdr:oneCellAnchor>
    <xdr:from>
      <xdr:col>7</xdr:col>
      <xdr:colOff>57150</xdr:colOff>
      <xdr:row>29</xdr:row>
      <xdr:rowOff>27007</xdr:rowOff>
    </xdr:from>
    <xdr:ext cx="523876" cy="479573"/>
    <xdr:pic>
      <xdr:nvPicPr>
        <xdr:cNvPr id="8" name="Picture 7">
          <a:extLst>
            <a:ext uri="{FF2B5EF4-FFF2-40B4-BE49-F238E27FC236}">
              <a16:creationId xmlns="" xmlns:a16="http://schemas.microsoft.com/office/drawing/2014/main" id="{4AAEADD2-EB7F-4C85-B5BF-E6C85BB3BF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48325" y="27007"/>
          <a:ext cx="523876" cy="47957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N130"/>
  <sheetViews>
    <sheetView tabSelected="1" zoomScale="70" zoomScaleNormal="70" workbookViewId="0">
      <pane xSplit="1" ySplit="1" topLeftCell="G103" activePane="bottomRight" state="frozen"/>
      <selection pane="topRight" activeCell="B1" sqref="B1"/>
      <selection pane="bottomLeft" activeCell="A2" sqref="A2"/>
      <selection pane="bottomRight" activeCell="AA96" sqref="AA96"/>
    </sheetView>
  </sheetViews>
  <sheetFormatPr baseColWidth="10" defaultColWidth="8.85546875" defaultRowHeight="15" x14ac:dyDescent="0.25"/>
  <cols>
    <col min="1" max="1" width="38.42578125" style="2" customWidth="1"/>
    <col min="2" max="2" width="19.5703125" customWidth="1"/>
    <col min="3" max="3" width="24.5703125" style="2" customWidth="1"/>
    <col min="4" max="4" width="24" customWidth="1"/>
    <col min="5" max="5" width="13.85546875" customWidth="1"/>
    <col min="6" max="6" width="19.7109375" bestFit="1" customWidth="1"/>
    <col min="7" max="7" width="11.42578125" customWidth="1"/>
    <col min="8" max="8" width="12.42578125" customWidth="1"/>
    <col min="9" max="9" width="15.28515625" customWidth="1"/>
    <col min="10" max="10" width="11.140625" customWidth="1"/>
    <col min="11" max="11" width="10.42578125" customWidth="1"/>
    <col min="12" max="12" width="10.7109375" customWidth="1"/>
    <col min="13" max="13" width="12.7109375" customWidth="1"/>
    <col min="14" max="14" width="17.140625" bestFit="1" customWidth="1"/>
    <col min="16" max="16" width="12.140625" customWidth="1"/>
    <col min="17" max="17" width="12.85546875" bestFit="1" customWidth="1"/>
    <col min="18" max="18" width="17.5703125" customWidth="1"/>
    <col min="19" max="19" width="11.5703125" customWidth="1"/>
    <col min="20" max="20" width="11.85546875" customWidth="1"/>
    <col min="21" max="21" width="16.5703125" customWidth="1"/>
    <col min="22" max="22" width="12.140625" customWidth="1"/>
    <col min="23" max="23" width="9.7109375" customWidth="1"/>
    <col min="24" max="24" width="10.7109375" bestFit="1" customWidth="1"/>
    <col min="25" max="25" width="10.140625" customWidth="1"/>
    <col min="26" max="27" width="12.140625" customWidth="1"/>
    <col min="28" max="28" width="17.5703125" customWidth="1"/>
    <col min="29" max="29" width="11.42578125" customWidth="1"/>
    <col min="30" max="30" width="10.7109375" customWidth="1"/>
    <col min="32" max="32" width="12" bestFit="1" customWidth="1"/>
    <col min="35" max="35" width="8.85546875" customWidth="1"/>
  </cols>
  <sheetData>
    <row r="1" spans="1:1028" s="2" customFormat="1" ht="36" x14ac:dyDescent="0.25">
      <c r="A1" s="4" t="s">
        <v>0</v>
      </c>
      <c r="B1" s="4" t="s">
        <v>1</v>
      </c>
      <c r="C1" s="4" t="s">
        <v>64</v>
      </c>
      <c r="D1" s="5" t="s">
        <v>2</v>
      </c>
      <c r="E1" s="26" t="s">
        <v>3</v>
      </c>
      <c r="F1" s="4" t="s">
        <v>4</v>
      </c>
      <c r="G1" s="4" t="s">
        <v>16</v>
      </c>
      <c r="H1" s="4" t="s">
        <v>19</v>
      </c>
      <c r="I1" s="6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10</v>
      </c>
      <c r="O1" s="6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20</v>
      </c>
      <c r="U1" s="4" t="s">
        <v>23</v>
      </c>
      <c r="V1" s="4" t="s">
        <v>17</v>
      </c>
      <c r="W1" s="4" t="s">
        <v>21</v>
      </c>
      <c r="X1" s="4" t="s">
        <v>22</v>
      </c>
      <c r="Y1" s="4" t="s">
        <v>24</v>
      </c>
      <c r="Z1" s="4" t="s">
        <v>40</v>
      </c>
      <c r="AA1" s="4" t="s">
        <v>49</v>
      </c>
      <c r="AB1" s="4" t="s">
        <v>18</v>
      </c>
      <c r="AC1" s="13" t="s">
        <v>58</v>
      </c>
      <c r="AD1" s="13" t="s">
        <v>59</v>
      </c>
      <c r="AE1" s="1" t="s">
        <v>46</v>
      </c>
      <c r="AF1" s="1">
        <v>16</v>
      </c>
      <c r="AG1" s="1" t="s">
        <v>47</v>
      </c>
      <c r="AH1" s="1">
        <v>8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</row>
    <row r="2" spans="1:1028" s="56" customFormat="1" ht="24.95" customHeight="1" x14ac:dyDescent="0.25">
      <c r="A2" s="49" t="s">
        <v>144</v>
      </c>
      <c r="B2" s="49" t="s">
        <v>34</v>
      </c>
      <c r="C2" s="49" t="s">
        <v>145</v>
      </c>
      <c r="D2" s="49">
        <v>121243406</v>
      </c>
      <c r="E2" s="49" t="s">
        <v>61</v>
      </c>
      <c r="F2" s="51">
        <v>182.5</v>
      </c>
      <c r="G2" s="51"/>
      <c r="H2" s="51">
        <f t="shared" ref="H2:H16" si="0">+F2+G2</f>
        <v>182.5</v>
      </c>
      <c r="I2" s="52">
        <v>120</v>
      </c>
      <c r="J2" s="52">
        <f t="shared" ref="J2:J16" si="1">+H2/I2</f>
        <v>1.5208333333333333</v>
      </c>
      <c r="K2" s="53">
        <f>VLOOKUP($A2,'ASISTENCIA '!$A:$Y,22,FALSE)</f>
        <v>0</v>
      </c>
      <c r="L2" s="53">
        <f>VLOOKUP($A2,'ASISTENCIA '!$A:$Y,23,FALSE)</f>
        <v>1</v>
      </c>
      <c r="M2" s="53">
        <f t="shared" ref="M2:M83" si="2">I2-(K2*$AF$2+L2*$AF$4)</f>
        <v>112</v>
      </c>
      <c r="N2" s="52"/>
      <c r="O2" s="54"/>
      <c r="P2" s="51">
        <f t="shared" ref="P2:P16" si="3">M2*J2</f>
        <v>170.33333333333331</v>
      </c>
      <c r="Q2" s="53">
        <f>VLOOKUP($A2,'ASISTENCIA '!$A:$Y,24,FALSE)</f>
        <v>4</v>
      </c>
      <c r="R2" s="51">
        <f t="shared" ref="R2:R74" si="4">$M2-$Q2+$O2+$N2</f>
        <v>108</v>
      </c>
      <c r="S2" s="51">
        <f t="shared" ref="S2:S74" si="5">+$R2*$J2</f>
        <v>164.25</v>
      </c>
      <c r="T2" s="51"/>
      <c r="U2" s="51">
        <f>$S2+$T2</f>
        <v>164.25</v>
      </c>
      <c r="V2" s="51"/>
      <c r="W2" s="62">
        <f>+U2*3%</f>
        <v>4.9275000000000002</v>
      </c>
      <c r="X2" s="51"/>
      <c r="Y2" s="51">
        <f t="shared" ref="Y2:Y16" si="6">+W2+X2</f>
        <v>4.9275000000000002</v>
      </c>
      <c r="Z2" s="51"/>
      <c r="AA2" s="51"/>
      <c r="AB2" s="108">
        <f>+U2-V2-Y2+Z2-AA2</f>
        <v>159.32249999999999</v>
      </c>
      <c r="AC2" s="55">
        <f t="shared" ref="AC2:AC16" si="7">SUM(V2:X2)</f>
        <v>4.9275000000000002</v>
      </c>
      <c r="AD2" s="55">
        <f t="shared" ref="AD2:AD16" si="8">U2-AB2</f>
        <v>4.9275000000000091</v>
      </c>
      <c r="AE2" s="56" t="s">
        <v>7</v>
      </c>
      <c r="AF2" s="56">
        <v>16</v>
      </c>
      <c r="AG2" s="82"/>
      <c r="AH2" s="82"/>
      <c r="AI2" s="82"/>
      <c r="AJ2" s="82">
        <f>U2-V2-W2-X2+Z2-AA2</f>
        <v>159.32249999999999</v>
      </c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  <c r="BZ2" s="82"/>
      <c r="CA2" s="82"/>
      <c r="CB2" s="82"/>
      <c r="CC2" s="82"/>
      <c r="CD2" s="82"/>
      <c r="CE2" s="82"/>
      <c r="CF2" s="82"/>
      <c r="CG2" s="82"/>
      <c r="CH2" s="82"/>
      <c r="CI2" s="82"/>
      <c r="CJ2" s="82"/>
      <c r="CK2" s="82"/>
      <c r="CL2" s="82"/>
      <c r="CM2" s="82"/>
      <c r="CN2" s="82"/>
      <c r="CO2" s="82"/>
      <c r="CP2" s="82"/>
      <c r="CQ2" s="82"/>
      <c r="CR2" s="82"/>
      <c r="CS2" s="82"/>
      <c r="CT2" s="82"/>
      <c r="CU2" s="82"/>
      <c r="CV2" s="82"/>
      <c r="CW2" s="82"/>
      <c r="CX2" s="82"/>
      <c r="CY2" s="82"/>
      <c r="CZ2" s="82"/>
      <c r="DA2" s="82"/>
      <c r="DB2" s="82"/>
      <c r="DC2" s="82"/>
      <c r="DD2" s="82"/>
      <c r="DE2" s="82"/>
      <c r="DF2" s="82"/>
      <c r="DG2" s="82"/>
      <c r="DH2" s="82"/>
      <c r="DI2" s="82"/>
      <c r="DJ2" s="82"/>
      <c r="DK2" s="82"/>
      <c r="DL2" s="82"/>
      <c r="DM2" s="82"/>
      <c r="DN2" s="82"/>
      <c r="DO2" s="82"/>
      <c r="DP2" s="82"/>
      <c r="DQ2" s="82"/>
      <c r="DR2" s="82"/>
      <c r="DS2" s="82"/>
      <c r="DT2" s="82"/>
      <c r="DU2" s="82"/>
      <c r="DV2" s="82"/>
      <c r="DW2" s="82"/>
      <c r="DX2" s="82"/>
      <c r="DY2" s="82"/>
      <c r="DZ2" s="82"/>
      <c r="EA2" s="82"/>
      <c r="EB2" s="82"/>
      <c r="EC2" s="82"/>
      <c r="ED2" s="82"/>
      <c r="EE2" s="82"/>
      <c r="EF2" s="82"/>
      <c r="EG2" s="82"/>
      <c r="EH2" s="82"/>
      <c r="EI2" s="82"/>
      <c r="EJ2" s="82"/>
      <c r="EK2" s="82"/>
      <c r="EL2" s="82"/>
      <c r="EM2" s="82"/>
      <c r="EN2" s="82"/>
      <c r="EO2" s="82"/>
      <c r="EP2" s="82"/>
      <c r="EQ2" s="82"/>
      <c r="ER2" s="82"/>
      <c r="ES2" s="82"/>
      <c r="ET2" s="82"/>
      <c r="EU2" s="82"/>
      <c r="EV2" s="82"/>
      <c r="EW2" s="82"/>
      <c r="EX2" s="82"/>
      <c r="EY2" s="82"/>
      <c r="EZ2" s="82"/>
      <c r="FA2" s="82"/>
      <c r="FB2" s="82"/>
      <c r="FC2" s="82"/>
      <c r="FD2" s="82"/>
      <c r="FE2" s="82"/>
      <c r="FF2" s="82"/>
      <c r="FG2" s="82"/>
      <c r="FH2" s="82"/>
      <c r="FI2" s="82"/>
      <c r="FJ2" s="82"/>
      <c r="FK2" s="82"/>
      <c r="FL2" s="82"/>
      <c r="FM2" s="82"/>
      <c r="FN2" s="82"/>
      <c r="FO2" s="82"/>
      <c r="FP2" s="82"/>
      <c r="FQ2" s="82"/>
      <c r="FR2" s="82"/>
      <c r="FS2" s="82"/>
      <c r="FT2" s="82"/>
      <c r="FU2" s="82"/>
      <c r="FV2" s="82"/>
      <c r="FW2" s="82"/>
      <c r="FX2" s="82"/>
      <c r="FY2" s="82"/>
      <c r="FZ2" s="82"/>
      <c r="GA2" s="82"/>
      <c r="GB2" s="82"/>
      <c r="GC2" s="82"/>
      <c r="GD2" s="82"/>
      <c r="GE2" s="82"/>
      <c r="GF2" s="82"/>
      <c r="GG2" s="82"/>
      <c r="GH2" s="82"/>
      <c r="GI2" s="82"/>
      <c r="GJ2" s="82"/>
      <c r="GK2" s="82"/>
      <c r="GL2" s="82"/>
      <c r="GM2" s="82"/>
      <c r="GN2" s="82"/>
      <c r="GO2" s="82"/>
      <c r="GP2" s="82"/>
      <c r="GQ2" s="82"/>
      <c r="GR2" s="82"/>
      <c r="GS2" s="82"/>
      <c r="GT2" s="82"/>
      <c r="GU2" s="82"/>
      <c r="GV2" s="82"/>
      <c r="GW2" s="82"/>
      <c r="GX2" s="82"/>
      <c r="GY2" s="82"/>
      <c r="GZ2" s="82"/>
      <c r="HA2" s="82"/>
      <c r="HB2" s="82"/>
      <c r="HC2" s="82"/>
      <c r="HD2" s="82"/>
      <c r="HE2" s="82"/>
      <c r="HF2" s="82"/>
      <c r="HG2" s="82"/>
      <c r="HH2" s="82"/>
      <c r="HI2" s="82"/>
      <c r="HJ2" s="82"/>
      <c r="HK2" s="82"/>
      <c r="HL2" s="82"/>
      <c r="HM2" s="82"/>
      <c r="HN2" s="82"/>
      <c r="HO2" s="82"/>
      <c r="HP2" s="82"/>
      <c r="HQ2" s="82"/>
      <c r="HR2" s="82"/>
      <c r="HS2" s="82"/>
      <c r="HT2" s="82"/>
      <c r="HU2" s="82"/>
      <c r="HV2" s="82"/>
      <c r="HW2" s="82"/>
      <c r="HX2" s="82"/>
      <c r="HY2" s="82"/>
      <c r="HZ2" s="82"/>
      <c r="IA2" s="82"/>
      <c r="IB2" s="82"/>
      <c r="IC2" s="82"/>
      <c r="ID2" s="82"/>
      <c r="IE2" s="82"/>
      <c r="IF2" s="82"/>
      <c r="IG2" s="82"/>
      <c r="IH2" s="82"/>
      <c r="II2" s="82"/>
      <c r="IJ2" s="82"/>
      <c r="IK2" s="82"/>
      <c r="IL2" s="82"/>
      <c r="IM2" s="82"/>
      <c r="IN2" s="82"/>
      <c r="IO2" s="82"/>
      <c r="IP2" s="82"/>
      <c r="IQ2" s="82"/>
      <c r="IR2" s="82"/>
      <c r="IS2" s="82"/>
      <c r="IT2" s="82"/>
      <c r="IU2" s="82"/>
      <c r="IV2" s="82"/>
      <c r="IW2" s="82"/>
      <c r="IX2" s="82"/>
      <c r="IY2" s="82"/>
      <c r="IZ2" s="82"/>
      <c r="JA2" s="82"/>
      <c r="JB2" s="82"/>
      <c r="JC2" s="82"/>
      <c r="JD2" s="82"/>
      <c r="JE2" s="82"/>
      <c r="JF2" s="82"/>
      <c r="JG2" s="82"/>
      <c r="JH2" s="82"/>
      <c r="JI2" s="82"/>
      <c r="JJ2" s="82"/>
      <c r="JK2" s="82"/>
      <c r="JL2" s="82"/>
      <c r="JM2" s="82"/>
      <c r="JN2" s="82"/>
      <c r="JO2" s="82"/>
      <c r="JP2" s="82"/>
      <c r="JQ2" s="82"/>
      <c r="JR2" s="82"/>
      <c r="JS2" s="82"/>
      <c r="JT2" s="82"/>
      <c r="JU2" s="82"/>
      <c r="JV2" s="82"/>
      <c r="JW2" s="82"/>
      <c r="JX2" s="82"/>
      <c r="JY2" s="82"/>
      <c r="JZ2" s="82"/>
      <c r="KA2" s="82"/>
      <c r="KB2" s="82"/>
      <c r="KC2" s="82"/>
      <c r="KD2" s="82"/>
      <c r="KE2" s="82"/>
      <c r="KF2" s="82"/>
      <c r="KG2" s="82"/>
      <c r="KH2" s="82"/>
      <c r="KI2" s="82"/>
      <c r="KJ2" s="82"/>
      <c r="KK2" s="82"/>
      <c r="KL2" s="82"/>
      <c r="KM2" s="82"/>
      <c r="KN2" s="82"/>
      <c r="KO2" s="82"/>
      <c r="KP2" s="82"/>
      <c r="KQ2" s="82"/>
      <c r="KR2" s="82"/>
      <c r="KS2" s="82"/>
      <c r="KT2" s="82"/>
      <c r="KU2" s="82"/>
      <c r="KV2" s="82"/>
      <c r="KW2" s="82"/>
      <c r="KX2" s="82"/>
      <c r="KY2" s="82"/>
      <c r="KZ2" s="82"/>
      <c r="LA2" s="82"/>
      <c r="LB2" s="82"/>
      <c r="LC2" s="82"/>
      <c r="LD2" s="82"/>
      <c r="LE2" s="82"/>
      <c r="LF2" s="82"/>
      <c r="LG2" s="82"/>
      <c r="LH2" s="82"/>
      <c r="LI2" s="82"/>
      <c r="LJ2" s="82"/>
      <c r="LK2" s="82"/>
      <c r="LL2" s="82"/>
      <c r="LM2" s="82"/>
      <c r="LN2" s="82"/>
      <c r="LO2" s="82"/>
      <c r="LP2" s="82"/>
      <c r="LQ2" s="82"/>
      <c r="LR2" s="82"/>
      <c r="LS2" s="82"/>
      <c r="LT2" s="82"/>
      <c r="LU2" s="82"/>
      <c r="LV2" s="82"/>
      <c r="LW2" s="82"/>
      <c r="LX2" s="82"/>
      <c r="LY2" s="82"/>
      <c r="LZ2" s="82"/>
      <c r="MA2" s="82"/>
      <c r="MB2" s="82"/>
      <c r="MC2" s="82"/>
      <c r="MD2" s="82"/>
      <c r="ME2" s="82"/>
      <c r="MF2" s="82"/>
      <c r="MG2" s="82"/>
      <c r="MH2" s="82"/>
      <c r="MI2" s="82"/>
      <c r="MJ2" s="82"/>
      <c r="MK2" s="82"/>
      <c r="ML2" s="82"/>
      <c r="MM2" s="82"/>
      <c r="MN2" s="82"/>
      <c r="MO2" s="82"/>
      <c r="MP2" s="82"/>
      <c r="MQ2" s="82"/>
      <c r="MR2" s="82"/>
      <c r="MS2" s="82"/>
      <c r="MT2" s="82"/>
      <c r="MU2" s="82"/>
      <c r="MV2" s="82"/>
      <c r="MW2" s="82"/>
      <c r="MX2" s="82"/>
      <c r="MY2" s="82"/>
      <c r="MZ2" s="82"/>
      <c r="NA2" s="82"/>
      <c r="NB2" s="82"/>
      <c r="NC2" s="82"/>
      <c r="ND2" s="82"/>
      <c r="NE2" s="82"/>
      <c r="NF2" s="82"/>
      <c r="NG2" s="82"/>
      <c r="NH2" s="82"/>
      <c r="NI2" s="82"/>
      <c r="NJ2" s="82"/>
      <c r="NK2" s="82"/>
      <c r="NL2" s="82"/>
      <c r="NM2" s="82"/>
      <c r="NN2" s="82"/>
      <c r="NO2" s="82"/>
      <c r="NP2" s="82"/>
      <c r="NQ2" s="82"/>
      <c r="NR2" s="82"/>
      <c r="NS2" s="82"/>
      <c r="NT2" s="82"/>
      <c r="NU2" s="82"/>
      <c r="NV2" s="82"/>
      <c r="NW2" s="82"/>
      <c r="NX2" s="82"/>
      <c r="NY2" s="82"/>
      <c r="NZ2" s="82"/>
      <c r="OA2" s="82"/>
      <c r="OB2" s="82"/>
      <c r="OC2" s="82"/>
      <c r="OD2" s="82"/>
      <c r="OE2" s="82"/>
      <c r="OF2" s="82"/>
      <c r="OG2" s="82"/>
      <c r="OH2" s="82"/>
      <c r="OI2" s="82"/>
      <c r="OJ2" s="82"/>
      <c r="OK2" s="82"/>
      <c r="OL2" s="82"/>
      <c r="OM2" s="82"/>
      <c r="ON2" s="82"/>
      <c r="OO2" s="82"/>
      <c r="OP2" s="82"/>
      <c r="OQ2" s="82"/>
      <c r="OR2" s="82"/>
      <c r="OS2" s="82"/>
      <c r="OT2" s="82"/>
      <c r="OU2" s="82"/>
      <c r="OV2" s="82"/>
      <c r="OW2" s="82"/>
      <c r="OX2" s="82"/>
      <c r="OY2" s="82"/>
      <c r="OZ2" s="82"/>
      <c r="PA2" s="82"/>
      <c r="PB2" s="82"/>
      <c r="PC2" s="82"/>
      <c r="PD2" s="82"/>
      <c r="PE2" s="82"/>
      <c r="PF2" s="82"/>
      <c r="PG2" s="82"/>
      <c r="PH2" s="82"/>
      <c r="PI2" s="82"/>
      <c r="PJ2" s="82"/>
      <c r="PK2" s="82"/>
      <c r="PL2" s="82"/>
      <c r="PM2" s="82"/>
      <c r="PN2" s="82"/>
      <c r="PO2" s="82"/>
      <c r="PP2" s="82"/>
      <c r="PQ2" s="82"/>
      <c r="PR2" s="82"/>
      <c r="PS2" s="82"/>
      <c r="PT2" s="82"/>
      <c r="PU2" s="82"/>
      <c r="PV2" s="82"/>
      <c r="PW2" s="82"/>
      <c r="PX2" s="82"/>
      <c r="PY2" s="82"/>
      <c r="PZ2" s="82"/>
      <c r="QA2" s="82"/>
      <c r="QB2" s="82"/>
      <c r="QC2" s="82"/>
      <c r="QD2" s="82"/>
      <c r="QE2" s="82"/>
      <c r="QF2" s="82"/>
      <c r="QG2" s="82"/>
      <c r="QH2" s="82"/>
      <c r="QI2" s="82"/>
      <c r="QJ2" s="82"/>
      <c r="QK2" s="82"/>
      <c r="QL2" s="82"/>
      <c r="QM2" s="82"/>
      <c r="QN2" s="82"/>
      <c r="QO2" s="82"/>
      <c r="QP2" s="82"/>
      <c r="QQ2" s="82"/>
      <c r="QR2" s="82"/>
      <c r="QS2" s="82"/>
      <c r="QT2" s="82"/>
      <c r="QU2" s="82"/>
      <c r="QV2" s="82"/>
      <c r="QW2" s="82"/>
      <c r="QX2" s="82"/>
      <c r="QY2" s="82"/>
      <c r="QZ2" s="82"/>
      <c r="RA2" s="82"/>
      <c r="RB2" s="82"/>
      <c r="RC2" s="82"/>
      <c r="RD2" s="82"/>
      <c r="RE2" s="82"/>
      <c r="RF2" s="82"/>
      <c r="RG2" s="82"/>
      <c r="RH2" s="82"/>
      <c r="RI2" s="82"/>
      <c r="RJ2" s="82"/>
      <c r="RK2" s="82"/>
      <c r="RL2" s="82"/>
      <c r="RM2" s="82"/>
      <c r="RN2" s="82"/>
      <c r="RO2" s="82"/>
      <c r="RP2" s="82"/>
      <c r="RQ2" s="82"/>
      <c r="RR2" s="82"/>
      <c r="RS2" s="82"/>
      <c r="RT2" s="82"/>
      <c r="RU2" s="82"/>
      <c r="RV2" s="82"/>
      <c r="RW2" s="82"/>
      <c r="RX2" s="82"/>
      <c r="RY2" s="82"/>
      <c r="RZ2" s="82"/>
      <c r="SA2" s="82"/>
      <c r="SB2" s="82"/>
      <c r="SC2" s="82"/>
      <c r="SD2" s="82"/>
      <c r="SE2" s="82"/>
      <c r="SF2" s="82"/>
      <c r="SG2" s="82"/>
      <c r="SH2" s="82"/>
      <c r="SI2" s="82"/>
      <c r="SJ2" s="82"/>
      <c r="SK2" s="82"/>
      <c r="SL2" s="82"/>
      <c r="SM2" s="82"/>
      <c r="SN2" s="82"/>
      <c r="SO2" s="82"/>
      <c r="SP2" s="82"/>
      <c r="SQ2" s="82"/>
      <c r="SR2" s="82"/>
      <c r="SS2" s="82"/>
      <c r="ST2" s="82"/>
      <c r="SU2" s="82"/>
      <c r="SV2" s="82"/>
      <c r="SW2" s="82"/>
      <c r="SX2" s="82"/>
      <c r="SY2" s="82"/>
      <c r="SZ2" s="82"/>
      <c r="TA2" s="82"/>
      <c r="TB2" s="82"/>
      <c r="TC2" s="82"/>
      <c r="TD2" s="82"/>
      <c r="TE2" s="82"/>
      <c r="TF2" s="82"/>
      <c r="TG2" s="82"/>
      <c r="TH2" s="82"/>
      <c r="TI2" s="82"/>
      <c r="TJ2" s="82"/>
      <c r="TK2" s="82"/>
      <c r="TL2" s="82"/>
      <c r="TM2" s="82"/>
      <c r="TN2" s="82"/>
      <c r="TO2" s="82"/>
      <c r="TP2" s="82"/>
      <c r="TQ2" s="82"/>
      <c r="TR2" s="82"/>
      <c r="TS2" s="82"/>
      <c r="TT2" s="82"/>
      <c r="TU2" s="82"/>
      <c r="TV2" s="82"/>
      <c r="TW2" s="82"/>
      <c r="TX2" s="82"/>
      <c r="TY2" s="82"/>
      <c r="TZ2" s="82"/>
      <c r="UA2" s="82"/>
      <c r="UB2" s="82"/>
      <c r="UC2" s="82"/>
      <c r="UD2" s="82"/>
      <c r="UE2" s="82"/>
      <c r="UF2" s="82"/>
      <c r="UG2" s="82"/>
      <c r="UH2" s="82"/>
      <c r="UI2" s="82"/>
      <c r="UJ2" s="82"/>
      <c r="UK2" s="82"/>
      <c r="UL2" s="82"/>
      <c r="UM2" s="82"/>
      <c r="UN2" s="82"/>
      <c r="UO2" s="82"/>
      <c r="UP2" s="82"/>
      <c r="UQ2" s="82"/>
      <c r="UR2" s="82"/>
      <c r="US2" s="82"/>
      <c r="UT2" s="82"/>
      <c r="UU2" s="82"/>
      <c r="UV2" s="82"/>
      <c r="UW2" s="82"/>
      <c r="UX2" s="82"/>
      <c r="UY2" s="82"/>
      <c r="UZ2" s="82"/>
      <c r="VA2" s="82"/>
      <c r="VB2" s="82"/>
      <c r="VC2" s="82"/>
      <c r="VD2" s="82"/>
      <c r="VE2" s="82"/>
      <c r="VF2" s="82"/>
      <c r="VG2" s="82"/>
      <c r="VH2" s="82"/>
      <c r="VI2" s="82"/>
      <c r="VJ2" s="82"/>
      <c r="VK2" s="82"/>
      <c r="VL2" s="82"/>
      <c r="VM2" s="82"/>
      <c r="VN2" s="82"/>
      <c r="VO2" s="82"/>
      <c r="VP2" s="82"/>
      <c r="VQ2" s="82"/>
      <c r="VR2" s="82"/>
      <c r="VS2" s="82"/>
      <c r="VT2" s="82"/>
      <c r="VU2" s="82"/>
      <c r="VV2" s="82"/>
      <c r="VW2" s="82"/>
      <c r="VX2" s="82"/>
      <c r="VY2" s="82"/>
      <c r="VZ2" s="82"/>
      <c r="WA2" s="82"/>
      <c r="WB2" s="82"/>
      <c r="WC2" s="82"/>
      <c r="WD2" s="82"/>
      <c r="WE2" s="82"/>
      <c r="WF2" s="82"/>
      <c r="WG2" s="82"/>
      <c r="WH2" s="82"/>
      <c r="WI2" s="82"/>
      <c r="WJ2" s="82"/>
      <c r="WK2" s="82"/>
      <c r="WL2" s="82"/>
      <c r="WM2" s="82"/>
      <c r="WN2" s="82"/>
      <c r="WO2" s="82"/>
      <c r="WP2" s="82"/>
      <c r="WQ2" s="82"/>
      <c r="WR2" s="82"/>
      <c r="WS2" s="82"/>
      <c r="WT2" s="82"/>
      <c r="WU2" s="82"/>
      <c r="WV2" s="82"/>
      <c r="WW2" s="82"/>
      <c r="WX2" s="82"/>
      <c r="WY2" s="82"/>
      <c r="WZ2" s="82"/>
      <c r="XA2" s="82"/>
      <c r="XB2" s="82"/>
      <c r="XC2" s="82"/>
      <c r="XD2" s="82"/>
      <c r="XE2" s="82"/>
      <c r="XF2" s="82"/>
      <c r="XG2" s="82"/>
      <c r="XH2" s="82"/>
      <c r="XI2" s="82"/>
      <c r="XJ2" s="82"/>
      <c r="XK2" s="82"/>
      <c r="XL2" s="82"/>
      <c r="XM2" s="82"/>
      <c r="XN2" s="82"/>
      <c r="XO2" s="82"/>
      <c r="XP2" s="82"/>
      <c r="XQ2" s="82"/>
      <c r="XR2" s="82"/>
      <c r="XS2" s="82"/>
      <c r="XT2" s="82"/>
      <c r="XU2" s="82"/>
      <c r="XV2" s="82"/>
      <c r="XW2" s="82"/>
      <c r="XX2" s="82"/>
      <c r="XY2" s="82"/>
      <c r="XZ2" s="82"/>
      <c r="YA2" s="82"/>
      <c r="YB2" s="82"/>
      <c r="YC2" s="82"/>
      <c r="YD2" s="82"/>
      <c r="YE2" s="82"/>
      <c r="YF2" s="82"/>
      <c r="YG2" s="82"/>
      <c r="YH2" s="82"/>
      <c r="YI2" s="82"/>
      <c r="YJ2" s="82"/>
      <c r="YK2" s="82"/>
      <c r="YL2" s="82"/>
      <c r="YM2" s="82"/>
      <c r="YN2" s="82"/>
      <c r="YO2" s="82"/>
      <c r="YP2" s="82"/>
      <c r="YQ2" s="82"/>
      <c r="YR2" s="82"/>
      <c r="YS2" s="82"/>
      <c r="YT2" s="82"/>
      <c r="YU2" s="82"/>
      <c r="YV2" s="82"/>
      <c r="YW2" s="82"/>
      <c r="YX2" s="82"/>
      <c r="YY2" s="82"/>
      <c r="YZ2" s="82"/>
      <c r="ZA2" s="82"/>
      <c r="ZB2" s="82"/>
      <c r="ZC2" s="82"/>
      <c r="ZD2" s="82"/>
      <c r="ZE2" s="82"/>
      <c r="ZF2" s="82"/>
      <c r="ZG2" s="82"/>
      <c r="ZH2" s="82"/>
      <c r="ZI2" s="82"/>
      <c r="ZJ2" s="82"/>
      <c r="ZK2" s="82"/>
      <c r="ZL2" s="82"/>
      <c r="ZM2" s="82"/>
      <c r="ZN2" s="82"/>
      <c r="ZO2" s="82"/>
      <c r="ZP2" s="82"/>
      <c r="ZQ2" s="82"/>
      <c r="ZR2" s="82"/>
      <c r="ZS2" s="82"/>
      <c r="ZT2" s="82"/>
      <c r="ZU2" s="82"/>
      <c r="ZV2" s="82"/>
      <c r="ZW2" s="82"/>
      <c r="ZX2" s="82"/>
      <c r="ZY2" s="82"/>
      <c r="ZZ2" s="82"/>
      <c r="AAA2" s="82"/>
      <c r="AAB2" s="82"/>
      <c r="AAC2" s="82"/>
      <c r="AAD2" s="82"/>
      <c r="AAE2" s="82"/>
      <c r="AAF2" s="82"/>
      <c r="AAG2" s="82"/>
      <c r="AAH2" s="82"/>
      <c r="AAI2" s="82"/>
      <c r="AAJ2" s="82"/>
      <c r="AAK2" s="82"/>
      <c r="AAL2" s="82"/>
      <c r="AAM2" s="82"/>
      <c r="AAN2" s="82"/>
      <c r="AAO2" s="82"/>
      <c r="AAP2" s="82"/>
      <c r="AAQ2" s="82"/>
      <c r="AAR2" s="82"/>
      <c r="AAS2" s="82"/>
      <c r="AAT2" s="82"/>
      <c r="AAU2" s="82"/>
      <c r="AAV2" s="82"/>
      <c r="AAW2" s="82"/>
      <c r="AAX2" s="82"/>
      <c r="AAY2" s="82"/>
      <c r="AAZ2" s="82"/>
      <c r="ABA2" s="82"/>
      <c r="ABB2" s="82"/>
      <c r="ABC2" s="82"/>
      <c r="ABD2" s="82"/>
      <c r="ABE2" s="82"/>
      <c r="ABF2" s="82"/>
      <c r="ABG2" s="82"/>
      <c r="ABH2" s="82"/>
      <c r="ABI2" s="82"/>
      <c r="ABJ2" s="82"/>
      <c r="ABK2" s="82"/>
      <c r="ABL2" s="82"/>
      <c r="ABM2" s="82"/>
      <c r="ABN2" s="82"/>
      <c r="ABO2" s="82"/>
      <c r="ABP2" s="82"/>
      <c r="ABQ2" s="82"/>
      <c r="ABR2" s="82"/>
      <c r="ABS2" s="82"/>
      <c r="ABT2" s="82"/>
      <c r="ABU2" s="82"/>
      <c r="ABV2" s="82"/>
      <c r="ABW2" s="82"/>
      <c r="ABX2" s="82"/>
      <c r="ABY2" s="82"/>
      <c r="ABZ2" s="82"/>
      <c r="ACA2" s="82"/>
      <c r="ACB2" s="82"/>
      <c r="ACC2" s="82"/>
      <c r="ACD2" s="82"/>
      <c r="ACE2" s="82"/>
      <c r="ACF2" s="82"/>
      <c r="ACG2" s="82"/>
      <c r="ACH2" s="82"/>
      <c r="ACI2" s="82"/>
      <c r="ACJ2" s="82"/>
      <c r="ACK2" s="82"/>
      <c r="ACL2" s="82"/>
      <c r="ACM2" s="82"/>
      <c r="ACN2" s="82"/>
      <c r="ACO2" s="82"/>
      <c r="ACP2" s="82"/>
      <c r="ACQ2" s="82"/>
      <c r="ACR2" s="82"/>
      <c r="ACS2" s="82"/>
      <c r="ACT2" s="82"/>
      <c r="ACU2" s="82"/>
      <c r="ACV2" s="82"/>
      <c r="ACW2" s="82"/>
      <c r="ACX2" s="82"/>
      <c r="ACY2" s="82"/>
      <c r="ACZ2" s="82"/>
      <c r="ADA2" s="82"/>
      <c r="ADB2" s="82"/>
      <c r="ADC2" s="82"/>
      <c r="ADD2" s="82"/>
      <c r="ADE2" s="82"/>
      <c r="ADF2" s="82"/>
      <c r="ADG2" s="82"/>
      <c r="ADH2" s="82"/>
      <c r="ADI2" s="82"/>
      <c r="ADJ2" s="82"/>
      <c r="ADK2" s="82"/>
      <c r="ADL2" s="82"/>
      <c r="ADM2" s="82"/>
      <c r="ADN2" s="82"/>
      <c r="ADO2" s="82"/>
      <c r="ADP2" s="82"/>
      <c r="ADQ2" s="82"/>
      <c r="ADR2" s="82"/>
      <c r="ADS2" s="82"/>
      <c r="ADT2" s="82"/>
      <c r="ADU2" s="82"/>
      <c r="ADV2" s="82"/>
      <c r="ADW2" s="82"/>
      <c r="ADX2" s="82"/>
      <c r="ADY2" s="82"/>
      <c r="ADZ2" s="82"/>
      <c r="AEA2" s="82"/>
      <c r="AEB2" s="82"/>
      <c r="AEC2" s="82"/>
      <c r="AED2" s="82"/>
      <c r="AEE2" s="82"/>
      <c r="AEF2" s="82"/>
      <c r="AEG2" s="82"/>
      <c r="AEH2" s="82"/>
      <c r="AEI2" s="82"/>
      <c r="AEJ2" s="82"/>
      <c r="AEK2" s="82"/>
      <c r="AEL2" s="82"/>
      <c r="AEM2" s="82"/>
      <c r="AEN2" s="82"/>
      <c r="AEO2" s="82"/>
      <c r="AEP2" s="82"/>
      <c r="AEQ2" s="82"/>
      <c r="AER2" s="82"/>
      <c r="AES2" s="82"/>
      <c r="AET2" s="82"/>
      <c r="AEU2" s="82"/>
      <c r="AEV2" s="82"/>
      <c r="AEW2" s="82"/>
      <c r="AEX2" s="82"/>
      <c r="AEY2" s="82"/>
      <c r="AEZ2" s="82"/>
      <c r="AFA2" s="82"/>
      <c r="AFB2" s="82"/>
      <c r="AFC2" s="82"/>
      <c r="AFD2" s="82"/>
      <c r="AFE2" s="82"/>
      <c r="AFF2" s="82"/>
      <c r="AFG2" s="82"/>
      <c r="AFH2" s="82"/>
      <c r="AFI2" s="82"/>
      <c r="AFJ2" s="82"/>
      <c r="AFK2" s="82"/>
      <c r="AFL2" s="82"/>
      <c r="AFM2" s="82"/>
      <c r="AFN2" s="82"/>
      <c r="AFO2" s="82"/>
      <c r="AFP2" s="82"/>
      <c r="AFQ2" s="82"/>
      <c r="AFR2" s="82"/>
      <c r="AFS2" s="82"/>
      <c r="AFT2" s="82"/>
      <c r="AFU2" s="82"/>
      <c r="AFV2" s="82"/>
      <c r="AFW2" s="82"/>
      <c r="AFX2" s="82"/>
      <c r="AFY2" s="82"/>
      <c r="AFZ2" s="82"/>
      <c r="AGA2" s="82"/>
      <c r="AGB2" s="82"/>
      <c r="AGC2" s="82"/>
      <c r="AGD2" s="82"/>
      <c r="AGE2" s="82"/>
      <c r="AGF2" s="82"/>
      <c r="AGG2" s="82"/>
      <c r="AGH2" s="82"/>
      <c r="AGI2" s="82"/>
      <c r="AGJ2" s="82"/>
      <c r="AGK2" s="82"/>
      <c r="AGL2" s="82"/>
      <c r="AGM2" s="82"/>
      <c r="AGN2" s="82"/>
      <c r="AGO2" s="82"/>
      <c r="AGP2" s="82"/>
      <c r="AGQ2" s="82"/>
      <c r="AGR2" s="82"/>
      <c r="AGS2" s="82"/>
      <c r="AGT2" s="82"/>
      <c r="AGU2" s="82"/>
      <c r="AGV2" s="82"/>
      <c r="AGW2" s="82"/>
      <c r="AGX2" s="82"/>
      <c r="AGY2" s="82"/>
      <c r="AGZ2" s="82"/>
      <c r="AHA2" s="82"/>
      <c r="AHB2" s="82"/>
      <c r="AHC2" s="82"/>
      <c r="AHD2" s="82"/>
      <c r="AHE2" s="82"/>
      <c r="AHF2" s="82"/>
      <c r="AHG2" s="82"/>
      <c r="AHH2" s="82"/>
      <c r="AHI2" s="82"/>
      <c r="AHJ2" s="82"/>
      <c r="AHK2" s="82"/>
      <c r="AHL2" s="82"/>
      <c r="AHM2" s="82"/>
      <c r="AHN2" s="82"/>
      <c r="AHO2" s="82"/>
      <c r="AHP2" s="82"/>
      <c r="AHQ2" s="82"/>
      <c r="AHR2" s="82"/>
      <c r="AHS2" s="82"/>
      <c r="AHT2" s="82"/>
      <c r="AHU2" s="82"/>
      <c r="AHV2" s="82"/>
      <c r="AHW2" s="82"/>
      <c r="AHX2" s="82"/>
      <c r="AHY2" s="82"/>
      <c r="AHZ2" s="82"/>
      <c r="AIA2" s="82"/>
      <c r="AIB2" s="82"/>
      <c r="AIC2" s="82"/>
      <c r="AID2" s="82"/>
      <c r="AIE2" s="82"/>
      <c r="AIF2" s="82"/>
      <c r="AIG2" s="82"/>
      <c r="AIH2" s="82"/>
      <c r="AII2" s="82"/>
      <c r="AIJ2" s="82"/>
      <c r="AIK2" s="82"/>
      <c r="AIL2" s="82"/>
      <c r="AIM2" s="82"/>
      <c r="AIN2" s="82"/>
      <c r="AIO2" s="82"/>
      <c r="AIP2" s="82"/>
      <c r="AIQ2" s="82"/>
      <c r="AIR2" s="82"/>
      <c r="AIS2" s="82"/>
      <c r="AIT2" s="82"/>
      <c r="AIU2" s="82"/>
      <c r="AIV2" s="82"/>
      <c r="AIW2" s="82"/>
      <c r="AIX2" s="82"/>
      <c r="AIY2" s="82"/>
      <c r="AIZ2" s="82"/>
      <c r="AJA2" s="82"/>
      <c r="AJB2" s="82"/>
      <c r="AJC2" s="82"/>
      <c r="AJD2" s="82"/>
      <c r="AJE2" s="82"/>
      <c r="AJF2" s="82"/>
      <c r="AJG2" s="82"/>
      <c r="AJH2" s="82"/>
      <c r="AJI2" s="82"/>
      <c r="AJJ2" s="82"/>
      <c r="AJK2" s="82"/>
      <c r="AJL2" s="82"/>
      <c r="AJM2" s="82"/>
      <c r="AJN2" s="82"/>
      <c r="AJO2" s="82"/>
      <c r="AJP2" s="82"/>
      <c r="AJQ2" s="82"/>
      <c r="AJR2" s="82"/>
      <c r="AJS2" s="82"/>
      <c r="AJT2" s="82"/>
      <c r="AJU2" s="82"/>
      <c r="AJV2" s="82"/>
      <c r="AJW2" s="82"/>
      <c r="AJX2" s="82"/>
      <c r="AJY2" s="82"/>
      <c r="AJZ2" s="82"/>
      <c r="AKA2" s="82"/>
      <c r="AKB2" s="82"/>
      <c r="AKC2" s="82"/>
      <c r="AKD2" s="82"/>
      <c r="AKE2" s="82"/>
      <c r="AKF2" s="82"/>
      <c r="AKG2" s="82"/>
      <c r="AKH2" s="82"/>
      <c r="AKI2" s="82"/>
      <c r="AKJ2" s="82"/>
      <c r="AKK2" s="82"/>
      <c r="AKL2" s="82"/>
      <c r="AKM2" s="82"/>
      <c r="AKN2" s="82"/>
      <c r="AKO2" s="82"/>
      <c r="AKP2" s="82"/>
      <c r="AKQ2" s="82"/>
      <c r="AKR2" s="82"/>
      <c r="AKS2" s="82"/>
      <c r="AKT2" s="82"/>
      <c r="AKU2" s="82"/>
      <c r="AKV2" s="82"/>
      <c r="AKW2" s="82"/>
      <c r="AKX2" s="82"/>
      <c r="AKY2" s="82"/>
      <c r="AKZ2" s="82"/>
      <c r="ALA2" s="82"/>
      <c r="ALB2" s="82"/>
      <c r="ALC2" s="82"/>
      <c r="ALD2" s="82"/>
      <c r="ALE2" s="82"/>
      <c r="ALF2" s="82"/>
      <c r="ALG2" s="82"/>
      <c r="ALH2" s="82"/>
      <c r="ALI2" s="82"/>
      <c r="ALJ2" s="82"/>
      <c r="ALK2" s="82"/>
      <c r="ALL2" s="82"/>
      <c r="ALM2" s="82"/>
      <c r="ALN2" s="82"/>
      <c r="ALO2" s="82"/>
      <c r="ALP2" s="82"/>
      <c r="ALQ2" s="82"/>
      <c r="ALR2" s="82"/>
      <c r="ALS2" s="82"/>
      <c r="ALT2" s="82"/>
      <c r="ALU2" s="82"/>
      <c r="ALV2" s="82"/>
      <c r="ALW2" s="82"/>
      <c r="ALX2" s="82"/>
      <c r="ALY2" s="82"/>
      <c r="ALZ2" s="82"/>
      <c r="AMA2" s="82"/>
      <c r="AMB2" s="82"/>
      <c r="AMC2" s="82"/>
      <c r="AMD2" s="82"/>
      <c r="AME2" s="82"/>
      <c r="AMF2" s="82"/>
      <c r="AMG2" s="82"/>
      <c r="AMH2" s="82"/>
      <c r="AMI2" s="82"/>
      <c r="AMJ2" s="82"/>
      <c r="AMK2" s="82"/>
      <c r="AML2" s="82"/>
      <c r="AMM2" s="82"/>
      <c r="AMN2" s="82"/>
    </row>
    <row r="3" spans="1:1028" s="109" customFormat="1" ht="24.95" customHeight="1" x14ac:dyDescent="0.25">
      <c r="A3" s="81" t="s">
        <v>258</v>
      </c>
      <c r="B3" s="7" t="s">
        <v>94</v>
      </c>
      <c r="C3" s="19" t="s">
        <v>264</v>
      </c>
      <c r="D3" s="19">
        <v>124911553</v>
      </c>
      <c r="E3" s="94" t="s">
        <v>61</v>
      </c>
      <c r="F3" s="103">
        <v>182.5</v>
      </c>
      <c r="G3" s="103"/>
      <c r="H3" s="103">
        <f t="shared" si="0"/>
        <v>182.5</v>
      </c>
      <c r="I3" s="104">
        <v>120</v>
      </c>
      <c r="J3" s="104">
        <f t="shared" si="1"/>
        <v>1.5208333333333333</v>
      </c>
      <c r="K3" s="105">
        <f>VLOOKUP($A3,'ASISTENCIA '!$A:$Y,22,FALSE)</f>
        <v>0</v>
      </c>
      <c r="L3" s="105">
        <f>VLOOKUP($A3,'ASISTENCIA '!$A:$Y,23,FALSE)</f>
        <v>1</v>
      </c>
      <c r="M3" s="105">
        <f t="shared" si="2"/>
        <v>112</v>
      </c>
      <c r="N3" s="104"/>
      <c r="O3" s="106"/>
      <c r="P3" s="103">
        <f t="shared" si="3"/>
        <v>170.33333333333331</v>
      </c>
      <c r="Q3" s="105">
        <f>VLOOKUP($A3,'ASISTENCIA '!$A:$Y,24,FALSE)</f>
        <v>0</v>
      </c>
      <c r="R3" s="103">
        <f t="shared" si="4"/>
        <v>112</v>
      </c>
      <c r="S3" s="103">
        <f t="shared" si="5"/>
        <v>170.33333333333331</v>
      </c>
      <c r="T3" s="103"/>
      <c r="U3" s="103">
        <f t="shared" ref="U3:U75" si="9">$S3+$T3</f>
        <v>170.33333333333331</v>
      </c>
      <c r="V3" s="103">
        <f t="shared" ref="V3:V73" si="10">+U3*0.1</f>
        <v>17.033333333333331</v>
      </c>
      <c r="W3" s="107"/>
      <c r="X3" s="103"/>
      <c r="Y3" s="103">
        <f t="shared" si="6"/>
        <v>0</v>
      </c>
      <c r="Z3" s="103"/>
      <c r="AA3" s="103"/>
      <c r="AB3" s="108">
        <f t="shared" ref="AB3:AB65" si="11">+U3-V3-Y3+Z3-AA3</f>
        <v>153.29999999999998</v>
      </c>
      <c r="AC3" s="14">
        <f t="shared" si="7"/>
        <v>17.033333333333331</v>
      </c>
      <c r="AD3" s="14">
        <f t="shared" si="8"/>
        <v>17.033333333333331</v>
      </c>
      <c r="AG3" s="110"/>
      <c r="AH3" s="110"/>
      <c r="AI3" s="110"/>
      <c r="AJ3" s="82">
        <f t="shared" ref="AJ3:AJ66" si="12">U3-V3-W3-X3+Z3-AA3</f>
        <v>153.29999999999998</v>
      </c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0"/>
      <c r="BD3" s="110"/>
      <c r="BE3" s="110"/>
      <c r="BF3" s="110"/>
      <c r="BG3" s="110"/>
      <c r="BH3" s="110"/>
      <c r="BI3" s="110"/>
      <c r="BJ3" s="110"/>
      <c r="BK3" s="110"/>
      <c r="BL3" s="110"/>
      <c r="BM3" s="110"/>
      <c r="BN3" s="110"/>
      <c r="BO3" s="110"/>
      <c r="BP3" s="110"/>
      <c r="BQ3" s="110"/>
      <c r="BR3" s="110"/>
      <c r="BS3" s="110"/>
      <c r="BT3" s="110"/>
      <c r="BU3" s="110"/>
      <c r="BV3" s="110"/>
      <c r="BW3" s="110"/>
      <c r="BX3" s="110"/>
      <c r="BY3" s="110"/>
      <c r="BZ3" s="110"/>
      <c r="CA3" s="110"/>
      <c r="CB3" s="110"/>
      <c r="CC3" s="110"/>
      <c r="CD3" s="110"/>
      <c r="CE3" s="110"/>
      <c r="CF3" s="110"/>
      <c r="CG3" s="110"/>
      <c r="CH3" s="110"/>
      <c r="CI3" s="110"/>
      <c r="CJ3" s="110"/>
      <c r="CK3" s="110"/>
      <c r="CL3" s="110"/>
      <c r="CM3" s="110"/>
      <c r="CN3" s="110"/>
      <c r="CO3" s="110"/>
      <c r="CP3" s="110"/>
      <c r="CQ3" s="110"/>
      <c r="CR3" s="110"/>
      <c r="CS3" s="110"/>
      <c r="CT3" s="110"/>
      <c r="CU3" s="110"/>
      <c r="CV3" s="110"/>
      <c r="CW3" s="110"/>
      <c r="CX3" s="110"/>
      <c r="CY3" s="110"/>
      <c r="CZ3" s="110"/>
      <c r="DA3" s="110"/>
      <c r="DB3" s="110"/>
      <c r="DC3" s="110"/>
      <c r="DD3" s="110"/>
      <c r="DE3" s="110"/>
      <c r="DF3" s="110"/>
      <c r="DG3" s="110"/>
      <c r="DH3" s="110"/>
      <c r="DI3" s="110"/>
      <c r="DJ3" s="110"/>
      <c r="DK3" s="110"/>
      <c r="DL3" s="110"/>
      <c r="DM3" s="110"/>
      <c r="DN3" s="110"/>
      <c r="DO3" s="110"/>
      <c r="DP3" s="110"/>
      <c r="DQ3" s="110"/>
      <c r="DR3" s="110"/>
      <c r="DS3" s="110"/>
      <c r="DT3" s="110"/>
      <c r="DU3" s="110"/>
      <c r="DV3" s="110"/>
      <c r="DW3" s="110"/>
      <c r="DX3" s="110"/>
      <c r="DY3" s="110"/>
      <c r="DZ3" s="110"/>
      <c r="EA3" s="110"/>
      <c r="EB3" s="110"/>
      <c r="EC3" s="110"/>
      <c r="ED3" s="110"/>
      <c r="EE3" s="110"/>
      <c r="EF3" s="110"/>
      <c r="EG3" s="110"/>
      <c r="EH3" s="110"/>
      <c r="EI3" s="110"/>
      <c r="EJ3" s="110"/>
      <c r="EK3" s="110"/>
      <c r="EL3" s="110"/>
      <c r="EM3" s="110"/>
      <c r="EN3" s="110"/>
      <c r="EO3" s="110"/>
      <c r="EP3" s="110"/>
      <c r="EQ3" s="110"/>
      <c r="ER3" s="110"/>
      <c r="ES3" s="110"/>
      <c r="ET3" s="110"/>
      <c r="EU3" s="110"/>
      <c r="EV3" s="110"/>
      <c r="EW3" s="110"/>
      <c r="EX3" s="110"/>
      <c r="EY3" s="110"/>
      <c r="EZ3" s="110"/>
      <c r="FA3" s="110"/>
      <c r="FB3" s="110"/>
      <c r="FC3" s="110"/>
      <c r="FD3" s="110"/>
      <c r="FE3" s="110"/>
      <c r="FF3" s="110"/>
      <c r="FG3" s="110"/>
      <c r="FH3" s="110"/>
      <c r="FI3" s="110"/>
      <c r="FJ3" s="110"/>
      <c r="FK3" s="110"/>
      <c r="FL3" s="110"/>
      <c r="FM3" s="110"/>
      <c r="FN3" s="110"/>
      <c r="FO3" s="110"/>
      <c r="FP3" s="110"/>
      <c r="FQ3" s="110"/>
      <c r="FR3" s="110"/>
      <c r="FS3" s="110"/>
      <c r="FT3" s="110"/>
      <c r="FU3" s="110"/>
      <c r="FV3" s="110"/>
      <c r="FW3" s="110"/>
      <c r="FX3" s="110"/>
      <c r="FY3" s="110"/>
      <c r="FZ3" s="110"/>
      <c r="GA3" s="110"/>
      <c r="GB3" s="110"/>
      <c r="GC3" s="110"/>
      <c r="GD3" s="110"/>
      <c r="GE3" s="110"/>
      <c r="GF3" s="110"/>
      <c r="GG3" s="110"/>
      <c r="GH3" s="110"/>
      <c r="GI3" s="110"/>
      <c r="GJ3" s="110"/>
      <c r="GK3" s="110"/>
      <c r="GL3" s="110"/>
      <c r="GM3" s="110"/>
      <c r="GN3" s="110"/>
      <c r="GO3" s="110"/>
      <c r="GP3" s="110"/>
      <c r="GQ3" s="110"/>
      <c r="GR3" s="110"/>
      <c r="GS3" s="110"/>
      <c r="GT3" s="110"/>
      <c r="GU3" s="110"/>
      <c r="GV3" s="110"/>
      <c r="GW3" s="110"/>
      <c r="GX3" s="110"/>
      <c r="GY3" s="110"/>
      <c r="GZ3" s="110"/>
      <c r="HA3" s="110"/>
      <c r="HB3" s="110"/>
      <c r="HC3" s="110"/>
      <c r="HD3" s="110"/>
      <c r="HE3" s="110"/>
      <c r="HF3" s="110"/>
      <c r="HG3" s="110"/>
      <c r="HH3" s="110"/>
      <c r="HI3" s="110"/>
      <c r="HJ3" s="110"/>
      <c r="HK3" s="110"/>
      <c r="HL3" s="110"/>
      <c r="HM3" s="110"/>
      <c r="HN3" s="110"/>
      <c r="HO3" s="110"/>
      <c r="HP3" s="110"/>
      <c r="HQ3" s="110"/>
      <c r="HR3" s="110"/>
      <c r="HS3" s="110"/>
      <c r="HT3" s="110"/>
      <c r="HU3" s="110"/>
      <c r="HV3" s="110"/>
      <c r="HW3" s="110"/>
      <c r="HX3" s="110"/>
      <c r="HY3" s="110"/>
      <c r="HZ3" s="110"/>
      <c r="IA3" s="110"/>
      <c r="IB3" s="110"/>
      <c r="IC3" s="110"/>
      <c r="ID3" s="110"/>
      <c r="IE3" s="110"/>
      <c r="IF3" s="110"/>
      <c r="IG3" s="110"/>
      <c r="IH3" s="110"/>
      <c r="II3" s="110"/>
      <c r="IJ3" s="110"/>
      <c r="IK3" s="110"/>
      <c r="IL3" s="110"/>
      <c r="IM3" s="110"/>
      <c r="IN3" s="110"/>
      <c r="IO3" s="110"/>
      <c r="IP3" s="110"/>
      <c r="IQ3" s="110"/>
      <c r="IR3" s="110"/>
      <c r="IS3" s="110"/>
      <c r="IT3" s="110"/>
      <c r="IU3" s="110"/>
      <c r="IV3" s="110"/>
      <c r="IW3" s="110"/>
      <c r="IX3" s="110"/>
      <c r="IY3" s="110"/>
      <c r="IZ3" s="110"/>
      <c r="JA3" s="110"/>
      <c r="JB3" s="110"/>
      <c r="JC3" s="110"/>
      <c r="JD3" s="110"/>
      <c r="JE3" s="110"/>
      <c r="JF3" s="110"/>
      <c r="JG3" s="110"/>
      <c r="JH3" s="110"/>
      <c r="JI3" s="110"/>
      <c r="JJ3" s="110"/>
      <c r="JK3" s="110"/>
      <c r="JL3" s="110"/>
      <c r="JM3" s="110"/>
      <c r="JN3" s="110"/>
      <c r="JO3" s="110"/>
      <c r="JP3" s="110"/>
      <c r="JQ3" s="110"/>
      <c r="JR3" s="110"/>
      <c r="JS3" s="110"/>
      <c r="JT3" s="110"/>
      <c r="JU3" s="110"/>
      <c r="JV3" s="110"/>
      <c r="JW3" s="110"/>
      <c r="JX3" s="110"/>
      <c r="JY3" s="110"/>
      <c r="JZ3" s="110"/>
      <c r="KA3" s="110"/>
      <c r="KB3" s="110"/>
      <c r="KC3" s="110"/>
      <c r="KD3" s="110"/>
      <c r="KE3" s="110"/>
      <c r="KF3" s="110"/>
      <c r="KG3" s="110"/>
      <c r="KH3" s="110"/>
      <c r="KI3" s="110"/>
      <c r="KJ3" s="110"/>
      <c r="KK3" s="110"/>
      <c r="KL3" s="110"/>
      <c r="KM3" s="110"/>
      <c r="KN3" s="110"/>
      <c r="KO3" s="110"/>
      <c r="KP3" s="110"/>
      <c r="KQ3" s="110"/>
      <c r="KR3" s="110"/>
      <c r="KS3" s="110"/>
      <c r="KT3" s="110"/>
      <c r="KU3" s="110"/>
      <c r="KV3" s="110"/>
      <c r="KW3" s="110"/>
      <c r="KX3" s="110"/>
      <c r="KY3" s="110"/>
      <c r="KZ3" s="110"/>
      <c r="LA3" s="110"/>
      <c r="LB3" s="110"/>
      <c r="LC3" s="110"/>
      <c r="LD3" s="110"/>
      <c r="LE3" s="110"/>
      <c r="LF3" s="110"/>
      <c r="LG3" s="110"/>
      <c r="LH3" s="110"/>
      <c r="LI3" s="110"/>
      <c r="LJ3" s="110"/>
      <c r="LK3" s="110"/>
      <c r="LL3" s="110"/>
      <c r="LM3" s="110"/>
      <c r="LN3" s="110"/>
      <c r="LO3" s="110"/>
      <c r="LP3" s="110"/>
      <c r="LQ3" s="110"/>
      <c r="LR3" s="110"/>
      <c r="LS3" s="110"/>
      <c r="LT3" s="110"/>
      <c r="LU3" s="110"/>
      <c r="LV3" s="110"/>
      <c r="LW3" s="110"/>
      <c r="LX3" s="110"/>
      <c r="LY3" s="110"/>
      <c r="LZ3" s="110"/>
      <c r="MA3" s="110"/>
      <c r="MB3" s="110"/>
      <c r="MC3" s="110"/>
      <c r="MD3" s="110"/>
      <c r="ME3" s="110"/>
      <c r="MF3" s="110"/>
      <c r="MG3" s="110"/>
      <c r="MH3" s="110"/>
      <c r="MI3" s="110"/>
      <c r="MJ3" s="110"/>
      <c r="MK3" s="110"/>
      <c r="ML3" s="110"/>
      <c r="MM3" s="110"/>
      <c r="MN3" s="110"/>
      <c r="MO3" s="110"/>
      <c r="MP3" s="110"/>
      <c r="MQ3" s="110"/>
      <c r="MR3" s="110"/>
      <c r="MS3" s="110"/>
      <c r="MT3" s="110"/>
      <c r="MU3" s="110"/>
      <c r="MV3" s="110"/>
      <c r="MW3" s="110"/>
      <c r="MX3" s="110"/>
      <c r="MY3" s="110"/>
      <c r="MZ3" s="110"/>
      <c r="NA3" s="110"/>
      <c r="NB3" s="110"/>
      <c r="NC3" s="110"/>
      <c r="ND3" s="110"/>
      <c r="NE3" s="110"/>
      <c r="NF3" s="110"/>
      <c r="NG3" s="110"/>
      <c r="NH3" s="110"/>
      <c r="NI3" s="110"/>
      <c r="NJ3" s="110"/>
      <c r="NK3" s="110"/>
      <c r="NL3" s="110"/>
      <c r="NM3" s="110"/>
      <c r="NN3" s="110"/>
      <c r="NO3" s="110"/>
      <c r="NP3" s="110"/>
      <c r="NQ3" s="110"/>
      <c r="NR3" s="110"/>
      <c r="NS3" s="110"/>
      <c r="NT3" s="110"/>
      <c r="NU3" s="110"/>
      <c r="NV3" s="110"/>
      <c r="NW3" s="110"/>
      <c r="NX3" s="110"/>
      <c r="NY3" s="110"/>
      <c r="NZ3" s="110"/>
      <c r="OA3" s="110"/>
      <c r="OB3" s="110"/>
      <c r="OC3" s="110"/>
      <c r="OD3" s="110"/>
      <c r="OE3" s="110"/>
      <c r="OF3" s="110"/>
      <c r="OG3" s="110"/>
      <c r="OH3" s="110"/>
      <c r="OI3" s="110"/>
      <c r="OJ3" s="110"/>
      <c r="OK3" s="110"/>
      <c r="OL3" s="110"/>
      <c r="OM3" s="110"/>
      <c r="ON3" s="110"/>
      <c r="OO3" s="110"/>
      <c r="OP3" s="110"/>
      <c r="OQ3" s="110"/>
      <c r="OR3" s="110"/>
      <c r="OS3" s="110"/>
      <c r="OT3" s="110"/>
      <c r="OU3" s="110"/>
      <c r="OV3" s="110"/>
      <c r="OW3" s="110"/>
      <c r="OX3" s="110"/>
      <c r="OY3" s="110"/>
      <c r="OZ3" s="110"/>
      <c r="PA3" s="110"/>
      <c r="PB3" s="110"/>
      <c r="PC3" s="110"/>
      <c r="PD3" s="110"/>
      <c r="PE3" s="110"/>
      <c r="PF3" s="110"/>
      <c r="PG3" s="110"/>
      <c r="PH3" s="110"/>
      <c r="PI3" s="110"/>
      <c r="PJ3" s="110"/>
      <c r="PK3" s="110"/>
      <c r="PL3" s="110"/>
      <c r="PM3" s="110"/>
      <c r="PN3" s="110"/>
      <c r="PO3" s="110"/>
      <c r="PP3" s="110"/>
      <c r="PQ3" s="110"/>
      <c r="PR3" s="110"/>
      <c r="PS3" s="110"/>
      <c r="PT3" s="110"/>
      <c r="PU3" s="110"/>
      <c r="PV3" s="110"/>
      <c r="PW3" s="110"/>
      <c r="PX3" s="110"/>
      <c r="PY3" s="110"/>
      <c r="PZ3" s="110"/>
      <c r="QA3" s="110"/>
      <c r="QB3" s="110"/>
      <c r="QC3" s="110"/>
      <c r="QD3" s="110"/>
      <c r="QE3" s="110"/>
      <c r="QF3" s="110"/>
      <c r="QG3" s="110"/>
      <c r="QH3" s="110"/>
      <c r="QI3" s="110"/>
      <c r="QJ3" s="110"/>
      <c r="QK3" s="110"/>
      <c r="QL3" s="110"/>
      <c r="QM3" s="110"/>
      <c r="QN3" s="110"/>
      <c r="QO3" s="110"/>
      <c r="QP3" s="110"/>
      <c r="QQ3" s="110"/>
      <c r="QR3" s="110"/>
      <c r="QS3" s="110"/>
      <c r="QT3" s="110"/>
      <c r="QU3" s="110"/>
      <c r="QV3" s="110"/>
      <c r="QW3" s="110"/>
      <c r="QX3" s="110"/>
      <c r="QY3" s="110"/>
      <c r="QZ3" s="110"/>
      <c r="RA3" s="110"/>
      <c r="RB3" s="110"/>
      <c r="RC3" s="110"/>
      <c r="RD3" s="110"/>
      <c r="RE3" s="110"/>
      <c r="RF3" s="110"/>
      <c r="RG3" s="110"/>
      <c r="RH3" s="110"/>
      <c r="RI3" s="110"/>
      <c r="RJ3" s="110"/>
      <c r="RK3" s="110"/>
      <c r="RL3" s="110"/>
      <c r="RM3" s="110"/>
      <c r="RN3" s="110"/>
      <c r="RO3" s="110"/>
      <c r="RP3" s="110"/>
      <c r="RQ3" s="110"/>
      <c r="RR3" s="110"/>
      <c r="RS3" s="110"/>
      <c r="RT3" s="110"/>
      <c r="RU3" s="110"/>
      <c r="RV3" s="110"/>
      <c r="RW3" s="110"/>
      <c r="RX3" s="110"/>
      <c r="RY3" s="110"/>
      <c r="RZ3" s="110"/>
      <c r="SA3" s="110"/>
      <c r="SB3" s="110"/>
      <c r="SC3" s="110"/>
      <c r="SD3" s="110"/>
      <c r="SE3" s="110"/>
      <c r="SF3" s="110"/>
      <c r="SG3" s="110"/>
      <c r="SH3" s="110"/>
      <c r="SI3" s="110"/>
      <c r="SJ3" s="110"/>
      <c r="SK3" s="110"/>
      <c r="SL3" s="110"/>
      <c r="SM3" s="110"/>
      <c r="SN3" s="110"/>
      <c r="SO3" s="110"/>
      <c r="SP3" s="110"/>
      <c r="SQ3" s="110"/>
      <c r="SR3" s="110"/>
      <c r="SS3" s="110"/>
      <c r="ST3" s="110"/>
      <c r="SU3" s="110"/>
      <c r="SV3" s="110"/>
      <c r="SW3" s="110"/>
      <c r="SX3" s="110"/>
      <c r="SY3" s="110"/>
      <c r="SZ3" s="110"/>
      <c r="TA3" s="110"/>
      <c r="TB3" s="110"/>
      <c r="TC3" s="110"/>
      <c r="TD3" s="110"/>
      <c r="TE3" s="110"/>
      <c r="TF3" s="110"/>
      <c r="TG3" s="110"/>
      <c r="TH3" s="110"/>
      <c r="TI3" s="110"/>
      <c r="TJ3" s="110"/>
      <c r="TK3" s="110"/>
      <c r="TL3" s="110"/>
      <c r="TM3" s="110"/>
      <c r="TN3" s="110"/>
      <c r="TO3" s="110"/>
      <c r="TP3" s="110"/>
      <c r="TQ3" s="110"/>
      <c r="TR3" s="110"/>
      <c r="TS3" s="110"/>
      <c r="TT3" s="110"/>
      <c r="TU3" s="110"/>
      <c r="TV3" s="110"/>
      <c r="TW3" s="110"/>
      <c r="TX3" s="110"/>
      <c r="TY3" s="110"/>
      <c r="TZ3" s="110"/>
      <c r="UA3" s="110"/>
      <c r="UB3" s="110"/>
      <c r="UC3" s="110"/>
      <c r="UD3" s="110"/>
      <c r="UE3" s="110"/>
      <c r="UF3" s="110"/>
      <c r="UG3" s="110"/>
      <c r="UH3" s="110"/>
      <c r="UI3" s="110"/>
      <c r="UJ3" s="110"/>
      <c r="UK3" s="110"/>
      <c r="UL3" s="110"/>
      <c r="UM3" s="110"/>
      <c r="UN3" s="110"/>
      <c r="UO3" s="110"/>
      <c r="UP3" s="110"/>
      <c r="UQ3" s="110"/>
      <c r="UR3" s="110"/>
      <c r="US3" s="110"/>
      <c r="UT3" s="110"/>
      <c r="UU3" s="110"/>
      <c r="UV3" s="110"/>
      <c r="UW3" s="110"/>
      <c r="UX3" s="110"/>
      <c r="UY3" s="110"/>
      <c r="UZ3" s="110"/>
      <c r="VA3" s="110"/>
      <c r="VB3" s="110"/>
      <c r="VC3" s="110"/>
      <c r="VD3" s="110"/>
      <c r="VE3" s="110"/>
      <c r="VF3" s="110"/>
      <c r="VG3" s="110"/>
      <c r="VH3" s="110"/>
      <c r="VI3" s="110"/>
      <c r="VJ3" s="110"/>
      <c r="VK3" s="110"/>
      <c r="VL3" s="110"/>
      <c r="VM3" s="110"/>
      <c r="VN3" s="110"/>
      <c r="VO3" s="110"/>
      <c r="VP3" s="110"/>
      <c r="VQ3" s="110"/>
      <c r="VR3" s="110"/>
      <c r="VS3" s="110"/>
      <c r="VT3" s="110"/>
      <c r="VU3" s="110"/>
      <c r="VV3" s="110"/>
      <c r="VW3" s="110"/>
      <c r="VX3" s="110"/>
      <c r="VY3" s="110"/>
      <c r="VZ3" s="110"/>
      <c r="WA3" s="110"/>
      <c r="WB3" s="110"/>
      <c r="WC3" s="110"/>
      <c r="WD3" s="110"/>
      <c r="WE3" s="110"/>
      <c r="WF3" s="110"/>
      <c r="WG3" s="110"/>
      <c r="WH3" s="110"/>
      <c r="WI3" s="110"/>
      <c r="WJ3" s="110"/>
      <c r="WK3" s="110"/>
      <c r="WL3" s="110"/>
      <c r="WM3" s="110"/>
      <c r="WN3" s="110"/>
      <c r="WO3" s="110"/>
      <c r="WP3" s="110"/>
      <c r="WQ3" s="110"/>
      <c r="WR3" s="110"/>
      <c r="WS3" s="110"/>
      <c r="WT3" s="110"/>
      <c r="WU3" s="110"/>
      <c r="WV3" s="110"/>
      <c r="WW3" s="110"/>
      <c r="WX3" s="110"/>
      <c r="WY3" s="110"/>
      <c r="WZ3" s="110"/>
      <c r="XA3" s="110"/>
      <c r="XB3" s="110"/>
      <c r="XC3" s="110"/>
      <c r="XD3" s="110"/>
      <c r="XE3" s="110"/>
      <c r="XF3" s="110"/>
      <c r="XG3" s="110"/>
      <c r="XH3" s="110"/>
      <c r="XI3" s="110"/>
      <c r="XJ3" s="110"/>
      <c r="XK3" s="110"/>
      <c r="XL3" s="110"/>
      <c r="XM3" s="110"/>
      <c r="XN3" s="110"/>
      <c r="XO3" s="110"/>
      <c r="XP3" s="110"/>
      <c r="XQ3" s="110"/>
      <c r="XR3" s="110"/>
      <c r="XS3" s="110"/>
      <c r="XT3" s="110"/>
      <c r="XU3" s="110"/>
      <c r="XV3" s="110"/>
      <c r="XW3" s="110"/>
      <c r="XX3" s="110"/>
      <c r="XY3" s="110"/>
      <c r="XZ3" s="110"/>
      <c r="YA3" s="110"/>
      <c r="YB3" s="110"/>
      <c r="YC3" s="110"/>
      <c r="YD3" s="110"/>
      <c r="YE3" s="110"/>
      <c r="YF3" s="110"/>
      <c r="YG3" s="110"/>
      <c r="YH3" s="110"/>
      <c r="YI3" s="110"/>
      <c r="YJ3" s="110"/>
      <c r="YK3" s="110"/>
      <c r="YL3" s="110"/>
      <c r="YM3" s="110"/>
      <c r="YN3" s="110"/>
      <c r="YO3" s="110"/>
      <c r="YP3" s="110"/>
      <c r="YQ3" s="110"/>
      <c r="YR3" s="110"/>
      <c r="YS3" s="110"/>
      <c r="YT3" s="110"/>
      <c r="YU3" s="110"/>
      <c r="YV3" s="110"/>
      <c r="YW3" s="110"/>
      <c r="YX3" s="110"/>
      <c r="YY3" s="110"/>
      <c r="YZ3" s="110"/>
      <c r="ZA3" s="110"/>
      <c r="ZB3" s="110"/>
      <c r="ZC3" s="110"/>
      <c r="ZD3" s="110"/>
      <c r="ZE3" s="110"/>
      <c r="ZF3" s="110"/>
      <c r="ZG3" s="110"/>
      <c r="ZH3" s="110"/>
      <c r="ZI3" s="110"/>
      <c r="ZJ3" s="110"/>
      <c r="ZK3" s="110"/>
      <c r="ZL3" s="110"/>
      <c r="ZM3" s="110"/>
      <c r="ZN3" s="110"/>
      <c r="ZO3" s="110"/>
      <c r="ZP3" s="110"/>
      <c r="ZQ3" s="110"/>
      <c r="ZR3" s="110"/>
      <c r="ZS3" s="110"/>
      <c r="ZT3" s="110"/>
      <c r="ZU3" s="110"/>
      <c r="ZV3" s="110"/>
      <c r="ZW3" s="110"/>
      <c r="ZX3" s="110"/>
      <c r="ZY3" s="110"/>
      <c r="ZZ3" s="110"/>
      <c r="AAA3" s="110"/>
      <c r="AAB3" s="110"/>
      <c r="AAC3" s="110"/>
      <c r="AAD3" s="110"/>
      <c r="AAE3" s="110"/>
      <c r="AAF3" s="110"/>
      <c r="AAG3" s="110"/>
      <c r="AAH3" s="110"/>
      <c r="AAI3" s="110"/>
      <c r="AAJ3" s="110"/>
      <c r="AAK3" s="110"/>
      <c r="AAL3" s="110"/>
      <c r="AAM3" s="110"/>
      <c r="AAN3" s="110"/>
      <c r="AAO3" s="110"/>
      <c r="AAP3" s="110"/>
      <c r="AAQ3" s="110"/>
      <c r="AAR3" s="110"/>
      <c r="AAS3" s="110"/>
      <c r="AAT3" s="110"/>
      <c r="AAU3" s="110"/>
      <c r="AAV3" s="110"/>
      <c r="AAW3" s="110"/>
      <c r="AAX3" s="110"/>
      <c r="AAY3" s="110"/>
      <c r="AAZ3" s="110"/>
      <c r="ABA3" s="110"/>
      <c r="ABB3" s="110"/>
      <c r="ABC3" s="110"/>
      <c r="ABD3" s="110"/>
      <c r="ABE3" s="110"/>
      <c r="ABF3" s="110"/>
      <c r="ABG3" s="110"/>
      <c r="ABH3" s="110"/>
      <c r="ABI3" s="110"/>
      <c r="ABJ3" s="110"/>
      <c r="ABK3" s="110"/>
      <c r="ABL3" s="110"/>
      <c r="ABM3" s="110"/>
      <c r="ABN3" s="110"/>
      <c r="ABO3" s="110"/>
      <c r="ABP3" s="110"/>
      <c r="ABQ3" s="110"/>
      <c r="ABR3" s="110"/>
      <c r="ABS3" s="110"/>
      <c r="ABT3" s="110"/>
      <c r="ABU3" s="110"/>
      <c r="ABV3" s="110"/>
      <c r="ABW3" s="110"/>
      <c r="ABX3" s="110"/>
      <c r="ABY3" s="110"/>
      <c r="ABZ3" s="110"/>
      <c r="ACA3" s="110"/>
      <c r="ACB3" s="110"/>
      <c r="ACC3" s="110"/>
      <c r="ACD3" s="110"/>
      <c r="ACE3" s="110"/>
      <c r="ACF3" s="110"/>
      <c r="ACG3" s="110"/>
      <c r="ACH3" s="110"/>
      <c r="ACI3" s="110"/>
      <c r="ACJ3" s="110"/>
      <c r="ACK3" s="110"/>
      <c r="ACL3" s="110"/>
      <c r="ACM3" s="110"/>
      <c r="ACN3" s="110"/>
      <c r="ACO3" s="110"/>
      <c r="ACP3" s="110"/>
      <c r="ACQ3" s="110"/>
      <c r="ACR3" s="110"/>
      <c r="ACS3" s="110"/>
      <c r="ACT3" s="110"/>
      <c r="ACU3" s="110"/>
      <c r="ACV3" s="110"/>
      <c r="ACW3" s="110"/>
      <c r="ACX3" s="110"/>
      <c r="ACY3" s="110"/>
      <c r="ACZ3" s="110"/>
      <c r="ADA3" s="110"/>
      <c r="ADB3" s="110"/>
      <c r="ADC3" s="110"/>
      <c r="ADD3" s="110"/>
      <c r="ADE3" s="110"/>
      <c r="ADF3" s="110"/>
      <c r="ADG3" s="110"/>
      <c r="ADH3" s="110"/>
      <c r="ADI3" s="110"/>
      <c r="ADJ3" s="110"/>
      <c r="ADK3" s="110"/>
      <c r="ADL3" s="110"/>
      <c r="ADM3" s="110"/>
      <c r="ADN3" s="110"/>
      <c r="ADO3" s="110"/>
      <c r="ADP3" s="110"/>
      <c r="ADQ3" s="110"/>
      <c r="ADR3" s="110"/>
      <c r="ADS3" s="110"/>
      <c r="ADT3" s="110"/>
      <c r="ADU3" s="110"/>
      <c r="ADV3" s="110"/>
      <c r="ADW3" s="110"/>
      <c r="ADX3" s="110"/>
      <c r="ADY3" s="110"/>
      <c r="ADZ3" s="110"/>
      <c r="AEA3" s="110"/>
      <c r="AEB3" s="110"/>
      <c r="AEC3" s="110"/>
      <c r="AED3" s="110"/>
      <c r="AEE3" s="110"/>
      <c r="AEF3" s="110"/>
      <c r="AEG3" s="110"/>
      <c r="AEH3" s="110"/>
      <c r="AEI3" s="110"/>
      <c r="AEJ3" s="110"/>
      <c r="AEK3" s="110"/>
      <c r="AEL3" s="110"/>
      <c r="AEM3" s="110"/>
      <c r="AEN3" s="110"/>
      <c r="AEO3" s="110"/>
      <c r="AEP3" s="110"/>
      <c r="AEQ3" s="110"/>
      <c r="AER3" s="110"/>
      <c r="AES3" s="110"/>
      <c r="AET3" s="110"/>
      <c r="AEU3" s="110"/>
      <c r="AEV3" s="110"/>
      <c r="AEW3" s="110"/>
      <c r="AEX3" s="110"/>
      <c r="AEY3" s="110"/>
      <c r="AEZ3" s="110"/>
      <c r="AFA3" s="110"/>
      <c r="AFB3" s="110"/>
      <c r="AFC3" s="110"/>
      <c r="AFD3" s="110"/>
      <c r="AFE3" s="110"/>
      <c r="AFF3" s="110"/>
      <c r="AFG3" s="110"/>
      <c r="AFH3" s="110"/>
      <c r="AFI3" s="110"/>
      <c r="AFJ3" s="110"/>
      <c r="AFK3" s="110"/>
      <c r="AFL3" s="110"/>
      <c r="AFM3" s="110"/>
      <c r="AFN3" s="110"/>
      <c r="AFO3" s="110"/>
      <c r="AFP3" s="110"/>
      <c r="AFQ3" s="110"/>
      <c r="AFR3" s="110"/>
      <c r="AFS3" s="110"/>
      <c r="AFT3" s="110"/>
      <c r="AFU3" s="110"/>
      <c r="AFV3" s="110"/>
      <c r="AFW3" s="110"/>
      <c r="AFX3" s="110"/>
      <c r="AFY3" s="110"/>
      <c r="AFZ3" s="110"/>
      <c r="AGA3" s="110"/>
      <c r="AGB3" s="110"/>
      <c r="AGC3" s="110"/>
      <c r="AGD3" s="110"/>
      <c r="AGE3" s="110"/>
      <c r="AGF3" s="110"/>
      <c r="AGG3" s="110"/>
      <c r="AGH3" s="110"/>
      <c r="AGI3" s="110"/>
      <c r="AGJ3" s="110"/>
      <c r="AGK3" s="110"/>
      <c r="AGL3" s="110"/>
      <c r="AGM3" s="110"/>
      <c r="AGN3" s="110"/>
      <c r="AGO3" s="110"/>
      <c r="AGP3" s="110"/>
      <c r="AGQ3" s="110"/>
      <c r="AGR3" s="110"/>
      <c r="AGS3" s="110"/>
      <c r="AGT3" s="110"/>
      <c r="AGU3" s="110"/>
      <c r="AGV3" s="110"/>
      <c r="AGW3" s="110"/>
      <c r="AGX3" s="110"/>
      <c r="AGY3" s="110"/>
      <c r="AGZ3" s="110"/>
      <c r="AHA3" s="110"/>
      <c r="AHB3" s="110"/>
      <c r="AHC3" s="110"/>
      <c r="AHD3" s="110"/>
      <c r="AHE3" s="110"/>
      <c r="AHF3" s="110"/>
      <c r="AHG3" s="110"/>
      <c r="AHH3" s="110"/>
      <c r="AHI3" s="110"/>
      <c r="AHJ3" s="110"/>
      <c r="AHK3" s="110"/>
      <c r="AHL3" s="110"/>
      <c r="AHM3" s="110"/>
      <c r="AHN3" s="110"/>
      <c r="AHO3" s="110"/>
      <c r="AHP3" s="110"/>
      <c r="AHQ3" s="110"/>
      <c r="AHR3" s="110"/>
      <c r="AHS3" s="110"/>
      <c r="AHT3" s="110"/>
      <c r="AHU3" s="110"/>
      <c r="AHV3" s="110"/>
      <c r="AHW3" s="110"/>
      <c r="AHX3" s="110"/>
      <c r="AHY3" s="110"/>
      <c r="AHZ3" s="110"/>
      <c r="AIA3" s="110"/>
      <c r="AIB3" s="110"/>
      <c r="AIC3" s="110"/>
      <c r="AID3" s="110"/>
      <c r="AIE3" s="110"/>
      <c r="AIF3" s="110"/>
      <c r="AIG3" s="110"/>
      <c r="AIH3" s="110"/>
      <c r="AII3" s="110"/>
      <c r="AIJ3" s="110"/>
      <c r="AIK3" s="110"/>
      <c r="AIL3" s="110"/>
      <c r="AIM3" s="110"/>
      <c r="AIN3" s="110"/>
      <c r="AIO3" s="110"/>
      <c r="AIP3" s="110"/>
      <c r="AIQ3" s="110"/>
      <c r="AIR3" s="110"/>
      <c r="AIS3" s="110"/>
      <c r="AIT3" s="110"/>
      <c r="AIU3" s="110"/>
      <c r="AIV3" s="110"/>
      <c r="AIW3" s="110"/>
      <c r="AIX3" s="110"/>
      <c r="AIY3" s="110"/>
      <c r="AIZ3" s="110"/>
      <c r="AJA3" s="110"/>
      <c r="AJB3" s="110"/>
      <c r="AJC3" s="110"/>
      <c r="AJD3" s="110"/>
      <c r="AJE3" s="110"/>
      <c r="AJF3" s="110"/>
      <c r="AJG3" s="110"/>
      <c r="AJH3" s="110"/>
      <c r="AJI3" s="110"/>
      <c r="AJJ3" s="110"/>
      <c r="AJK3" s="110"/>
      <c r="AJL3" s="110"/>
      <c r="AJM3" s="110"/>
      <c r="AJN3" s="110"/>
      <c r="AJO3" s="110"/>
      <c r="AJP3" s="110"/>
      <c r="AJQ3" s="110"/>
      <c r="AJR3" s="110"/>
      <c r="AJS3" s="110"/>
      <c r="AJT3" s="110"/>
      <c r="AJU3" s="110"/>
      <c r="AJV3" s="110"/>
      <c r="AJW3" s="110"/>
      <c r="AJX3" s="110"/>
      <c r="AJY3" s="110"/>
      <c r="AJZ3" s="110"/>
      <c r="AKA3" s="110"/>
      <c r="AKB3" s="110"/>
      <c r="AKC3" s="110"/>
      <c r="AKD3" s="110"/>
      <c r="AKE3" s="110"/>
      <c r="AKF3" s="110"/>
      <c r="AKG3" s="110"/>
      <c r="AKH3" s="110"/>
      <c r="AKI3" s="110"/>
      <c r="AKJ3" s="110"/>
      <c r="AKK3" s="110"/>
      <c r="AKL3" s="110"/>
      <c r="AKM3" s="110"/>
      <c r="AKN3" s="110"/>
      <c r="AKO3" s="110"/>
      <c r="AKP3" s="110"/>
      <c r="AKQ3" s="110"/>
      <c r="AKR3" s="110"/>
      <c r="AKS3" s="110"/>
      <c r="AKT3" s="110"/>
      <c r="AKU3" s="110"/>
      <c r="AKV3" s="110"/>
      <c r="AKW3" s="110"/>
      <c r="AKX3" s="110"/>
      <c r="AKY3" s="110"/>
      <c r="AKZ3" s="110"/>
      <c r="ALA3" s="110"/>
      <c r="ALB3" s="110"/>
      <c r="ALC3" s="110"/>
      <c r="ALD3" s="110"/>
      <c r="ALE3" s="110"/>
      <c r="ALF3" s="110"/>
      <c r="ALG3" s="110"/>
      <c r="ALH3" s="110"/>
      <c r="ALI3" s="110"/>
      <c r="ALJ3" s="110"/>
      <c r="ALK3" s="110"/>
      <c r="ALL3" s="110"/>
      <c r="ALM3" s="110"/>
      <c r="ALN3" s="110"/>
      <c r="ALO3" s="110"/>
      <c r="ALP3" s="110"/>
      <c r="ALQ3" s="110"/>
      <c r="ALR3" s="110"/>
      <c r="ALS3" s="110"/>
      <c r="ALT3" s="110"/>
      <c r="ALU3" s="110"/>
      <c r="ALV3" s="110"/>
      <c r="ALW3" s="110"/>
      <c r="ALX3" s="110"/>
      <c r="ALY3" s="110"/>
      <c r="ALZ3" s="110"/>
      <c r="AMA3" s="110"/>
      <c r="AMB3" s="110"/>
      <c r="AMC3" s="110"/>
      <c r="AMD3" s="110"/>
      <c r="AME3" s="110"/>
      <c r="AMF3" s="110"/>
      <c r="AMG3" s="110"/>
      <c r="AMH3" s="110"/>
      <c r="AMI3" s="110"/>
      <c r="AMJ3" s="110"/>
      <c r="AMK3" s="110"/>
      <c r="AML3" s="110"/>
      <c r="AMM3" s="110"/>
      <c r="AMN3" s="110"/>
    </row>
    <row r="4" spans="1:1028" s="56" customFormat="1" ht="24.95" customHeight="1" x14ac:dyDescent="0.25">
      <c r="A4" s="49" t="s">
        <v>126</v>
      </c>
      <c r="B4" s="50" t="s">
        <v>128</v>
      </c>
      <c r="C4" s="49" t="s">
        <v>130</v>
      </c>
      <c r="D4" s="49">
        <v>122171580</v>
      </c>
      <c r="E4" s="49" t="s">
        <v>61</v>
      </c>
      <c r="F4" s="51">
        <v>182.5</v>
      </c>
      <c r="G4" s="51"/>
      <c r="H4" s="51">
        <f t="shared" si="0"/>
        <v>182.5</v>
      </c>
      <c r="I4" s="52">
        <v>120</v>
      </c>
      <c r="J4" s="52">
        <f t="shared" si="1"/>
        <v>1.5208333333333333</v>
      </c>
      <c r="K4" s="53">
        <f>VLOOKUP($A4,'ASISTENCIA '!$A:$Y,22,FALSE)</f>
        <v>0</v>
      </c>
      <c r="L4" s="53">
        <f>VLOOKUP($A4,'ASISTENCIA '!$A:$Y,23,FALSE)</f>
        <v>3</v>
      </c>
      <c r="M4" s="53">
        <f t="shared" si="2"/>
        <v>96</v>
      </c>
      <c r="N4" s="52"/>
      <c r="O4" s="54"/>
      <c r="P4" s="51">
        <f t="shared" si="3"/>
        <v>146</v>
      </c>
      <c r="Q4" s="53">
        <f>VLOOKUP($A4,'ASISTENCIA '!$A:$Y,24,FALSE)</f>
        <v>0</v>
      </c>
      <c r="R4" s="51">
        <f t="shared" si="4"/>
        <v>96</v>
      </c>
      <c r="S4" s="51">
        <f t="shared" si="5"/>
        <v>146</v>
      </c>
      <c r="T4" s="51"/>
      <c r="U4" s="51">
        <f t="shared" si="9"/>
        <v>146</v>
      </c>
      <c r="V4" s="51"/>
      <c r="W4" s="62">
        <f>+U4*3%</f>
        <v>4.38</v>
      </c>
      <c r="X4" s="51"/>
      <c r="Y4" s="51">
        <f t="shared" si="6"/>
        <v>4.38</v>
      </c>
      <c r="Z4" s="51"/>
      <c r="AA4" s="51"/>
      <c r="AB4" s="108">
        <f t="shared" si="11"/>
        <v>141.62</v>
      </c>
      <c r="AC4" s="55">
        <f t="shared" si="7"/>
        <v>4.38</v>
      </c>
      <c r="AD4" s="55">
        <f t="shared" si="8"/>
        <v>4.3799999999999955</v>
      </c>
      <c r="AE4" s="56" t="s">
        <v>8</v>
      </c>
      <c r="AF4" s="56">
        <v>8</v>
      </c>
      <c r="AJ4" s="82">
        <f t="shared" si="12"/>
        <v>141.62</v>
      </c>
    </row>
    <row r="5" spans="1:1028" s="109" customFormat="1" ht="24.95" customHeight="1" x14ac:dyDescent="0.25">
      <c r="A5" s="19" t="s">
        <v>170</v>
      </c>
      <c r="B5" s="7" t="s">
        <v>94</v>
      </c>
      <c r="C5" s="19" t="s">
        <v>171</v>
      </c>
      <c r="D5" s="19">
        <v>123621161</v>
      </c>
      <c r="E5" s="94" t="s">
        <v>61</v>
      </c>
      <c r="F5" s="103">
        <v>182.5</v>
      </c>
      <c r="G5" s="103"/>
      <c r="H5" s="103">
        <f t="shared" si="0"/>
        <v>182.5</v>
      </c>
      <c r="I5" s="104">
        <v>120</v>
      </c>
      <c r="J5" s="104">
        <f t="shared" si="1"/>
        <v>1.5208333333333333</v>
      </c>
      <c r="K5" s="105">
        <f>VLOOKUP($A5,'ASISTENCIA '!$A:$Y,22,FALSE)</f>
        <v>1</v>
      </c>
      <c r="L5" s="105">
        <f>VLOOKUP($A5,'ASISTENCIA '!$A:$Y,23,FALSE)</f>
        <v>1</v>
      </c>
      <c r="M5" s="105">
        <f t="shared" si="2"/>
        <v>96</v>
      </c>
      <c r="N5" s="104"/>
      <c r="O5" s="106"/>
      <c r="P5" s="103">
        <f t="shared" si="3"/>
        <v>146</v>
      </c>
      <c r="Q5" s="105">
        <f>VLOOKUP($A5,'ASISTENCIA '!$A:$Y,24,FALSE)</f>
        <v>1.5</v>
      </c>
      <c r="R5" s="103">
        <f t="shared" si="4"/>
        <v>94.5</v>
      </c>
      <c r="S5" s="103">
        <f t="shared" si="5"/>
        <v>143.71875</v>
      </c>
      <c r="T5" s="103"/>
      <c r="U5" s="103">
        <f t="shared" si="9"/>
        <v>143.71875</v>
      </c>
      <c r="V5" s="103">
        <f t="shared" si="10"/>
        <v>14.371875000000001</v>
      </c>
      <c r="W5" s="107"/>
      <c r="X5" s="103"/>
      <c r="Y5" s="103">
        <f t="shared" si="6"/>
        <v>0</v>
      </c>
      <c r="Z5" s="103"/>
      <c r="AA5" s="103"/>
      <c r="AB5" s="108">
        <f t="shared" si="11"/>
        <v>129.34687500000001</v>
      </c>
      <c r="AC5" s="14">
        <f t="shared" si="7"/>
        <v>14.371875000000001</v>
      </c>
      <c r="AD5" s="14">
        <f t="shared" si="8"/>
        <v>14.371874999999989</v>
      </c>
      <c r="AJ5" s="82">
        <f t="shared" si="12"/>
        <v>129.34687500000001</v>
      </c>
    </row>
    <row r="6" spans="1:1028" s="109" customFormat="1" ht="24.95" customHeight="1" x14ac:dyDescent="0.25">
      <c r="A6" s="81" t="s">
        <v>155</v>
      </c>
      <c r="B6" s="7" t="s">
        <v>94</v>
      </c>
      <c r="C6" s="7" t="s">
        <v>156</v>
      </c>
      <c r="D6" s="7">
        <v>123410961</v>
      </c>
      <c r="E6" s="94" t="s">
        <v>61</v>
      </c>
      <c r="F6" s="103">
        <v>182.5</v>
      </c>
      <c r="G6" s="103"/>
      <c r="H6" s="103">
        <f t="shared" si="0"/>
        <v>182.5</v>
      </c>
      <c r="I6" s="104">
        <v>120</v>
      </c>
      <c r="J6" s="104">
        <f t="shared" si="1"/>
        <v>1.5208333333333333</v>
      </c>
      <c r="K6" s="105">
        <f>VLOOKUP($A6,'ASISTENCIA '!$A:$Y,22,FALSE)</f>
        <v>0</v>
      </c>
      <c r="L6" s="105">
        <f>VLOOKUP($A6,'ASISTENCIA '!$A:$Y,23,FALSE)</f>
        <v>1</v>
      </c>
      <c r="M6" s="105">
        <f t="shared" si="2"/>
        <v>112</v>
      </c>
      <c r="N6" s="104"/>
      <c r="O6" s="106">
        <v>7</v>
      </c>
      <c r="P6" s="103">
        <f t="shared" si="3"/>
        <v>170.33333333333331</v>
      </c>
      <c r="Q6" s="105">
        <f>VLOOKUP($A6,'ASISTENCIA '!$A:$Y,24,FALSE)</f>
        <v>0</v>
      </c>
      <c r="R6" s="103">
        <f t="shared" si="4"/>
        <v>119</v>
      </c>
      <c r="S6" s="103">
        <f t="shared" si="5"/>
        <v>180.97916666666666</v>
      </c>
      <c r="T6" s="103"/>
      <c r="U6" s="103">
        <f t="shared" si="9"/>
        <v>180.97916666666666</v>
      </c>
      <c r="V6" s="103">
        <f t="shared" si="10"/>
        <v>18.097916666666666</v>
      </c>
      <c r="W6" s="107"/>
      <c r="X6" s="103"/>
      <c r="Y6" s="103">
        <f t="shared" si="6"/>
        <v>0</v>
      </c>
      <c r="Z6" s="103"/>
      <c r="AA6" s="103"/>
      <c r="AB6" s="108">
        <f t="shared" si="11"/>
        <v>162.88124999999999</v>
      </c>
      <c r="AC6" s="14">
        <f t="shared" si="7"/>
        <v>18.097916666666666</v>
      </c>
      <c r="AD6" s="14">
        <f t="shared" si="8"/>
        <v>18.097916666666663</v>
      </c>
      <c r="AJ6" s="82">
        <f t="shared" si="12"/>
        <v>162.88124999999999</v>
      </c>
    </row>
    <row r="7" spans="1:1028" s="109" customFormat="1" ht="24.95" customHeight="1" x14ac:dyDescent="0.25">
      <c r="A7" s="19" t="s">
        <v>157</v>
      </c>
      <c r="B7" s="7" t="s">
        <v>94</v>
      </c>
      <c r="C7" s="7" t="s">
        <v>158</v>
      </c>
      <c r="D7" s="19">
        <v>123449936</v>
      </c>
      <c r="E7" s="94" t="s">
        <v>61</v>
      </c>
      <c r="F7" s="103">
        <v>182.5</v>
      </c>
      <c r="G7" s="103"/>
      <c r="H7" s="103">
        <f t="shared" si="0"/>
        <v>182.5</v>
      </c>
      <c r="I7" s="104">
        <v>120</v>
      </c>
      <c r="J7" s="104">
        <f t="shared" si="1"/>
        <v>1.5208333333333333</v>
      </c>
      <c r="K7" s="105">
        <f>VLOOKUP($A7,'ASISTENCIA '!$A:$Y,22,FALSE)</f>
        <v>1</v>
      </c>
      <c r="L7" s="105">
        <f>VLOOKUP($A7,'ASISTENCIA '!$A:$Y,23,FALSE)</f>
        <v>1</v>
      </c>
      <c r="M7" s="105">
        <f t="shared" si="2"/>
        <v>96</v>
      </c>
      <c r="N7" s="104">
        <v>8</v>
      </c>
      <c r="O7" s="106"/>
      <c r="P7" s="103">
        <f t="shared" si="3"/>
        <v>146</v>
      </c>
      <c r="Q7" s="105">
        <f>VLOOKUP($A7,'ASISTENCIA '!$A:$Y,24,FALSE)</f>
        <v>0</v>
      </c>
      <c r="R7" s="103">
        <f t="shared" si="4"/>
        <v>104</v>
      </c>
      <c r="S7" s="103">
        <f t="shared" si="5"/>
        <v>158.16666666666666</v>
      </c>
      <c r="T7" s="103"/>
      <c r="U7" s="103">
        <f t="shared" si="9"/>
        <v>158.16666666666666</v>
      </c>
      <c r="V7" s="103">
        <f t="shared" si="10"/>
        <v>15.816666666666666</v>
      </c>
      <c r="W7" s="107"/>
      <c r="X7" s="103"/>
      <c r="Y7" s="103">
        <f t="shared" si="6"/>
        <v>0</v>
      </c>
      <c r="Z7" s="103"/>
      <c r="AA7" s="103"/>
      <c r="AB7" s="108">
        <f t="shared" si="11"/>
        <v>142.35</v>
      </c>
      <c r="AC7" s="14">
        <f t="shared" si="7"/>
        <v>15.816666666666666</v>
      </c>
      <c r="AD7" s="14">
        <f t="shared" si="8"/>
        <v>15.816666666666663</v>
      </c>
      <c r="AJ7" s="82">
        <f t="shared" si="12"/>
        <v>142.35</v>
      </c>
    </row>
    <row r="8" spans="1:1028" s="109" customFormat="1" ht="24.95" customHeight="1" x14ac:dyDescent="0.25">
      <c r="A8" s="19" t="s">
        <v>204</v>
      </c>
      <c r="B8" s="7" t="s">
        <v>94</v>
      </c>
      <c r="C8" s="7" t="s">
        <v>96</v>
      </c>
      <c r="D8" s="7">
        <v>121739080</v>
      </c>
      <c r="E8" s="94" t="s">
        <v>61</v>
      </c>
      <c r="F8" s="103">
        <v>182.5</v>
      </c>
      <c r="G8" s="103"/>
      <c r="H8" s="103">
        <f t="shared" si="0"/>
        <v>182.5</v>
      </c>
      <c r="I8" s="104">
        <v>120</v>
      </c>
      <c r="J8" s="104">
        <f t="shared" si="1"/>
        <v>1.5208333333333333</v>
      </c>
      <c r="K8" s="105">
        <f>VLOOKUP($A8,'ASISTENCIA '!$A:$Y,22,FALSE)</f>
        <v>1</v>
      </c>
      <c r="L8" s="105">
        <f>VLOOKUP($A8,'ASISTENCIA '!$A:$Y,23,FALSE)</f>
        <v>1</v>
      </c>
      <c r="M8" s="105">
        <f t="shared" si="2"/>
        <v>96</v>
      </c>
      <c r="N8" s="104">
        <v>7</v>
      </c>
      <c r="O8" s="106"/>
      <c r="P8" s="103">
        <f t="shared" si="3"/>
        <v>146</v>
      </c>
      <c r="Q8" s="105">
        <f>VLOOKUP($A8,'ASISTENCIA '!$A:$Y,24,FALSE)</f>
        <v>2</v>
      </c>
      <c r="R8" s="103">
        <f t="shared" si="4"/>
        <v>101</v>
      </c>
      <c r="S8" s="103">
        <f t="shared" si="5"/>
        <v>153.60416666666666</v>
      </c>
      <c r="T8" s="103"/>
      <c r="U8" s="103">
        <f t="shared" si="9"/>
        <v>153.60416666666666</v>
      </c>
      <c r="V8" s="103">
        <f t="shared" si="10"/>
        <v>15.360416666666666</v>
      </c>
      <c r="W8" s="107"/>
      <c r="X8" s="103"/>
      <c r="Y8" s="103">
        <f t="shared" si="6"/>
        <v>0</v>
      </c>
      <c r="Z8" s="103"/>
      <c r="AA8" s="103"/>
      <c r="AB8" s="108">
        <f t="shared" si="11"/>
        <v>138.24374999999998</v>
      </c>
      <c r="AC8" s="14">
        <f t="shared" si="7"/>
        <v>15.360416666666666</v>
      </c>
      <c r="AD8" s="14">
        <f t="shared" si="8"/>
        <v>15.36041666666668</v>
      </c>
      <c r="AJ8" s="82">
        <f t="shared" si="12"/>
        <v>138.24374999999998</v>
      </c>
    </row>
    <row r="9" spans="1:1028" s="109" customFormat="1" ht="24.95" customHeight="1" x14ac:dyDescent="0.25">
      <c r="A9" s="81" t="s">
        <v>97</v>
      </c>
      <c r="B9" s="7" t="s">
        <v>94</v>
      </c>
      <c r="C9" s="7" t="s">
        <v>98</v>
      </c>
      <c r="D9" s="7">
        <v>122165277</v>
      </c>
      <c r="E9" s="94" t="s">
        <v>61</v>
      </c>
      <c r="F9" s="103">
        <v>182.5</v>
      </c>
      <c r="G9" s="103"/>
      <c r="H9" s="103">
        <f t="shared" si="0"/>
        <v>182.5</v>
      </c>
      <c r="I9" s="104">
        <v>120</v>
      </c>
      <c r="J9" s="104">
        <f t="shared" si="1"/>
        <v>1.5208333333333333</v>
      </c>
      <c r="K9" s="105">
        <f>VLOOKUP($A9,'ASISTENCIA '!$A:$Y,22,FALSE)</f>
        <v>0</v>
      </c>
      <c r="L9" s="105">
        <f>VLOOKUP($A9,'ASISTENCIA '!$A:$Y,23,FALSE)</f>
        <v>1</v>
      </c>
      <c r="M9" s="105">
        <f t="shared" si="2"/>
        <v>112</v>
      </c>
      <c r="N9" s="104"/>
      <c r="O9" s="106">
        <v>1</v>
      </c>
      <c r="P9" s="103">
        <f t="shared" si="3"/>
        <v>170.33333333333331</v>
      </c>
      <c r="Q9" s="105">
        <f>VLOOKUP($A9,'ASISTENCIA '!$A:$Y,24,FALSE)</f>
        <v>0.5</v>
      </c>
      <c r="R9" s="103">
        <f t="shared" si="4"/>
        <v>112.5</v>
      </c>
      <c r="S9" s="103">
        <f t="shared" si="5"/>
        <v>171.09375</v>
      </c>
      <c r="T9" s="103"/>
      <c r="U9" s="103">
        <f t="shared" si="9"/>
        <v>171.09375</v>
      </c>
      <c r="V9" s="103">
        <f t="shared" si="10"/>
        <v>17.109375</v>
      </c>
      <c r="W9" s="107"/>
      <c r="X9" s="103"/>
      <c r="Y9" s="103">
        <f t="shared" si="6"/>
        <v>0</v>
      </c>
      <c r="Z9" s="103"/>
      <c r="AA9" s="103"/>
      <c r="AB9" s="108">
        <f t="shared" si="11"/>
        <v>153.984375</v>
      </c>
      <c r="AC9" s="14">
        <f t="shared" si="7"/>
        <v>17.109375</v>
      </c>
      <c r="AD9" s="14">
        <f t="shared" si="8"/>
        <v>17.109375</v>
      </c>
      <c r="AE9" s="109" t="s">
        <v>8</v>
      </c>
      <c r="AF9" s="109">
        <v>8</v>
      </c>
      <c r="AJ9" s="82">
        <f t="shared" si="12"/>
        <v>153.984375</v>
      </c>
    </row>
    <row r="10" spans="1:1028" s="109" customFormat="1" ht="24.95" customHeight="1" x14ac:dyDescent="0.25">
      <c r="A10" s="19" t="s">
        <v>174</v>
      </c>
      <c r="B10" s="7" t="s">
        <v>94</v>
      </c>
      <c r="C10" s="7" t="s">
        <v>175</v>
      </c>
      <c r="D10" s="7">
        <v>123630741</v>
      </c>
      <c r="E10" s="94" t="s">
        <v>61</v>
      </c>
      <c r="F10" s="103">
        <v>182.5</v>
      </c>
      <c r="G10" s="103"/>
      <c r="H10" s="103">
        <f t="shared" si="0"/>
        <v>182.5</v>
      </c>
      <c r="I10" s="104">
        <v>120</v>
      </c>
      <c r="J10" s="104">
        <f t="shared" si="1"/>
        <v>1.5208333333333333</v>
      </c>
      <c r="K10" s="105">
        <f>VLOOKUP($A10,'ASISTENCIA '!$A:$Y,22,FALSE)</f>
        <v>0</v>
      </c>
      <c r="L10" s="105">
        <f>VLOOKUP($A10,'ASISTENCIA '!$A:$Y,23,FALSE)</f>
        <v>2</v>
      </c>
      <c r="M10" s="105">
        <f t="shared" si="2"/>
        <v>104</v>
      </c>
      <c r="N10" s="104"/>
      <c r="O10" s="106"/>
      <c r="P10" s="103">
        <f t="shared" si="3"/>
        <v>158.16666666666666</v>
      </c>
      <c r="Q10" s="105">
        <f>VLOOKUP($A10,'ASISTENCIA '!$A:$Y,24,FALSE)</f>
        <v>0</v>
      </c>
      <c r="R10" s="103">
        <f t="shared" si="4"/>
        <v>104</v>
      </c>
      <c r="S10" s="103">
        <f t="shared" si="5"/>
        <v>158.16666666666666</v>
      </c>
      <c r="T10" s="103"/>
      <c r="U10" s="103">
        <f t="shared" si="9"/>
        <v>158.16666666666666</v>
      </c>
      <c r="V10" s="103">
        <f t="shared" si="10"/>
        <v>15.816666666666666</v>
      </c>
      <c r="W10" s="107"/>
      <c r="X10" s="103"/>
      <c r="Y10" s="103">
        <f t="shared" si="6"/>
        <v>0</v>
      </c>
      <c r="Z10" s="103"/>
      <c r="AA10" s="103"/>
      <c r="AB10" s="108">
        <f t="shared" si="11"/>
        <v>142.35</v>
      </c>
      <c r="AC10" s="14">
        <f t="shared" si="7"/>
        <v>15.816666666666666</v>
      </c>
      <c r="AD10" s="14">
        <f t="shared" si="8"/>
        <v>15.816666666666663</v>
      </c>
      <c r="AJ10" s="82">
        <f t="shared" si="12"/>
        <v>142.35</v>
      </c>
    </row>
    <row r="11" spans="1:1028" s="109" customFormat="1" ht="24.95" customHeight="1" x14ac:dyDescent="0.25">
      <c r="A11" s="81" t="s">
        <v>228</v>
      </c>
      <c r="B11" s="7" t="s">
        <v>94</v>
      </c>
      <c r="C11" s="7" t="s">
        <v>229</v>
      </c>
      <c r="D11" s="7">
        <v>122922925</v>
      </c>
      <c r="E11" s="94" t="s">
        <v>61</v>
      </c>
      <c r="F11" s="103">
        <v>182.5</v>
      </c>
      <c r="G11" s="103"/>
      <c r="H11" s="103">
        <f t="shared" si="0"/>
        <v>182.5</v>
      </c>
      <c r="I11" s="104">
        <v>120</v>
      </c>
      <c r="J11" s="104">
        <f t="shared" si="1"/>
        <v>1.5208333333333333</v>
      </c>
      <c r="K11" s="105">
        <f>VLOOKUP($A11,'ASISTENCIA '!$A:$Y,22,FALSE)</f>
        <v>0</v>
      </c>
      <c r="L11" s="105">
        <f>VLOOKUP($A11,'ASISTENCIA '!$A:$Y,23,FALSE)</f>
        <v>1</v>
      </c>
      <c r="M11" s="105">
        <f t="shared" si="2"/>
        <v>112</v>
      </c>
      <c r="N11" s="104"/>
      <c r="O11" s="106"/>
      <c r="P11" s="103">
        <f t="shared" si="3"/>
        <v>170.33333333333331</v>
      </c>
      <c r="Q11" s="105">
        <f>VLOOKUP($A11,'ASISTENCIA '!$A:$Y,24,FALSE)</f>
        <v>0</v>
      </c>
      <c r="R11" s="103">
        <f t="shared" si="4"/>
        <v>112</v>
      </c>
      <c r="S11" s="103">
        <f t="shared" si="5"/>
        <v>170.33333333333331</v>
      </c>
      <c r="T11" s="103"/>
      <c r="U11" s="103">
        <f t="shared" si="9"/>
        <v>170.33333333333331</v>
      </c>
      <c r="V11" s="103">
        <f t="shared" si="10"/>
        <v>17.033333333333331</v>
      </c>
      <c r="W11" s="107"/>
      <c r="X11" s="103"/>
      <c r="Y11" s="103">
        <f t="shared" si="6"/>
        <v>0</v>
      </c>
      <c r="Z11" s="103"/>
      <c r="AA11" s="103"/>
      <c r="AB11" s="108">
        <f t="shared" si="11"/>
        <v>153.29999999999998</v>
      </c>
      <c r="AC11" s="14">
        <f t="shared" si="7"/>
        <v>17.033333333333331</v>
      </c>
      <c r="AD11" s="14">
        <f t="shared" si="8"/>
        <v>17.033333333333331</v>
      </c>
      <c r="AJ11" s="82">
        <f t="shared" si="12"/>
        <v>153.29999999999998</v>
      </c>
    </row>
    <row r="12" spans="1:1028" s="109" customFormat="1" ht="24.95" customHeight="1" x14ac:dyDescent="0.25">
      <c r="A12" s="7" t="s">
        <v>271</v>
      </c>
      <c r="B12" s="7" t="s">
        <v>270</v>
      </c>
      <c r="C12" s="7" t="s">
        <v>272</v>
      </c>
      <c r="D12" s="7">
        <v>121491286</v>
      </c>
      <c r="E12" s="94" t="s">
        <v>61</v>
      </c>
      <c r="F12" s="103">
        <v>182.5</v>
      </c>
      <c r="G12" s="103"/>
      <c r="H12" s="103">
        <f t="shared" si="0"/>
        <v>182.5</v>
      </c>
      <c r="I12" s="104">
        <v>120</v>
      </c>
      <c r="J12" s="104">
        <f t="shared" si="1"/>
        <v>1.5208333333333333</v>
      </c>
      <c r="K12" s="105">
        <f>VLOOKUP($A12,'ASISTENCIA '!$A:$Y,22,FALSE)</f>
        <v>0</v>
      </c>
      <c r="L12" s="105">
        <f>VLOOKUP($A12,'ASISTENCIA '!$A:$Y,23,FALSE)</f>
        <v>15</v>
      </c>
      <c r="M12" s="105">
        <f t="shared" si="2"/>
        <v>0</v>
      </c>
      <c r="N12" s="104"/>
      <c r="O12" s="106"/>
      <c r="P12" s="103">
        <f t="shared" si="3"/>
        <v>0</v>
      </c>
      <c r="Q12" s="105">
        <f>VLOOKUP($A12,'ASISTENCIA '!$A:$Y,24,FALSE)</f>
        <v>0</v>
      </c>
      <c r="R12" s="103">
        <f t="shared" si="4"/>
        <v>0</v>
      </c>
      <c r="S12" s="103">
        <f t="shared" si="5"/>
        <v>0</v>
      </c>
      <c r="T12" s="103">
        <v>35.64</v>
      </c>
      <c r="U12" s="103">
        <f t="shared" si="9"/>
        <v>35.64</v>
      </c>
      <c r="V12" s="103">
        <f t="shared" si="10"/>
        <v>3.5640000000000001</v>
      </c>
      <c r="W12" s="107"/>
      <c r="X12" s="103"/>
      <c r="Y12" s="103">
        <f t="shared" si="6"/>
        <v>0</v>
      </c>
      <c r="Z12" s="103"/>
      <c r="AA12" s="103"/>
      <c r="AB12" s="108">
        <f t="shared" si="11"/>
        <v>32.076000000000001</v>
      </c>
      <c r="AC12" s="14">
        <f t="shared" si="7"/>
        <v>3.5640000000000001</v>
      </c>
      <c r="AD12" s="14">
        <f t="shared" si="8"/>
        <v>3.5640000000000001</v>
      </c>
      <c r="AJ12" s="82">
        <f t="shared" si="12"/>
        <v>32.076000000000001</v>
      </c>
    </row>
    <row r="13" spans="1:1028" s="56" customFormat="1" ht="24.95" customHeight="1" x14ac:dyDescent="0.25">
      <c r="A13" s="49" t="s">
        <v>101</v>
      </c>
      <c r="B13" s="49" t="s">
        <v>94</v>
      </c>
      <c r="C13" s="49" t="s">
        <v>102</v>
      </c>
      <c r="D13" s="49">
        <v>121243414</v>
      </c>
      <c r="E13" s="49" t="s">
        <v>61</v>
      </c>
      <c r="F13" s="51">
        <v>182.5</v>
      </c>
      <c r="G13" s="51"/>
      <c r="H13" s="51">
        <f t="shared" si="0"/>
        <v>182.5</v>
      </c>
      <c r="I13" s="52">
        <v>120</v>
      </c>
      <c r="J13" s="52">
        <f t="shared" si="1"/>
        <v>1.5208333333333333</v>
      </c>
      <c r="K13" s="53">
        <f>VLOOKUP($A13,'ASISTENCIA '!$A:$Y,22,FALSE)</f>
        <v>0</v>
      </c>
      <c r="L13" s="53">
        <f>VLOOKUP($A13,'ASISTENCIA '!$A:$Y,23,FALSE)</f>
        <v>1</v>
      </c>
      <c r="M13" s="53">
        <f t="shared" si="2"/>
        <v>112</v>
      </c>
      <c r="N13" s="52">
        <v>8</v>
      </c>
      <c r="O13" s="54"/>
      <c r="P13" s="51">
        <f t="shared" si="3"/>
        <v>170.33333333333331</v>
      </c>
      <c r="Q13" s="53">
        <f>VLOOKUP($A13,'ASISTENCIA '!$A:$Y,24,FALSE)</f>
        <v>1</v>
      </c>
      <c r="R13" s="51">
        <f t="shared" si="4"/>
        <v>119</v>
      </c>
      <c r="S13" s="51">
        <f t="shared" si="5"/>
        <v>180.97916666666666</v>
      </c>
      <c r="T13" s="51"/>
      <c r="U13" s="51">
        <f t="shared" si="9"/>
        <v>180.97916666666666</v>
      </c>
      <c r="V13" s="51"/>
      <c r="W13" s="62">
        <f>+U13*3%</f>
        <v>5.4293749999999994</v>
      </c>
      <c r="X13" s="51"/>
      <c r="Y13" s="51">
        <f t="shared" si="6"/>
        <v>5.4293749999999994</v>
      </c>
      <c r="Z13" s="51"/>
      <c r="AA13" s="51"/>
      <c r="AB13" s="108">
        <f t="shared" si="11"/>
        <v>175.54979166666666</v>
      </c>
      <c r="AC13" s="55">
        <f t="shared" si="7"/>
        <v>5.4293749999999994</v>
      </c>
      <c r="AD13" s="55">
        <f t="shared" si="8"/>
        <v>5.4293749999999932</v>
      </c>
      <c r="AJ13" s="82">
        <f t="shared" si="12"/>
        <v>175.54979166666666</v>
      </c>
    </row>
    <row r="14" spans="1:1028" s="109" customFormat="1" ht="24.95" customHeight="1" x14ac:dyDescent="0.25">
      <c r="A14" s="81" t="s">
        <v>180</v>
      </c>
      <c r="B14" s="7" t="s">
        <v>94</v>
      </c>
      <c r="C14" s="19" t="s">
        <v>187</v>
      </c>
      <c r="D14" s="19">
        <v>112594734</v>
      </c>
      <c r="E14" s="94" t="s">
        <v>61</v>
      </c>
      <c r="F14" s="103">
        <v>182.5</v>
      </c>
      <c r="G14" s="103"/>
      <c r="H14" s="103">
        <f t="shared" si="0"/>
        <v>182.5</v>
      </c>
      <c r="I14" s="104">
        <v>120</v>
      </c>
      <c r="J14" s="104">
        <f t="shared" si="1"/>
        <v>1.5208333333333333</v>
      </c>
      <c r="K14" s="105">
        <f>VLOOKUP($A14,'ASISTENCIA '!$A:$Y,22,FALSE)</f>
        <v>1</v>
      </c>
      <c r="L14" s="105">
        <f>VLOOKUP($A14,'ASISTENCIA '!$A:$Y,23,FALSE)</f>
        <v>1</v>
      </c>
      <c r="M14" s="105">
        <f t="shared" si="2"/>
        <v>96</v>
      </c>
      <c r="N14" s="104"/>
      <c r="O14" s="106">
        <v>5</v>
      </c>
      <c r="P14" s="103">
        <f t="shared" si="3"/>
        <v>146</v>
      </c>
      <c r="Q14" s="105">
        <f>VLOOKUP($A14,'ASISTENCIA '!$A:$Y,24,FALSE)</f>
        <v>0</v>
      </c>
      <c r="R14" s="103">
        <f t="shared" si="4"/>
        <v>101</v>
      </c>
      <c r="S14" s="103">
        <f t="shared" si="5"/>
        <v>153.60416666666666</v>
      </c>
      <c r="T14" s="103"/>
      <c r="U14" s="103">
        <f t="shared" si="9"/>
        <v>153.60416666666666</v>
      </c>
      <c r="V14" s="103">
        <f t="shared" si="10"/>
        <v>15.360416666666666</v>
      </c>
      <c r="W14" s="107"/>
      <c r="X14" s="103"/>
      <c r="Y14" s="103">
        <f t="shared" si="6"/>
        <v>0</v>
      </c>
      <c r="Z14" s="103"/>
      <c r="AA14" s="103"/>
      <c r="AB14" s="108">
        <f t="shared" si="11"/>
        <v>138.24374999999998</v>
      </c>
      <c r="AC14" s="14">
        <f t="shared" si="7"/>
        <v>15.360416666666666</v>
      </c>
      <c r="AD14" s="14">
        <f t="shared" si="8"/>
        <v>15.36041666666668</v>
      </c>
      <c r="AJ14" s="82">
        <f t="shared" si="12"/>
        <v>138.24374999999998</v>
      </c>
    </row>
    <row r="15" spans="1:1028" s="109" customFormat="1" ht="24.95" customHeight="1" x14ac:dyDescent="0.25">
      <c r="A15" s="19" t="s">
        <v>159</v>
      </c>
      <c r="B15" s="7" t="s">
        <v>94</v>
      </c>
      <c r="C15" s="7" t="s">
        <v>160</v>
      </c>
      <c r="D15" s="19">
        <v>123405243</v>
      </c>
      <c r="E15" s="94" t="s">
        <v>61</v>
      </c>
      <c r="F15" s="103">
        <v>182.5</v>
      </c>
      <c r="G15" s="103"/>
      <c r="H15" s="103">
        <f t="shared" si="0"/>
        <v>182.5</v>
      </c>
      <c r="I15" s="104">
        <v>120</v>
      </c>
      <c r="J15" s="104">
        <f t="shared" si="1"/>
        <v>1.5208333333333333</v>
      </c>
      <c r="K15" s="105">
        <f>VLOOKUP($A15,'ASISTENCIA '!$A:$Y,22,FALSE)</f>
        <v>0</v>
      </c>
      <c r="L15" s="105">
        <f>VLOOKUP($A15,'ASISTENCIA '!$A:$Y,23,FALSE)</f>
        <v>2</v>
      </c>
      <c r="M15" s="105">
        <f t="shared" si="2"/>
        <v>104</v>
      </c>
      <c r="N15" s="104">
        <v>8</v>
      </c>
      <c r="O15" s="106"/>
      <c r="P15" s="103">
        <f t="shared" si="3"/>
        <v>158.16666666666666</v>
      </c>
      <c r="Q15" s="105">
        <f>VLOOKUP($A15,'ASISTENCIA '!$A:$Y,24,FALSE)</f>
        <v>0</v>
      </c>
      <c r="R15" s="103">
        <f t="shared" si="4"/>
        <v>112</v>
      </c>
      <c r="S15" s="103">
        <f t="shared" si="5"/>
        <v>170.33333333333331</v>
      </c>
      <c r="T15" s="103"/>
      <c r="U15" s="103">
        <f t="shared" si="9"/>
        <v>170.33333333333331</v>
      </c>
      <c r="V15" s="103">
        <f t="shared" si="10"/>
        <v>17.033333333333331</v>
      </c>
      <c r="W15" s="107"/>
      <c r="X15" s="103"/>
      <c r="Y15" s="103">
        <f t="shared" si="6"/>
        <v>0</v>
      </c>
      <c r="Z15" s="103"/>
      <c r="AA15" s="103"/>
      <c r="AB15" s="108">
        <f t="shared" si="11"/>
        <v>153.29999999999998</v>
      </c>
      <c r="AC15" s="14">
        <f t="shared" si="7"/>
        <v>17.033333333333331</v>
      </c>
      <c r="AD15" s="14">
        <f t="shared" si="8"/>
        <v>17.033333333333331</v>
      </c>
      <c r="AJ15" s="82">
        <f t="shared" si="12"/>
        <v>153.29999999999998</v>
      </c>
    </row>
    <row r="16" spans="1:1028" s="109" customFormat="1" ht="24.95" customHeight="1" x14ac:dyDescent="0.25">
      <c r="A16" s="7" t="s">
        <v>224</v>
      </c>
      <c r="B16" s="7" t="s">
        <v>94</v>
      </c>
      <c r="C16" s="7" t="s">
        <v>225</v>
      </c>
      <c r="D16" s="7">
        <v>123856775</v>
      </c>
      <c r="E16" s="94" t="s">
        <v>61</v>
      </c>
      <c r="F16" s="103">
        <v>182.5</v>
      </c>
      <c r="G16" s="103"/>
      <c r="H16" s="103">
        <f t="shared" si="0"/>
        <v>182.5</v>
      </c>
      <c r="I16" s="104">
        <v>120</v>
      </c>
      <c r="J16" s="104">
        <f t="shared" si="1"/>
        <v>1.5208333333333333</v>
      </c>
      <c r="K16" s="105">
        <f>VLOOKUP($A16,'ASISTENCIA '!$A:$Y,22,FALSE)</f>
        <v>2</v>
      </c>
      <c r="L16" s="105">
        <f>VLOOKUP($A16,'ASISTENCIA '!$A:$Y,23,FALSE)</f>
        <v>1</v>
      </c>
      <c r="M16" s="105">
        <f t="shared" si="2"/>
        <v>80</v>
      </c>
      <c r="N16" s="104">
        <v>8</v>
      </c>
      <c r="O16" s="106"/>
      <c r="P16" s="103">
        <f t="shared" si="3"/>
        <v>121.66666666666666</v>
      </c>
      <c r="Q16" s="105">
        <f>VLOOKUP($A16,'ASISTENCIA '!$A:$Y,24,FALSE)</f>
        <v>1.5</v>
      </c>
      <c r="R16" s="103">
        <f t="shared" si="4"/>
        <v>86.5</v>
      </c>
      <c r="S16" s="103">
        <f t="shared" si="5"/>
        <v>131.55208333333331</v>
      </c>
      <c r="T16" s="103"/>
      <c r="U16" s="103">
        <f t="shared" si="9"/>
        <v>131.55208333333331</v>
      </c>
      <c r="V16" s="103">
        <f t="shared" si="10"/>
        <v>13.155208333333333</v>
      </c>
      <c r="W16" s="107"/>
      <c r="X16" s="103"/>
      <c r="Y16" s="103">
        <f t="shared" si="6"/>
        <v>0</v>
      </c>
      <c r="Z16" s="103"/>
      <c r="AA16" s="103"/>
      <c r="AB16" s="108">
        <f t="shared" si="11"/>
        <v>118.39687499999998</v>
      </c>
      <c r="AC16" s="14">
        <f t="shared" si="7"/>
        <v>13.155208333333333</v>
      </c>
      <c r="AD16" s="14">
        <f t="shared" si="8"/>
        <v>13.155208333333334</v>
      </c>
      <c r="AJ16" s="82">
        <f t="shared" si="12"/>
        <v>118.39687499999998</v>
      </c>
    </row>
    <row r="17" spans="1:36" s="109" customFormat="1" ht="24.95" customHeight="1" x14ac:dyDescent="0.25">
      <c r="A17" s="19" t="s">
        <v>184</v>
      </c>
      <c r="B17" s="19" t="s">
        <v>34</v>
      </c>
      <c r="C17" s="7" t="s">
        <v>191</v>
      </c>
      <c r="D17" s="7">
        <v>123922106</v>
      </c>
      <c r="E17" s="94" t="s">
        <v>61</v>
      </c>
      <c r="F17" s="103">
        <v>182.5</v>
      </c>
      <c r="G17" s="103"/>
      <c r="H17" s="103">
        <f t="shared" ref="H17:H36" si="13">+F17+G17</f>
        <v>182.5</v>
      </c>
      <c r="I17" s="104">
        <v>120</v>
      </c>
      <c r="J17" s="104">
        <f t="shared" ref="J17:J36" si="14">+H17/I17</f>
        <v>1.5208333333333333</v>
      </c>
      <c r="K17" s="105">
        <f>VLOOKUP($A17,'ASISTENCIA '!$A:$Y,22,FALSE)</f>
        <v>0</v>
      </c>
      <c r="L17" s="105">
        <f>VLOOKUP($A17,'ASISTENCIA '!$A:$Y,23,FALSE)</f>
        <v>1</v>
      </c>
      <c r="M17" s="105">
        <f t="shared" si="2"/>
        <v>112</v>
      </c>
      <c r="N17" s="104"/>
      <c r="O17" s="106">
        <v>5.25</v>
      </c>
      <c r="P17" s="103">
        <f t="shared" ref="P17:P36" si="15">M17*J17</f>
        <v>170.33333333333331</v>
      </c>
      <c r="Q17" s="105">
        <f>VLOOKUP($A17,'ASISTENCIA '!$A:$Y,24,FALSE)</f>
        <v>0</v>
      </c>
      <c r="R17" s="103">
        <f t="shared" si="4"/>
        <v>117.25</v>
      </c>
      <c r="S17" s="103">
        <f t="shared" si="5"/>
        <v>178.31770833333331</v>
      </c>
      <c r="T17" s="103"/>
      <c r="U17" s="103">
        <f t="shared" si="9"/>
        <v>178.31770833333331</v>
      </c>
      <c r="V17" s="103">
        <f t="shared" si="10"/>
        <v>17.831770833333334</v>
      </c>
      <c r="W17" s="107"/>
      <c r="X17" s="103"/>
      <c r="Y17" s="103">
        <f t="shared" ref="Y17:Y36" si="16">+W17+X17</f>
        <v>0</v>
      </c>
      <c r="Z17" s="103"/>
      <c r="AA17" s="103"/>
      <c r="AB17" s="108">
        <f t="shared" si="11"/>
        <v>160.48593749999998</v>
      </c>
      <c r="AC17" s="14">
        <f t="shared" ref="AC17:AC36" si="17">SUM(V17:X17)</f>
        <v>17.831770833333334</v>
      </c>
      <c r="AD17" s="14">
        <f t="shared" ref="AD17:AD36" si="18">U17-AB17</f>
        <v>17.831770833333337</v>
      </c>
      <c r="AJ17" s="82">
        <f t="shared" si="12"/>
        <v>160.48593749999998</v>
      </c>
    </row>
    <row r="18" spans="1:36" s="109" customFormat="1" ht="24.95" customHeight="1" x14ac:dyDescent="0.25">
      <c r="A18" s="19" t="s">
        <v>134</v>
      </c>
      <c r="B18" s="7" t="s">
        <v>94</v>
      </c>
      <c r="C18" s="7" t="s">
        <v>135</v>
      </c>
      <c r="D18" s="19">
        <v>123152142</v>
      </c>
      <c r="E18" s="94" t="s">
        <v>61</v>
      </c>
      <c r="F18" s="103">
        <v>182.5</v>
      </c>
      <c r="G18" s="103"/>
      <c r="H18" s="103">
        <f t="shared" si="13"/>
        <v>182.5</v>
      </c>
      <c r="I18" s="104">
        <v>120</v>
      </c>
      <c r="J18" s="104">
        <f t="shared" si="14"/>
        <v>1.5208333333333333</v>
      </c>
      <c r="K18" s="105">
        <f>VLOOKUP($A18,'ASISTENCIA '!$A:$Y,22,FALSE)</f>
        <v>1</v>
      </c>
      <c r="L18" s="105">
        <f>VLOOKUP($A18,'ASISTENCIA '!$A:$Y,23,FALSE)</f>
        <v>1</v>
      </c>
      <c r="M18" s="105">
        <f t="shared" si="2"/>
        <v>96</v>
      </c>
      <c r="N18" s="104">
        <v>8</v>
      </c>
      <c r="O18" s="106"/>
      <c r="P18" s="103">
        <f t="shared" si="15"/>
        <v>146</v>
      </c>
      <c r="Q18" s="105">
        <f>VLOOKUP($A18,'ASISTENCIA '!$A:$Y,24,FALSE)</f>
        <v>0</v>
      </c>
      <c r="R18" s="103">
        <f t="shared" si="4"/>
        <v>104</v>
      </c>
      <c r="S18" s="103">
        <f t="shared" si="5"/>
        <v>158.16666666666666</v>
      </c>
      <c r="T18" s="103"/>
      <c r="U18" s="103">
        <f t="shared" si="9"/>
        <v>158.16666666666666</v>
      </c>
      <c r="V18" s="103">
        <f t="shared" si="10"/>
        <v>15.816666666666666</v>
      </c>
      <c r="W18" s="107"/>
      <c r="X18" s="103"/>
      <c r="Y18" s="103">
        <f t="shared" si="16"/>
        <v>0</v>
      </c>
      <c r="Z18" s="103"/>
      <c r="AA18" s="103"/>
      <c r="AB18" s="108">
        <f t="shared" si="11"/>
        <v>142.35</v>
      </c>
      <c r="AC18" s="14">
        <f t="shared" si="17"/>
        <v>15.816666666666666</v>
      </c>
      <c r="AD18" s="14">
        <f t="shared" si="18"/>
        <v>15.816666666666663</v>
      </c>
      <c r="AJ18" s="82">
        <f t="shared" si="12"/>
        <v>142.35</v>
      </c>
    </row>
    <row r="19" spans="1:36" s="109" customFormat="1" ht="24.95" customHeight="1" x14ac:dyDescent="0.25">
      <c r="A19" s="7" t="s">
        <v>273</v>
      </c>
      <c r="B19" s="7" t="s">
        <v>270</v>
      </c>
      <c r="C19" s="7" t="s">
        <v>274</v>
      </c>
      <c r="D19" s="7">
        <v>125013391</v>
      </c>
      <c r="E19" s="94" t="s">
        <v>61</v>
      </c>
      <c r="F19" s="103">
        <v>182.5</v>
      </c>
      <c r="G19" s="103"/>
      <c r="H19" s="103">
        <f t="shared" si="13"/>
        <v>182.5</v>
      </c>
      <c r="I19" s="104">
        <v>120</v>
      </c>
      <c r="J19" s="104">
        <f t="shared" si="14"/>
        <v>1.5208333333333333</v>
      </c>
      <c r="K19" s="105">
        <f>VLOOKUP($A19,'ASISTENCIA '!$A:$Y,22,FALSE)</f>
        <v>0</v>
      </c>
      <c r="L19" s="105">
        <f>VLOOKUP($A19,'ASISTENCIA '!$A:$Y,23,FALSE)</f>
        <v>15</v>
      </c>
      <c r="M19" s="105">
        <f t="shared" si="2"/>
        <v>0</v>
      </c>
      <c r="N19" s="104"/>
      <c r="O19" s="106"/>
      <c r="P19" s="103">
        <f t="shared" si="15"/>
        <v>0</v>
      </c>
      <c r="Q19" s="105">
        <f>VLOOKUP($A19,'ASISTENCIA '!$A:$Y,24,FALSE)</f>
        <v>0</v>
      </c>
      <c r="R19" s="103">
        <f t="shared" si="4"/>
        <v>0</v>
      </c>
      <c r="S19" s="103">
        <f t="shared" si="5"/>
        <v>0</v>
      </c>
      <c r="T19" s="103">
        <v>38.880000000000003</v>
      </c>
      <c r="U19" s="103">
        <f t="shared" si="9"/>
        <v>38.880000000000003</v>
      </c>
      <c r="V19" s="103">
        <f t="shared" si="10"/>
        <v>3.8880000000000003</v>
      </c>
      <c r="W19" s="107"/>
      <c r="X19" s="103"/>
      <c r="Y19" s="103">
        <f t="shared" si="16"/>
        <v>0</v>
      </c>
      <c r="Z19" s="103"/>
      <c r="AA19" s="103"/>
      <c r="AB19" s="108">
        <f t="shared" si="11"/>
        <v>34.992000000000004</v>
      </c>
      <c r="AC19" s="14">
        <f t="shared" si="17"/>
        <v>3.8880000000000003</v>
      </c>
      <c r="AD19" s="14">
        <f t="shared" si="18"/>
        <v>3.8879999999999981</v>
      </c>
      <c r="AJ19" s="82">
        <f t="shared" si="12"/>
        <v>34.992000000000004</v>
      </c>
    </row>
    <row r="20" spans="1:36" s="109" customFormat="1" ht="24.95" customHeight="1" x14ac:dyDescent="0.25">
      <c r="A20" s="7" t="s">
        <v>275</v>
      </c>
      <c r="B20" s="7" t="s">
        <v>270</v>
      </c>
      <c r="C20" s="7" t="s">
        <v>276</v>
      </c>
      <c r="D20" s="7">
        <v>125020107</v>
      </c>
      <c r="E20" s="94" t="s">
        <v>61</v>
      </c>
      <c r="F20" s="103">
        <v>182.5</v>
      </c>
      <c r="G20" s="103"/>
      <c r="H20" s="103">
        <f t="shared" si="13"/>
        <v>182.5</v>
      </c>
      <c r="I20" s="104">
        <v>120</v>
      </c>
      <c r="J20" s="104">
        <f t="shared" si="14"/>
        <v>1.5208333333333333</v>
      </c>
      <c r="K20" s="105">
        <f>VLOOKUP($A20,'ASISTENCIA '!$A:$Y,22,FALSE)</f>
        <v>0</v>
      </c>
      <c r="L20" s="105">
        <f>VLOOKUP($A20,'ASISTENCIA '!$A:$Y,23,FALSE)</f>
        <v>15</v>
      </c>
      <c r="M20" s="105">
        <f t="shared" si="2"/>
        <v>0</v>
      </c>
      <c r="N20" s="104"/>
      <c r="O20" s="106"/>
      <c r="P20" s="103">
        <f t="shared" si="15"/>
        <v>0</v>
      </c>
      <c r="Q20" s="105">
        <f>VLOOKUP($A20,'ASISTENCIA '!$A:$Y,24,FALSE)</f>
        <v>0</v>
      </c>
      <c r="R20" s="103">
        <f t="shared" si="4"/>
        <v>0</v>
      </c>
      <c r="S20" s="103">
        <f t="shared" si="5"/>
        <v>0</v>
      </c>
      <c r="T20" s="103">
        <v>38.880000000000003</v>
      </c>
      <c r="U20" s="103">
        <f t="shared" si="9"/>
        <v>38.880000000000003</v>
      </c>
      <c r="V20" s="103">
        <f t="shared" si="10"/>
        <v>3.8880000000000003</v>
      </c>
      <c r="W20" s="107"/>
      <c r="X20" s="103"/>
      <c r="Y20" s="103">
        <f t="shared" si="16"/>
        <v>0</v>
      </c>
      <c r="Z20" s="103"/>
      <c r="AA20" s="103"/>
      <c r="AB20" s="108">
        <f t="shared" si="11"/>
        <v>34.992000000000004</v>
      </c>
      <c r="AC20" s="14">
        <f t="shared" si="17"/>
        <v>3.8880000000000003</v>
      </c>
      <c r="AD20" s="14">
        <f t="shared" si="18"/>
        <v>3.8879999999999981</v>
      </c>
      <c r="AJ20" s="82">
        <f t="shared" si="12"/>
        <v>34.992000000000004</v>
      </c>
    </row>
    <row r="21" spans="1:36" s="109" customFormat="1" ht="24.95" customHeight="1" x14ac:dyDescent="0.25">
      <c r="A21" s="7" t="s">
        <v>136</v>
      </c>
      <c r="B21" s="20" t="s">
        <v>128</v>
      </c>
      <c r="C21" s="7" t="s">
        <v>137</v>
      </c>
      <c r="D21" s="7">
        <v>123181364</v>
      </c>
      <c r="E21" s="94" t="s">
        <v>61</v>
      </c>
      <c r="F21" s="103">
        <v>182.5</v>
      </c>
      <c r="G21" s="103"/>
      <c r="H21" s="103">
        <f t="shared" si="13"/>
        <v>182.5</v>
      </c>
      <c r="I21" s="104">
        <v>120</v>
      </c>
      <c r="J21" s="104">
        <f t="shared" si="14"/>
        <v>1.5208333333333333</v>
      </c>
      <c r="K21" s="105">
        <f>VLOOKUP($A21,'ASISTENCIA '!$A:$Y,22,FALSE)</f>
        <v>1</v>
      </c>
      <c r="L21" s="105">
        <f>VLOOKUP($A21,'ASISTENCIA '!$A:$Y,23,FALSE)</f>
        <v>1</v>
      </c>
      <c r="M21" s="105">
        <f>I21-(K21*$AF$2+L21*$AF$4)</f>
        <v>96</v>
      </c>
      <c r="N21" s="104"/>
      <c r="O21" s="106"/>
      <c r="P21" s="103">
        <f t="shared" si="15"/>
        <v>146</v>
      </c>
      <c r="Q21" s="105">
        <f>VLOOKUP($A21,'ASISTENCIA '!$A:$Y,24,FALSE)</f>
        <v>0</v>
      </c>
      <c r="R21" s="103">
        <f t="shared" si="4"/>
        <v>96</v>
      </c>
      <c r="S21" s="103">
        <f t="shared" si="5"/>
        <v>146</v>
      </c>
      <c r="T21" s="103"/>
      <c r="U21" s="103">
        <f t="shared" si="9"/>
        <v>146</v>
      </c>
      <c r="V21" s="103">
        <f t="shared" si="10"/>
        <v>14.600000000000001</v>
      </c>
      <c r="W21" s="107"/>
      <c r="X21" s="103"/>
      <c r="Y21" s="103">
        <f t="shared" si="16"/>
        <v>0</v>
      </c>
      <c r="Z21" s="103"/>
      <c r="AA21" s="103"/>
      <c r="AB21" s="108">
        <f t="shared" si="11"/>
        <v>131.4</v>
      </c>
      <c r="AC21" s="14">
        <f t="shared" si="17"/>
        <v>14.600000000000001</v>
      </c>
      <c r="AD21" s="14">
        <f t="shared" si="18"/>
        <v>14.599999999999994</v>
      </c>
      <c r="AJ21" s="82">
        <f t="shared" si="12"/>
        <v>131.4</v>
      </c>
    </row>
    <row r="22" spans="1:36" s="109" customFormat="1" ht="24.95" customHeight="1" x14ac:dyDescent="0.25">
      <c r="A22" s="7" t="s">
        <v>103</v>
      </c>
      <c r="B22" s="7" t="s">
        <v>94</v>
      </c>
      <c r="C22" s="7" t="s">
        <v>104</v>
      </c>
      <c r="D22" s="7">
        <v>123044430</v>
      </c>
      <c r="E22" s="94" t="s">
        <v>61</v>
      </c>
      <c r="F22" s="103">
        <v>182.5</v>
      </c>
      <c r="G22" s="103"/>
      <c r="H22" s="103">
        <f t="shared" si="13"/>
        <v>182.5</v>
      </c>
      <c r="I22" s="104">
        <v>120</v>
      </c>
      <c r="J22" s="104">
        <f t="shared" si="14"/>
        <v>1.5208333333333333</v>
      </c>
      <c r="K22" s="105">
        <f>VLOOKUP($A22,'ASISTENCIA '!$A:$Y,22,FALSE)</f>
        <v>1</v>
      </c>
      <c r="L22" s="105">
        <f>VLOOKUP($A22,'ASISTENCIA '!$A:$Y,23,FALSE)</f>
        <v>1</v>
      </c>
      <c r="M22" s="105">
        <f t="shared" si="2"/>
        <v>96</v>
      </c>
      <c r="N22" s="104">
        <v>4</v>
      </c>
      <c r="O22" s="106"/>
      <c r="P22" s="103">
        <f t="shared" si="15"/>
        <v>146</v>
      </c>
      <c r="Q22" s="105">
        <f>VLOOKUP($A22,'ASISTENCIA '!$A:$Y,24,FALSE)</f>
        <v>5</v>
      </c>
      <c r="R22" s="103">
        <f t="shared" si="4"/>
        <v>95</v>
      </c>
      <c r="S22" s="103">
        <f t="shared" si="5"/>
        <v>144.47916666666666</v>
      </c>
      <c r="T22" s="103"/>
      <c r="U22" s="103">
        <f t="shared" si="9"/>
        <v>144.47916666666666</v>
      </c>
      <c r="V22" s="103">
        <f t="shared" si="10"/>
        <v>14.447916666666666</v>
      </c>
      <c r="W22" s="107"/>
      <c r="X22" s="103"/>
      <c r="Y22" s="103">
        <f t="shared" si="16"/>
        <v>0</v>
      </c>
      <c r="Z22" s="103"/>
      <c r="AA22" s="103"/>
      <c r="AB22" s="108">
        <f t="shared" si="11"/>
        <v>130.03125</v>
      </c>
      <c r="AC22" s="14">
        <f t="shared" si="17"/>
        <v>14.447916666666666</v>
      </c>
      <c r="AD22" s="14">
        <f t="shared" si="18"/>
        <v>14.447916666666657</v>
      </c>
      <c r="AJ22" s="82">
        <f t="shared" si="12"/>
        <v>130.03125</v>
      </c>
    </row>
    <row r="23" spans="1:36" s="109" customFormat="1" ht="24.95" customHeight="1" x14ac:dyDescent="0.25">
      <c r="A23" s="7" t="s">
        <v>277</v>
      </c>
      <c r="B23" s="7" t="s">
        <v>270</v>
      </c>
      <c r="C23" s="7" t="s">
        <v>278</v>
      </c>
      <c r="D23" s="7">
        <v>125019778</v>
      </c>
      <c r="E23" s="94" t="s">
        <v>61</v>
      </c>
      <c r="F23" s="103">
        <v>182.5</v>
      </c>
      <c r="G23" s="103"/>
      <c r="H23" s="103">
        <f t="shared" si="13"/>
        <v>182.5</v>
      </c>
      <c r="I23" s="104">
        <v>120</v>
      </c>
      <c r="J23" s="104">
        <f t="shared" si="14"/>
        <v>1.5208333333333333</v>
      </c>
      <c r="K23" s="105">
        <f>VLOOKUP($A23,'ASISTENCIA '!$A:$Y,22,FALSE)</f>
        <v>0</v>
      </c>
      <c r="L23" s="105">
        <f>VLOOKUP($A23,'ASISTENCIA '!$A:$Y,23,FALSE)</f>
        <v>15</v>
      </c>
      <c r="M23" s="105">
        <f t="shared" si="2"/>
        <v>0</v>
      </c>
      <c r="N23" s="104"/>
      <c r="O23" s="106"/>
      <c r="P23" s="103">
        <f t="shared" si="15"/>
        <v>0</v>
      </c>
      <c r="Q23" s="105">
        <f>VLOOKUP($A23,'ASISTENCIA '!$A:$Y,24,FALSE)</f>
        <v>0</v>
      </c>
      <c r="R23" s="103">
        <f t="shared" si="4"/>
        <v>0</v>
      </c>
      <c r="S23" s="103">
        <f t="shared" si="5"/>
        <v>0</v>
      </c>
      <c r="T23" s="103">
        <v>38.880000000000003</v>
      </c>
      <c r="U23" s="103">
        <f t="shared" si="9"/>
        <v>38.880000000000003</v>
      </c>
      <c r="V23" s="103">
        <f t="shared" si="10"/>
        <v>3.8880000000000003</v>
      </c>
      <c r="W23" s="107"/>
      <c r="X23" s="103"/>
      <c r="Y23" s="103">
        <f t="shared" si="16"/>
        <v>0</v>
      </c>
      <c r="Z23" s="103"/>
      <c r="AA23" s="103"/>
      <c r="AB23" s="108">
        <f t="shared" si="11"/>
        <v>34.992000000000004</v>
      </c>
      <c r="AC23" s="14">
        <f t="shared" si="17"/>
        <v>3.8880000000000003</v>
      </c>
      <c r="AD23" s="14">
        <f t="shared" si="18"/>
        <v>3.8879999999999981</v>
      </c>
      <c r="AJ23" s="82">
        <f t="shared" si="12"/>
        <v>34.992000000000004</v>
      </c>
    </row>
    <row r="24" spans="1:36" s="109" customFormat="1" ht="24.95" customHeight="1" x14ac:dyDescent="0.25">
      <c r="A24" s="7" t="s">
        <v>279</v>
      </c>
      <c r="B24" s="7" t="s">
        <v>270</v>
      </c>
      <c r="C24" s="7" t="s">
        <v>280</v>
      </c>
      <c r="D24" s="7">
        <v>123891236</v>
      </c>
      <c r="E24" s="94" t="s">
        <v>61</v>
      </c>
      <c r="F24" s="103">
        <v>182.5</v>
      </c>
      <c r="G24" s="103"/>
      <c r="H24" s="103">
        <f t="shared" si="13"/>
        <v>182.5</v>
      </c>
      <c r="I24" s="104">
        <v>120</v>
      </c>
      <c r="J24" s="104">
        <f t="shared" si="14"/>
        <v>1.5208333333333333</v>
      </c>
      <c r="K24" s="105">
        <f>VLOOKUP($A24,'ASISTENCIA '!$A:$Y,22,FALSE)</f>
        <v>0</v>
      </c>
      <c r="L24" s="105">
        <f>VLOOKUP($A24,'ASISTENCIA '!$A:$Y,23,FALSE)</f>
        <v>15</v>
      </c>
      <c r="M24" s="105">
        <f t="shared" si="2"/>
        <v>0</v>
      </c>
      <c r="N24" s="104"/>
      <c r="O24" s="106"/>
      <c r="P24" s="103">
        <f t="shared" si="15"/>
        <v>0</v>
      </c>
      <c r="Q24" s="105">
        <f>VLOOKUP($A24,'ASISTENCIA '!$A:$Y,24,FALSE)</f>
        <v>0</v>
      </c>
      <c r="R24" s="103">
        <f t="shared" si="4"/>
        <v>0</v>
      </c>
      <c r="S24" s="103">
        <f t="shared" si="5"/>
        <v>0</v>
      </c>
      <c r="T24" s="103">
        <v>19.440000000000001</v>
      </c>
      <c r="U24" s="103">
        <f t="shared" si="9"/>
        <v>19.440000000000001</v>
      </c>
      <c r="V24" s="103">
        <f t="shared" si="10"/>
        <v>1.9440000000000002</v>
      </c>
      <c r="W24" s="107"/>
      <c r="X24" s="103"/>
      <c r="Y24" s="103">
        <f t="shared" si="16"/>
        <v>0</v>
      </c>
      <c r="Z24" s="103"/>
      <c r="AA24" s="103"/>
      <c r="AB24" s="108">
        <f t="shared" si="11"/>
        <v>17.496000000000002</v>
      </c>
      <c r="AC24" s="14">
        <f t="shared" si="17"/>
        <v>1.9440000000000002</v>
      </c>
      <c r="AD24" s="14">
        <f t="shared" si="18"/>
        <v>1.9439999999999991</v>
      </c>
      <c r="AJ24" s="82">
        <f t="shared" si="12"/>
        <v>17.496000000000002</v>
      </c>
    </row>
    <row r="25" spans="1:36" s="109" customFormat="1" ht="24.95" customHeight="1" x14ac:dyDescent="0.25">
      <c r="A25" s="19" t="s">
        <v>105</v>
      </c>
      <c r="B25" s="19" t="s">
        <v>34</v>
      </c>
      <c r="C25" s="7" t="s">
        <v>106</v>
      </c>
      <c r="D25" s="19">
        <v>121118715</v>
      </c>
      <c r="E25" s="94" t="s">
        <v>61</v>
      </c>
      <c r="F25" s="103">
        <v>182.5</v>
      </c>
      <c r="G25" s="103"/>
      <c r="H25" s="103">
        <f t="shared" si="13"/>
        <v>182.5</v>
      </c>
      <c r="I25" s="104">
        <v>120</v>
      </c>
      <c r="J25" s="104">
        <f t="shared" si="14"/>
        <v>1.5208333333333333</v>
      </c>
      <c r="K25" s="105">
        <f>VLOOKUP($A25,'ASISTENCIA '!$A:$Y,22,FALSE)</f>
        <v>0</v>
      </c>
      <c r="L25" s="105">
        <f>VLOOKUP($A25,'ASISTENCIA '!$A:$Y,23,FALSE)</f>
        <v>0</v>
      </c>
      <c r="M25" s="105">
        <f t="shared" si="2"/>
        <v>120</v>
      </c>
      <c r="N25" s="104"/>
      <c r="O25" s="106">
        <v>9</v>
      </c>
      <c r="P25" s="103">
        <f t="shared" si="15"/>
        <v>182.5</v>
      </c>
      <c r="Q25" s="105">
        <f>VLOOKUP($A25,'ASISTENCIA '!$A:$Y,24,FALSE)</f>
        <v>0</v>
      </c>
      <c r="R25" s="103">
        <f t="shared" si="4"/>
        <v>129</v>
      </c>
      <c r="S25" s="103">
        <f t="shared" si="5"/>
        <v>196.1875</v>
      </c>
      <c r="T25" s="103"/>
      <c r="U25" s="103">
        <f t="shared" si="9"/>
        <v>196.1875</v>
      </c>
      <c r="V25" s="103">
        <f t="shared" si="10"/>
        <v>19.618750000000002</v>
      </c>
      <c r="W25" s="107"/>
      <c r="X25" s="103"/>
      <c r="Y25" s="103">
        <f t="shared" si="16"/>
        <v>0</v>
      </c>
      <c r="Z25" s="103"/>
      <c r="AA25" s="103"/>
      <c r="AB25" s="108">
        <f t="shared" si="11"/>
        <v>176.56874999999999</v>
      </c>
      <c r="AC25" s="14">
        <f t="shared" si="17"/>
        <v>19.618750000000002</v>
      </c>
      <c r="AD25" s="14">
        <f t="shared" si="18"/>
        <v>19.618750000000006</v>
      </c>
      <c r="AJ25" s="82">
        <f t="shared" si="12"/>
        <v>176.56874999999999</v>
      </c>
    </row>
    <row r="26" spans="1:36" s="109" customFormat="1" ht="24.95" customHeight="1" x14ac:dyDescent="0.25">
      <c r="A26" s="7" t="s">
        <v>281</v>
      </c>
      <c r="B26" s="7" t="s">
        <v>270</v>
      </c>
      <c r="C26" s="7" t="s">
        <v>282</v>
      </c>
      <c r="D26" s="7">
        <v>125013813</v>
      </c>
      <c r="E26" s="94" t="s">
        <v>61</v>
      </c>
      <c r="F26" s="103">
        <v>182.5</v>
      </c>
      <c r="G26" s="103"/>
      <c r="H26" s="103">
        <f t="shared" si="13"/>
        <v>182.5</v>
      </c>
      <c r="I26" s="104">
        <v>120</v>
      </c>
      <c r="J26" s="104">
        <f t="shared" si="14"/>
        <v>1.5208333333333333</v>
      </c>
      <c r="K26" s="105">
        <f>VLOOKUP($A26,'ASISTENCIA '!$A:$Y,22,FALSE)</f>
        <v>0</v>
      </c>
      <c r="L26" s="105">
        <f>VLOOKUP($A26,'ASISTENCIA '!$A:$Y,23,FALSE)</f>
        <v>15</v>
      </c>
      <c r="M26" s="105">
        <f t="shared" si="2"/>
        <v>0</v>
      </c>
      <c r="N26" s="104"/>
      <c r="O26" s="106"/>
      <c r="P26" s="103">
        <f t="shared" si="15"/>
        <v>0</v>
      </c>
      <c r="Q26" s="105">
        <f>VLOOKUP($A26,'ASISTENCIA '!$A:$Y,24,FALSE)</f>
        <v>0</v>
      </c>
      <c r="R26" s="103">
        <f t="shared" si="4"/>
        <v>0</v>
      </c>
      <c r="S26" s="103">
        <f t="shared" si="5"/>
        <v>0</v>
      </c>
      <c r="T26" s="103">
        <v>38.880000000000003</v>
      </c>
      <c r="U26" s="103">
        <f t="shared" si="9"/>
        <v>38.880000000000003</v>
      </c>
      <c r="V26" s="103">
        <f t="shared" si="10"/>
        <v>3.8880000000000003</v>
      </c>
      <c r="W26" s="107"/>
      <c r="X26" s="103"/>
      <c r="Y26" s="103">
        <f t="shared" si="16"/>
        <v>0</v>
      </c>
      <c r="Z26" s="103"/>
      <c r="AA26" s="103"/>
      <c r="AB26" s="108">
        <f t="shared" si="11"/>
        <v>34.992000000000004</v>
      </c>
      <c r="AC26" s="14">
        <f t="shared" si="17"/>
        <v>3.8880000000000003</v>
      </c>
      <c r="AD26" s="14">
        <f t="shared" si="18"/>
        <v>3.8879999999999981</v>
      </c>
      <c r="AJ26" s="82">
        <f t="shared" si="12"/>
        <v>34.992000000000004</v>
      </c>
    </row>
    <row r="27" spans="1:36" s="109" customFormat="1" ht="24.95" customHeight="1" x14ac:dyDescent="0.25">
      <c r="A27" s="19" t="s">
        <v>232</v>
      </c>
      <c r="B27" s="19" t="s">
        <v>34</v>
      </c>
      <c r="C27" s="7" t="s">
        <v>233</v>
      </c>
      <c r="D27" s="7">
        <v>124703844</v>
      </c>
      <c r="E27" s="94" t="s">
        <v>61</v>
      </c>
      <c r="F27" s="103">
        <v>182.5</v>
      </c>
      <c r="G27" s="103"/>
      <c r="H27" s="103">
        <f t="shared" si="13"/>
        <v>182.5</v>
      </c>
      <c r="I27" s="104">
        <v>120</v>
      </c>
      <c r="J27" s="104">
        <f t="shared" si="14"/>
        <v>1.5208333333333333</v>
      </c>
      <c r="K27" s="105">
        <f>VLOOKUP($A27,'ASISTENCIA '!$A:$Y,22,FALSE)</f>
        <v>1</v>
      </c>
      <c r="L27" s="105">
        <f>VLOOKUP($A27,'ASISTENCIA '!$A:$Y,23,FALSE)</f>
        <v>2</v>
      </c>
      <c r="M27" s="105">
        <f t="shared" si="2"/>
        <v>88</v>
      </c>
      <c r="N27" s="104">
        <v>8</v>
      </c>
      <c r="O27" s="106"/>
      <c r="P27" s="103">
        <f t="shared" si="15"/>
        <v>133.83333333333331</v>
      </c>
      <c r="Q27" s="105">
        <f>VLOOKUP($A27,'ASISTENCIA '!$A:$Y,24,FALSE)</f>
        <v>0</v>
      </c>
      <c r="R27" s="103">
        <f t="shared" si="4"/>
        <v>96</v>
      </c>
      <c r="S27" s="103">
        <f t="shared" si="5"/>
        <v>146</v>
      </c>
      <c r="T27" s="103"/>
      <c r="U27" s="103">
        <f t="shared" si="9"/>
        <v>146</v>
      </c>
      <c r="V27" s="103">
        <f t="shared" si="10"/>
        <v>14.600000000000001</v>
      </c>
      <c r="W27" s="107"/>
      <c r="X27" s="103"/>
      <c r="Y27" s="103">
        <f t="shared" si="16"/>
        <v>0</v>
      </c>
      <c r="Z27" s="103"/>
      <c r="AA27" s="103"/>
      <c r="AB27" s="108">
        <f t="shared" si="11"/>
        <v>131.4</v>
      </c>
      <c r="AC27" s="14">
        <f t="shared" si="17"/>
        <v>14.600000000000001</v>
      </c>
      <c r="AD27" s="14">
        <f t="shared" si="18"/>
        <v>14.599999999999994</v>
      </c>
      <c r="AJ27" s="82">
        <f t="shared" si="12"/>
        <v>131.4</v>
      </c>
    </row>
    <row r="28" spans="1:36" s="109" customFormat="1" ht="24.95" customHeight="1" x14ac:dyDescent="0.25">
      <c r="A28" s="19" t="s">
        <v>234</v>
      </c>
      <c r="B28" s="19" t="s">
        <v>34</v>
      </c>
      <c r="C28" s="7" t="s">
        <v>235</v>
      </c>
      <c r="D28" s="7">
        <v>113147524</v>
      </c>
      <c r="E28" s="94" t="s">
        <v>61</v>
      </c>
      <c r="F28" s="103">
        <v>182.5</v>
      </c>
      <c r="G28" s="103"/>
      <c r="H28" s="103">
        <f t="shared" si="13"/>
        <v>182.5</v>
      </c>
      <c r="I28" s="104">
        <v>120</v>
      </c>
      <c r="J28" s="104">
        <f t="shared" si="14"/>
        <v>1.5208333333333333</v>
      </c>
      <c r="K28" s="105">
        <f>VLOOKUP($A28,'ASISTENCIA '!$A:$Y,22,FALSE)</f>
        <v>0</v>
      </c>
      <c r="L28" s="105">
        <f>VLOOKUP($A28,'ASISTENCIA '!$A:$Y,23,FALSE)</f>
        <v>2</v>
      </c>
      <c r="M28" s="105">
        <f t="shared" si="2"/>
        <v>104</v>
      </c>
      <c r="N28" s="104"/>
      <c r="O28" s="106">
        <v>4</v>
      </c>
      <c r="P28" s="103">
        <f t="shared" si="15"/>
        <v>158.16666666666666</v>
      </c>
      <c r="Q28" s="105">
        <f>VLOOKUP($A28,'ASISTENCIA '!$A:$Y,24,FALSE)</f>
        <v>0</v>
      </c>
      <c r="R28" s="103">
        <f t="shared" si="4"/>
        <v>108</v>
      </c>
      <c r="S28" s="103">
        <f t="shared" si="5"/>
        <v>164.25</v>
      </c>
      <c r="T28" s="103"/>
      <c r="U28" s="103">
        <f t="shared" si="9"/>
        <v>164.25</v>
      </c>
      <c r="V28" s="103">
        <f t="shared" si="10"/>
        <v>16.425000000000001</v>
      </c>
      <c r="W28" s="107"/>
      <c r="X28" s="103"/>
      <c r="Y28" s="103">
        <f t="shared" si="16"/>
        <v>0</v>
      </c>
      <c r="Z28" s="103"/>
      <c r="AA28" s="103"/>
      <c r="AB28" s="108">
        <f t="shared" si="11"/>
        <v>147.82499999999999</v>
      </c>
      <c r="AC28" s="14">
        <f t="shared" si="17"/>
        <v>16.425000000000001</v>
      </c>
      <c r="AD28" s="14">
        <f t="shared" si="18"/>
        <v>16.425000000000011</v>
      </c>
      <c r="AJ28" s="82">
        <f t="shared" si="12"/>
        <v>147.82499999999999</v>
      </c>
    </row>
    <row r="29" spans="1:36" s="109" customFormat="1" ht="24.95" customHeight="1" x14ac:dyDescent="0.25">
      <c r="A29" s="19" t="s">
        <v>236</v>
      </c>
      <c r="B29" s="19" t="s">
        <v>34</v>
      </c>
      <c r="C29" s="7" t="s">
        <v>237</v>
      </c>
      <c r="D29" s="7">
        <v>123480915</v>
      </c>
      <c r="E29" s="94" t="s">
        <v>61</v>
      </c>
      <c r="F29" s="103">
        <v>182.5</v>
      </c>
      <c r="G29" s="103"/>
      <c r="H29" s="103">
        <f t="shared" si="13"/>
        <v>182.5</v>
      </c>
      <c r="I29" s="104">
        <v>120</v>
      </c>
      <c r="J29" s="104">
        <f t="shared" si="14"/>
        <v>1.5208333333333333</v>
      </c>
      <c r="K29" s="105">
        <f>VLOOKUP($A29,'ASISTENCIA '!$A:$Y,22,FALSE)</f>
        <v>0</v>
      </c>
      <c r="L29" s="105">
        <f>VLOOKUP($A29,'ASISTENCIA '!$A:$Y,23,FALSE)</f>
        <v>1</v>
      </c>
      <c r="M29" s="105">
        <f t="shared" si="2"/>
        <v>112</v>
      </c>
      <c r="N29" s="104"/>
      <c r="O29" s="106">
        <v>4.75</v>
      </c>
      <c r="P29" s="103">
        <f t="shared" si="15"/>
        <v>170.33333333333331</v>
      </c>
      <c r="Q29" s="105">
        <f>VLOOKUP($A29,'ASISTENCIA '!$A:$Y,24,FALSE)</f>
        <v>0</v>
      </c>
      <c r="R29" s="103">
        <f t="shared" si="4"/>
        <v>116.75</v>
      </c>
      <c r="S29" s="103">
        <f t="shared" si="5"/>
        <v>177.55729166666666</v>
      </c>
      <c r="T29" s="103"/>
      <c r="U29" s="103">
        <f t="shared" si="9"/>
        <v>177.55729166666666</v>
      </c>
      <c r="V29" s="103">
        <f t="shared" si="10"/>
        <v>17.755729166666665</v>
      </c>
      <c r="W29" s="107"/>
      <c r="X29" s="103"/>
      <c r="Y29" s="103">
        <f t="shared" si="16"/>
        <v>0</v>
      </c>
      <c r="Z29" s="103"/>
      <c r="AA29" s="103"/>
      <c r="AB29" s="108">
        <f t="shared" si="11"/>
        <v>159.80156249999999</v>
      </c>
      <c r="AC29" s="14">
        <f t="shared" si="17"/>
        <v>17.755729166666665</v>
      </c>
      <c r="AD29" s="14">
        <f t="shared" si="18"/>
        <v>17.755729166666669</v>
      </c>
      <c r="AJ29" s="82">
        <f t="shared" si="12"/>
        <v>159.80156249999999</v>
      </c>
    </row>
    <row r="30" spans="1:36" s="109" customFormat="1" ht="24.95" customHeight="1" x14ac:dyDescent="0.25">
      <c r="A30" s="81" t="s">
        <v>186</v>
      </c>
      <c r="B30" s="7" t="s">
        <v>94</v>
      </c>
      <c r="C30" s="7" t="s">
        <v>193</v>
      </c>
      <c r="D30" s="19">
        <v>123930489</v>
      </c>
      <c r="E30" s="94" t="s">
        <v>61</v>
      </c>
      <c r="F30" s="103">
        <v>182.5</v>
      </c>
      <c r="G30" s="103"/>
      <c r="H30" s="103">
        <f t="shared" si="13"/>
        <v>182.5</v>
      </c>
      <c r="I30" s="104">
        <v>120</v>
      </c>
      <c r="J30" s="104">
        <f t="shared" si="14"/>
        <v>1.5208333333333333</v>
      </c>
      <c r="K30" s="105">
        <f>VLOOKUP($A30,'ASISTENCIA '!$A:$Y,22,FALSE)</f>
        <v>1</v>
      </c>
      <c r="L30" s="105">
        <f>VLOOKUP($A30,'ASISTENCIA '!$A:$Y,23,FALSE)</f>
        <v>1</v>
      </c>
      <c r="M30" s="105">
        <f t="shared" si="2"/>
        <v>96</v>
      </c>
      <c r="N30" s="104"/>
      <c r="O30" s="106"/>
      <c r="P30" s="103">
        <f t="shared" si="15"/>
        <v>146</v>
      </c>
      <c r="Q30" s="105">
        <f>VLOOKUP($A30,'ASISTENCIA '!$A:$Y,24,FALSE)</f>
        <v>11</v>
      </c>
      <c r="R30" s="103">
        <f t="shared" si="4"/>
        <v>85</v>
      </c>
      <c r="S30" s="103">
        <f t="shared" si="5"/>
        <v>129.27083333333331</v>
      </c>
      <c r="T30" s="103"/>
      <c r="U30" s="103">
        <f t="shared" si="9"/>
        <v>129.27083333333331</v>
      </c>
      <c r="V30" s="103">
        <f t="shared" si="10"/>
        <v>12.927083333333332</v>
      </c>
      <c r="W30" s="107"/>
      <c r="X30" s="103"/>
      <c r="Y30" s="103">
        <f t="shared" si="16"/>
        <v>0</v>
      </c>
      <c r="Z30" s="103"/>
      <c r="AA30" s="103"/>
      <c r="AB30" s="108">
        <f t="shared" si="11"/>
        <v>116.34374999999999</v>
      </c>
      <c r="AC30" s="14">
        <f t="shared" si="17"/>
        <v>12.927083333333332</v>
      </c>
      <c r="AD30" s="14">
        <f t="shared" si="18"/>
        <v>12.927083333333329</v>
      </c>
      <c r="AJ30" s="82">
        <f t="shared" si="12"/>
        <v>116.34374999999999</v>
      </c>
    </row>
    <row r="31" spans="1:36" s="109" customFormat="1" ht="24.95" customHeight="1" x14ac:dyDescent="0.25">
      <c r="A31" s="7" t="s">
        <v>259</v>
      </c>
      <c r="B31" s="19" t="s">
        <v>34</v>
      </c>
      <c r="C31" s="7" t="s">
        <v>265</v>
      </c>
      <c r="D31" s="7">
        <v>124904897</v>
      </c>
      <c r="E31" s="94" t="s">
        <v>61</v>
      </c>
      <c r="F31" s="103">
        <v>182.5</v>
      </c>
      <c r="G31" s="103"/>
      <c r="H31" s="103">
        <f t="shared" si="13"/>
        <v>182.5</v>
      </c>
      <c r="I31" s="104">
        <v>120</v>
      </c>
      <c r="J31" s="104">
        <f t="shared" si="14"/>
        <v>1.5208333333333333</v>
      </c>
      <c r="K31" s="105">
        <f>VLOOKUP($A31,'ASISTENCIA '!$A:$Y,22,FALSE)</f>
        <v>0</v>
      </c>
      <c r="L31" s="105">
        <f>VLOOKUP($A31,'ASISTENCIA '!$A:$Y,23,FALSE)</f>
        <v>1</v>
      </c>
      <c r="M31" s="105">
        <f t="shared" si="2"/>
        <v>112</v>
      </c>
      <c r="N31" s="104">
        <v>8</v>
      </c>
      <c r="O31" s="106"/>
      <c r="P31" s="103">
        <f t="shared" si="15"/>
        <v>170.33333333333331</v>
      </c>
      <c r="Q31" s="105">
        <f>VLOOKUP($A31,'ASISTENCIA '!$A:$Y,24,FALSE)</f>
        <v>0</v>
      </c>
      <c r="R31" s="103">
        <f t="shared" si="4"/>
        <v>120</v>
      </c>
      <c r="S31" s="103">
        <f t="shared" si="5"/>
        <v>182.5</v>
      </c>
      <c r="T31" s="103"/>
      <c r="U31" s="103">
        <f t="shared" si="9"/>
        <v>182.5</v>
      </c>
      <c r="V31" s="103">
        <f t="shared" si="10"/>
        <v>18.25</v>
      </c>
      <c r="W31" s="107"/>
      <c r="X31" s="103"/>
      <c r="Y31" s="103">
        <f t="shared" si="16"/>
        <v>0</v>
      </c>
      <c r="Z31" s="103"/>
      <c r="AA31" s="103"/>
      <c r="AB31" s="108">
        <f t="shared" si="11"/>
        <v>164.25</v>
      </c>
      <c r="AC31" s="14">
        <f t="shared" si="17"/>
        <v>18.25</v>
      </c>
      <c r="AD31" s="14">
        <f t="shared" si="18"/>
        <v>18.25</v>
      </c>
      <c r="AJ31" s="82">
        <f t="shared" si="12"/>
        <v>164.25</v>
      </c>
    </row>
    <row r="32" spans="1:36" s="109" customFormat="1" ht="24.95" customHeight="1" x14ac:dyDescent="0.25">
      <c r="A32" s="81" t="s">
        <v>163</v>
      </c>
      <c r="B32" s="7" t="s">
        <v>94</v>
      </c>
      <c r="C32" s="7" t="s">
        <v>164</v>
      </c>
      <c r="D32" s="7">
        <v>123421299</v>
      </c>
      <c r="E32" s="94" t="s">
        <v>61</v>
      </c>
      <c r="F32" s="103">
        <v>182.5</v>
      </c>
      <c r="G32" s="103"/>
      <c r="H32" s="103">
        <f t="shared" si="13"/>
        <v>182.5</v>
      </c>
      <c r="I32" s="104">
        <v>120</v>
      </c>
      <c r="J32" s="104">
        <f t="shared" si="14"/>
        <v>1.5208333333333333</v>
      </c>
      <c r="K32" s="105">
        <f>VLOOKUP($A32,'ASISTENCIA '!$A:$Y,22,FALSE)</f>
        <v>0</v>
      </c>
      <c r="L32" s="105">
        <f>VLOOKUP($A32,'ASISTENCIA '!$A:$Y,23,FALSE)</f>
        <v>1</v>
      </c>
      <c r="M32" s="105">
        <f t="shared" si="2"/>
        <v>112</v>
      </c>
      <c r="N32" s="104"/>
      <c r="O32" s="106">
        <v>1.5</v>
      </c>
      <c r="P32" s="103">
        <f t="shared" si="15"/>
        <v>170.33333333333331</v>
      </c>
      <c r="Q32" s="105">
        <f>VLOOKUP($A32,'ASISTENCIA '!$A:$Y,24,FALSE)</f>
        <v>3.5</v>
      </c>
      <c r="R32" s="103">
        <f t="shared" si="4"/>
        <v>110</v>
      </c>
      <c r="S32" s="103">
        <f t="shared" si="5"/>
        <v>167.29166666666666</v>
      </c>
      <c r="T32" s="103"/>
      <c r="U32" s="103">
        <f t="shared" si="9"/>
        <v>167.29166666666666</v>
      </c>
      <c r="V32" s="103">
        <f t="shared" si="10"/>
        <v>16.729166666666668</v>
      </c>
      <c r="W32" s="107"/>
      <c r="X32" s="103"/>
      <c r="Y32" s="103">
        <f t="shared" si="16"/>
        <v>0</v>
      </c>
      <c r="Z32" s="103"/>
      <c r="AA32" s="103"/>
      <c r="AB32" s="108">
        <f t="shared" si="11"/>
        <v>150.5625</v>
      </c>
      <c r="AC32" s="14">
        <f t="shared" si="17"/>
        <v>16.729166666666668</v>
      </c>
      <c r="AD32" s="14">
        <f t="shared" si="18"/>
        <v>16.729166666666657</v>
      </c>
      <c r="AJ32" s="82">
        <f t="shared" si="12"/>
        <v>150.5625</v>
      </c>
    </row>
    <row r="33" spans="1:36" s="109" customFormat="1" ht="24.95" customHeight="1" x14ac:dyDescent="0.25">
      <c r="A33" s="94" t="s">
        <v>207</v>
      </c>
      <c r="B33" s="19" t="s">
        <v>34</v>
      </c>
      <c r="C33" s="7" t="s">
        <v>208</v>
      </c>
      <c r="D33" s="7">
        <v>124334566</v>
      </c>
      <c r="E33" s="94" t="s">
        <v>61</v>
      </c>
      <c r="F33" s="103">
        <v>182.5</v>
      </c>
      <c r="G33" s="103"/>
      <c r="H33" s="103">
        <f t="shared" si="13"/>
        <v>182.5</v>
      </c>
      <c r="I33" s="104">
        <v>120</v>
      </c>
      <c r="J33" s="104">
        <f t="shared" si="14"/>
        <v>1.5208333333333333</v>
      </c>
      <c r="K33" s="105">
        <f>VLOOKUP($A33,'ASISTENCIA '!$A:$Y,22,FALSE)</f>
        <v>0</v>
      </c>
      <c r="L33" s="105">
        <f>VLOOKUP($A33,'ASISTENCIA '!$A:$Y,23,FALSE)</f>
        <v>1</v>
      </c>
      <c r="M33" s="105">
        <f t="shared" si="2"/>
        <v>112</v>
      </c>
      <c r="N33" s="104">
        <v>8</v>
      </c>
      <c r="O33" s="106"/>
      <c r="P33" s="103">
        <f t="shared" si="15"/>
        <v>170.33333333333331</v>
      </c>
      <c r="Q33" s="105">
        <f>VLOOKUP($A33,'ASISTENCIA '!$A:$Y,24,FALSE)</f>
        <v>0</v>
      </c>
      <c r="R33" s="103">
        <f t="shared" si="4"/>
        <v>120</v>
      </c>
      <c r="S33" s="103">
        <f t="shared" si="5"/>
        <v>182.5</v>
      </c>
      <c r="T33" s="103"/>
      <c r="U33" s="103">
        <f t="shared" si="9"/>
        <v>182.5</v>
      </c>
      <c r="V33" s="103">
        <f t="shared" si="10"/>
        <v>18.25</v>
      </c>
      <c r="W33" s="107"/>
      <c r="X33" s="103"/>
      <c r="Y33" s="103">
        <f t="shared" si="16"/>
        <v>0</v>
      </c>
      <c r="Z33" s="103"/>
      <c r="AA33" s="103"/>
      <c r="AB33" s="108">
        <f t="shared" si="11"/>
        <v>164.25</v>
      </c>
      <c r="AC33" s="14">
        <f t="shared" si="17"/>
        <v>18.25</v>
      </c>
      <c r="AD33" s="14">
        <f t="shared" si="18"/>
        <v>18.25</v>
      </c>
      <c r="AJ33" s="82">
        <f t="shared" si="12"/>
        <v>164.25</v>
      </c>
    </row>
    <row r="34" spans="1:36" s="109" customFormat="1" ht="24.95" customHeight="1" x14ac:dyDescent="0.25">
      <c r="A34" s="19" t="s">
        <v>238</v>
      </c>
      <c r="B34" s="19" t="s">
        <v>34</v>
      </c>
      <c r="C34" s="7" t="s">
        <v>239</v>
      </c>
      <c r="D34" s="7">
        <v>124704776</v>
      </c>
      <c r="E34" s="94" t="s">
        <v>61</v>
      </c>
      <c r="F34" s="103">
        <v>182.5</v>
      </c>
      <c r="G34" s="103"/>
      <c r="H34" s="103">
        <f t="shared" si="13"/>
        <v>182.5</v>
      </c>
      <c r="I34" s="104">
        <v>120</v>
      </c>
      <c r="J34" s="104">
        <f t="shared" si="14"/>
        <v>1.5208333333333333</v>
      </c>
      <c r="K34" s="105">
        <f>VLOOKUP($A34,'ASISTENCIA '!$A:$Y,22,FALSE)</f>
        <v>0</v>
      </c>
      <c r="L34" s="105">
        <f>VLOOKUP($A34,'ASISTENCIA '!$A:$Y,23,FALSE)</f>
        <v>1</v>
      </c>
      <c r="M34" s="105">
        <f t="shared" si="2"/>
        <v>112</v>
      </c>
      <c r="N34" s="104">
        <v>7.5</v>
      </c>
      <c r="O34" s="106"/>
      <c r="P34" s="103">
        <f t="shared" si="15"/>
        <v>170.33333333333331</v>
      </c>
      <c r="Q34" s="105">
        <f>VLOOKUP($A34,'ASISTENCIA '!$A:$Y,24,FALSE)</f>
        <v>0.5</v>
      </c>
      <c r="R34" s="103">
        <f t="shared" si="4"/>
        <v>119</v>
      </c>
      <c r="S34" s="103">
        <f t="shared" si="5"/>
        <v>180.97916666666666</v>
      </c>
      <c r="T34" s="103"/>
      <c r="U34" s="103">
        <f t="shared" si="9"/>
        <v>180.97916666666666</v>
      </c>
      <c r="V34" s="103">
        <f t="shared" si="10"/>
        <v>18.097916666666666</v>
      </c>
      <c r="W34" s="107"/>
      <c r="X34" s="103"/>
      <c r="Y34" s="103">
        <f t="shared" si="16"/>
        <v>0</v>
      </c>
      <c r="Z34" s="103"/>
      <c r="AA34" s="103"/>
      <c r="AB34" s="108">
        <f t="shared" si="11"/>
        <v>162.88124999999999</v>
      </c>
      <c r="AC34" s="14">
        <f t="shared" si="17"/>
        <v>18.097916666666666</v>
      </c>
      <c r="AD34" s="14">
        <f t="shared" si="18"/>
        <v>18.097916666666663</v>
      </c>
      <c r="AJ34" s="82">
        <f t="shared" si="12"/>
        <v>162.88124999999999</v>
      </c>
    </row>
    <row r="35" spans="1:36" s="109" customFormat="1" ht="24.95" customHeight="1" x14ac:dyDescent="0.25">
      <c r="A35" s="7" t="s">
        <v>283</v>
      </c>
      <c r="B35" s="7" t="s">
        <v>270</v>
      </c>
      <c r="C35" s="7" t="s">
        <v>284</v>
      </c>
      <c r="D35" s="7">
        <v>125011312</v>
      </c>
      <c r="E35" s="94" t="s">
        <v>61</v>
      </c>
      <c r="F35" s="103">
        <v>182.5</v>
      </c>
      <c r="G35" s="103"/>
      <c r="H35" s="103">
        <f t="shared" si="13"/>
        <v>182.5</v>
      </c>
      <c r="I35" s="104">
        <v>120</v>
      </c>
      <c r="J35" s="104">
        <f t="shared" si="14"/>
        <v>1.5208333333333333</v>
      </c>
      <c r="K35" s="105">
        <f>VLOOKUP($A35,'ASISTENCIA '!$A:$Y,22,FALSE)</f>
        <v>0</v>
      </c>
      <c r="L35" s="105">
        <f>VLOOKUP($A35,'ASISTENCIA '!$A:$Y,23,FALSE)</f>
        <v>15</v>
      </c>
      <c r="M35" s="105">
        <f t="shared" si="2"/>
        <v>0</v>
      </c>
      <c r="N35" s="104"/>
      <c r="O35" s="106"/>
      <c r="P35" s="103">
        <f t="shared" si="15"/>
        <v>0</v>
      </c>
      <c r="Q35" s="105">
        <f>VLOOKUP($A35,'ASISTENCIA '!$A:$Y,24,FALSE)</f>
        <v>0</v>
      </c>
      <c r="R35" s="103">
        <f t="shared" si="4"/>
        <v>0</v>
      </c>
      <c r="S35" s="103">
        <f t="shared" si="5"/>
        <v>0</v>
      </c>
      <c r="T35" s="103">
        <v>38.880000000000003</v>
      </c>
      <c r="U35" s="103">
        <f t="shared" si="9"/>
        <v>38.880000000000003</v>
      </c>
      <c r="V35" s="103">
        <f t="shared" si="10"/>
        <v>3.8880000000000003</v>
      </c>
      <c r="W35" s="107"/>
      <c r="X35" s="103"/>
      <c r="Y35" s="103">
        <f t="shared" si="16"/>
        <v>0</v>
      </c>
      <c r="Z35" s="103"/>
      <c r="AA35" s="103"/>
      <c r="AB35" s="108">
        <f t="shared" si="11"/>
        <v>34.992000000000004</v>
      </c>
      <c r="AC35" s="14">
        <f t="shared" si="17"/>
        <v>3.8880000000000003</v>
      </c>
      <c r="AD35" s="14">
        <f t="shared" si="18"/>
        <v>3.8879999999999981</v>
      </c>
      <c r="AJ35" s="82">
        <f t="shared" si="12"/>
        <v>34.992000000000004</v>
      </c>
    </row>
    <row r="36" spans="1:36" s="109" customFormat="1" ht="24.95" customHeight="1" x14ac:dyDescent="0.25">
      <c r="A36" s="7" t="s">
        <v>285</v>
      </c>
      <c r="B36" s="7" t="s">
        <v>270</v>
      </c>
      <c r="C36" s="7" t="s">
        <v>286</v>
      </c>
      <c r="D36" s="7">
        <v>125011809</v>
      </c>
      <c r="E36" s="94" t="s">
        <v>61</v>
      </c>
      <c r="F36" s="103">
        <v>182.5</v>
      </c>
      <c r="G36" s="103"/>
      <c r="H36" s="103">
        <f t="shared" si="13"/>
        <v>182.5</v>
      </c>
      <c r="I36" s="104">
        <v>120</v>
      </c>
      <c r="J36" s="104">
        <f t="shared" si="14"/>
        <v>1.5208333333333333</v>
      </c>
      <c r="K36" s="105">
        <f>VLOOKUP($A36,'ASISTENCIA '!$A:$Y,22,FALSE)</f>
        <v>0</v>
      </c>
      <c r="L36" s="105">
        <f>VLOOKUP($A36,'ASISTENCIA '!$A:$Y,23,FALSE)</f>
        <v>15</v>
      </c>
      <c r="M36" s="105">
        <f t="shared" si="2"/>
        <v>0</v>
      </c>
      <c r="N36" s="104"/>
      <c r="O36" s="106"/>
      <c r="P36" s="103">
        <f t="shared" si="15"/>
        <v>0</v>
      </c>
      <c r="Q36" s="105">
        <f>VLOOKUP($A36,'ASISTENCIA '!$A:$Y,24,FALSE)</f>
        <v>0</v>
      </c>
      <c r="R36" s="103">
        <f t="shared" si="4"/>
        <v>0</v>
      </c>
      <c r="S36" s="103">
        <f t="shared" si="5"/>
        <v>0</v>
      </c>
      <c r="T36" s="103">
        <v>38.880000000000003</v>
      </c>
      <c r="U36" s="103">
        <f t="shared" si="9"/>
        <v>38.880000000000003</v>
      </c>
      <c r="V36" s="103">
        <f t="shared" si="10"/>
        <v>3.8880000000000003</v>
      </c>
      <c r="W36" s="107"/>
      <c r="X36" s="103"/>
      <c r="Y36" s="103">
        <f t="shared" si="16"/>
        <v>0</v>
      </c>
      <c r="Z36" s="103"/>
      <c r="AA36" s="103"/>
      <c r="AB36" s="108">
        <f t="shared" si="11"/>
        <v>34.992000000000004</v>
      </c>
      <c r="AC36" s="14">
        <f t="shared" si="17"/>
        <v>3.8880000000000003</v>
      </c>
      <c r="AD36" s="14">
        <f t="shared" si="18"/>
        <v>3.8879999999999981</v>
      </c>
      <c r="AJ36" s="82">
        <f t="shared" si="12"/>
        <v>34.992000000000004</v>
      </c>
    </row>
    <row r="37" spans="1:36" s="109" customFormat="1" ht="24.95" customHeight="1" x14ac:dyDescent="0.25">
      <c r="A37" s="19" t="s">
        <v>147</v>
      </c>
      <c r="B37" s="7" t="s">
        <v>94</v>
      </c>
      <c r="C37" s="7" t="s">
        <v>148</v>
      </c>
      <c r="D37" s="7">
        <v>123322414</v>
      </c>
      <c r="E37" s="94" t="s">
        <v>61</v>
      </c>
      <c r="F37" s="103">
        <v>182.5</v>
      </c>
      <c r="G37" s="103"/>
      <c r="H37" s="103">
        <f t="shared" ref="H37:H51" si="19">+F37+G37</f>
        <v>182.5</v>
      </c>
      <c r="I37" s="104">
        <v>120</v>
      </c>
      <c r="J37" s="104">
        <f t="shared" ref="J37:J70" si="20">+H37/I37</f>
        <v>1.5208333333333333</v>
      </c>
      <c r="K37" s="105">
        <f>VLOOKUP($A37,'ASISTENCIA '!$A:$Y,22,FALSE)</f>
        <v>1</v>
      </c>
      <c r="L37" s="105">
        <f>VLOOKUP($A37,'ASISTENCIA '!$A:$Y,23,FALSE)</f>
        <v>2</v>
      </c>
      <c r="M37" s="105">
        <f t="shared" si="2"/>
        <v>88</v>
      </c>
      <c r="N37" s="104">
        <v>8</v>
      </c>
      <c r="O37" s="106"/>
      <c r="P37" s="103">
        <f t="shared" ref="P37:P51" si="21">M37*J37</f>
        <v>133.83333333333331</v>
      </c>
      <c r="Q37" s="105">
        <f>VLOOKUP($A37,'ASISTENCIA '!$A:$Y,24,FALSE)</f>
        <v>0</v>
      </c>
      <c r="R37" s="103">
        <f t="shared" si="4"/>
        <v>96</v>
      </c>
      <c r="S37" s="103">
        <f t="shared" si="5"/>
        <v>146</v>
      </c>
      <c r="T37" s="103"/>
      <c r="U37" s="103">
        <f t="shared" si="9"/>
        <v>146</v>
      </c>
      <c r="V37" s="103">
        <f t="shared" si="10"/>
        <v>14.600000000000001</v>
      </c>
      <c r="W37" s="107"/>
      <c r="X37" s="103"/>
      <c r="Y37" s="103">
        <f t="shared" ref="Y37:Y51" si="22">+W37+X37</f>
        <v>0</v>
      </c>
      <c r="Z37" s="103"/>
      <c r="AA37" s="103"/>
      <c r="AB37" s="108">
        <f t="shared" si="11"/>
        <v>131.4</v>
      </c>
      <c r="AC37" s="14">
        <f t="shared" ref="AC37:AC51" si="23">SUM(V37:X37)</f>
        <v>14.600000000000001</v>
      </c>
      <c r="AD37" s="14">
        <f t="shared" ref="AD37:AD51" si="24">U37-AB37</f>
        <v>14.599999999999994</v>
      </c>
      <c r="AJ37" s="82">
        <f t="shared" si="12"/>
        <v>131.4</v>
      </c>
    </row>
    <row r="38" spans="1:36" s="109" customFormat="1" ht="24.95" customHeight="1" x14ac:dyDescent="0.25">
      <c r="A38" s="94" t="s">
        <v>287</v>
      </c>
      <c r="B38" s="7" t="s">
        <v>270</v>
      </c>
      <c r="C38" s="7" t="s">
        <v>288</v>
      </c>
      <c r="D38" s="7">
        <v>125021577</v>
      </c>
      <c r="E38" s="94" t="s">
        <v>61</v>
      </c>
      <c r="F38" s="103">
        <v>182.5</v>
      </c>
      <c r="G38" s="103"/>
      <c r="H38" s="103">
        <f t="shared" si="19"/>
        <v>182.5</v>
      </c>
      <c r="I38" s="104">
        <v>120</v>
      </c>
      <c r="J38" s="104">
        <f t="shared" si="20"/>
        <v>1.5208333333333333</v>
      </c>
      <c r="K38" s="105">
        <f>VLOOKUP($A38,'ASISTENCIA '!$A:$Y,22,FALSE)</f>
        <v>0</v>
      </c>
      <c r="L38" s="105">
        <f>VLOOKUP($A38,'ASISTENCIA '!$A:$Y,23,FALSE)</f>
        <v>15</v>
      </c>
      <c r="M38" s="105">
        <f t="shared" si="2"/>
        <v>0</v>
      </c>
      <c r="N38" s="104"/>
      <c r="O38" s="106"/>
      <c r="P38" s="103">
        <f t="shared" si="21"/>
        <v>0</v>
      </c>
      <c r="Q38" s="105">
        <f>VLOOKUP($A38,'ASISTENCIA '!$A:$Y,24,FALSE)</f>
        <v>0</v>
      </c>
      <c r="R38" s="103">
        <f t="shared" si="4"/>
        <v>0</v>
      </c>
      <c r="S38" s="103">
        <f t="shared" si="5"/>
        <v>0</v>
      </c>
      <c r="T38" s="103">
        <v>25.92</v>
      </c>
      <c r="U38" s="103">
        <f t="shared" si="9"/>
        <v>25.92</v>
      </c>
      <c r="V38" s="103">
        <f t="shared" si="10"/>
        <v>2.5920000000000005</v>
      </c>
      <c r="W38" s="107"/>
      <c r="X38" s="103"/>
      <c r="Y38" s="103">
        <f t="shared" si="22"/>
        <v>0</v>
      </c>
      <c r="Z38" s="103"/>
      <c r="AA38" s="103"/>
      <c r="AB38" s="108">
        <f t="shared" si="11"/>
        <v>23.328000000000003</v>
      </c>
      <c r="AC38" s="14">
        <f t="shared" si="23"/>
        <v>2.5920000000000005</v>
      </c>
      <c r="AD38" s="14">
        <f t="shared" si="24"/>
        <v>2.5919999999999987</v>
      </c>
      <c r="AJ38" s="82">
        <f t="shared" si="12"/>
        <v>23.328000000000003</v>
      </c>
    </row>
    <row r="39" spans="1:36" s="109" customFormat="1" ht="24.95" customHeight="1" x14ac:dyDescent="0.25">
      <c r="A39" s="19" t="s">
        <v>240</v>
      </c>
      <c r="B39" s="19" t="s">
        <v>34</v>
      </c>
      <c r="C39" s="7" t="s">
        <v>241</v>
      </c>
      <c r="D39" s="7">
        <v>119779874</v>
      </c>
      <c r="E39" s="94" t="s">
        <v>61</v>
      </c>
      <c r="F39" s="103">
        <v>182.5</v>
      </c>
      <c r="G39" s="103"/>
      <c r="H39" s="103">
        <f t="shared" si="19"/>
        <v>182.5</v>
      </c>
      <c r="I39" s="104">
        <v>120</v>
      </c>
      <c r="J39" s="104">
        <f t="shared" si="20"/>
        <v>1.5208333333333333</v>
      </c>
      <c r="K39" s="105">
        <f>VLOOKUP($A39,'ASISTENCIA '!$A:$Y,22,FALSE)</f>
        <v>0</v>
      </c>
      <c r="L39" s="105">
        <f>VLOOKUP($A39,'ASISTENCIA '!$A:$Y,23,FALSE)</f>
        <v>3</v>
      </c>
      <c r="M39" s="105">
        <f t="shared" si="2"/>
        <v>96</v>
      </c>
      <c r="N39" s="104">
        <v>8</v>
      </c>
      <c r="O39" s="106">
        <v>0.5</v>
      </c>
      <c r="P39" s="103">
        <f t="shared" si="21"/>
        <v>146</v>
      </c>
      <c r="Q39" s="105">
        <f>VLOOKUP($A39,'ASISTENCIA '!$A:$Y,24,FALSE)</f>
        <v>0</v>
      </c>
      <c r="R39" s="103">
        <f t="shared" si="4"/>
        <v>104.5</v>
      </c>
      <c r="S39" s="103">
        <f t="shared" si="5"/>
        <v>158.92708333333331</v>
      </c>
      <c r="T39" s="103"/>
      <c r="U39" s="103">
        <f t="shared" si="9"/>
        <v>158.92708333333331</v>
      </c>
      <c r="V39" s="103">
        <f t="shared" si="10"/>
        <v>15.892708333333331</v>
      </c>
      <c r="W39" s="107"/>
      <c r="X39" s="103"/>
      <c r="Y39" s="103">
        <f t="shared" si="22"/>
        <v>0</v>
      </c>
      <c r="Z39" s="103"/>
      <c r="AA39" s="103"/>
      <c r="AB39" s="108">
        <f t="shared" si="11"/>
        <v>143.03437499999998</v>
      </c>
      <c r="AC39" s="14">
        <f t="shared" si="23"/>
        <v>15.892708333333331</v>
      </c>
      <c r="AD39" s="14">
        <f t="shared" si="24"/>
        <v>15.892708333333331</v>
      </c>
      <c r="AJ39" s="82">
        <f t="shared" si="12"/>
        <v>143.03437499999998</v>
      </c>
    </row>
    <row r="40" spans="1:36" s="109" customFormat="1" ht="24.95" customHeight="1" x14ac:dyDescent="0.25">
      <c r="A40" s="19" t="s">
        <v>242</v>
      </c>
      <c r="B40" s="19" t="s">
        <v>34</v>
      </c>
      <c r="C40" s="7" t="s">
        <v>243</v>
      </c>
      <c r="D40" s="7">
        <v>123421794</v>
      </c>
      <c r="E40" s="94" t="s">
        <v>61</v>
      </c>
      <c r="F40" s="103">
        <v>182.5</v>
      </c>
      <c r="G40" s="103"/>
      <c r="H40" s="103">
        <f t="shared" si="19"/>
        <v>182.5</v>
      </c>
      <c r="I40" s="104">
        <v>120</v>
      </c>
      <c r="J40" s="104">
        <f t="shared" si="20"/>
        <v>1.5208333333333333</v>
      </c>
      <c r="K40" s="105">
        <f>VLOOKUP($A40,'ASISTENCIA '!$A:$Y,22,FALSE)</f>
        <v>1</v>
      </c>
      <c r="L40" s="105">
        <f>VLOOKUP($A40,'ASISTENCIA '!$A:$Y,23,FALSE)</f>
        <v>1</v>
      </c>
      <c r="M40" s="105">
        <f t="shared" si="2"/>
        <v>96</v>
      </c>
      <c r="N40" s="104">
        <v>8</v>
      </c>
      <c r="O40" s="106">
        <v>8.5</v>
      </c>
      <c r="P40" s="103">
        <f t="shared" si="21"/>
        <v>146</v>
      </c>
      <c r="Q40" s="105">
        <f>VLOOKUP($A40,'ASISTENCIA '!$A:$Y,24,FALSE)</f>
        <v>0</v>
      </c>
      <c r="R40" s="103">
        <f t="shared" si="4"/>
        <v>112.5</v>
      </c>
      <c r="S40" s="103">
        <f t="shared" si="5"/>
        <v>171.09375</v>
      </c>
      <c r="T40" s="103"/>
      <c r="U40" s="103">
        <f t="shared" si="9"/>
        <v>171.09375</v>
      </c>
      <c r="V40" s="103">
        <f t="shared" si="10"/>
        <v>17.109375</v>
      </c>
      <c r="W40" s="107"/>
      <c r="X40" s="103"/>
      <c r="Y40" s="103">
        <f t="shared" si="22"/>
        <v>0</v>
      </c>
      <c r="Z40" s="103"/>
      <c r="AA40" s="103"/>
      <c r="AB40" s="108">
        <f t="shared" si="11"/>
        <v>153.984375</v>
      </c>
      <c r="AC40" s="14">
        <f t="shared" si="23"/>
        <v>17.109375</v>
      </c>
      <c r="AD40" s="14">
        <f t="shared" si="24"/>
        <v>17.109375</v>
      </c>
      <c r="AJ40" s="82">
        <f t="shared" si="12"/>
        <v>153.984375</v>
      </c>
    </row>
    <row r="41" spans="1:36" s="56" customFormat="1" ht="24.95" customHeight="1" x14ac:dyDescent="0.25">
      <c r="A41" s="49" t="s">
        <v>107</v>
      </c>
      <c r="B41" s="49" t="s">
        <v>34</v>
      </c>
      <c r="C41" s="49" t="s">
        <v>108</v>
      </c>
      <c r="D41" s="49">
        <v>122160971</v>
      </c>
      <c r="E41" s="49" t="s">
        <v>61</v>
      </c>
      <c r="F41" s="51">
        <v>182.5</v>
      </c>
      <c r="G41" s="51"/>
      <c r="H41" s="51">
        <f t="shared" si="19"/>
        <v>182.5</v>
      </c>
      <c r="I41" s="52">
        <v>120</v>
      </c>
      <c r="J41" s="52">
        <f t="shared" si="20"/>
        <v>1.5208333333333333</v>
      </c>
      <c r="K41" s="53">
        <f>VLOOKUP($A41,'ASISTENCIA '!$A:$Y,22,FALSE)</f>
        <v>0</v>
      </c>
      <c r="L41" s="53">
        <f>VLOOKUP($A41,'ASISTENCIA '!$A:$Y,23,FALSE)</f>
        <v>1</v>
      </c>
      <c r="M41" s="53">
        <f t="shared" si="2"/>
        <v>112</v>
      </c>
      <c r="N41" s="52">
        <v>8</v>
      </c>
      <c r="O41" s="54"/>
      <c r="P41" s="51">
        <f t="shared" si="21"/>
        <v>170.33333333333331</v>
      </c>
      <c r="Q41" s="53">
        <f>VLOOKUP($A41,'ASISTENCIA '!$A:$Y,24,FALSE)</f>
        <v>0</v>
      </c>
      <c r="R41" s="51">
        <f t="shared" si="4"/>
        <v>120</v>
      </c>
      <c r="S41" s="51">
        <f t="shared" si="5"/>
        <v>182.5</v>
      </c>
      <c r="T41" s="51"/>
      <c r="U41" s="51">
        <f t="shared" si="9"/>
        <v>182.5</v>
      </c>
      <c r="V41" s="51"/>
      <c r="W41" s="62">
        <f>+U41*3%</f>
        <v>5.4749999999999996</v>
      </c>
      <c r="X41" s="51"/>
      <c r="Y41" s="51">
        <f t="shared" si="22"/>
        <v>5.4749999999999996</v>
      </c>
      <c r="Z41" s="51"/>
      <c r="AA41" s="51"/>
      <c r="AB41" s="108">
        <f t="shared" si="11"/>
        <v>177.02500000000001</v>
      </c>
      <c r="AC41" s="55">
        <f t="shared" si="23"/>
        <v>5.4749999999999996</v>
      </c>
      <c r="AD41" s="55">
        <f t="shared" si="24"/>
        <v>5.4749999999999943</v>
      </c>
      <c r="AJ41" s="82">
        <f t="shared" si="12"/>
        <v>177.02500000000001</v>
      </c>
    </row>
    <row r="42" spans="1:36" s="109" customFormat="1" ht="24.95" customHeight="1" x14ac:dyDescent="0.25">
      <c r="A42" s="7" t="s">
        <v>289</v>
      </c>
      <c r="B42" s="7" t="s">
        <v>270</v>
      </c>
      <c r="C42" s="7" t="s">
        <v>290</v>
      </c>
      <c r="D42" s="7">
        <v>118321678</v>
      </c>
      <c r="E42" s="94" t="s">
        <v>61</v>
      </c>
      <c r="F42" s="103">
        <v>182.5</v>
      </c>
      <c r="G42" s="103"/>
      <c r="H42" s="103">
        <f t="shared" si="19"/>
        <v>182.5</v>
      </c>
      <c r="I42" s="104">
        <v>120</v>
      </c>
      <c r="J42" s="104">
        <f t="shared" si="20"/>
        <v>1.5208333333333333</v>
      </c>
      <c r="K42" s="105">
        <f>VLOOKUP($A42,'ASISTENCIA '!$A:$Y,22,FALSE)</f>
        <v>0</v>
      </c>
      <c r="L42" s="105">
        <f>VLOOKUP($A42,'ASISTENCIA '!$A:$Y,23,FALSE)</f>
        <v>15</v>
      </c>
      <c r="M42" s="105">
        <f t="shared" si="2"/>
        <v>0</v>
      </c>
      <c r="N42" s="104"/>
      <c r="O42" s="106"/>
      <c r="P42" s="103">
        <f t="shared" si="21"/>
        <v>0</v>
      </c>
      <c r="Q42" s="105">
        <f>VLOOKUP($A42,'ASISTENCIA '!$A:$Y,24,FALSE)</f>
        <v>0</v>
      </c>
      <c r="R42" s="103">
        <f t="shared" si="4"/>
        <v>0</v>
      </c>
      <c r="S42" s="103">
        <f t="shared" si="5"/>
        <v>0</v>
      </c>
      <c r="T42" s="103">
        <v>35.64</v>
      </c>
      <c r="U42" s="103">
        <f t="shared" si="9"/>
        <v>35.64</v>
      </c>
      <c r="V42" s="103">
        <f t="shared" si="10"/>
        <v>3.5640000000000001</v>
      </c>
      <c r="W42" s="107"/>
      <c r="X42" s="103"/>
      <c r="Y42" s="103">
        <f t="shared" si="22"/>
        <v>0</v>
      </c>
      <c r="Z42" s="103"/>
      <c r="AA42" s="103"/>
      <c r="AB42" s="108">
        <f t="shared" si="11"/>
        <v>32.076000000000001</v>
      </c>
      <c r="AC42" s="14">
        <f t="shared" si="23"/>
        <v>3.5640000000000001</v>
      </c>
      <c r="AD42" s="14">
        <f t="shared" si="24"/>
        <v>3.5640000000000001</v>
      </c>
      <c r="AJ42" s="82">
        <f t="shared" si="12"/>
        <v>32.076000000000001</v>
      </c>
    </row>
    <row r="43" spans="1:36" s="109" customFormat="1" ht="24.95" customHeight="1" x14ac:dyDescent="0.25">
      <c r="A43" s="7" t="s">
        <v>218</v>
      </c>
      <c r="B43" s="19" t="s">
        <v>34</v>
      </c>
      <c r="C43" s="7" t="s">
        <v>219</v>
      </c>
      <c r="D43" s="7">
        <v>124497249</v>
      </c>
      <c r="E43" s="94" t="s">
        <v>61</v>
      </c>
      <c r="F43" s="103">
        <v>182.5</v>
      </c>
      <c r="G43" s="103"/>
      <c r="H43" s="103">
        <f t="shared" si="19"/>
        <v>182.5</v>
      </c>
      <c r="I43" s="104">
        <v>120</v>
      </c>
      <c r="J43" s="104">
        <f t="shared" si="20"/>
        <v>1.5208333333333333</v>
      </c>
      <c r="K43" s="105">
        <f>VLOOKUP($A43,'ASISTENCIA '!$A:$Y,22,FALSE)</f>
        <v>1</v>
      </c>
      <c r="L43" s="105">
        <f>VLOOKUP($A43,'ASISTENCIA '!$A:$Y,23,FALSE)</f>
        <v>1</v>
      </c>
      <c r="M43" s="105">
        <f t="shared" si="2"/>
        <v>96</v>
      </c>
      <c r="N43" s="104">
        <v>8</v>
      </c>
      <c r="O43" s="106"/>
      <c r="P43" s="103">
        <f t="shared" si="21"/>
        <v>146</v>
      </c>
      <c r="Q43" s="105">
        <f>VLOOKUP($A43,'ASISTENCIA '!$A:$Y,24,FALSE)</f>
        <v>0</v>
      </c>
      <c r="R43" s="103">
        <f t="shared" si="4"/>
        <v>104</v>
      </c>
      <c r="S43" s="103">
        <f t="shared" si="5"/>
        <v>158.16666666666666</v>
      </c>
      <c r="T43" s="103"/>
      <c r="U43" s="103">
        <f t="shared" si="9"/>
        <v>158.16666666666666</v>
      </c>
      <c r="V43" s="103">
        <f t="shared" si="10"/>
        <v>15.816666666666666</v>
      </c>
      <c r="W43" s="107"/>
      <c r="X43" s="103"/>
      <c r="Y43" s="103">
        <f t="shared" si="22"/>
        <v>0</v>
      </c>
      <c r="Z43" s="103"/>
      <c r="AA43" s="103"/>
      <c r="AB43" s="108">
        <f t="shared" si="11"/>
        <v>142.35</v>
      </c>
      <c r="AC43" s="14">
        <f t="shared" si="23"/>
        <v>15.816666666666666</v>
      </c>
      <c r="AD43" s="14">
        <f t="shared" si="24"/>
        <v>15.816666666666663</v>
      </c>
      <c r="AJ43" s="82">
        <f t="shared" si="12"/>
        <v>142.35</v>
      </c>
    </row>
    <row r="44" spans="1:36" s="56" customFormat="1" ht="24.95" customHeight="1" x14ac:dyDescent="0.25">
      <c r="A44" s="49" t="s">
        <v>109</v>
      </c>
      <c r="B44" s="49" t="s">
        <v>34</v>
      </c>
      <c r="C44" s="49" t="s">
        <v>110</v>
      </c>
      <c r="D44" s="49">
        <v>122407414</v>
      </c>
      <c r="E44" s="49" t="s">
        <v>61</v>
      </c>
      <c r="F44" s="51">
        <v>182.5</v>
      </c>
      <c r="G44" s="51"/>
      <c r="H44" s="51">
        <f t="shared" si="19"/>
        <v>182.5</v>
      </c>
      <c r="I44" s="52">
        <v>120</v>
      </c>
      <c r="J44" s="52">
        <f t="shared" si="20"/>
        <v>1.5208333333333333</v>
      </c>
      <c r="K44" s="53">
        <f>VLOOKUP($A44,'ASISTENCIA '!$A:$Y,22,FALSE)</f>
        <v>0</v>
      </c>
      <c r="L44" s="53">
        <f>VLOOKUP($A44,'ASISTENCIA '!$A:$Y,23,FALSE)</f>
        <v>1</v>
      </c>
      <c r="M44" s="53">
        <f t="shared" si="2"/>
        <v>112</v>
      </c>
      <c r="N44" s="52">
        <v>8</v>
      </c>
      <c r="O44" s="54"/>
      <c r="P44" s="51">
        <f t="shared" si="21"/>
        <v>170.33333333333331</v>
      </c>
      <c r="Q44" s="53">
        <f>VLOOKUP($A44,'ASISTENCIA '!$A:$Y,24,FALSE)</f>
        <v>0</v>
      </c>
      <c r="R44" s="51">
        <f t="shared" si="4"/>
        <v>120</v>
      </c>
      <c r="S44" s="51">
        <f t="shared" si="5"/>
        <v>182.5</v>
      </c>
      <c r="T44" s="51">
        <v>125</v>
      </c>
      <c r="U44" s="51">
        <f t="shared" si="9"/>
        <v>307.5</v>
      </c>
      <c r="V44" s="51"/>
      <c r="W44" s="62">
        <f>+U44*3%</f>
        <v>9.2249999999999996</v>
      </c>
      <c r="X44" s="51"/>
      <c r="Y44" s="51">
        <f t="shared" si="22"/>
        <v>9.2249999999999996</v>
      </c>
      <c r="Z44" s="51"/>
      <c r="AA44" s="51"/>
      <c r="AB44" s="108">
        <f t="shared" si="11"/>
        <v>298.27499999999998</v>
      </c>
      <c r="AC44" s="55">
        <f t="shared" si="23"/>
        <v>9.2249999999999996</v>
      </c>
      <c r="AD44" s="55">
        <f t="shared" si="24"/>
        <v>9.2250000000000227</v>
      </c>
      <c r="AJ44" s="82">
        <f t="shared" si="12"/>
        <v>298.27499999999998</v>
      </c>
    </row>
    <row r="45" spans="1:36" s="109" customFormat="1" ht="24.95" customHeight="1" x14ac:dyDescent="0.25">
      <c r="A45" s="7" t="s">
        <v>111</v>
      </c>
      <c r="B45" s="19" t="s">
        <v>34</v>
      </c>
      <c r="C45" s="7" t="s">
        <v>112</v>
      </c>
      <c r="D45" s="7">
        <v>121262034</v>
      </c>
      <c r="E45" s="94" t="s">
        <v>61</v>
      </c>
      <c r="F45" s="103">
        <v>182.5</v>
      </c>
      <c r="G45" s="103"/>
      <c r="H45" s="103">
        <f t="shared" si="19"/>
        <v>182.5</v>
      </c>
      <c r="I45" s="104">
        <v>120</v>
      </c>
      <c r="J45" s="104">
        <f t="shared" si="20"/>
        <v>1.5208333333333333</v>
      </c>
      <c r="K45" s="105">
        <f>VLOOKUP($A45,'ASISTENCIA '!$A:$Y,22,FALSE)</f>
        <v>1</v>
      </c>
      <c r="L45" s="105">
        <f>VLOOKUP($A45,'ASISTENCIA '!$A:$Y,23,FALSE)</f>
        <v>1</v>
      </c>
      <c r="M45" s="105">
        <f t="shared" si="2"/>
        <v>96</v>
      </c>
      <c r="N45" s="104">
        <v>8</v>
      </c>
      <c r="O45" s="106"/>
      <c r="P45" s="103">
        <f t="shared" si="21"/>
        <v>146</v>
      </c>
      <c r="Q45" s="105">
        <f>VLOOKUP($A45,'ASISTENCIA '!$A:$Y,24,FALSE)</f>
        <v>0.5</v>
      </c>
      <c r="R45" s="103">
        <f t="shared" si="4"/>
        <v>103.5</v>
      </c>
      <c r="S45" s="103">
        <f t="shared" si="5"/>
        <v>157.40625</v>
      </c>
      <c r="T45" s="103"/>
      <c r="U45" s="103">
        <f t="shared" si="9"/>
        <v>157.40625</v>
      </c>
      <c r="V45" s="103">
        <f t="shared" si="10"/>
        <v>15.740625000000001</v>
      </c>
      <c r="W45" s="107"/>
      <c r="X45" s="103"/>
      <c r="Y45" s="103">
        <f t="shared" si="22"/>
        <v>0</v>
      </c>
      <c r="Z45" s="103"/>
      <c r="AA45" s="103"/>
      <c r="AB45" s="108">
        <f t="shared" si="11"/>
        <v>141.66562500000001</v>
      </c>
      <c r="AC45" s="14">
        <f t="shared" si="23"/>
        <v>15.740625000000001</v>
      </c>
      <c r="AD45" s="14">
        <f t="shared" si="24"/>
        <v>15.740624999999994</v>
      </c>
      <c r="AJ45" s="82">
        <f t="shared" si="12"/>
        <v>141.66562500000001</v>
      </c>
    </row>
    <row r="46" spans="1:36" s="109" customFormat="1" ht="24.95" customHeight="1" x14ac:dyDescent="0.25">
      <c r="A46" s="81" t="s">
        <v>211</v>
      </c>
      <c r="B46" s="7" t="s">
        <v>94</v>
      </c>
      <c r="C46" s="7" t="s">
        <v>212</v>
      </c>
      <c r="D46" s="7">
        <v>124520255</v>
      </c>
      <c r="E46" s="94" t="s">
        <v>61</v>
      </c>
      <c r="F46" s="103">
        <v>182.5</v>
      </c>
      <c r="G46" s="103"/>
      <c r="H46" s="103">
        <f t="shared" si="19"/>
        <v>182.5</v>
      </c>
      <c r="I46" s="104">
        <v>120</v>
      </c>
      <c r="J46" s="104">
        <f t="shared" si="20"/>
        <v>1.5208333333333333</v>
      </c>
      <c r="K46" s="105">
        <f>VLOOKUP($A46,'ASISTENCIA '!$A:$Y,22,FALSE)</f>
        <v>2</v>
      </c>
      <c r="L46" s="105">
        <f>VLOOKUP($A46,'ASISTENCIA '!$A:$Y,23,FALSE)</f>
        <v>1</v>
      </c>
      <c r="M46" s="105">
        <f t="shared" si="2"/>
        <v>80</v>
      </c>
      <c r="N46" s="104"/>
      <c r="O46" s="106">
        <v>14.5</v>
      </c>
      <c r="P46" s="103">
        <f t="shared" si="21"/>
        <v>121.66666666666666</v>
      </c>
      <c r="Q46" s="105">
        <f>VLOOKUP($A46,'ASISTENCIA '!$A:$Y,24,FALSE)</f>
        <v>4</v>
      </c>
      <c r="R46" s="103">
        <f t="shared" si="4"/>
        <v>90.5</v>
      </c>
      <c r="S46" s="103">
        <f t="shared" si="5"/>
        <v>137.63541666666666</v>
      </c>
      <c r="T46" s="103"/>
      <c r="U46" s="103">
        <f t="shared" si="9"/>
        <v>137.63541666666666</v>
      </c>
      <c r="V46" s="103">
        <f t="shared" si="10"/>
        <v>13.763541666666667</v>
      </c>
      <c r="W46" s="107"/>
      <c r="X46" s="103"/>
      <c r="Y46" s="103">
        <f t="shared" si="22"/>
        <v>0</v>
      </c>
      <c r="Z46" s="103"/>
      <c r="AA46" s="103"/>
      <c r="AB46" s="108">
        <f t="shared" si="11"/>
        <v>123.87187499999999</v>
      </c>
      <c r="AC46" s="14">
        <f t="shared" si="23"/>
        <v>13.763541666666667</v>
      </c>
      <c r="AD46" s="14">
        <f t="shared" si="24"/>
        <v>13.763541666666669</v>
      </c>
      <c r="AJ46" s="82">
        <f t="shared" si="12"/>
        <v>123.87187499999999</v>
      </c>
    </row>
    <row r="47" spans="1:36" s="109" customFormat="1" ht="24.95" customHeight="1" x14ac:dyDescent="0.25">
      <c r="A47" s="19" t="s">
        <v>244</v>
      </c>
      <c r="B47" s="7" t="s">
        <v>94</v>
      </c>
      <c r="C47" s="7" t="s">
        <v>245</v>
      </c>
      <c r="D47" s="7">
        <v>124700089</v>
      </c>
      <c r="E47" s="94" t="s">
        <v>61</v>
      </c>
      <c r="F47" s="103">
        <v>182.5</v>
      </c>
      <c r="G47" s="103"/>
      <c r="H47" s="103">
        <f t="shared" si="19"/>
        <v>182.5</v>
      </c>
      <c r="I47" s="104">
        <v>120</v>
      </c>
      <c r="J47" s="104">
        <f t="shared" si="20"/>
        <v>1.5208333333333333</v>
      </c>
      <c r="K47" s="105">
        <f>VLOOKUP($A47,'ASISTENCIA '!$A:$Y,22,FALSE)</f>
        <v>0</v>
      </c>
      <c r="L47" s="105">
        <f>VLOOKUP($A47,'ASISTENCIA '!$A:$Y,23,FALSE)</f>
        <v>1</v>
      </c>
      <c r="M47" s="105">
        <f t="shared" si="2"/>
        <v>112</v>
      </c>
      <c r="N47" s="104">
        <v>8</v>
      </c>
      <c r="O47" s="106"/>
      <c r="P47" s="103">
        <f t="shared" si="21"/>
        <v>170.33333333333331</v>
      </c>
      <c r="Q47" s="105">
        <f>VLOOKUP($A47,'ASISTENCIA '!$A:$Y,24,FALSE)</f>
        <v>1.5</v>
      </c>
      <c r="R47" s="103">
        <f t="shared" si="4"/>
        <v>118.5</v>
      </c>
      <c r="S47" s="103">
        <f t="shared" si="5"/>
        <v>180.21875</v>
      </c>
      <c r="T47" s="103"/>
      <c r="U47" s="103">
        <f t="shared" si="9"/>
        <v>180.21875</v>
      </c>
      <c r="V47" s="103">
        <f t="shared" si="10"/>
        <v>18.021875000000001</v>
      </c>
      <c r="W47" s="107"/>
      <c r="X47" s="103"/>
      <c r="Y47" s="103">
        <f t="shared" si="22"/>
        <v>0</v>
      </c>
      <c r="Z47" s="103"/>
      <c r="AA47" s="103"/>
      <c r="AB47" s="108">
        <f t="shared" si="11"/>
        <v>162.19687500000001</v>
      </c>
      <c r="AC47" s="14">
        <f t="shared" si="23"/>
        <v>18.021875000000001</v>
      </c>
      <c r="AD47" s="14">
        <f t="shared" si="24"/>
        <v>18.021874999999994</v>
      </c>
      <c r="AJ47" s="82">
        <f t="shared" si="12"/>
        <v>162.19687500000001</v>
      </c>
    </row>
    <row r="48" spans="1:36" s="109" customFormat="1" ht="24.95" customHeight="1" x14ac:dyDescent="0.25">
      <c r="A48" s="7" t="s">
        <v>291</v>
      </c>
      <c r="B48" s="7" t="s">
        <v>270</v>
      </c>
      <c r="C48" s="7" t="s">
        <v>292</v>
      </c>
      <c r="D48" s="7">
        <v>125012062</v>
      </c>
      <c r="E48" s="94" t="s">
        <v>61</v>
      </c>
      <c r="F48" s="103">
        <v>182.5</v>
      </c>
      <c r="G48" s="103"/>
      <c r="H48" s="103">
        <f t="shared" si="19"/>
        <v>182.5</v>
      </c>
      <c r="I48" s="104">
        <v>120</v>
      </c>
      <c r="J48" s="104">
        <f t="shared" si="20"/>
        <v>1.5208333333333333</v>
      </c>
      <c r="K48" s="105">
        <f>VLOOKUP($A48,'ASISTENCIA '!$A:$Y,22,FALSE)</f>
        <v>0</v>
      </c>
      <c r="L48" s="105">
        <f>VLOOKUP($A48,'ASISTENCIA '!$A:$Y,23,FALSE)</f>
        <v>15</v>
      </c>
      <c r="M48" s="105">
        <f t="shared" si="2"/>
        <v>0</v>
      </c>
      <c r="N48" s="104"/>
      <c r="O48" s="106"/>
      <c r="P48" s="103">
        <f t="shared" si="21"/>
        <v>0</v>
      </c>
      <c r="Q48" s="105">
        <f>VLOOKUP($A48,'ASISTENCIA '!$A:$Y,24,FALSE)</f>
        <v>0</v>
      </c>
      <c r="R48" s="103">
        <f t="shared" si="4"/>
        <v>0</v>
      </c>
      <c r="S48" s="103">
        <f t="shared" si="5"/>
        <v>0</v>
      </c>
      <c r="T48" s="103">
        <v>35.64</v>
      </c>
      <c r="U48" s="103">
        <f t="shared" si="9"/>
        <v>35.64</v>
      </c>
      <c r="V48" s="103">
        <f t="shared" si="10"/>
        <v>3.5640000000000001</v>
      </c>
      <c r="W48" s="107"/>
      <c r="X48" s="103"/>
      <c r="Y48" s="103">
        <f t="shared" si="22"/>
        <v>0</v>
      </c>
      <c r="Z48" s="103"/>
      <c r="AA48" s="103"/>
      <c r="AB48" s="108">
        <f t="shared" si="11"/>
        <v>32.076000000000001</v>
      </c>
      <c r="AC48" s="14">
        <f t="shared" si="23"/>
        <v>3.5640000000000001</v>
      </c>
      <c r="AD48" s="14">
        <f t="shared" si="24"/>
        <v>3.5640000000000001</v>
      </c>
      <c r="AJ48" s="82">
        <f t="shared" si="12"/>
        <v>32.076000000000001</v>
      </c>
    </row>
    <row r="49" spans="1:36" s="109" customFormat="1" ht="24.95" customHeight="1" x14ac:dyDescent="0.25">
      <c r="A49" s="81" t="s">
        <v>153</v>
      </c>
      <c r="B49" s="7" t="s">
        <v>94</v>
      </c>
      <c r="C49" s="7" t="s">
        <v>154</v>
      </c>
      <c r="D49" s="7">
        <v>123323040</v>
      </c>
      <c r="E49" s="94" t="s">
        <v>61</v>
      </c>
      <c r="F49" s="103">
        <v>182.5</v>
      </c>
      <c r="G49" s="103"/>
      <c r="H49" s="103">
        <f t="shared" si="19"/>
        <v>182.5</v>
      </c>
      <c r="I49" s="104">
        <v>120</v>
      </c>
      <c r="J49" s="104">
        <f t="shared" si="20"/>
        <v>1.5208333333333333</v>
      </c>
      <c r="K49" s="105">
        <f>VLOOKUP($A49,'ASISTENCIA '!$A:$Y,22,FALSE)</f>
        <v>0</v>
      </c>
      <c r="L49" s="105">
        <f>VLOOKUP($A49,'ASISTENCIA '!$A:$Y,23,FALSE)</f>
        <v>1</v>
      </c>
      <c r="M49" s="105">
        <f t="shared" si="2"/>
        <v>112</v>
      </c>
      <c r="N49" s="104"/>
      <c r="O49" s="106"/>
      <c r="P49" s="103">
        <f t="shared" si="21"/>
        <v>170.33333333333331</v>
      </c>
      <c r="Q49" s="105">
        <f>VLOOKUP($A49,'ASISTENCIA '!$A:$Y,24,FALSE)</f>
        <v>7</v>
      </c>
      <c r="R49" s="103">
        <f t="shared" si="4"/>
        <v>105</v>
      </c>
      <c r="S49" s="103">
        <f t="shared" si="5"/>
        <v>159.6875</v>
      </c>
      <c r="T49" s="103"/>
      <c r="U49" s="103">
        <f t="shared" si="9"/>
        <v>159.6875</v>
      </c>
      <c r="V49" s="103">
        <f t="shared" si="10"/>
        <v>15.96875</v>
      </c>
      <c r="W49" s="107"/>
      <c r="X49" s="103"/>
      <c r="Y49" s="103">
        <f t="shared" si="22"/>
        <v>0</v>
      </c>
      <c r="Z49" s="103"/>
      <c r="AA49" s="103"/>
      <c r="AB49" s="108">
        <f t="shared" si="11"/>
        <v>143.71875</v>
      </c>
      <c r="AC49" s="14">
        <f t="shared" si="23"/>
        <v>15.96875</v>
      </c>
      <c r="AD49" s="14">
        <f t="shared" si="24"/>
        <v>15.96875</v>
      </c>
      <c r="AJ49" s="82">
        <f t="shared" si="12"/>
        <v>143.71875</v>
      </c>
    </row>
    <row r="50" spans="1:36" s="109" customFormat="1" ht="24.95" customHeight="1" x14ac:dyDescent="0.25">
      <c r="A50" s="19" t="s">
        <v>246</v>
      </c>
      <c r="B50" s="19" t="s">
        <v>34</v>
      </c>
      <c r="C50" s="7" t="s">
        <v>247</v>
      </c>
      <c r="D50" s="7">
        <v>124703620</v>
      </c>
      <c r="E50" s="94" t="s">
        <v>61</v>
      </c>
      <c r="F50" s="103">
        <v>182.5</v>
      </c>
      <c r="G50" s="103"/>
      <c r="H50" s="103">
        <f t="shared" si="19"/>
        <v>182.5</v>
      </c>
      <c r="I50" s="104">
        <v>120</v>
      </c>
      <c r="J50" s="104">
        <f t="shared" si="20"/>
        <v>1.5208333333333333</v>
      </c>
      <c r="K50" s="105">
        <f>VLOOKUP($A50,'ASISTENCIA '!$A:$Y,22,FALSE)</f>
        <v>1</v>
      </c>
      <c r="L50" s="105">
        <f>VLOOKUP($A50,'ASISTENCIA '!$A:$Y,23,FALSE)</f>
        <v>1</v>
      </c>
      <c r="M50" s="105">
        <f t="shared" si="2"/>
        <v>96</v>
      </c>
      <c r="N50" s="104">
        <v>8</v>
      </c>
      <c r="O50" s="106"/>
      <c r="P50" s="103">
        <f t="shared" si="21"/>
        <v>146</v>
      </c>
      <c r="Q50" s="105">
        <f>VLOOKUP($A50,'ASISTENCIA '!$A:$Y,24,FALSE)</f>
        <v>1</v>
      </c>
      <c r="R50" s="103">
        <f t="shared" si="4"/>
        <v>103</v>
      </c>
      <c r="S50" s="103">
        <f t="shared" si="5"/>
        <v>156.64583333333331</v>
      </c>
      <c r="T50" s="103"/>
      <c r="U50" s="103">
        <f t="shared" si="9"/>
        <v>156.64583333333331</v>
      </c>
      <c r="V50" s="103">
        <f t="shared" si="10"/>
        <v>15.664583333333333</v>
      </c>
      <c r="W50" s="107"/>
      <c r="X50" s="103"/>
      <c r="Y50" s="103">
        <f t="shared" si="22"/>
        <v>0</v>
      </c>
      <c r="Z50" s="103"/>
      <c r="AA50" s="103"/>
      <c r="AB50" s="108">
        <f t="shared" si="11"/>
        <v>140.98124999999999</v>
      </c>
      <c r="AC50" s="14">
        <f t="shared" si="23"/>
        <v>15.664583333333333</v>
      </c>
      <c r="AD50" s="14">
        <f t="shared" si="24"/>
        <v>15.664583333333326</v>
      </c>
      <c r="AJ50" s="82">
        <f t="shared" si="12"/>
        <v>140.98124999999999</v>
      </c>
    </row>
    <row r="51" spans="1:36" s="109" customFormat="1" ht="24.95" customHeight="1" x14ac:dyDescent="0.25">
      <c r="A51" s="19" t="s">
        <v>198</v>
      </c>
      <c r="B51" s="19" t="s">
        <v>34</v>
      </c>
      <c r="C51" s="7" t="s">
        <v>199</v>
      </c>
      <c r="D51" s="7">
        <v>124190034</v>
      </c>
      <c r="E51" s="94" t="s">
        <v>61</v>
      </c>
      <c r="F51" s="103">
        <v>182.5</v>
      </c>
      <c r="G51" s="103"/>
      <c r="H51" s="103">
        <f t="shared" si="19"/>
        <v>182.5</v>
      </c>
      <c r="I51" s="104">
        <v>120</v>
      </c>
      <c r="J51" s="104">
        <f t="shared" si="20"/>
        <v>1.5208333333333333</v>
      </c>
      <c r="K51" s="105">
        <f>VLOOKUP($A51,'ASISTENCIA '!$A:$Y,22,FALSE)</f>
        <v>1</v>
      </c>
      <c r="L51" s="105">
        <f>VLOOKUP($A51,'ASISTENCIA '!$A:$Y,23,FALSE)</f>
        <v>1</v>
      </c>
      <c r="M51" s="105">
        <f t="shared" si="2"/>
        <v>96</v>
      </c>
      <c r="N51" s="104"/>
      <c r="O51" s="106"/>
      <c r="P51" s="103">
        <f t="shared" si="21"/>
        <v>146</v>
      </c>
      <c r="Q51" s="105">
        <f>VLOOKUP($A51,'ASISTENCIA '!$A:$Y,24,FALSE)</f>
        <v>0</v>
      </c>
      <c r="R51" s="103">
        <f t="shared" si="4"/>
        <v>96</v>
      </c>
      <c r="S51" s="103">
        <f t="shared" si="5"/>
        <v>146</v>
      </c>
      <c r="T51" s="103"/>
      <c r="U51" s="103">
        <f t="shared" si="9"/>
        <v>146</v>
      </c>
      <c r="V51" s="103">
        <f t="shared" si="10"/>
        <v>14.600000000000001</v>
      </c>
      <c r="W51" s="107"/>
      <c r="X51" s="103"/>
      <c r="Y51" s="103">
        <f t="shared" si="22"/>
        <v>0</v>
      </c>
      <c r="Z51" s="103"/>
      <c r="AA51" s="103"/>
      <c r="AB51" s="108">
        <f t="shared" si="11"/>
        <v>131.4</v>
      </c>
      <c r="AC51" s="14">
        <f t="shared" si="23"/>
        <v>14.600000000000001</v>
      </c>
      <c r="AD51" s="14">
        <f t="shared" si="24"/>
        <v>14.599999999999994</v>
      </c>
      <c r="AJ51" s="82">
        <f t="shared" si="12"/>
        <v>131.4</v>
      </c>
    </row>
    <row r="52" spans="1:36" s="109" customFormat="1" ht="24.95" customHeight="1" x14ac:dyDescent="0.25">
      <c r="A52" s="81" t="s">
        <v>113</v>
      </c>
      <c r="B52" s="7" t="s">
        <v>94</v>
      </c>
      <c r="C52" s="7" t="s">
        <v>114</v>
      </c>
      <c r="D52" s="7">
        <v>122028863</v>
      </c>
      <c r="E52" s="94" t="s">
        <v>61</v>
      </c>
      <c r="F52" s="103">
        <v>182.5</v>
      </c>
      <c r="G52" s="103"/>
      <c r="H52" s="103">
        <f t="shared" ref="H52:H73" si="25">+F52+G52</f>
        <v>182.5</v>
      </c>
      <c r="I52" s="104">
        <v>120</v>
      </c>
      <c r="J52" s="104">
        <f t="shared" si="20"/>
        <v>1.5208333333333333</v>
      </c>
      <c r="K52" s="105">
        <f>VLOOKUP($A52,'ASISTENCIA '!$A:$Y,22,FALSE)</f>
        <v>0</v>
      </c>
      <c r="L52" s="105">
        <f>VLOOKUP($A52,'ASISTENCIA '!$A:$Y,23,FALSE)</f>
        <v>1</v>
      </c>
      <c r="M52" s="105">
        <f t="shared" ref="M52:M73" si="26">I52-(K52*$AF$2+L52*$AF$4)</f>
        <v>112</v>
      </c>
      <c r="N52" s="104"/>
      <c r="O52" s="106"/>
      <c r="P52" s="103">
        <f t="shared" ref="P52:P73" si="27">M52*J52</f>
        <v>170.33333333333331</v>
      </c>
      <c r="Q52" s="105">
        <f>VLOOKUP($A52,'ASISTENCIA '!$A:$Y,24,FALSE)</f>
        <v>1</v>
      </c>
      <c r="R52" s="103">
        <f t="shared" si="4"/>
        <v>111</v>
      </c>
      <c r="S52" s="103">
        <f t="shared" si="5"/>
        <v>168.8125</v>
      </c>
      <c r="T52" s="103"/>
      <c r="U52" s="103">
        <f t="shared" si="9"/>
        <v>168.8125</v>
      </c>
      <c r="V52" s="103">
        <f t="shared" si="10"/>
        <v>16.881250000000001</v>
      </c>
      <c r="W52" s="107"/>
      <c r="X52" s="103"/>
      <c r="Y52" s="103">
        <f t="shared" ref="Y52:Y73" si="28">+W52+X52</f>
        <v>0</v>
      </c>
      <c r="Z52" s="103"/>
      <c r="AA52" s="103"/>
      <c r="AB52" s="108">
        <f t="shared" si="11"/>
        <v>151.93125000000001</v>
      </c>
      <c r="AC52" s="14">
        <f t="shared" ref="AC52:AC73" si="29">SUM(V52:X52)</f>
        <v>16.881250000000001</v>
      </c>
      <c r="AD52" s="14">
        <f t="shared" ref="AD52:AD73" si="30">U52-AB52</f>
        <v>16.881249999999994</v>
      </c>
      <c r="AJ52" s="82">
        <f t="shared" si="12"/>
        <v>151.93125000000001</v>
      </c>
    </row>
    <row r="53" spans="1:36" s="109" customFormat="1" ht="24.95" customHeight="1" x14ac:dyDescent="0.25">
      <c r="A53" s="19" t="s">
        <v>85</v>
      </c>
      <c r="B53" s="19" t="s">
        <v>34</v>
      </c>
      <c r="C53" s="7" t="s">
        <v>86</v>
      </c>
      <c r="D53" s="19">
        <v>122906787</v>
      </c>
      <c r="E53" s="94" t="s">
        <v>61</v>
      </c>
      <c r="F53" s="103">
        <v>182.5</v>
      </c>
      <c r="G53" s="103"/>
      <c r="H53" s="103">
        <f t="shared" si="25"/>
        <v>182.5</v>
      </c>
      <c r="I53" s="104">
        <v>120</v>
      </c>
      <c r="J53" s="104">
        <f t="shared" si="20"/>
        <v>1.5208333333333333</v>
      </c>
      <c r="K53" s="105">
        <f>VLOOKUP($A53,'ASISTENCIA '!$A:$Y,22,FALSE)</f>
        <v>0</v>
      </c>
      <c r="L53" s="105">
        <f>VLOOKUP($A53,'ASISTENCIA '!$A:$Y,23,FALSE)</f>
        <v>2</v>
      </c>
      <c r="M53" s="105">
        <f t="shared" si="26"/>
        <v>104</v>
      </c>
      <c r="N53" s="104">
        <v>15</v>
      </c>
      <c r="O53" s="106"/>
      <c r="P53" s="103">
        <f t="shared" si="27"/>
        <v>158.16666666666666</v>
      </c>
      <c r="Q53" s="105">
        <f>VLOOKUP($A53,'ASISTENCIA '!$A:$Y,24,FALSE)</f>
        <v>2</v>
      </c>
      <c r="R53" s="103">
        <f t="shared" si="4"/>
        <v>117</v>
      </c>
      <c r="S53" s="103">
        <f t="shared" si="5"/>
        <v>177.9375</v>
      </c>
      <c r="T53" s="103"/>
      <c r="U53" s="103">
        <f t="shared" si="9"/>
        <v>177.9375</v>
      </c>
      <c r="V53" s="103">
        <f t="shared" si="10"/>
        <v>17.793749999999999</v>
      </c>
      <c r="W53" s="107"/>
      <c r="X53" s="103"/>
      <c r="Y53" s="103">
        <f t="shared" si="28"/>
        <v>0</v>
      </c>
      <c r="Z53" s="103"/>
      <c r="AA53" s="103"/>
      <c r="AB53" s="108">
        <f t="shared" si="11"/>
        <v>160.14375000000001</v>
      </c>
      <c r="AC53" s="14">
        <f t="shared" ref="AC53:AC65" si="31">SUM(V53:X53)</f>
        <v>17.793749999999999</v>
      </c>
      <c r="AD53" s="14">
        <f t="shared" ref="AD53:AD65" si="32">U53-AB53</f>
        <v>17.793749999999989</v>
      </c>
      <c r="AJ53" s="82">
        <f t="shared" si="12"/>
        <v>160.14375000000001</v>
      </c>
    </row>
    <row r="54" spans="1:36" s="109" customFormat="1" ht="24.95" customHeight="1" x14ac:dyDescent="0.25">
      <c r="A54" s="19" t="s">
        <v>194</v>
      </c>
      <c r="B54" s="7" t="s">
        <v>94</v>
      </c>
      <c r="C54" s="7" t="s">
        <v>195</v>
      </c>
      <c r="D54" s="7">
        <v>123911521</v>
      </c>
      <c r="E54" s="94" t="s">
        <v>61</v>
      </c>
      <c r="F54" s="103">
        <v>182.5</v>
      </c>
      <c r="G54" s="103"/>
      <c r="H54" s="103">
        <f t="shared" ref="H54:H65" si="33">+F54+G54</f>
        <v>182.5</v>
      </c>
      <c r="I54" s="104">
        <v>120</v>
      </c>
      <c r="J54" s="104">
        <f t="shared" si="20"/>
        <v>1.5208333333333333</v>
      </c>
      <c r="K54" s="105">
        <f>VLOOKUP($A54,'ASISTENCIA '!$A:$Y,22,FALSE)</f>
        <v>0</v>
      </c>
      <c r="L54" s="105">
        <f>VLOOKUP($A54,'ASISTENCIA '!$A:$Y,23,FALSE)</f>
        <v>6</v>
      </c>
      <c r="M54" s="105">
        <f t="shared" ref="M54:M65" si="34">I54-(K54*$AF$2+L54*$AF$4)</f>
        <v>72</v>
      </c>
      <c r="N54" s="104">
        <v>8</v>
      </c>
      <c r="O54" s="106"/>
      <c r="P54" s="103">
        <f t="shared" ref="P54:P65" si="35">M54*J54</f>
        <v>109.5</v>
      </c>
      <c r="Q54" s="105">
        <f>VLOOKUP($A54,'ASISTENCIA '!$A:$Y,24,FALSE)</f>
        <v>1</v>
      </c>
      <c r="R54" s="103">
        <f t="shared" si="4"/>
        <v>79</v>
      </c>
      <c r="S54" s="103">
        <f t="shared" si="5"/>
        <v>120.14583333333333</v>
      </c>
      <c r="T54" s="103"/>
      <c r="U54" s="103">
        <f t="shared" si="9"/>
        <v>120.14583333333333</v>
      </c>
      <c r="V54" s="103">
        <f t="shared" ref="V54:V65" si="36">+U54*0.1</f>
        <v>12.014583333333334</v>
      </c>
      <c r="W54" s="107"/>
      <c r="X54" s="103"/>
      <c r="Y54" s="103">
        <f t="shared" ref="Y54:Y65" si="37">+W54+X54</f>
        <v>0</v>
      </c>
      <c r="Z54" s="103"/>
      <c r="AA54" s="103"/>
      <c r="AB54" s="108">
        <f t="shared" si="11"/>
        <v>108.13124999999999</v>
      </c>
      <c r="AC54" s="14">
        <f t="shared" si="31"/>
        <v>12.014583333333334</v>
      </c>
      <c r="AD54" s="14">
        <f t="shared" si="32"/>
        <v>12.014583333333334</v>
      </c>
      <c r="AJ54" s="82">
        <f t="shared" si="12"/>
        <v>108.13124999999999</v>
      </c>
    </row>
    <row r="55" spans="1:36" s="109" customFormat="1" ht="24.95" customHeight="1" x14ac:dyDescent="0.25">
      <c r="A55" s="19" t="s">
        <v>213</v>
      </c>
      <c r="B55" s="7" t="s">
        <v>94</v>
      </c>
      <c r="C55" s="19" t="s">
        <v>115</v>
      </c>
      <c r="D55" s="19">
        <v>122780604</v>
      </c>
      <c r="E55" s="94" t="s">
        <v>61</v>
      </c>
      <c r="F55" s="103">
        <v>182.5</v>
      </c>
      <c r="G55" s="103"/>
      <c r="H55" s="103">
        <f t="shared" si="33"/>
        <v>182.5</v>
      </c>
      <c r="I55" s="104">
        <v>120</v>
      </c>
      <c r="J55" s="104">
        <f t="shared" si="20"/>
        <v>1.5208333333333333</v>
      </c>
      <c r="K55" s="105">
        <f>VLOOKUP($A55,'ASISTENCIA '!$A:$Y,22,FALSE)</f>
        <v>0</v>
      </c>
      <c r="L55" s="105">
        <f>VLOOKUP($A55,'ASISTENCIA '!$A:$Y,23,FALSE)</f>
        <v>1</v>
      </c>
      <c r="M55" s="105">
        <f t="shared" si="34"/>
        <v>112</v>
      </c>
      <c r="N55" s="104">
        <v>8</v>
      </c>
      <c r="O55" s="106"/>
      <c r="P55" s="103">
        <f t="shared" si="35"/>
        <v>170.33333333333331</v>
      </c>
      <c r="Q55" s="105">
        <f>VLOOKUP($A55,'ASISTENCIA '!$A:$Y,24,FALSE)</f>
        <v>1</v>
      </c>
      <c r="R55" s="103">
        <f t="shared" si="4"/>
        <v>119</v>
      </c>
      <c r="S55" s="103">
        <f t="shared" si="5"/>
        <v>180.97916666666666</v>
      </c>
      <c r="T55" s="103"/>
      <c r="U55" s="103">
        <f t="shared" si="9"/>
        <v>180.97916666666666</v>
      </c>
      <c r="V55" s="103">
        <f t="shared" si="36"/>
        <v>18.097916666666666</v>
      </c>
      <c r="W55" s="107"/>
      <c r="X55" s="103"/>
      <c r="Y55" s="103">
        <f t="shared" si="37"/>
        <v>0</v>
      </c>
      <c r="Z55" s="103"/>
      <c r="AA55" s="103"/>
      <c r="AB55" s="108">
        <f t="shared" si="11"/>
        <v>162.88124999999999</v>
      </c>
      <c r="AC55" s="14">
        <f t="shared" si="31"/>
        <v>18.097916666666666</v>
      </c>
      <c r="AD55" s="14">
        <f t="shared" si="32"/>
        <v>18.097916666666663</v>
      </c>
      <c r="AJ55" s="82">
        <f t="shared" si="12"/>
        <v>162.88124999999999</v>
      </c>
    </row>
    <row r="56" spans="1:36" s="56" customFormat="1" ht="24.95" customHeight="1" x14ac:dyDescent="0.25">
      <c r="A56" s="49" t="s">
        <v>116</v>
      </c>
      <c r="B56" s="49" t="s">
        <v>34</v>
      </c>
      <c r="C56" s="49" t="s">
        <v>117</v>
      </c>
      <c r="D56" s="49">
        <v>121532212</v>
      </c>
      <c r="E56" s="49" t="s">
        <v>61</v>
      </c>
      <c r="F56" s="51">
        <v>182.5</v>
      </c>
      <c r="G56" s="51"/>
      <c r="H56" s="51">
        <f t="shared" si="33"/>
        <v>182.5</v>
      </c>
      <c r="I56" s="52">
        <v>120</v>
      </c>
      <c r="J56" s="52">
        <f t="shared" si="20"/>
        <v>1.5208333333333333</v>
      </c>
      <c r="K56" s="53">
        <f>VLOOKUP($A56,'ASISTENCIA '!$A:$Y,22,FALSE)</f>
        <v>0</v>
      </c>
      <c r="L56" s="53">
        <f>VLOOKUP($A56,'ASISTENCIA '!$A:$Y,23,FALSE)</f>
        <v>0</v>
      </c>
      <c r="M56" s="53">
        <f t="shared" si="34"/>
        <v>120</v>
      </c>
      <c r="N56" s="52">
        <v>15.5</v>
      </c>
      <c r="O56" s="54"/>
      <c r="P56" s="51">
        <f t="shared" si="35"/>
        <v>182.5</v>
      </c>
      <c r="Q56" s="53">
        <f>VLOOKUP($A56,'ASISTENCIA '!$A:$Y,24,FALSE)</f>
        <v>5</v>
      </c>
      <c r="R56" s="51">
        <f t="shared" si="4"/>
        <v>130.5</v>
      </c>
      <c r="S56" s="51">
        <f t="shared" si="5"/>
        <v>198.46875</v>
      </c>
      <c r="T56" s="51"/>
      <c r="U56" s="51">
        <f t="shared" si="9"/>
        <v>198.46875</v>
      </c>
      <c r="V56" s="51"/>
      <c r="W56" s="62">
        <f>+U56*3%</f>
        <v>5.9540625</v>
      </c>
      <c r="X56" s="51"/>
      <c r="Y56" s="51">
        <f t="shared" si="37"/>
        <v>5.9540625</v>
      </c>
      <c r="Z56" s="51"/>
      <c r="AA56" s="51"/>
      <c r="AB56" s="108">
        <f t="shared" si="11"/>
        <v>192.51468750000001</v>
      </c>
      <c r="AC56" s="55">
        <f t="shared" si="31"/>
        <v>5.9540625</v>
      </c>
      <c r="AD56" s="55">
        <f t="shared" si="32"/>
        <v>5.954062499999992</v>
      </c>
      <c r="AJ56" s="82">
        <f t="shared" si="12"/>
        <v>192.51468750000001</v>
      </c>
    </row>
    <row r="57" spans="1:36" s="56" customFormat="1" ht="24.95" customHeight="1" x14ac:dyDescent="0.25">
      <c r="A57" s="49" t="s">
        <v>125</v>
      </c>
      <c r="B57" s="49" t="s">
        <v>34</v>
      </c>
      <c r="C57" s="49" t="s">
        <v>129</v>
      </c>
      <c r="D57" s="49">
        <v>122170160</v>
      </c>
      <c r="E57" s="49" t="s">
        <v>61</v>
      </c>
      <c r="F57" s="51">
        <v>182.5</v>
      </c>
      <c r="G57" s="51"/>
      <c r="H57" s="51">
        <f t="shared" si="33"/>
        <v>182.5</v>
      </c>
      <c r="I57" s="52">
        <v>120</v>
      </c>
      <c r="J57" s="52">
        <f t="shared" si="20"/>
        <v>1.5208333333333333</v>
      </c>
      <c r="K57" s="53">
        <f>VLOOKUP($A57,'ASISTENCIA '!$A:$Y,22,FALSE)</f>
        <v>0</v>
      </c>
      <c r="L57" s="53">
        <f>VLOOKUP($A57,'ASISTENCIA '!$A:$Y,23,FALSE)</f>
        <v>0</v>
      </c>
      <c r="M57" s="53">
        <f t="shared" si="34"/>
        <v>120</v>
      </c>
      <c r="N57" s="52">
        <v>8</v>
      </c>
      <c r="O57" s="54"/>
      <c r="P57" s="51">
        <f t="shared" si="35"/>
        <v>182.5</v>
      </c>
      <c r="Q57" s="53">
        <f>VLOOKUP($A57,'ASISTENCIA '!$A:$Y,24,FALSE)</f>
        <v>4</v>
      </c>
      <c r="R57" s="51">
        <f t="shared" si="4"/>
        <v>124</v>
      </c>
      <c r="S57" s="51">
        <f t="shared" si="5"/>
        <v>188.58333333333331</v>
      </c>
      <c r="T57" s="51"/>
      <c r="U57" s="51">
        <f t="shared" si="9"/>
        <v>188.58333333333331</v>
      </c>
      <c r="V57" s="51"/>
      <c r="W57" s="62">
        <f>+U57*3%</f>
        <v>5.6574999999999989</v>
      </c>
      <c r="X57" s="51"/>
      <c r="Y57" s="51">
        <f t="shared" si="37"/>
        <v>5.6574999999999989</v>
      </c>
      <c r="Z57" s="51"/>
      <c r="AA57" s="51"/>
      <c r="AB57" s="108">
        <f t="shared" si="11"/>
        <v>182.92583333333332</v>
      </c>
      <c r="AC57" s="55">
        <f t="shared" si="31"/>
        <v>5.6574999999999989</v>
      </c>
      <c r="AD57" s="55">
        <f t="shared" si="32"/>
        <v>5.6574999999999989</v>
      </c>
      <c r="AJ57" s="82">
        <f t="shared" si="12"/>
        <v>182.92583333333332</v>
      </c>
    </row>
    <row r="58" spans="1:36" s="109" customFormat="1" ht="24.95" customHeight="1" x14ac:dyDescent="0.25">
      <c r="A58" s="7" t="s">
        <v>263</v>
      </c>
      <c r="B58" s="19" t="s">
        <v>34</v>
      </c>
      <c r="C58" s="7" t="s">
        <v>269</v>
      </c>
      <c r="D58" s="7">
        <v>124906322</v>
      </c>
      <c r="E58" s="94" t="s">
        <v>61</v>
      </c>
      <c r="F58" s="103">
        <v>182.5</v>
      </c>
      <c r="G58" s="103"/>
      <c r="H58" s="103">
        <f t="shared" si="33"/>
        <v>182.5</v>
      </c>
      <c r="I58" s="104">
        <v>120</v>
      </c>
      <c r="J58" s="104">
        <f t="shared" si="20"/>
        <v>1.5208333333333333</v>
      </c>
      <c r="K58" s="105">
        <f>VLOOKUP($A58,'ASISTENCIA '!$A:$Y,22,FALSE)</f>
        <v>0</v>
      </c>
      <c r="L58" s="105">
        <f>VLOOKUP($A58,'ASISTENCIA '!$A:$Y,23,FALSE)</f>
        <v>2</v>
      </c>
      <c r="M58" s="105">
        <f t="shared" si="34"/>
        <v>104</v>
      </c>
      <c r="N58" s="104">
        <v>8</v>
      </c>
      <c r="O58" s="106"/>
      <c r="P58" s="103">
        <f t="shared" si="35"/>
        <v>158.16666666666666</v>
      </c>
      <c r="Q58" s="105">
        <f>VLOOKUP($A58,'ASISTENCIA '!$A:$Y,24,FALSE)</f>
        <v>1</v>
      </c>
      <c r="R58" s="103">
        <f t="shared" si="4"/>
        <v>111</v>
      </c>
      <c r="S58" s="103">
        <f t="shared" si="5"/>
        <v>168.8125</v>
      </c>
      <c r="T58" s="103"/>
      <c r="U58" s="103">
        <f t="shared" si="9"/>
        <v>168.8125</v>
      </c>
      <c r="V58" s="103">
        <f t="shared" si="36"/>
        <v>16.881250000000001</v>
      </c>
      <c r="W58" s="107"/>
      <c r="X58" s="103"/>
      <c r="Y58" s="103">
        <f t="shared" si="37"/>
        <v>0</v>
      </c>
      <c r="Z58" s="103"/>
      <c r="AA58" s="103"/>
      <c r="AB58" s="108">
        <f t="shared" si="11"/>
        <v>151.93125000000001</v>
      </c>
      <c r="AC58" s="14">
        <f t="shared" si="31"/>
        <v>16.881250000000001</v>
      </c>
      <c r="AD58" s="14">
        <f t="shared" si="32"/>
        <v>16.881249999999994</v>
      </c>
      <c r="AJ58" s="82">
        <f t="shared" si="12"/>
        <v>151.93125000000001</v>
      </c>
    </row>
    <row r="59" spans="1:36" s="109" customFormat="1" ht="24.95" customHeight="1" x14ac:dyDescent="0.25">
      <c r="A59" s="7" t="s">
        <v>262</v>
      </c>
      <c r="B59" s="19" t="s">
        <v>34</v>
      </c>
      <c r="C59" s="7" t="s">
        <v>268</v>
      </c>
      <c r="D59" s="7">
        <v>124906017</v>
      </c>
      <c r="E59" s="94" t="s">
        <v>61</v>
      </c>
      <c r="F59" s="103">
        <v>182.5</v>
      </c>
      <c r="G59" s="103"/>
      <c r="H59" s="103">
        <f t="shared" si="33"/>
        <v>182.5</v>
      </c>
      <c r="I59" s="104">
        <v>120</v>
      </c>
      <c r="J59" s="104">
        <f t="shared" si="20"/>
        <v>1.5208333333333333</v>
      </c>
      <c r="K59" s="105">
        <f>VLOOKUP($A59,'ASISTENCIA '!$A:$Y,22,FALSE)</f>
        <v>0</v>
      </c>
      <c r="L59" s="105">
        <f>VLOOKUP($A59,'ASISTENCIA '!$A:$Y,23,FALSE)</f>
        <v>1</v>
      </c>
      <c r="M59" s="105">
        <f t="shared" si="34"/>
        <v>112</v>
      </c>
      <c r="N59" s="104">
        <v>8</v>
      </c>
      <c r="O59" s="106"/>
      <c r="P59" s="103">
        <f t="shared" si="35"/>
        <v>170.33333333333331</v>
      </c>
      <c r="Q59" s="105">
        <f>VLOOKUP($A59,'ASISTENCIA '!$A:$Y,24,FALSE)</f>
        <v>0</v>
      </c>
      <c r="R59" s="103">
        <f t="shared" si="4"/>
        <v>120</v>
      </c>
      <c r="S59" s="103">
        <f t="shared" si="5"/>
        <v>182.5</v>
      </c>
      <c r="T59" s="103"/>
      <c r="U59" s="103">
        <f t="shared" si="9"/>
        <v>182.5</v>
      </c>
      <c r="V59" s="103">
        <f t="shared" si="36"/>
        <v>18.25</v>
      </c>
      <c r="W59" s="107"/>
      <c r="X59" s="103"/>
      <c r="Y59" s="103">
        <f t="shared" si="37"/>
        <v>0</v>
      </c>
      <c r="Z59" s="103"/>
      <c r="AA59" s="103"/>
      <c r="AB59" s="108">
        <f t="shared" si="11"/>
        <v>164.25</v>
      </c>
      <c r="AC59" s="14">
        <f t="shared" si="31"/>
        <v>18.25</v>
      </c>
      <c r="AD59" s="14">
        <f t="shared" si="32"/>
        <v>18.25</v>
      </c>
      <c r="AJ59" s="82">
        <f t="shared" si="12"/>
        <v>164.25</v>
      </c>
    </row>
    <row r="60" spans="1:36" s="109" customFormat="1" ht="24.95" customHeight="1" x14ac:dyDescent="0.25">
      <c r="A60" s="19" t="s">
        <v>200</v>
      </c>
      <c r="B60" s="7" t="s">
        <v>94</v>
      </c>
      <c r="C60" s="7" t="s">
        <v>201</v>
      </c>
      <c r="D60" s="7">
        <v>123411027</v>
      </c>
      <c r="E60" s="94" t="s">
        <v>61</v>
      </c>
      <c r="F60" s="103">
        <v>182.5</v>
      </c>
      <c r="G60" s="103"/>
      <c r="H60" s="103">
        <f t="shared" si="33"/>
        <v>182.5</v>
      </c>
      <c r="I60" s="104">
        <v>120</v>
      </c>
      <c r="J60" s="104">
        <f t="shared" si="20"/>
        <v>1.5208333333333333</v>
      </c>
      <c r="K60" s="105">
        <f>VLOOKUP($A60,'ASISTENCIA '!$A:$Y,22,FALSE)</f>
        <v>0</v>
      </c>
      <c r="L60" s="105">
        <f>VLOOKUP($A60,'ASISTENCIA '!$A:$Y,23,FALSE)</f>
        <v>1</v>
      </c>
      <c r="M60" s="105">
        <f t="shared" si="34"/>
        <v>112</v>
      </c>
      <c r="N60" s="104">
        <v>8</v>
      </c>
      <c r="O60" s="106">
        <v>4.5</v>
      </c>
      <c r="P60" s="103">
        <f t="shared" si="35"/>
        <v>170.33333333333331</v>
      </c>
      <c r="Q60" s="105">
        <f>VLOOKUP($A60,'ASISTENCIA '!$A:$Y,24,FALSE)</f>
        <v>0</v>
      </c>
      <c r="R60" s="103">
        <f t="shared" si="4"/>
        <v>124.5</v>
      </c>
      <c r="S60" s="103">
        <f t="shared" si="5"/>
        <v>189.34375</v>
      </c>
      <c r="T60" s="103"/>
      <c r="U60" s="103">
        <f t="shared" si="9"/>
        <v>189.34375</v>
      </c>
      <c r="V60" s="103">
        <f t="shared" si="36"/>
        <v>18.934374999999999</v>
      </c>
      <c r="W60" s="107"/>
      <c r="X60" s="103"/>
      <c r="Y60" s="103">
        <f t="shared" si="37"/>
        <v>0</v>
      </c>
      <c r="Z60" s="103"/>
      <c r="AA60" s="103"/>
      <c r="AB60" s="108">
        <f t="shared" si="11"/>
        <v>170.40937500000001</v>
      </c>
      <c r="AC60" s="14">
        <f t="shared" si="31"/>
        <v>18.934374999999999</v>
      </c>
      <c r="AD60" s="14">
        <f t="shared" si="32"/>
        <v>18.934374999999989</v>
      </c>
      <c r="AJ60" s="82">
        <f t="shared" si="12"/>
        <v>170.40937500000001</v>
      </c>
    </row>
    <row r="61" spans="1:36" s="109" customFormat="1" ht="24.95" customHeight="1" x14ac:dyDescent="0.25">
      <c r="A61" s="7" t="s">
        <v>293</v>
      </c>
      <c r="B61" s="7" t="s">
        <v>270</v>
      </c>
      <c r="C61" s="7" t="s">
        <v>294</v>
      </c>
      <c r="D61" s="7">
        <v>125013680</v>
      </c>
      <c r="E61" s="94" t="s">
        <v>61</v>
      </c>
      <c r="F61" s="103">
        <v>182.5</v>
      </c>
      <c r="G61" s="103"/>
      <c r="H61" s="103">
        <f t="shared" si="33"/>
        <v>182.5</v>
      </c>
      <c r="I61" s="104">
        <v>120</v>
      </c>
      <c r="J61" s="104">
        <f t="shared" si="20"/>
        <v>1.5208333333333333</v>
      </c>
      <c r="K61" s="105">
        <f>VLOOKUP($A61,'ASISTENCIA '!$A:$Y,22,FALSE)</f>
        <v>0</v>
      </c>
      <c r="L61" s="105">
        <f>VLOOKUP($A61,'ASISTENCIA '!$A:$Y,23,FALSE)</f>
        <v>15</v>
      </c>
      <c r="M61" s="105">
        <f t="shared" si="34"/>
        <v>0</v>
      </c>
      <c r="N61" s="104"/>
      <c r="O61" s="106"/>
      <c r="P61" s="103">
        <f t="shared" si="35"/>
        <v>0</v>
      </c>
      <c r="Q61" s="105">
        <f>VLOOKUP($A61,'ASISTENCIA '!$A:$Y,24,FALSE)</f>
        <v>0</v>
      </c>
      <c r="R61" s="103">
        <f t="shared" si="4"/>
        <v>0</v>
      </c>
      <c r="S61" s="103">
        <f t="shared" si="5"/>
        <v>0</v>
      </c>
      <c r="T61" s="103">
        <v>38.880000000000003</v>
      </c>
      <c r="U61" s="103">
        <f t="shared" si="9"/>
        <v>38.880000000000003</v>
      </c>
      <c r="V61" s="103">
        <f t="shared" si="36"/>
        <v>3.8880000000000003</v>
      </c>
      <c r="W61" s="107"/>
      <c r="X61" s="103"/>
      <c r="Y61" s="103">
        <f t="shared" si="37"/>
        <v>0</v>
      </c>
      <c r="Z61" s="103"/>
      <c r="AA61" s="103"/>
      <c r="AB61" s="108">
        <f t="shared" si="11"/>
        <v>34.992000000000004</v>
      </c>
      <c r="AC61" s="14">
        <f t="shared" si="31"/>
        <v>3.8880000000000003</v>
      </c>
      <c r="AD61" s="14">
        <f t="shared" si="32"/>
        <v>3.8879999999999981</v>
      </c>
      <c r="AJ61" s="82">
        <f t="shared" si="12"/>
        <v>34.992000000000004</v>
      </c>
    </row>
    <row r="62" spans="1:36" s="109" customFormat="1" ht="24.95" customHeight="1" x14ac:dyDescent="0.25">
      <c r="A62" s="7" t="s">
        <v>209</v>
      </c>
      <c r="B62" s="19" t="s">
        <v>34</v>
      </c>
      <c r="C62" s="7" t="s">
        <v>210</v>
      </c>
      <c r="D62" s="7">
        <v>122033335</v>
      </c>
      <c r="E62" s="94" t="s">
        <v>61</v>
      </c>
      <c r="F62" s="103">
        <v>182.5</v>
      </c>
      <c r="G62" s="103"/>
      <c r="H62" s="103">
        <f t="shared" si="33"/>
        <v>182.5</v>
      </c>
      <c r="I62" s="104">
        <v>120</v>
      </c>
      <c r="J62" s="104">
        <f t="shared" si="20"/>
        <v>1.5208333333333333</v>
      </c>
      <c r="K62" s="105">
        <f>VLOOKUP($A62,'ASISTENCIA '!$A:$Y,22,FALSE)</f>
        <v>1</v>
      </c>
      <c r="L62" s="105">
        <f>VLOOKUP($A62,'ASISTENCIA '!$A:$Y,23,FALSE)</f>
        <v>1</v>
      </c>
      <c r="M62" s="105">
        <f t="shared" si="34"/>
        <v>96</v>
      </c>
      <c r="N62" s="104">
        <v>8</v>
      </c>
      <c r="O62" s="106">
        <v>6</v>
      </c>
      <c r="P62" s="103">
        <f t="shared" si="35"/>
        <v>146</v>
      </c>
      <c r="Q62" s="105">
        <f>VLOOKUP($A62,'ASISTENCIA '!$A:$Y,24,FALSE)</f>
        <v>1</v>
      </c>
      <c r="R62" s="103">
        <f t="shared" si="4"/>
        <v>109</v>
      </c>
      <c r="S62" s="103">
        <f t="shared" si="5"/>
        <v>165.77083333333331</v>
      </c>
      <c r="T62" s="103"/>
      <c r="U62" s="103">
        <f t="shared" si="9"/>
        <v>165.77083333333331</v>
      </c>
      <c r="V62" s="103">
        <f t="shared" si="36"/>
        <v>16.577083333333331</v>
      </c>
      <c r="W62" s="107"/>
      <c r="X62" s="103"/>
      <c r="Y62" s="103">
        <f t="shared" si="37"/>
        <v>0</v>
      </c>
      <c r="Z62" s="103"/>
      <c r="AA62" s="103"/>
      <c r="AB62" s="108">
        <f t="shared" si="11"/>
        <v>149.19374999999999</v>
      </c>
      <c r="AC62" s="14">
        <f t="shared" si="31"/>
        <v>16.577083333333331</v>
      </c>
      <c r="AD62" s="14">
        <f t="shared" si="32"/>
        <v>16.57708333333332</v>
      </c>
      <c r="AJ62" s="82">
        <f t="shared" si="12"/>
        <v>149.19374999999999</v>
      </c>
    </row>
    <row r="63" spans="1:36" s="109" customFormat="1" ht="24.95" customHeight="1" x14ac:dyDescent="0.25">
      <c r="A63" s="19" t="s">
        <v>118</v>
      </c>
      <c r="B63" s="7" t="s">
        <v>94</v>
      </c>
      <c r="C63" s="7" t="s">
        <v>119</v>
      </c>
      <c r="D63" s="7">
        <v>121243687</v>
      </c>
      <c r="E63" s="94" t="s">
        <v>61</v>
      </c>
      <c r="F63" s="103">
        <v>182.5</v>
      </c>
      <c r="G63" s="103"/>
      <c r="H63" s="103">
        <f t="shared" si="33"/>
        <v>182.5</v>
      </c>
      <c r="I63" s="104">
        <v>120</v>
      </c>
      <c r="J63" s="104">
        <f t="shared" si="20"/>
        <v>1.5208333333333333</v>
      </c>
      <c r="K63" s="105">
        <f>VLOOKUP($A63,'ASISTENCIA '!$A:$Y,22,FALSE)</f>
        <v>0</v>
      </c>
      <c r="L63" s="105">
        <f>VLOOKUP($A63,'ASISTENCIA '!$A:$Y,23,FALSE)</f>
        <v>1</v>
      </c>
      <c r="M63" s="105">
        <f t="shared" si="34"/>
        <v>112</v>
      </c>
      <c r="N63" s="104">
        <v>8</v>
      </c>
      <c r="O63" s="106"/>
      <c r="P63" s="103">
        <f t="shared" si="35"/>
        <v>170.33333333333331</v>
      </c>
      <c r="Q63" s="105">
        <f>VLOOKUP($A63,'ASISTENCIA '!$A:$Y,24,FALSE)</f>
        <v>0</v>
      </c>
      <c r="R63" s="103">
        <f t="shared" si="4"/>
        <v>120</v>
      </c>
      <c r="S63" s="103">
        <f t="shared" si="5"/>
        <v>182.5</v>
      </c>
      <c r="T63" s="103"/>
      <c r="U63" s="103">
        <f t="shared" si="9"/>
        <v>182.5</v>
      </c>
      <c r="V63" s="103">
        <f t="shared" si="36"/>
        <v>18.25</v>
      </c>
      <c r="W63" s="107"/>
      <c r="X63" s="103"/>
      <c r="Y63" s="103">
        <f t="shared" si="37"/>
        <v>0</v>
      </c>
      <c r="Z63" s="103"/>
      <c r="AA63" s="103"/>
      <c r="AB63" s="108">
        <f t="shared" si="11"/>
        <v>164.25</v>
      </c>
      <c r="AC63" s="14">
        <f t="shared" si="31"/>
        <v>18.25</v>
      </c>
      <c r="AD63" s="14">
        <f t="shared" si="32"/>
        <v>18.25</v>
      </c>
      <c r="AJ63" s="82">
        <f t="shared" si="12"/>
        <v>164.25</v>
      </c>
    </row>
    <row r="64" spans="1:36" s="109" customFormat="1" ht="24.95" customHeight="1" x14ac:dyDescent="0.25">
      <c r="A64" s="7" t="s">
        <v>202</v>
      </c>
      <c r="B64" s="7" t="s">
        <v>94</v>
      </c>
      <c r="C64" s="7" t="s">
        <v>203</v>
      </c>
      <c r="D64" s="7">
        <v>124190422</v>
      </c>
      <c r="E64" s="94" t="s">
        <v>61</v>
      </c>
      <c r="F64" s="103">
        <v>182.5</v>
      </c>
      <c r="G64" s="103"/>
      <c r="H64" s="103">
        <f t="shared" si="33"/>
        <v>182.5</v>
      </c>
      <c r="I64" s="104">
        <v>120</v>
      </c>
      <c r="J64" s="104">
        <f t="shared" si="20"/>
        <v>1.5208333333333333</v>
      </c>
      <c r="K64" s="105">
        <f>VLOOKUP($A64,'ASISTENCIA '!$A:$Y,22,FALSE)</f>
        <v>0</v>
      </c>
      <c r="L64" s="105">
        <f>VLOOKUP($A64,'ASISTENCIA '!$A:$Y,23,FALSE)</f>
        <v>1</v>
      </c>
      <c r="M64" s="105">
        <f t="shared" si="34"/>
        <v>112</v>
      </c>
      <c r="N64" s="104">
        <v>8</v>
      </c>
      <c r="O64" s="106"/>
      <c r="P64" s="103">
        <f t="shared" si="35"/>
        <v>170.33333333333331</v>
      </c>
      <c r="Q64" s="105">
        <f>VLOOKUP($A64,'ASISTENCIA '!$A:$Y,24,FALSE)</f>
        <v>0</v>
      </c>
      <c r="R64" s="103">
        <f t="shared" si="4"/>
        <v>120</v>
      </c>
      <c r="S64" s="103">
        <f t="shared" si="5"/>
        <v>182.5</v>
      </c>
      <c r="T64" s="103"/>
      <c r="U64" s="103">
        <f t="shared" si="9"/>
        <v>182.5</v>
      </c>
      <c r="V64" s="103">
        <f t="shared" si="36"/>
        <v>18.25</v>
      </c>
      <c r="W64" s="107"/>
      <c r="X64" s="103"/>
      <c r="Y64" s="103">
        <f t="shared" si="37"/>
        <v>0</v>
      </c>
      <c r="Z64" s="103"/>
      <c r="AA64" s="103"/>
      <c r="AB64" s="108">
        <f t="shared" si="11"/>
        <v>164.25</v>
      </c>
      <c r="AC64" s="14">
        <f t="shared" si="31"/>
        <v>18.25</v>
      </c>
      <c r="AD64" s="14">
        <f t="shared" si="32"/>
        <v>18.25</v>
      </c>
      <c r="AJ64" s="82">
        <f t="shared" si="12"/>
        <v>164.25</v>
      </c>
    </row>
    <row r="65" spans="1:36" s="109" customFormat="1" ht="24.95" customHeight="1" x14ac:dyDescent="0.25">
      <c r="A65" s="94" t="s">
        <v>220</v>
      </c>
      <c r="B65" s="19" t="s">
        <v>34</v>
      </c>
      <c r="C65" s="7" t="s">
        <v>221</v>
      </c>
      <c r="D65" s="7">
        <v>124497348</v>
      </c>
      <c r="E65" s="94" t="s">
        <v>61</v>
      </c>
      <c r="F65" s="103">
        <v>182.5</v>
      </c>
      <c r="G65" s="103"/>
      <c r="H65" s="103">
        <f t="shared" si="33"/>
        <v>182.5</v>
      </c>
      <c r="I65" s="104">
        <v>120</v>
      </c>
      <c r="J65" s="104">
        <f t="shared" si="20"/>
        <v>1.5208333333333333</v>
      </c>
      <c r="K65" s="105">
        <f>VLOOKUP($A65,'ASISTENCIA '!$A:$Y,22,FALSE)</f>
        <v>0</v>
      </c>
      <c r="L65" s="105">
        <f>VLOOKUP($A65,'ASISTENCIA '!$A:$Y,23,FALSE)</f>
        <v>1</v>
      </c>
      <c r="M65" s="105">
        <f t="shared" si="34"/>
        <v>112</v>
      </c>
      <c r="N65" s="104">
        <v>8</v>
      </c>
      <c r="O65" s="106"/>
      <c r="P65" s="103">
        <f t="shared" si="35"/>
        <v>170.33333333333331</v>
      </c>
      <c r="Q65" s="105">
        <f>VLOOKUP($A65,'ASISTENCIA '!$A:$Y,24,FALSE)</f>
        <v>4</v>
      </c>
      <c r="R65" s="103">
        <f t="shared" si="4"/>
        <v>116</v>
      </c>
      <c r="S65" s="103">
        <f t="shared" si="5"/>
        <v>176.41666666666666</v>
      </c>
      <c r="T65" s="103"/>
      <c r="U65" s="103">
        <f t="shared" si="9"/>
        <v>176.41666666666666</v>
      </c>
      <c r="V65" s="103">
        <f t="shared" si="36"/>
        <v>17.641666666666666</v>
      </c>
      <c r="W65" s="107"/>
      <c r="X65" s="103"/>
      <c r="Y65" s="103">
        <f t="shared" si="37"/>
        <v>0</v>
      </c>
      <c r="Z65" s="103"/>
      <c r="AA65" s="103"/>
      <c r="AB65" s="108">
        <f t="shared" si="11"/>
        <v>158.77499999999998</v>
      </c>
      <c r="AC65" s="14">
        <f t="shared" si="31"/>
        <v>17.641666666666666</v>
      </c>
      <c r="AD65" s="14">
        <f t="shared" si="32"/>
        <v>17.64166666666668</v>
      </c>
      <c r="AJ65" s="82">
        <f t="shared" si="12"/>
        <v>158.77499999999998</v>
      </c>
    </row>
    <row r="66" spans="1:36" s="109" customFormat="1" ht="24.95" customHeight="1" x14ac:dyDescent="0.25">
      <c r="A66" s="19" t="s">
        <v>182</v>
      </c>
      <c r="B66" s="7" t="s">
        <v>94</v>
      </c>
      <c r="C66" s="7" t="s">
        <v>189</v>
      </c>
      <c r="D66" s="19">
        <v>123922452</v>
      </c>
      <c r="E66" s="94" t="s">
        <v>61</v>
      </c>
      <c r="F66" s="103">
        <v>182.5</v>
      </c>
      <c r="G66" s="103"/>
      <c r="H66" s="103">
        <f t="shared" si="25"/>
        <v>182.5</v>
      </c>
      <c r="I66" s="104">
        <v>120</v>
      </c>
      <c r="J66" s="104">
        <f t="shared" si="20"/>
        <v>1.5208333333333333</v>
      </c>
      <c r="K66" s="105">
        <f>VLOOKUP($A66,'ASISTENCIA '!$A:$Y,22,FALSE)</f>
        <v>0</v>
      </c>
      <c r="L66" s="105">
        <f>VLOOKUP($A66,'ASISTENCIA '!$A:$Y,23,FALSE)</f>
        <v>1</v>
      </c>
      <c r="M66" s="105">
        <f t="shared" si="26"/>
        <v>112</v>
      </c>
      <c r="N66" s="104">
        <v>8</v>
      </c>
      <c r="O66" s="106"/>
      <c r="P66" s="103">
        <f t="shared" si="27"/>
        <v>170.33333333333331</v>
      </c>
      <c r="Q66" s="105">
        <f>VLOOKUP($A66,'ASISTENCIA '!$A:$Y,24,FALSE)</f>
        <v>1</v>
      </c>
      <c r="R66" s="103">
        <f t="shared" si="4"/>
        <v>119</v>
      </c>
      <c r="S66" s="103">
        <f t="shared" si="5"/>
        <v>180.97916666666666</v>
      </c>
      <c r="T66" s="103"/>
      <c r="U66" s="103">
        <f t="shared" si="9"/>
        <v>180.97916666666666</v>
      </c>
      <c r="V66" s="103">
        <f t="shared" si="10"/>
        <v>18.097916666666666</v>
      </c>
      <c r="W66" s="107"/>
      <c r="X66" s="103"/>
      <c r="Y66" s="103">
        <f t="shared" si="28"/>
        <v>0</v>
      </c>
      <c r="Z66" s="103"/>
      <c r="AA66" s="103"/>
      <c r="AB66" s="108">
        <f t="shared" ref="AB66:AB91" si="38">+U66-V66-Y66+Z66-AA66</f>
        <v>162.88124999999999</v>
      </c>
      <c r="AC66" s="14">
        <f t="shared" si="29"/>
        <v>18.097916666666666</v>
      </c>
      <c r="AD66" s="14">
        <f t="shared" si="30"/>
        <v>18.097916666666663</v>
      </c>
      <c r="AJ66" s="82">
        <f t="shared" si="12"/>
        <v>162.88124999999999</v>
      </c>
    </row>
    <row r="67" spans="1:36" s="56" customFormat="1" ht="24.95" customHeight="1" x14ac:dyDescent="0.25">
      <c r="A67" s="49" t="s">
        <v>127</v>
      </c>
      <c r="B67" s="50" t="s">
        <v>128</v>
      </c>
      <c r="C67" s="49" t="s">
        <v>131</v>
      </c>
      <c r="D67" s="49">
        <v>122169089</v>
      </c>
      <c r="E67" s="49" t="s">
        <v>61</v>
      </c>
      <c r="F67" s="51">
        <v>182.5</v>
      </c>
      <c r="G67" s="51"/>
      <c r="H67" s="51">
        <f t="shared" si="25"/>
        <v>182.5</v>
      </c>
      <c r="I67" s="52">
        <v>120</v>
      </c>
      <c r="J67" s="52">
        <f t="shared" si="20"/>
        <v>1.5208333333333333</v>
      </c>
      <c r="K67" s="53">
        <f>VLOOKUP($A67,'ASISTENCIA '!$A:$Y,22,FALSE)</f>
        <v>1</v>
      </c>
      <c r="L67" s="53">
        <f>VLOOKUP($A67,'ASISTENCIA '!$A:$Y,23,FALSE)</f>
        <v>1</v>
      </c>
      <c r="M67" s="53">
        <f t="shared" si="26"/>
        <v>96</v>
      </c>
      <c r="N67" s="52"/>
      <c r="O67" s="54"/>
      <c r="P67" s="51">
        <f t="shared" si="27"/>
        <v>146</v>
      </c>
      <c r="Q67" s="53">
        <f>VLOOKUP($A67,'ASISTENCIA '!$A:$Y,24,FALSE)</f>
        <v>2</v>
      </c>
      <c r="R67" s="51">
        <f t="shared" si="4"/>
        <v>94</v>
      </c>
      <c r="S67" s="51">
        <f t="shared" si="5"/>
        <v>142.95833333333331</v>
      </c>
      <c r="T67" s="51"/>
      <c r="U67" s="51">
        <f t="shared" si="9"/>
        <v>142.95833333333331</v>
      </c>
      <c r="V67" s="51"/>
      <c r="W67" s="62">
        <f>+U67*3%</f>
        <v>4.2887499999999994</v>
      </c>
      <c r="X67" s="51"/>
      <c r="Y67" s="51">
        <f t="shared" si="28"/>
        <v>4.2887499999999994</v>
      </c>
      <c r="Z67" s="51"/>
      <c r="AA67" s="51"/>
      <c r="AB67" s="108">
        <f t="shared" si="38"/>
        <v>138.66958333333332</v>
      </c>
      <c r="AC67" s="55">
        <f t="shared" si="29"/>
        <v>4.2887499999999994</v>
      </c>
      <c r="AD67" s="55">
        <f t="shared" si="30"/>
        <v>4.2887499999999932</v>
      </c>
      <c r="AJ67" s="82">
        <f t="shared" ref="AJ67:AJ91" si="39">U67-V67-W67-X67+Z67-AA67</f>
        <v>138.66958333333332</v>
      </c>
    </row>
    <row r="68" spans="1:36" s="109" customFormat="1" ht="24.95" customHeight="1" x14ac:dyDescent="0.25">
      <c r="A68" s="19" t="s">
        <v>181</v>
      </c>
      <c r="B68" s="7" t="s">
        <v>94</v>
      </c>
      <c r="C68" s="7" t="s">
        <v>188</v>
      </c>
      <c r="D68" s="19">
        <v>122194053</v>
      </c>
      <c r="E68" s="94" t="s">
        <v>61</v>
      </c>
      <c r="F68" s="103">
        <v>182.5</v>
      </c>
      <c r="G68" s="103"/>
      <c r="H68" s="103">
        <f t="shared" si="25"/>
        <v>182.5</v>
      </c>
      <c r="I68" s="104">
        <v>120</v>
      </c>
      <c r="J68" s="104">
        <f t="shared" si="20"/>
        <v>1.5208333333333333</v>
      </c>
      <c r="K68" s="105">
        <f>VLOOKUP($A68,'ASISTENCIA '!$A:$Y,22,FALSE)</f>
        <v>1</v>
      </c>
      <c r="L68" s="105">
        <f>VLOOKUP($A68,'ASISTENCIA '!$A:$Y,23,FALSE)</f>
        <v>1</v>
      </c>
      <c r="M68" s="105">
        <f t="shared" si="26"/>
        <v>96</v>
      </c>
      <c r="N68" s="104">
        <v>8</v>
      </c>
      <c r="O68" s="106"/>
      <c r="P68" s="103">
        <f t="shared" si="27"/>
        <v>146</v>
      </c>
      <c r="Q68" s="105">
        <f>VLOOKUP($A68,'ASISTENCIA '!$A:$Y,24,FALSE)</f>
        <v>0</v>
      </c>
      <c r="R68" s="103">
        <f t="shared" si="4"/>
        <v>104</v>
      </c>
      <c r="S68" s="103">
        <f t="shared" si="5"/>
        <v>158.16666666666666</v>
      </c>
      <c r="T68" s="103"/>
      <c r="U68" s="103">
        <f t="shared" si="9"/>
        <v>158.16666666666666</v>
      </c>
      <c r="V68" s="103">
        <f t="shared" si="10"/>
        <v>15.816666666666666</v>
      </c>
      <c r="W68" s="107"/>
      <c r="X68" s="103"/>
      <c r="Y68" s="103">
        <f t="shared" si="28"/>
        <v>0</v>
      </c>
      <c r="Z68" s="103"/>
      <c r="AA68" s="103"/>
      <c r="AB68" s="108">
        <f t="shared" si="38"/>
        <v>142.35</v>
      </c>
      <c r="AC68" s="14">
        <f t="shared" si="29"/>
        <v>15.816666666666666</v>
      </c>
      <c r="AD68" s="14">
        <f t="shared" si="30"/>
        <v>15.816666666666663</v>
      </c>
      <c r="AJ68" s="82">
        <f t="shared" si="39"/>
        <v>142.35</v>
      </c>
    </row>
    <row r="69" spans="1:36" s="109" customFormat="1" ht="24.95" customHeight="1" x14ac:dyDescent="0.25">
      <c r="A69" s="7" t="s">
        <v>261</v>
      </c>
      <c r="B69" s="19" t="s">
        <v>34</v>
      </c>
      <c r="C69" s="7" t="s">
        <v>267</v>
      </c>
      <c r="D69" s="7">
        <v>119719375</v>
      </c>
      <c r="E69" s="94" t="s">
        <v>61</v>
      </c>
      <c r="F69" s="103">
        <v>182.5</v>
      </c>
      <c r="G69" s="103"/>
      <c r="H69" s="103">
        <f t="shared" si="25"/>
        <v>182.5</v>
      </c>
      <c r="I69" s="104">
        <v>120</v>
      </c>
      <c r="J69" s="104">
        <f t="shared" si="20"/>
        <v>1.5208333333333333</v>
      </c>
      <c r="K69" s="105">
        <f>VLOOKUP($A69,'ASISTENCIA '!$A:$Y,22,FALSE)</f>
        <v>0</v>
      </c>
      <c r="L69" s="105">
        <f>VLOOKUP($A69,'ASISTENCIA '!$A:$Y,23,FALSE)</f>
        <v>1</v>
      </c>
      <c r="M69" s="105">
        <f t="shared" si="26"/>
        <v>112</v>
      </c>
      <c r="N69" s="104">
        <v>8</v>
      </c>
      <c r="O69" s="106"/>
      <c r="P69" s="103">
        <f t="shared" si="27"/>
        <v>170.33333333333331</v>
      </c>
      <c r="Q69" s="105">
        <f>VLOOKUP($A69,'ASISTENCIA '!$A:$Y,24,FALSE)</f>
        <v>0</v>
      </c>
      <c r="R69" s="103">
        <f t="shared" si="4"/>
        <v>120</v>
      </c>
      <c r="S69" s="103">
        <f t="shared" si="5"/>
        <v>182.5</v>
      </c>
      <c r="T69" s="103"/>
      <c r="U69" s="103">
        <f t="shared" si="9"/>
        <v>182.5</v>
      </c>
      <c r="V69" s="103">
        <f t="shared" si="10"/>
        <v>18.25</v>
      </c>
      <c r="W69" s="107"/>
      <c r="X69" s="103"/>
      <c r="Y69" s="103">
        <f t="shared" si="28"/>
        <v>0</v>
      </c>
      <c r="Z69" s="103"/>
      <c r="AA69" s="103"/>
      <c r="AB69" s="108">
        <f t="shared" si="38"/>
        <v>164.25</v>
      </c>
      <c r="AC69" s="14">
        <f t="shared" si="29"/>
        <v>18.25</v>
      </c>
      <c r="AD69" s="14">
        <f t="shared" si="30"/>
        <v>18.25</v>
      </c>
      <c r="AJ69" s="82">
        <f t="shared" si="39"/>
        <v>164.25</v>
      </c>
    </row>
    <row r="70" spans="1:36" s="109" customFormat="1" ht="24.95" customHeight="1" x14ac:dyDescent="0.25">
      <c r="A70" s="93" t="s">
        <v>149</v>
      </c>
      <c r="B70" s="92" t="s">
        <v>94</v>
      </c>
      <c r="C70" s="92" t="s">
        <v>150</v>
      </c>
      <c r="D70" s="92">
        <v>117909408</v>
      </c>
      <c r="E70" s="94" t="s">
        <v>61</v>
      </c>
      <c r="F70" s="103">
        <v>182.5</v>
      </c>
      <c r="G70" s="103"/>
      <c r="H70" s="103">
        <f t="shared" si="25"/>
        <v>182.5</v>
      </c>
      <c r="I70" s="104">
        <v>120</v>
      </c>
      <c r="J70" s="104">
        <f t="shared" si="20"/>
        <v>1.5208333333333333</v>
      </c>
      <c r="K70" s="105">
        <f>VLOOKUP($A70,'ASISTENCIA '!$A:$Y,22,FALSE)</f>
        <v>0</v>
      </c>
      <c r="L70" s="105">
        <f>VLOOKUP($A70,'ASISTENCIA '!$A:$Y,23,FALSE)</f>
        <v>1</v>
      </c>
      <c r="M70" s="105">
        <f t="shared" si="26"/>
        <v>112</v>
      </c>
      <c r="N70" s="104">
        <v>8</v>
      </c>
      <c r="O70" s="106"/>
      <c r="P70" s="103">
        <f t="shared" si="27"/>
        <v>170.33333333333331</v>
      </c>
      <c r="Q70" s="105">
        <f>VLOOKUP($A70,'ASISTENCIA '!$A:$Y,24,FALSE)</f>
        <v>1</v>
      </c>
      <c r="R70" s="103">
        <f t="shared" si="4"/>
        <v>119</v>
      </c>
      <c r="S70" s="103">
        <f t="shared" si="5"/>
        <v>180.97916666666666</v>
      </c>
      <c r="T70" s="103"/>
      <c r="U70" s="103">
        <f t="shared" si="9"/>
        <v>180.97916666666666</v>
      </c>
      <c r="V70" s="103">
        <f t="shared" si="10"/>
        <v>18.097916666666666</v>
      </c>
      <c r="W70" s="107"/>
      <c r="X70" s="103"/>
      <c r="Y70" s="103">
        <f t="shared" si="28"/>
        <v>0</v>
      </c>
      <c r="Z70" s="103"/>
      <c r="AA70" s="103"/>
      <c r="AB70" s="108">
        <f t="shared" si="38"/>
        <v>162.88124999999999</v>
      </c>
      <c r="AC70" s="14">
        <f t="shared" si="29"/>
        <v>18.097916666666666</v>
      </c>
      <c r="AD70" s="14">
        <f t="shared" si="30"/>
        <v>18.097916666666663</v>
      </c>
      <c r="AJ70" s="82">
        <f t="shared" si="39"/>
        <v>162.88124999999999</v>
      </c>
    </row>
    <row r="71" spans="1:36" s="109" customFormat="1" ht="24.95" customHeight="1" x14ac:dyDescent="0.25">
      <c r="A71" s="7" t="s">
        <v>295</v>
      </c>
      <c r="B71" s="7" t="s">
        <v>270</v>
      </c>
      <c r="C71" s="7" t="s">
        <v>296</v>
      </c>
      <c r="D71" s="7">
        <v>125013250</v>
      </c>
      <c r="E71" s="94" t="s">
        <v>61</v>
      </c>
      <c r="F71" s="103">
        <v>182.5</v>
      </c>
      <c r="G71" s="103"/>
      <c r="H71" s="103">
        <f t="shared" si="25"/>
        <v>182.5</v>
      </c>
      <c r="I71" s="104">
        <v>120</v>
      </c>
      <c r="J71" s="104">
        <f t="shared" ref="J71:J73" si="40">+H71/I71</f>
        <v>1.5208333333333333</v>
      </c>
      <c r="K71" s="105">
        <f>VLOOKUP($A71,'ASISTENCIA '!$A:$Y,22,FALSE)</f>
        <v>0</v>
      </c>
      <c r="L71" s="105">
        <f>VLOOKUP($A71,'ASISTENCIA '!$A:$Y,23,FALSE)</f>
        <v>15</v>
      </c>
      <c r="M71" s="105">
        <f t="shared" si="26"/>
        <v>0</v>
      </c>
      <c r="N71" s="104"/>
      <c r="O71" s="106"/>
      <c r="P71" s="103">
        <f t="shared" si="27"/>
        <v>0</v>
      </c>
      <c r="Q71" s="105">
        <f>VLOOKUP($A71,'ASISTENCIA '!$A:$Y,24,FALSE)</f>
        <v>0</v>
      </c>
      <c r="R71" s="103">
        <f t="shared" si="4"/>
        <v>0</v>
      </c>
      <c r="S71" s="103">
        <f t="shared" si="5"/>
        <v>0</v>
      </c>
      <c r="T71" s="103">
        <v>35.64</v>
      </c>
      <c r="U71" s="103">
        <f t="shared" si="9"/>
        <v>35.64</v>
      </c>
      <c r="V71" s="103">
        <f t="shared" si="10"/>
        <v>3.5640000000000001</v>
      </c>
      <c r="W71" s="107"/>
      <c r="X71" s="103"/>
      <c r="Y71" s="103">
        <f t="shared" si="28"/>
        <v>0</v>
      </c>
      <c r="Z71" s="103"/>
      <c r="AA71" s="103"/>
      <c r="AB71" s="108">
        <f t="shared" si="38"/>
        <v>32.076000000000001</v>
      </c>
      <c r="AC71" s="14">
        <f t="shared" si="29"/>
        <v>3.5640000000000001</v>
      </c>
      <c r="AD71" s="14">
        <f t="shared" si="30"/>
        <v>3.5640000000000001</v>
      </c>
      <c r="AJ71" s="82">
        <f t="shared" si="39"/>
        <v>32.076000000000001</v>
      </c>
    </row>
    <row r="72" spans="1:36" s="109" customFormat="1" ht="24.95" customHeight="1" x14ac:dyDescent="0.25">
      <c r="A72" s="7" t="s">
        <v>227</v>
      </c>
      <c r="B72" s="20" t="s">
        <v>128</v>
      </c>
      <c r="C72" s="7" t="s">
        <v>165</v>
      </c>
      <c r="D72" s="7">
        <v>123421471</v>
      </c>
      <c r="E72" s="94" t="s">
        <v>61</v>
      </c>
      <c r="F72" s="103">
        <v>182.5</v>
      </c>
      <c r="G72" s="103"/>
      <c r="H72" s="103">
        <f t="shared" si="25"/>
        <v>182.5</v>
      </c>
      <c r="I72" s="104">
        <v>120</v>
      </c>
      <c r="J72" s="104">
        <f t="shared" si="40"/>
        <v>1.5208333333333333</v>
      </c>
      <c r="K72" s="105">
        <f>VLOOKUP($A72,'ASISTENCIA '!$A:$Y,22,FALSE)</f>
        <v>1</v>
      </c>
      <c r="L72" s="105">
        <f>VLOOKUP($A72,'ASISTENCIA '!$A:$Y,23,FALSE)</f>
        <v>0</v>
      </c>
      <c r="M72" s="105">
        <f t="shared" si="26"/>
        <v>104</v>
      </c>
      <c r="N72" s="104"/>
      <c r="O72" s="106">
        <v>0.5</v>
      </c>
      <c r="P72" s="103">
        <f t="shared" si="27"/>
        <v>158.16666666666666</v>
      </c>
      <c r="Q72" s="105">
        <f>VLOOKUP($A72,'ASISTENCIA '!$A:$Y,24,FALSE)</f>
        <v>2</v>
      </c>
      <c r="R72" s="103">
        <f t="shared" si="4"/>
        <v>102.5</v>
      </c>
      <c r="S72" s="103">
        <f t="shared" si="5"/>
        <v>155.88541666666666</v>
      </c>
      <c r="T72" s="103"/>
      <c r="U72" s="103">
        <f t="shared" si="9"/>
        <v>155.88541666666666</v>
      </c>
      <c r="V72" s="103">
        <f t="shared" si="10"/>
        <v>15.588541666666666</v>
      </c>
      <c r="W72" s="107"/>
      <c r="X72" s="103"/>
      <c r="Y72" s="103">
        <f t="shared" si="28"/>
        <v>0</v>
      </c>
      <c r="Z72" s="103"/>
      <c r="AA72" s="103"/>
      <c r="AB72" s="108">
        <f t="shared" si="38"/>
        <v>140.296875</v>
      </c>
      <c r="AC72" s="14">
        <f t="shared" si="29"/>
        <v>15.588541666666666</v>
      </c>
      <c r="AD72" s="14">
        <f t="shared" si="30"/>
        <v>15.588541666666657</v>
      </c>
      <c r="AJ72" s="82">
        <f t="shared" si="39"/>
        <v>140.296875</v>
      </c>
    </row>
    <row r="73" spans="1:36" s="109" customFormat="1" ht="24.95" customHeight="1" x14ac:dyDescent="0.25">
      <c r="A73" s="19" t="s">
        <v>183</v>
      </c>
      <c r="B73" s="7" t="s">
        <v>94</v>
      </c>
      <c r="C73" s="7" t="s">
        <v>190</v>
      </c>
      <c r="D73" s="19">
        <v>123921942</v>
      </c>
      <c r="E73" s="94" t="s">
        <v>61</v>
      </c>
      <c r="F73" s="103">
        <v>182.5</v>
      </c>
      <c r="G73" s="103"/>
      <c r="H73" s="103">
        <f t="shared" si="25"/>
        <v>182.5</v>
      </c>
      <c r="I73" s="104">
        <v>120</v>
      </c>
      <c r="J73" s="104">
        <f t="shared" si="40"/>
        <v>1.5208333333333333</v>
      </c>
      <c r="K73" s="105">
        <f>VLOOKUP($A73,'ASISTENCIA '!$A:$Y,22,FALSE)</f>
        <v>0</v>
      </c>
      <c r="L73" s="105">
        <f>VLOOKUP($A73,'ASISTENCIA '!$A:$Y,23,FALSE)</f>
        <v>1</v>
      </c>
      <c r="M73" s="105">
        <f t="shared" si="26"/>
        <v>112</v>
      </c>
      <c r="N73" s="104">
        <v>8</v>
      </c>
      <c r="O73" s="106"/>
      <c r="P73" s="103">
        <f t="shared" si="27"/>
        <v>170.33333333333331</v>
      </c>
      <c r="Q73" s="105">
        <f>VLOOKUP($A73,'ASISTENCIA '!$A:$Y,24,FALSE)</f>
        <v>0</v>
      </c>
      <c r="R73" s="103">
        <f t="shared" si="4"/>
        <v>120</v>
      </c>
      <c r="S73" s="103">
        <f t="shared" si="5"/>
        <v>182.5</v>
      </c>
      <c r="T73" s="103"/>
      <c r="U73" s="103">
        <f t="shared" si="9"/>
        <v>182.5</v>
      </c>
      <c r="V73" s="103">
        <f t="shared" si="10"/>
        <v>18.25</v>
      </c>
      <c r="W73" s="103"/>
      <c r="X73" s="103"/>
      <c r="Y73" s="103">
        <f t="shared" si="28"/>
        <v>0</v>
      </c>
      <c r="Z73" s="103"/>
      <c r="AA73" s="103"/>
      <c r="AB73" s="108">
        <f t="shared" si="38"/>
        <v>164.25</v>
      </c>
      <c r="AC73" s="14">
        <f t="shared" si="29"/>
        <v>18.25</v>
      </c>
      <c r="AD73" s="14">
        <f t="shared" si="30"/>
        <v>18.25</v>
      </c>
      <c r="AJ73" s="82">
        <f t="shared" si="39"/>
        <v>164.25</v>
      </c>
    </row>
    <row r="74" spans="1:36" s="109" customFormat="1" ht="24.95" customHeight="1" thickBot="1" x14ac:dyDescent="0.3">
      <c r="A74" s="102" t="s">
        <v>196</v>
      </c>
      <c r="B74" s="112" t="s">
        <v>257</v>
      </c>
      <c r="C74" s="112" t="s">
        <v>197</v>
      </c>
      <c r="D74" s="111">
        <v>124048349</v>
      </c>
      <c r="E74" s="102" t="s">
        <v>61</v>
      </c>
      <c r="F74" s="113">
        <v>182.5</v>
      </c>
      <c r="G74" s="113"/>
      <c r="H74" s="113">
        <f t="shared" ref="H74" si="41">+F74+G74</f>
        <v>182.5</v>
      </c>
      <c r="I74" s="114">
        <v>120</v>
      </c>
      <c r="J74" s="114">
        <f t="shared" ref="J74" si="42">+H74/I74</f>
        <v>1.5208333333333333</v>
      </c>
      <c r="K74" s="115">
        <f>VLOOKUP($A74,'ASISTENCIA '!$A:$Y,22,FALSE)</f>
        <v>0</v>
      </c>
      <c r="L74" s="115">
        <f>VLOOKUP($A74,'ASISTENCIA '!$A:$Y,23,FALSE)</f>
        <v>15</v>
      </c>
      <c r="M74" s="115">
        <f t="shared" ref="M74" si="43">I74-(K74*$AF$2+L74*$AF$4)</f>
        <v>0</v>
      </c>
      <c r="N74" s="114"/>
      <c r="O74" s="116"/>
      <c r="P74" s="113">
        <f t="shared" ref="P74" si="44">M74*J74</f>
        <v>0</v>
      </c>
      <c r="Q74" s="115">
        <f>VLOOKUP($A74,'ASISTENCIA '!$A:$Y,24,FALSE)</f>
        <v>0</v>
      </c>
      <c r="R74" s="113">
        <f t="shared" si="4"/>
        <v>0</v>
      </c>
      <c r="S74" s="113">
        <f t="shared" si="5"/>
        <v>0</v>
      </c>
      <c r="T74" s="113"/>
      <c r="U74" s="113">
        <f t="shared" si="9"/>
        <v>0</v>
      </c>
      <c r="V74" s="113">
        <f t="shared" ref="V74" si="45">+U74*0.1</f>
        <v>0</v>
      </c>
      <c r="W74" s="113"/>
      <c r="X74" s="113"/>
      <c r="Y74" s="113">
        <f t="shared" ref="Y74" si="46">+W74+X74</f>
        <v>0</v>
      </c>
      <c r="Z74" s="113">
        <v>15</v>
      </c>
      <c r="AA74" s="113"/>
      <c r="AB74" s="108">
        <f t="shared" si="38"/>
        <v>15</v>
      </c>
      <c r="AC74" s="14">
        <f t="shared" ref="AC74" si="47">SUM(V74:X74)</f>
        <v>0</v>
      </c>
      <c r="AD74" s="14">
        <f t="shared" ref="AD74" si="48">U74-AB74</f>
        <v>-15</v>
      </c>
      <c r="AJ74" s="82">
        <f t="shared" si="39"/>
        <v>15</v>
      </c>
    </row>
    <row r="75" spans="1:36" s="56" customFormat="1" ht="24.95" customHeight="1" x14ac:dyDescent="0.25">
      <c r="A75" s="60" t="s">
        <v>93</v>
      </c>
      <c r="B75" s="61" t="s">
        <v>35</v>
      </c>
      <c r="C75" s="61" t="s">
        <v>95</v>
      </c>
      <c r="D75" s="61">
        <v>122160930</v>
      </c>
      <c r="E75" s="61" t="s">
        <v>61</v>
      </c>
      <c r="F75" s="62">
        <v>200</v>
      </c>
      <c r="G75" s="62">
        <v>42.5</v>
      </c>
      <c r="H75" s="62">
        <f>+F75+G75</f>
        <v>242.5</v>
      </c>
      <c r="I75" s="22">
        <v>120</v>
      </c>
      <c r="J75" s="63">
        <f>+H75/I75</f>
        <v>2.0208333333333335</v>
      </c>
      <c r="K75" s="64">
        <f>VLOOKUP($A75,'ASISTENCIA '!$A:$Y,22,FALSE)</f>
        <v>0</v>
      </c>
      <c r="L75" s="64">
        <f>VLOOKUP($A75,'ASISTENCIA '!$A:$Y,23,FALSE)</f>
        <v>0</v>
      </c>
      <c r="M75" s="64">
        <f t="shared" si="2"/>
        <v>120</v>
      </c>
      <c r="N75" s="63">
        <v>8</v>
      </c>
      <c r="O75" s="65"/>
      <c r="P75" s="62">
        <f t="shared" ref="P75:P82" si="49">M75*J75</f>
        <v>242.50000000000003</v>
      </c>
      <c r="Q75" s="64">
        <f>VLOOKUP($A75,'ASISTENCIA '!$A:$Y,24,FALSE)</f>
        <v>0</v>
      </c>
      <c r="R75" s="62">
        <f t="shared" ref="R75:R91" si="50">$M75-$Q75+$O75+$N75</f>
        <v>128</v>
      </c>
      <c r="S75" s="62">
        <f t="shared" ref="S75:S91" si="51">+$R75*$J75</f>
        <v>258.66666666666669</v>
      </c>
      <c r="T75" s="62"/>
      <c r="U75" s="62">
        <f t="shared" si="9"/>
        <v>258.66666666666669</v>
      </c>
      <c r="V75" s="62"/>
      <c r="W75" s="62">
        <f>+U75*3%</f>
        <v>7.7600000000000007</v>
      </c>
      <c r="X75" s="62"/>
      <c r="Y75" s="62">
        <f>+W75+X75</f>
        <v>7.7600000000000007</v>
      </c>
      <c r="Z75" s="62"/>
      <c r="AA75" s="62">
        <v>5.29</v>
      </c>
      <c r="AB75" s="108">
        <f t="shared" si="38"/>
        <v>245.6166666666667</v>
      </c>
      <c r="AC75" s="55">
        <f>SUM(V75:X75)</f>
        <v>7.7600000000000007</v>
      </c>
      <c r="AD75" s="55">
        <f>U75-AB75</f>
        <v>13.049999999999983</v>
      </c>
      <c r="AJ75" s="82">
        <f t="shared" si="39"/>
        <v>245.6166666666667</v>
      </c>
    </row>
    <row r="76" spans="1:36" ht="24.95" customHeight="1" x14ac:dyDescent="0.25">
      <c r="A76" s="7" t="s">
        <v>172</v>
      </c>
      <c r="B76" s="7" t="s">
        <v>35</v>
      </c>
      <c r="C76" s="7" t="s">
        <v>173</v>
      </c>
      <c r="D76" s="7">
        <v>123621922</v>
      </c>
      <c r="E76" s="7" t="s">
        <v>61</v>
      </c>
      <c r="F76" s="8">
        <v>182.5</v>
      </c>
      <c r="G76" s="8">
        <v>42.5</v>
      </c>
      <c r="H76" s="8">
        <f>+F76+G76</f>
        <v>225</v>
      </c>
      <c r="I76" s="9">
        <v>120</v>
      </c>
      <c r="J76" s="9">
        <f>+H76/I76</f>
        <v>1.875</v>
      </c>
      <c r="K76" s="10">
        <f>VLOOKUP($A76,'ASISTENCIA '!$A:$Y,22,FALSE)</f>
        <v>0</v>
      </c>
      <c r="L76" s="10">
        <f>VLOOKUP($A76,'ASISTENCIA '!$A:$Y,23,FALSE)</f>
        <v>0</v>
      </c>
      <c r="M76" s="10">
        <f>I76-(K76*$AF$2+L76*$AF$4)</f>
        <v>120</v>
      </c>
      <c r="N76" s="9">
        <v>16</v>
      </c>
      <c r="O76" s="11">
        <v>8.5</v>
      </c>
      <c r="P76" s="8">
        <f t="shared" si="49"/>
        <v>225</v>
      </c>
      <c r="Q76" s="53">
        <f>VLOOKUP($A76,'ASISTENCIA '!$A:$Y,24,FALSE)</f>
        <v>4</v>
      </c>
      <c r="R76" s="8">
        <f t="shared" si="50"/>
        <v>140.5</v>
      </c>
      <c r="S76" s="8">
        <f t="shared" si="51"/>
        <v>263.4375</v>
      </c>
      <c r="T76" s="8"/>
      <c r="U76" s="8">
        <f t="shared" ref="U76:U91" si="52">$S76+$T76</f>
        <v>263.4375</v>
      </c>
      <c r="V76" s="8">
        <f>+U76*0.1</f>
        <v>26.34375</v>
      </c>
      <c r="W76" s="8"/>
      <c r="X76" s="8"/>
      <c r="Y76" s="8">
        <f>+W76+X76</f>
        <v>0</v>
      </c>
      <c r="Z76" s="8"/>
      <c r="AA76" s="8">
        <v>3.57</v>
      </c>
      <c r="AB76" s="108">
        <f t="shared" si="38"/>
        <v>233.52375000000001</v>
      </c>
      <c r="AC76" s="14">
        <f>SUM(V76:X76)</f>
        <v>26.34375</v>
      </c>
      <c r="AD76" s="14">
        <f>U76-AB76</f>
        <v>29.913749999999993</v>
      </c>
      <c r="AJ76" s="82">
        <f t="shared" si="39"/>
        <v>233.52375000000001</v>
      </c>
    </row>
    <row r="77" spans="1:36" ht="24.95" customHeight="1" x14ac:dyDescent="0.25">
      <c r="A77" s="19" t="s">
        <v>99</v>
      </c>
      <c r="B77" s="7" t="s">
        <v>35</v>
      </c>
      <c r="C77" s="7" t="s">
        <v>100</v>
      </c>
      <c r="D77" s="19">
        <v>123041758</v>
      </c>
      <c r="E77" s="7" t="s">
        <v>61</v>
      </c>
      <c r="F77" s="8">
        <v>200</v>
      </c>
      <c r="G77" s="8"/>
      <c r="H77" s="8">
        <f>+F77+G77</f>
        <v>200</v>
      </c>
      <c r="I77" s="9">
        <v>120</v>
      </c>
      <c r="J77" s="9">
        <f>+H77/I77</f>
        <v>1.6666666666666667</v>
      </c>
      <c r="K77" s="10">
        <f>VLOOKUP($A77,'ASISTENCIA '!$A:$Y,22,FALSE)</f>
        <v>0</v>
      </c>
      <c r="L77" s="10">
        <f>VLOOKUP($A77,'ASISTENCIA '!$A:$Y,23,FALSE)</f>
        <v>0</v>
      </c>
      <c r="M77" s="10">
        <f t="shared" si="2"/>
        <v>120</v>
      </c>
      <c r="N77" s="9">
        <v>8</v>
      </c>
      <c r="O77" s="11"/>
      <c r="P77" s="8">
        <f t="shared" si="49"/>
        <v>200</v>
      </c>
      <c r="Q77" s="53">
        <f>VLOOKUP($A77,'ASISTENCIA '!$A:$Y,24,FALSE)</f>
        <v>4</v>
      </c>
      <c r="R77" s="8">
        <f t="shared" si="50"/>
        <v>124</v>
      </c>
      <c r="S77" s="8">
        <f t="shared" si="51"/>
        <v>206.66666666666669</v>
      </c>
      <c r="T77" s="8"/>
      <c r="U77" s="8">
        <f>$S77+$T77-30</f>
        <v>176.66666666666669</v>
      </c>
      <c r="V77" s="8">
        <f>+U77*0.1</f>
        <v>17.666666666666668</v>
      </c>
      <c r="W77" s="8"/>
      <c r="X77" s="8"/>
      <c r="Y77" s="8">
        <f>+W77+X77</f>
        <v>0</v>
      </c>
      <c r="Z77" s="8"/>
      <c r="AA77" s="8"/>
      <c r="AB77" s="108">
        <f t="shared" si="38"/>
        <v>159.00000000000003</v>
      </c>
      <c r="AC77" s="14">
        <f>SUM(V77:X77)</f>
        <v>17.666666666666668</v>
      </c>
      <c r="AD77" s="14">
        <f>U77-AB77</f>
        <v>17.666666666666657</v>
      </c>
      <c r="AJ77" s="82">
        <f t="shared" si="39"/>
        <v>159.00000000000003</v>
      </c>
    </row>
    <row r="78" spans="1:36" s="48" customFormat="1" ht="24.95" customHeight="1" x14ac:dyDescent="0.25">
      <c r="A78" s="39" t="s">
        <v>37</v>
      </c>
      <c r="B78" s="45" t="s">
        <v>35</v>
      </c>
      <c r="C78" s="39" t="s">
        <v>72</v>
      </c>
      <c r="D78" s="45">
        <v>121246359</v>
      </c>
      <c r="E78" s="39" t="s">
        <v>61</v>
      </c>
      <c r="F78" s="40">
        <v>182.5</v>
      </c>
      <c r="G78" s="40">
        <v>42.5</v>
      </c>
      <c r="H78" s="40">
        <f>+F78+G78</f>
        <v>225</v>
      </c>
      <c r="I78" s="9">
        <v>120</v>
      </c>
      <c r="J78" s="41">
        <f>+H78/I78</f>
        <v>1.875</v>
      </c>
      <c r="K78" s="42">
        <f>VLOOKUP($A78,'ASISTENCIA '!$A:$Y,22,FALSE)</f>
        <v>0</v>
      </c>
      <c r="L78" s="42">
        <f>VLOOKUP($A78,'ASISTENCIA '!$A:$Y,23,FALSE)</f>
        <v>0</v>
      </c>
      <c r="M78" s="10">
        <f t="shared" si="2"/>
        <v>120</v>
      </c>
      <c r="N78" s="41"/>
      <c r="O78" s="43">
        <v>16</v>
      </c>
      <c r="P78" s="40">
        <f t="shared" si="49"/>
        <v>225</v>
      </c>
      <c r="Q78" s="53">
        <f>VLOOKUP($A78,'ASISTENCIA '!$A:$Y,24,FALSE)</f>
        <v>1</v>
      </c>
      <c r="R78" s="8">
        <f t="shared" si="50"/>
        <v>135</v>
      </c>
      <c r="S78" s="8">
        <f t="shared" si="51"/>
        <v>253.125</v>
      </c>
      <c r="T78" s="40"/>
      <c r="U78" s="8">
        <f t="shared" si="52"/>
        <v>253.125</v>
      </c>
      <c r="V78" s="40"/>
      <c r="W78" s="40">
        <f t="shared" ref="W78:W83" si="53">+U78*3%</f>
        <v>7.59375</v>
      </c>
      <c r="X78" s="40">
        <f>+U78*7.25%</f>
        <v>18.3515625</v>
      </c>
      <c r="Y78" s="40">
        <f>+W78+X78</f>
        <v>25.9453125</v>
      </c>
      <c r="Z78" s="40"/>
      <c r="AA78" s="40">
        <v>3.57</v>
      </c>
      <c r="AB78" s="108">
        <f t="shared" si="38"/>
        <v>223.60968750000001</v>
      </c>
      <c r="AC78" s="44">
        <f>SUM(V78:X78)</f>
        <v>25.9453125</v>
      </c>
      <c r="AD78" s="44">
        <f>U78-AB78</f>
        <v>29.515312499999993</v>
      </c>
      <c r="AJ78" s="82">
        <f t="shared" si="39"/>
        <v>223.60968750000001</v>
      </c>
    </row>
    <row r="79" spans="1:36" s="67" customFormat="1" ht="24.95" customHeight="1" x14ac:dyDescent="0.25">
      <c r="A79" s="49" t="s">
        <v>27</v>
      </c>
      <c r="B79" s="50" t="s">
        <v>70</v>
      </c>
      <c r="C79" s="49" t="s">
        <v>74</v>
      </c>
      <c r="D79" s="50">
        <v>121262042</v>
      </c>
      <c r="E79" s="49" t="s">
        <v>61</v>
      </c>
      <c r="F79" s="51">
        <v>200</v>
      </c>
      <c r="G79" s="51"/>
      <c r="H79" s="51">
        <f t="shared" ref="H79:H89" si="54">+F79+G79</f>
        <v>200</v>
      </c>
      <c r="I79" s="9">
        <v>120</v>
      </c>
      <c r="J79" s="52">
        <f t="shared" ref="J79:J89" si="55">+H79/I79</f>
        <v>1.6666666666666667</v>
      </c>
      <c r="K79" s="53">
        <f>VLOOKUP($A79,'ASISTENCIA '!$A:$Y,22,FALSE)</f>
        <v>0</v>
      </c>
      <c r="L79" s="53">
        <f>VLOOKUP($A79,'ASISTENCIA '!$A:$Y,23,FALSE)</f>
        <v>0</v>
      </c>
      <c r="M79" s="53">
        <f t="shared" si="2"/>
        <v>120</v>
      </c>
      <c r="N79" s="52">
        <v>16</v>
      </c>
      <c r="O79" s="54"/>
      <c r="P79" s="51">
        <f t="shared" si="49"/>
        <v>200</v>
      </c>
      <c r="Q79" s="53">
        <f>VLOOKUP($A79,'ASISTENCIA '!$A:$Y,24,FALSE)</f>
        <v>0</v>
      </c>
      <c r="R79" s="51">
        <f t="shared" si="50"/>
        <v>136</v>
      </c>
      <c r="S79" s="51">
        <f t="shared" si="51"/>
        <v>226.66666666666669</v>
      </c>
      <c r="T79" s="51"/>
      <c r="U79" s="51">
        <f t="shared" si="52"/>
        <v>226.66666666666669</v>
      </c>
      <c r="V79" s="51"/>
      <c r="W79" s="51">
        <f t="shared" si="53"/>
        <v>6.8000000000000007</v>
      </c>
      <c r="X79" s="51"/>
      <c r="Y79" s="51">
        <f t="shared" ref="Y79:Y89" si="56">+W79+X79</f>
        <v>6.8000000000000007</v>
      </c>
      <c r="Z79" s="51"/>
      <c r="AA79" s="51"/>
      <c r="AB79" s="108">
        <f t="shared" si="38"/>
        <v>219.86666666666667</v>
      </c>
      <c r="AC79" s="55">
        <f t="shared" ref="AC79:AC89" si="57">SUM(V79:X79)</f>
        <v>6.8000000000000007</v>
      </c>
      <c r="AD79" s="55">
        <f t="shared" ref="AD79:AD89" si="58">U79-AB79</f>
        <v>6.8000000000000114</v>
      </c>
      <c r="AJ79" s="82">
        <f t="shared" si="39"/>
        <v>219.86666666666667</v>
      </c>
    </row>
    <row r="80" spans="1:36" ht="24.95" customHeight="1" x14ac:dyDescent="0.25">
      <c r="A80" s="7" t="s">
        <v>161</v>
      </c>
      <c r="B80" s="7" t="s">
        <v>35</v>
      </c>
      <c r="C80" s="7" t="s">
        <v>162</v>
      </c>
      <c r="D80" s="19">
        <v>123421919</v>
      </c>
      <c r="E80" s="7" t="s">
        <v>61</v>
      </c>
      <c r="F80" s="8">
        <v>200</v>
      </c>
      <c r="G80" s="8"/>
      <c r="H80" s="8">
        <f t="shared" si="54"/>
        <v>200</v>
      </c>
      <c r="I80" s="9">
        <v>120</v>
      </c>
      <c r="J80" s="9">
        <f t="shared" si="55"/>
        <v>1.6666666666666667</v>
      </c>
      <c r="K80" s="10">
        <f>VLOOKUP($A80,'ASISTENCIA '!$A:$Y,22,FALSE)</f>
        <v>0</v>
      </c>
      <c r="L80" s="10">
        <f>VLOOKUP($A80,'ASISTENCIA '!$A:$Y,23,FALSE)</f>
        <v>1</v>
      </c>
      <c r="M80" s="10">
        <f>I80-(K80*$AF$2+L80*$AF$4)</f>
        <v>112</v>
      </c>
      <c r="N80" s="9">
        <v>16</v>
      </c>
      <c r="O80" s="11"/>
      <c r="P80" s="8">
        <f t="shared" si="49"/>
        <v>186.66666666666669</v>
      </c>
      <c r="Q80" s="53">
        <f>VLOOKUP($A80,'ASISTENCIA '!$A:$Y,24,FALSE)</f>
        <v>0</v>
      </c>
      <c r="R80" s="8">
        <f t="shared" si="50"/>
        <v>128</v>
      </c>
      <c r="S80" s="8">
        <f t="shared" si="51"/>
        <v>213.33333333333334</v>
      </c>
      <c r="T80" s="8"/>
      <c r="U80" s="8">
        <f t="shared" si="52"/>
        <v>213.33333333333334</v>
      </c>
      <c r="V80" s="8">
        <f>+U80*0.1</f>
        <v>21.333333333333336</v>
      </c>
      <c r="W80" s="8"/>
      <c r="X80" s="8"/>
      <c r="Y80" s="8">
        <f t="shared" si="56"/>
        <v>0</v>
      </c>
      <c r="Z80" s="8"/>
      <c r="AA80" s="8"/>
      <c r="AB80" s="108">
        <f t="shared" si="38"/>
        <v>192</v>
      </c>
      <c r="AC80" s="14">
        <f>SUM(V80:X80)</f>
        <v>21.333333333333336</v>
      </c>
      <c r="AD80" s="14">
        <f t="shared" si="58"/>
        <v>21.333333333333343</v>
      </c>
      <c r="AJ80" s="82">
        <f t="shared" si="39"/>
        <v>192</v>
      </c>
    </row>
    <row r="81" spans="1:36" s="56" customFormat="1" ht="24.95" customHeight="1" x14ac:dyDescent="0.25">
      <c r="A81" s="49" t="s">
        <v>31</v>
      </c>
      <c r="B81" s="50" t="s">
        <v>71</v>
      </c>
      <c r="C81" s="49" t="s">
        <v>65</v>
      </c>
      <c r="D81" s="49">
        <v>121243307</v>
      </c>
      <c r="E81" s="50" t="s">
        <v>61</v>
      </c>
      <c r="F81" s="51">
        <v>200</v>
      </c>
      <c r="G81" s="51"/>
      <c r="H81" s="51">
        <f t="shared" si="54"/>
        <v>200</v>
      </c>
      <c r="I81" s="9">
        <v>120</v>
      </c>
      <c r="J81" s="52">
        <f t="shared" si="55"/>
        <v>1.6666666666666667</v>
      </c>
      <c r="K81" s="53">
        <f>VLOOKUP($A81,'ASISTENCIA '!$A:$Y,22,FALSE)</f>
        <v>0</v>
      </c>
      <c r="L81" s="53">
        <f>VLOOKUP($A81,'ASISTENCIA '!$A:$Y,23,FALSE)</f>
        <v>0</v>
      </c>
      <c r="M81" s="53">
        <f t="shared" si="2"/>
        <v>120</v>
      </c>
      <c r="N81" s="52">
        <v>16</v>
      </c>
      <c r="O81" s="54"/>
      <c r="P81" s="51">
        <f t="shared" si="49"/>
        <v>200</v>
      </c>
      <c r="Q81" s="53">
        <f>VLOOKUP($A81,'ASISTENCIA '!$A:$Y,24,FALSE)</f>
        <v>0</v>
      </c>
      <c r="R81" s="51">
        <f t="shared" si="50"/>
        <v>136</v>
      </c>
      <c r="S81" s="51">
        <f t="shared" si="51"/>
        <v>226.66666666666669</v>
      </c>
      <c r="T81" s="51"/>
      <c r="U81" s="51">
        <f>$S81+$T81-30</f>
        <v>196.66666666666669</v>
      </c>
      <c r="V81" s="51"/>
      <c r="W81" s="51">
        <f t="shared" si="53"/>
        <v>5.9</v>
      </c>
      <c r="X81" s="51"/>
      <c r="Y81" s="51">
        <f t="shared" si="56"/>
        <v>5.9</v>
      </c>
      <c r="Z81" s="51"/>
      <c r="AA81" s="51"/>
      <c r="AB81" s="108">
        <f t="shared" si="38"/>
        <v>190.76666666666668</v>
      </c>
      <c r="AC81" s="55">
        <f t="shared" si="57"/>
        <v>5.9</v>
      </c>
      <c r="AD81" s="55">
        <f t="shared" si="58"/>
        <v>5.9000000000000057</v>
      </c>
      <c r="AJ81" s="82">
        <f t="shared" si="39"/>
        <v>190.76666666666668</v>
      </c>
    </row>
    <row r="82" spans="1:36" s="48" customFormat="1" ht="24.95" customHeight="1" x14ac:dyDescent="0.25">
      <c r="A82" s="45" t="s">
        <v>66</v>
      </c>
      <c r="B82" s="45" t="s">
        <v>35</v>
      </c>
      <c r="C82" s="39" t="s">
        <v>67</v>
      </c>
      <c r="D82" s="39">
        <v>122098791</v>
      </c>
      <c r="E82" s="39" t="s">
        <v>61</v>
      </c>
      <c r="F82" s="40">
        <v>182.5</v>
      </c>
      <c r="G82" s="40">
        <v>30</v>
      </c>
      <c r="H82" s="46">
        <f>+F82+G82</f>
        <v>212.5</v>
      </c>
      <c r="I82" s="22">
        <v>120</v>
      </c>
      <c r="J82" s="47">
        <f>+H82/I82</f>
        <v>1.7708333333333333</v>
      </c>
      <c r="K82" s="42">
        <f>VLOOKUP($A82,'ASISTENCIA '!$A:$Y,22,FALSE)</f>
        <v>0</v>
      </c>
      <c r="L82" s="42">
        <f>VLOOKUP($A82,'ASISTENCIA '!$A:$Y,23,FALSE)</f>
        <v>0</v>
      </c>
      <c r="M82" s="10">
        <f t="shared" si="2"/>
        <v>120</v>
      </c>
      <c r="N82" s="41">
        <v>8</v>
      </c>
      <c r="O82" s="43"/>
      <c r="P82" s="40">
        <f t="shared" si="49"/>
        <v>212.5</v>
      </c>
      <c r="Q82" s="53">
        <f>VLOOKUP($A82,'ASISTENCIA '!$A:$Y,24,FALSE)</f>
        <v>0.5</v>
      </c>
      <c r="R82" s="8">
        <f t="shared" si="50"/>
        <v>127.5</v>
      </c>
      <c r="S82" s="8">
        <f t="shared" si="51"/>
        <v>225.78125</v>
      </c>
      <c r="T82" s="40"/>
      <c r="U82" s="21">
        <f t="shared" si="52"/>
        <v>225.78125</v>
      </c>
      <c r="V82" s="40"/>
      <c r="W82" s="40">
        <f t="shared" si="53"/>
        <v>6.7734375</v>
      </c>
      <c r="X82" s="40">
        <f>+U82*7.25%</f>
        <v>16.369140625</v>
      </c>
      <c r="Y82" s="40">
        <f>+W82+X82</f>
        <v>23.142578125</v>
      </c>
      <c r="Z82" s="40"/>
      <c r="AA82" s="40"/>
      <c r="AB82" s="108">
        <f t="shared" si="38"/>
        <v>202.638671875</v>
      </c>
      <c r="AC82" s="44">
        <f>SUM(V82:X82)</f>
        <v>23.142578125</v>
      </c>
      <c r="AD82" s="44">
        <f>U82-AB82</f>
        <v>23.142578125</v>
      </c>
      <c r="AJ82" s="82">
        <f t="shared" si="39"/>
        <v>202.638671875</v>
      </c>
    </row>
    <row r="83" spans="1:36" s="67" customFormat="1" ht="24.95" customHeight="1" x14ac:dyDescent="0.25">
      <c r="A83" s="49" t="s">
        <v>205</v>
      </c>
      <c r="B83" s="49" t="s">
        <v>35</v>
      </c>
      <c r="C83" s="49" t="s">
        <v>68</v>
      </c>
      <c r="D83" s="49">
        <v>121468755</v>
      </c>
      <c r="E83" s="49" t="s">
        <v>61</v>
      </c>
      <c r="F83" s="51">
        <v>182.5</v>
      </c>
      <c r="G83" s="51">
        <v>30</v>
      </c>
      <c r="H83" s="62">
        <f t="shared" si="54"/>
        <v>212.5</v>
      </c>
      <c r="I83" s="22">
        <v>120</v>
      </c>
      <c r="J83" s="63">
        <f t="shared" si="55"/>
        <v>1.7708333333333333</v>
      </c>
      <c r="K83" s="53">
        <f>VLOOKUP($A83,'ASISTENCIA '!$A:$Y,22,FALSE)</f>
        <v>0</v>
      </c>
      <c r="L83" s="53">
        <f>VLOOKUP($A83,'ASISTENCIA '!$A:$Y,23,FALSE)</f>
        <v>0</v>
      </c>
      <c r="M83" s="53">
        <f t="shared" si="2"/>
        <v>120</v>
      </c>
      <c r="N83" s="52"/>
      <c r="O83" s="54">
        <v>7.25</v>
      </c>
      <c r="P83" s="51">
        <f t="shared" ref="P83:P89" si="59">M83*J83</f>
        <v>212.5</v>
      </c>
      <c r="Q83" s="53">
        <f>VLOOKUP($A83,'ASISTENCIA '!$A:$Y,24,FALSE)</f>
        <v>1</v>
      </c>
      <c r="R83" s="51">
        <f t="shared" si="50"/>
        <v>126.25</v>
      </c>
      <c r="S83" s="51">
        <f t="shared" si="51"/>
        <v>223.56770833333331</v>
      </c>
      <c r="T83" s="51"/>
      <c r="U83" s="62">
        <f t="shared" si="52"/>
        <v>223.56770833333331</v>
      </c>
      <c r="V83" s="51"/>
      <c r="W83" s="51">
        <f t="shared" si="53"/>
        <v>6.7070312499999991</v>
      </c>
      <c r="X83" s="51"/>
      <c r="Y83" s="51">
        <f t="shared" si="56"/>
        <v>6.7070312499999991</v>
      </c>
      <c r="Z83" s="51"/>
      <c r="AA83" s="51">
        <v>5.29</v>
      </c>
      <c r="AB83" s="108">
        <f t="shared" si="38"/>
        <v>211.57067708333332</v>
      </c>
      <c r="AC83" s="55">
        <f t="shared" si="57"/>
        <v>6.7070312499999991</v>
      </c>
      <c r="AD83" s="55">
        <f t="shared" si="58"/>
        <v>11.997031249999992</v>
      </c>
      <c r="AJ83" s="82">
        <f t="shared" si="39"/>
        <v>211.57067708333332</v>
      </c>
    </row>
    <row r="84" spans="1:36" s="56" customFormat="1" ht="24.95" customHeight="1" x14ac:dyDescent="0.25">
      <c r="A84" s="49" t="s">
        <v>32</v>
      </c>
      <c r="B84" s="49" t="s">
        <v>70</v>
      </c>
      <c r="C84" s="49" t="s">
        <v>69</v>
      </c>
      <c r="D84" s="49">
        <v>121495386</v>
      </c>
      <c r="E84" s="49" t="s">
        <v>61</v>
      </c>
      <c r="F84" s="51">
        <v>200</v>
      </c>
      <c r="G84" s="51"/>
      <c r="H84" s="62">
        <f t="shared" si="54"/>
        <v>200</v>
      </c>
      <c r="I84" s="22">
        <v>120</v>
      </c>
      <c r="J84" s="63">
        <f t="shared" si="55"/>
        <v>1.6666666666666667</v>
      </c>
      <c r="K84" s="53">
        <f>VLOOKUP($A84,'ASISTENCIA '!$A:$Y,22,FALSE)</f>
        <v>0</v>
      </c>
      <c r="L84" s="53">
        <f>VLOOKUP($A84,'ASISTENCIA '!$A:$Y,23,FALSE)</f>
        <v>0</v>
      </c>
      <c r="M84" s="53">
        <f t="shared" ref="M84:M91" si="60">I84-(K84*$AF$2+L84*$AF$4)</f>
        <v>120</v>
      </c>
      <c r="N84" s="52">
        <v>16</v>
      </c>
      <c r="O84" s="54"/>
      <c r="P84" s="51">
        <f t="shared" si="59"/>
        <v>200</v>
      </c>
      <c r="Q84" s="53">
        <f>VLOOKUP($A84,'ASISTENCIA '!$A:$Y,24,FALSE)</f>
        <v>0</v>
      </c>
      <c r="R84" s="51">
        <f t="shared" si="50"/>
        <v>136</v>
      </c>
      <c r="S84" s="51">
        <f t="shared" si="51"/>
        <v>226.66666666666669</v>
      </c>
      <c r="T84" s="51"/>
      <c r="U84" s="62">
        <f t="shared" si="52"/>
        <v>226.66666666666669</v>
      </c>
      <c r="V84" s="51"/>
      <c r="W84" s="51">
        <f>+U84*3%</f>
        <v>6.8000000000000007</v>
      </c>
      <c r="X84" s="51"/>
      <c r="Y84" s="51">
        <f t="shared" si="56"/>
        <v>6.8000000000000007</v>
      </c>
      <c r="Z84" s="51"/>
      <c r="AA84" s="51"/>
      <c r="AB84" s="108">
        <f t="shared" si="38"/>
        <v>219.86666666666667</v>
      </c>
      <c r="AC84" s="55">
        <f t="shared" si="57"/>
        <v>6.8000000000000007</v>
      </c>
      <c r="AD84" s="55">
        <f t="shared" si="58"/>
        <v>6.8000000000000114</v>
      </c>
      <c r="AJ84" s="82">
        <f t="shared" si="39"/>
        <v>219.86666666666667</v>
      </c>
    </row>
    <row r="85" spans="1:36" ht="24.95" customHeight="1" x14ac:dyDescent="0.25">
      <c r="A85" s="7" t="s">
        <v>176</v>
      </c>
      <c r="B85" s="7" t="s">
        <v>35</v>
      </c>
      <c r="C85" s="7" t="s">
        <v>177</v>
      </c>
      <c r="D85" s="7">
        <v>116760745</v>
      </c>
      <c r="E85" s="7" t="s">
        <v>61</v>
      </c>
      <c r="F85" s="8">
        <v>200</v>
      </c>
      <c r="G85" s="8"/>
      <c r="H85" s="8">
        <f>+F85+G85</f>
        <v>200</v>
      </c>
      <c r="I85" s="22">
        <v>120</v>
      </c>
      <c r="J85" s="9">
        <f>+H85/I85</f>
        <v>1.6666666666666667</v>
      </c>
      <c r="K85" s="10">
        <f>VLOOKUP($A85,'ASISTENCIA '!$A:$Y,22,FALSE)</f>
        <v>0</v>
      </c>
      <c r="L85" s="10">
        <f>VLOOKUP($A85,'ASISTENCIA '!$A:$Y,23,FALSE)</f>
        <v>0</v>
      </c>
      <c r="M85" s="10">
        <f t="shared" si="60"/>
        <v>120</v>
      </c>
      <c r="N85" s="9">
        <v>8</v>
      </c>
      <c r="O85" s="11"/>
      <c r="P85" s="8">
        <f t="shared" si="59"/>
        <v>200</v>
      </c>
      <c r="Q85" s="53">
        <f>VLOOKUP($A85,'ASISTENCIA '!$A:$Y,24,FALSE)</f>
        <v>0.5</v>
      </c>
      <c r="R85" s="8">
        <f t="shared" si="50"/>
        <v>127.5</v>
      </c>
      <c r="S85" s="8">
        <f t="shared" si="51"/>
        <v>212.5</v>
      </c>
      <c r="T85" s="8"/>
      <c r="U85" s="21">
        <f t="shared" si="52"/>
        <v>212.5</v>
      </c>
      <c r="V85" s="8">
        <f>+U85*0.1</f>
        <v>21.25</v>
      </c>
      <c r="W85" s="8"/>
      <c r="X85" s="8"/>
      <c r="Y85" s="8">
        <f>+W85+X85</f>
        <v>0</v>
      </c>
      <c r="Z85" s="8"/>
      <c r="AA85" s="8"/>
      <c r="AB85" s="108">
        <f t="shared" si="38"/>
        <v>191.25</v>
      </c>
      <c r="AC85" s="14">
        <f>SUM(V85:X85)</f>
        <v>21.25</v>
      </c>
      <c r="AD85" s="14">
        <f>U85-AB85</f>
        <v>21.25</v>
      </c>
      <c r="AJ85" s="82">
        <f t="shared" si="39"/>
        <v>191.25</v>
      </c>
    </row>
    <row r="86" spans="1:36" s="48" customFormat="1" ht="24.95" customHeight="1" x14ac:dyDescent="0.25">
      <c r="A86" s="39" t="s">
        <v>38</v>
      </c>
      <c r="B86" s="45" t="s">
        <v>35</v>
      </c>
      <c r="C86" s="45" t="s">
        <v>77</v>
      </c>
      <c r="D86" s="45">
        <v>121243513</v>
      </c>
      <c r="E86" s="39" t="s">
        <v>61</v>
      </c>
      <c r="F86" s="40">
        <v>182.5</v>
      </c>
      <c r="G86" s="40"/>
      <c r="H86" s="46">
        <f t="shared" si="54"/>
        <v>182.5</v>
      </c>
      <c r="I86" s="22">
        <v>120</v>
      </c>
      <c r="J86" s="47">
        <f t="shared" si="55"/>
        <v>1.5208333333333333</v>
      </c>
      <c r="K86" s="42">
        <f>VLOOKUP($A86,'ASISTENCIA '!$A:$Y,22,FALSE)</f>
        <v>0</v>
      </c>
      <c r="L86" s="42">
        <f>VLOOKUP($A86,'ASISTENCIA '!$A:$Y,23,FALSE)</f>
        <v>0</v>
      </c>
      <c r="M86" s="10">
        <f t="shared" si="60"/>
        <v>120</v>
      </c>
      <c r="N86" s="41"/>
      <c r="O86" s="43"/>
      <c r="P86" s="40">
        <f t="shared" si="59"/>
        <v>182.5</v>
      </c>
      <c r="Q86" s="53">
        <f>VLOOKUP($A86,'ASISTENCIA '!$A:$Y,24,FALSE)</f>
        <v>1</v>
      </c>
      <c r="R86" s="8">
        <f t="shared" si="50"/>
        <v>119</v>
      </c>
      <c r="S86" s="8">
        <f t="shared" si="51"/>
        <v>180.97916666666666</v>
      </c>
      <c r="T86" s="40"/>
      <c r="U86" s="21">
        <f t="shared" si="52"/>
        <v>180.97916666666666</v>
      </c>
      <c r="V86" s="40"/>
      <c r="W86" s="40">
        <f>+U86*3%</f>
        <v>5.4293749999999994</v>
      </c>
      <c r="X86" s="40">
        <f>+U86*7.25%</f>
        <v>13.120989583333332</v>
      </c>
      <c r="Y86" s="40">
        <f t="shared" si="56"/>
        <v>18.55036458333333</v>
      </c>
      <c r="Z86" s="40">
        <v>50</v>
      </c>
      <c r="AA86" s="40">
        <v>46.88</v>
      </c>
      <c r="AB86" s="108">
        <f t="shared" si="38"/>
        <v>165.54880208333333</v>
      </c>
      <c r="AC86" s="44">
        <f t="shared" si="57"/>
        <v>18.55036458333333</v>
      </c>
      <c r="AD86" s="44">
        <f t="shared" si="58"/>
        <v>15.430364583333329</v>
      </c>
      <c r="AJ86" s="82">
        <f t="shared" si="39"/>
        <v>165.54880208333333</v>
      </c>
    </row>
    <row r="87" spans="1:36" s="67" customFormat="1" ht="24.95" customHeight="1" x14ac:dyDescent="0.3">
      <c r="A87" s="49" t="s">
        <v>206</v>
      </c>
      <c r="B87" s="49" t="s">
        <v>35</v>
      </c>
      <c r="C87" s="69" t="s">
        <v>120</v>
      </c>
      <c r="D87" s="69">
        <v>122166317</v>
      </c>
      <c r="E87" s="49" t="s">
        <v>61</v>
      </c>
      <c r="F87" s="62">
        <v>182.5</v>
      </c>
      <c r="G87" s="51">
        <v>42.5</v>
      </c>
      <c r="H87" s="62">
        <f>+F87+G87</f>
        <v>225</v>
      </c>
      <c r="I87" s="22">
        <v>120</v>
      </c>
      <c r="J87" s="63">
        <f>+H87/I87</f>
        <v>1.875</v>
      </c>
      <c r="K87" s="53">
        <f>VLOOKUP($A87,'ASISTENCIA '!$A:$Y,22,FALSE)</f>
        <v>0</v>
      </c>
      <c r="L87" s="53">
        <f>VLOOKUP($A87,'ASISTENCIA '!$A:$Y,23,FALSE)</f>
        <v>0</v>
      </c>
      <c r="M87" s="53">
        <f t="shared" si="60"/>
        <v>120</v>
      </c>
      <c r="N87" s="52">
        <v>16</v>
      </c>
      <c r="O87" s="54"/>
      <c r="P87" s="51">
        <f t="shared" si="59"/>
        <v>225</v>
      </c>
      <c r="Q87" s="53">
        <f>VLOOKUP($A87,'ASISTENCIA '!$A:$Y,24,FALSE)</f>
        <v>4</v>
      </c>
      <c r="R87" s="51">
        <f t="shared" si="50"/>
        <v>132</v>
      </c>
      <c r="S87" s="51">
        <f t="shared" si="51"/>
        <v>247.5</v>
      </c>
      <c r="T87" s="51"/>
      <c r="U87" s="62">
        <f t="shared" si="52"/>
        <v>247.5</v>
      </c>
      <c r="V87" s="51"/>
      <c r="W87" s="51">
        <f>+U87*3%</f>
        <v>7.4249999999999998</v>
      </c>
      <c r="X87" s="51"/>
      <c r="Y87" s="51">
        <f>+W87+X87</f>
        <v>7.4249999999999998</v>
      </c>
      <c r="Z87" s="51"/>
      <c r="AA87" s="51">
        <v>5.29</v>
      </c>
      <c r="AB87" s="108">
        <f t="shared" si="38"/>
        <v>234.785</v>
      </c>
      <c r="AC87" s="55">
        <f>SUM(V87:X87)</f>
        <v>7.4249999999999998</v>
      </c>
      <c r="AD87" s="55">
        <f>U87-AB87</f>
        <v>12.715000000000003</v>
      </c>
      <c r="AJ87" s="82">
        <f t="shared" si="39"/>
        <v>234.785</v>
      </c>
    </row>
    <row r="88" spans="1:36" s="2" customFormat="1" ht="24.95" customHeight="1" x14ac:dyDescent="0.25">
      <c r="A88" s="35" t="s">
        <v>62</v>
      </c>
      <c r="B88" s="36" t="s">
        <v>35</v>
      </c>
      <c r="C88" s="37" t="s">
        <v>78</v>
      </c>
      <c r="D88" s="38">
        <v>3220264026</v>
      </c>
      <c r="E88" s="24" t="s">
        <v>63</v>
      </c>
      <c r="F88" s="21">
        <v>137.5</v>
      </c>
      <c r="G88" s="8"/>
      <c r="H88" s="21">
        <f t="shared" si="54"/>
        <v>137.5</v>
      </c>
      <c r="I88" s="22">
        <v>120</v>
      </c>
      <c r="J88" s="22">
        <f t="shared" si="55"/>
        <v>1.1458333333333333</v>
      </c>
      <c r="K88" s="10">
        <f>VLOOKUP($A88,'ASISTENCIA '!$A:$Y,22,FALSE)</f>
        <v>0</v>
      </c>
      <c r="L88" s="10">
        <f>VLOOKUP($A88,'ASISTENCIA '!$A:$Y,23,FALSE)</f>
        <v>0</v>
      </c>
      <c r="M88" s="10">
        <f t="shared" si="60"/>
        <v>120</v>
      </c>
      <c r="N88" s="9"/>
      <c r="O88" s="11"/>
      <c r="P88" s="8">
        <f t="shared" si="59"/>
        <v>137.5</v>
      </c>
      <c r="Q88" s="53">
        <f>VLOOKUP($A88,'ASISTENCIA '!$A:$Y,24,FALSE)</f>
        <v>0</v>
      </c>
      <c r="R88" s="8">
        <f t="shared" si="50"/>
        <v>120</v>
      </c>
      <c r="S88" s="8">
        <f t="shared" si="51"/>
        <v>137.5</v>
      </c>
      <c r="T88" s="8"/>
      <c r="U88" s="21">
        <f t="shared" si="52"/>
        <v>137.5</v>
      </c>
      <c r="V88" s="8">
        <f>+U88*0.1</f>
        <v>13.75</v>
      </c>
      <c r="W88" s="8"/>
      <c r="X88" s="8"/>
      <c r="Y88" s="8">
        <f t="shared" si="56"/>
        <v>0</v>
      </c>
      <c r="Z88" s="8"/>
      <c r="AA88" s="8"/>
      <c r="AB88" s="108">
        <f t="shared" si="38"/>
        <v>123.75</v>
      </c>
      <c r="AC88" s="14">
        <f t="shared" si="57"/>
        <v>13.75</v>
      </c>
      <c r="AD88" s="14">
        <f t="shared" si="58"/>
        <v>13.75</v>
      </c>
      <c r="AJ88" s="82">
        <f t="shared" si="39"/>
        <v>123.75</v>
      </c>
    </row>
    <row r="89" spans="1:36" ht="24.95" customHeight="1" x14ac:dyDescent="0.25">
      <c r="A89" s="7" t="s">
        <v>121</v>
      </c>
      <c r="B89" s="19" t="s">
        <v>35</v>
      </c>
      <c r="C89" s="7" t="s">
        <v>122</v>
      </c>
      <c r="D89" s="7">
        <v>121376255</v>
      </c>
      <c r="E89" s="66" t="s">
        <v>61</v>
      </c>
      <c r="F89" s="8">
        <v>182.5</v>
      </c>
      <c r="G89" s="8">
        <v>42.5</v>
      </c>
      <c r="H89" s="8">
        <f t="shared" si="54"/>
        <v>225</v>
      </c>
      <c r="I89" s="22">
        <v>120</v>
      </c>
      <c r="J89" s="9">
        <f t="shared" si="55"/>
        <v>1.875</v>
      </c>
      <c r="K89" s="10">
        <f>VLOOKUP($A89,'ASISTENCIA '!$A:$Y,22,FALSE)</f>
        <v>0</v>
      </c>
      <c r="L89" s="10">
        <f>VLOOKUP($A89,'ASISTENCIA '!$A:$Y,23,FALSE)</f>
        <v>0</v>
      </c>
      <c r="M89" s="10">
        <f t="shared" si="60"/>
        <v>120</v>
      </c>
      <c r="N89" s="9"/>
      <c r="O89" s="11"/>
      <c r="P89" s="8">
        <f t="shared" si="59"/>
        <v>225</v>
      </c>
      <c r="Q89" s="53">
        <f>VLOOKUP($A89,'ASISTENCIA '!$A:$Y,24,FALSE)</f>
        <v>0.5</v>
      </c>
      <c r="R89" s="8">
        <f t="shared" si="50"/>
        <v>119.5</v>
      </c>
      <c r="S89" s="8">
        <f t="shared" si="51"/>
        <v>224.0625</v>
      </c>
      <c r="T89" s="8"/>
      <c r="U89" s="21">
        <f t="shared" si="52"/>
        <v>224.0625</v>
      </c>
      <c r="V89" s="8">
        <f>+U89*0.1</f>
        <v>22.40625</v>
      </c>
      <c r="W89" s="8"/>
      <c r="X89" s="8"/>
      <c r="Y89" s="8">
        <f t="shared" si="56"/>
        <v>0</v>
      </c>
      <c r="Z89" s="8"/>
      <c r="AA89" s="8">
        <v>5.29</v>
      </c>
      <c r="AB89" s="108">
        <f t="shared" si="38"/>
        <v>196.36625000000001</v>
      </c>
      <c r="AC89" s="14">
        <f t="shared" si="57"/>
        <v>22.40625</v>
      </c>
      <c r="AD89" s="14">
        <f t="shared" si="58"/>
        <v>27.696249999999992</v>
      </c>
      <c r="AJ89" s="82">
        <f t="shared" si="39"/>
        <v>196.36625000000001</v>
      </c>
    </row>
    <row r="90" spans="1:36" s="56" customFormat="1" ht="24.95" customHeight="1" x14ac:dyDescent="0.3">
      <c r="A90" s="69" t="s">
        <v>123</v>
      </c>
      <c r="B90" s="49" t="s">
        <v>35</v>
      </c>
      <c r="C90" s="69" t="s">
        <v>124</v>
      </c>
      <c r="D90" s="49">
        <v>121243752</v>
      </c>
      <c r="E90" s="49" t="s">
        <v>61</v>
      </c>
      <c r="F90" s="51">
        <v>200</v>
      </c>
      <c r="G90" s="51"/>
      <c r="H90" s="62">
        <f>+F90+G90</f>
        <v>200</v>
      </c>
      <c r="I90" s="22">
        <v>120</v>
      </c>
      <c r="J90" s="63">
        <f>+H90/I90</f>
        <v>1.6666666666666667</v>
      </c>
      <c r="K90" s="53">
        <f>VLOOKUP($A90,'ASISTENCIA '!$A:$Y,22,FALSE)</f>
        <v>0</v>
      </c>
      <c r="L90" s="53">
        <f>VLOOKUP($A90,'ASISTENCIA '!$A:$Y,23,FALSE)</f>
        <v>0</v>
      </c>
      <c r="M90" s="53">
        <f t="shared" si="60"/>
        <v>120</v>
      </c>
      <c r="N90" s="52">
        <v>8</v>
      </c>
      <c r="O90" s="54">
        <v>3</v>
      </c>
      <c r="P90" s="51">
        <f>M90*J90</f>
        <v>200</v>
      </c>
      <c r="Q90" s="53">
        <f>VLOOKUP($A90,'ASISTENCIA '!$A:$Y,24,FALSE)</f>
        <v>1</v>
      </c>
      <c r="R90" s="51">
        <f t="shared" si="50"/>
        <v>130</v>
      </c>
      <c r="S90" s="51">
        <f t="shared" si="51"/>
        <v>216.66666666666669</v>
      </c>
      <c r="T90" s="51"/>
      <c r="U90" s="62">
        <f>$S90+$T90-30</f>
        <v>186.66666666666669</v>
      </c>
      <c r="V90" s="51"/>
      <c r="W90" s="51">
        <f>+U90*3%</f>
        <v>5.6000000000000005</v>
      </c>
      <c r="X90" s="51"/>
      <c r="Y90" s="51">
        <f>+W90+X90</f>
        <v>5.6000000000000005</v>
      </c>
      <c r="Z90" s="51"/>
      <c r="AA90" s="51"/>
      <c r="AB90" s="108">
        <f t="shared" si="38"/>
        <v>181.06666666666669</v>
      </c>
      <c r="AC90" s="55">
        <f>SUM(V90:X90)</f>
        <v>5.6000000000000005</v>
      </c>
      <c r="AD90" s="55">
        <f>U90-AB90</f>
        <v>5.5999999999999943</v>
      </c>
      <c r="AJ90" s="82">
        <f t="shared" si="39"/>
        <v>181.06666666666669</v>
      </c>
    </row>
    <row r="91" spans="1:36" s="56" customFormat="1" ht="24.95" customHeight="1" x14ac:dyDescent="0.25">
      <c r="A91" s="49" t="s">
        <v>166</v>
      </c>
      <c r="B91" s="49" t="s">
        <v>34</v>
      </c>
      <c r="C91" s="49" t="s">
        <v>167</v>
      </c>
      <c r="D91" s="49">
        <v>123411167</v>
      </c>
      <c r="E91" s="49" t="s">
        <v>61</v>
      </c>
      <c r="F91" s="51">
        <v>187.5</v>
      </c>
      <c r="G91" s="51"/>
      <c r="H91" s="51">
        <f>+F91+G91</f>
        <v>187.5</v>
      </c>
      <c r="I91" s="22">
        <v>120</v>
      </c>
      <c r="J91" s="52">
        <f>+H91/I91</f>
        <v>1.5625</v>
      </c>
      <c r="K91" s="53">
        <f>VLOOKUP($A91,'ASISTENCIA '!$A:$Y,22,FALSE)</f>
        <v>0</v>
      </c>
      <c r="L91" s="53">
        <f>VLOOKUP($A91,'ASISTENCIA '!$A:$Y,23,FALSE)</f>
        <v>0</v>
      </c>
      <c r="M91" s="53">
        <f t="shared" si="60"/>
        <v>120</v>
      </c>
      <c r="N91" s="52">
        <v>8</v>
      </c>
      <c r="O91" s="54">
        <v>4</v>
      </c>
      <c r="P91" s="51">
        <f>M91*J91</f>
        <v>187.5</v>
      </c>
      <c r="Q91" s="53">
        <f>VLOOKUP($A91,'ASISTENCIA '!$A:$Y,24,FALSE)</f>
        <v>0</v>
      </c>
      <c r="R91" s="51">
        <f t="shared" si="50"/>
        <v>132</v>
      </c>
      <c r="S91" s="51">
        <f t="shared" si="51"/>
        <v>206.25</v>
      </c>
      <c r="T91" s="51"/>
      <c r="U91" s="51">
        <f t="shared" si="52"/>
        <v>206.25</v>
      </c>
      <c r="V91" s="51"/>
      <c r="W91" s="51">
        <f>+U91*3%</f>
        <v>6.1875</v>
      </c>
      <c r="X91" s="51"/>
      <c r="Y91" s="51">
        <f>+W91+X91</f>
        <v>6.1875</v>
      </c>
      <c r="Z91" s="51"/>
      <c r="AA91" s="51"/>
      <c r="AB91" s="108">
        <f t="shared" si="38"/>
        <v>200.0625</v>
      </c>
      <c r="AC91" s="55">
        <f>SUM(V91:X91)</f>
        <v>6.1875</v>
      </c>
      <c r="AD91" s="55">
        <f>U91-AB91</f>
        <v>6.1875</v>
      </c>
      <c r="AJ91" s="82">
        <f t="shared" si="39"/>
        <v>200.0625</v>
      </c>
    </row>
    <row r="92" spans="1:36" s="109" customFormat="1" ht="24.95" customHeight="1" x14ac:dyDescent="0.3">
      <c r="A92" s="34" t="s">
        <v>301</v>
      </c>
      <c r="B92" s="19"/>
      <c r="C92" s="34"/>
      <c r="D92" s="70">
        <v>104879812</v>
      </c>
      <c r="E92" s="7" t="s">
        <v>61</v>
      </c>
      <c r="F92" s="140"/>
      <c r="G92" s="140"/>
      <c r="H92" s="140"/>
      <c r="I92" s="140"/>
      <c r="J92" s="140"/>
      <c r="K92" s="7"/>
      <c r="L92" s="7"/>
      <c r="M92" s="7"/>
      <c r="N92" s="140"/>
      <c r="O92" s="141"/>
      <c r="P92" s="140"/>
      <c r="Q92" s="142"/>
      <c r="R92" s="140"/>
      <c r="S92" s="140"/>
      <c r="T92" s="140"/>
      <c r="U92" s="140"/>
      <c r="V92" s="140"/>
      <c r="W92" s="140"/>
      <c r="X92" s="140"/>
      <c r="Y92" s="140"/>
      <c r="Z92" s="140"/>
      <c r="AA92" s="140"/>
      <c r="AB92" s="143">
        <v>12000</v>
      </c>
      <c r="AC92" s="14"/>
      <c r="AD92" s="14"/>
      <c r="AJ92" s="151">
        <f>SUM(AJ2:AJ91)</f>
        <v>12867.769317708335</v>
      </c>
    </row>
    <row r="93" spans="1:36" s="109" customFormat="1" ht="24.95" customHeight="1" x14ac:dyDescent="0.3">
      <c r="A93" s="34" t="s">
        <v>302</v>
      </c>
      <c r="B93" s="19"/>
      <c r="C93" s="34"/>
      <c r="D93" s="70">
        <v>122677354</v>
      </c>
      <c r="E93" s="7" t="s">
        <v>61</v>
      </c>
      <c r="F93" s="140"/>
      <c r="G93" s="140"/>
      <c r="H93" s="140"/>
      <c r="I93" s="140"/>
      <c r="J93" s="140"/>
      <c r="K93" s="7"/>
      <c r="L93" s="7"/>
      <c r="M93" s="7"/>
      <c r="N93" s="140"/>
      <c r="O93" s="141"/>
      <c r="P93" s="140"/>
      <c r="Q93" s="142"/>
      <c r="R93" s="140"/>
      <c r="S93" s="140"/>
      <c r="T93" s="140"/>
      <c r="U93" s="140"/>
      <c r="V93" s="140"/>
      <c r="W93" s="140"/>
      <c r="X93" s="140"/>
      <c r="Y93" s="140"/>
      <c r="Z93" s="140"/>
      <c r="AA93" s="140"/>
      <c r="AB93" s="143">
        <v>12000</v>
      </c>
      <c r="AC93" s="14"/>
      <c r="AD93" s="14"/>
    </row>
    <row r="94" spans="1:36" s="109" customFormat="1" ht="24.95" customHeight="1" x14ac:dyDescent="0.3">
      <c r="A94" s="34" t="s">
        <v>303</v>
      </c>
      <c r="B94" s="19"/>
      <c r="C94" s="34"/>
      <c r="D94" s="70"/>
      <c r="E94" s="7" t="s">
        <v>61</v>
      </c>
      <c r="F94" s="140"/>
      <c r="G94" s="140"/>
      <c r="H94" s="140"/>
      <c r="I94" s="140"/>
      <c r="J94" s="140"/>
      <c r="K94" s="7"/>
      <c r="L94" s="7"/>
      <c r="M94" s="7"/>
      <c r="N94" s="140"/>
      <c r="O94" s="141"/>
      <c r="P94" s="140"/>
      <c r="Q94" s="142"/>
      <c r="R94" s="140"/>
      <c r="S94" s="140"/>
      <c r="T94" s="140"/>
      <c r="U94" s="140"/>
      <c r="V94" s="140"/>
      <c r="W94" s="140"/>
      <c r="X94" s="140"/>
      <c r="Y94" s="140"/>
      <c r="Z94" s="140"/>
      <c r="AA94" s="140"/>
      <c r="AB94" s="143">
        <v>5000</v>
      </c>
      <c r="AC94" s="14"/>
      <c r="AD94" s="14"/>
    </row>
    <row r="95" spans="1:36" ht="21" x14ac:dyDescent="0.35">
      <c r="U95" s="138">
        <f>SUM(U2:U91)</f>
        <v>14055.251874999996</v>
      </c>
      <c r="V95" s="12">
        <f>+U95*0.1</f>
        <v>1405.5251874999997</v>
      </c>
      <c r="W95" s="12">
        <f>SUM(W2:W91)</f>
        <v>118.31328124999999</v>
      </c>
      <c r="X95" s="12">
        <f>SUM(X2:X91)</f>
        <v>47.841692708333333</v>
      </c>
      <c r="Y95" s="12">
        <f>SUM(Y2:Y91)</f>
        <v>166.15497395833333</v>
      </c>
      <c r="Z95" s="12">
        <f>SUM(Z2:Z91)</f>
        <v>65</v>
      </c>
      <c r="AA95" s="12">
        <f>SUM(AA2:AA91)</f>
        <v>75.180000000000007</v>
      </c>
      <c r="AB95" s="144">
        <f>SUM(AB2:AB94)</f>
        <v>41867.769317708335</v>
      </c>
      <c r="AC95" s="14">
        <f>SUM(V95:X95)</f>
        <v>1571.680161458333</v>
      </c>
      <c r="AD95" s="14"/>
      <c r="AF95" s="150">
        <f>U95-V95-W95-X95+Z95-AA95</f>
        <v>12473.391713541663</v>
      </c>
    </row>
    <row r="96" spans="1:36" x14ac:dyDescent="0.25">
      <c r="U96" s="12">
        <f>SUM(U2:U91)</f>
        <v>14055.251874999996</v>
      </c>
      <c r="V96" s="12">
        <f>SUM(V2:V91)</f>
        <v>1011.1475833333336</v>
      </c>
      <c r="W96" s="12">
        <f>SUM(W2:W91)</f>
        <v>118.31328124999999</v>
      </c>
      <c r="X96" s="12">
        <f t="shared" ref="X96:AA96" si="61">SUM(X2:X91)</f>
        <v>47.841692708333333</v>
      </c>
      <c r="Y96" s="12">
        <f t="shared" si="61"/>
        <v>166.15497395833333</v>
      </c>
      <c r="Z96" s="12">
        <f t="shared" si="61"/>
        <v>65</v>
      </c>
      <c r="AA96" s="12">
        <f t="shared" si="61"/>
        <v>75.180000000000007</v>
      </c>
      <c r="AB96" s="12"/>
      <c r="AC96" s="14"/>
      <c r="AD96" s="14"/>
      <c r="AF96" s="150">
        <f>U96-V96-W96-X96+Z96-AA96</f>
        <v>12867.769317708329</v>
      </c>
    </row>
    <row r="97" spans="1:1028" x14ac:dyDescent="0.25">
      <c r="U97" s="12"/>
      <c r="V97" s="12"/>
      <c r="W97" s="12"/>
      <c r="X97" s="12"/>
      <c r="Y97" s="12"/>
      <c r="AB97" s="12"/>
    </row>
    <row r="98" spans="1:1028" x14ac:dyDescent="0.25">
      <c r="U98" s="12"/>
      <c r="V98" s="12"/>
      <c r="W98" s="12"/>
      <c r="X98" s="12"/>
      <c r="Y98" s="12"/>
      <c r="AB98" s="12"/>
    </row>
    <row r="99" spans="1:1028" ht="23.25" x14ac:dyDescent="0.35">
      <c r="A99" s="25" t="s">
        <v>89</v>
      </c>
    </row>
    <row r="100" spans="1:1028" s="2" customFormat="1" ht="36" x14ac:dyDescent="0.25">
      <c r="A100" s="4" t="s">
        <v>0</v>
      </c>
      <c r="B100" s="4" t="s">
        <v>1</v>
      </c>
      <c r="C100" s="4" t="s">
        <v>64</v>
      </c>
      <c r="D100" s="5" t="s">
        <v>2</v>
      </c>
      <c r="E100" s="26" t="s">
        <v>3</v>
      </c>
      <c r="F100" s="4" t="s">
        <v>4</v>
      </c>
      <c r="G100" s="4" t="s">
        <v>16</v>
      </c>
      <c r="H100" s="4" t="s">
        <v>19</v>
      </c>
      <c r="I100" s="6" t="s">
        <v>5</v>
      </c>
      <c r="J100" s="6" t="s">
        <v>6</v>
      </c>
      <c r="K100" s="6" t="s">
        <v>7</v>
      </c>
      <c r="L100" s="6" t="s">
        <v>8</v>
      </c>
      <c r="M100" s="6" t="s">
        <v>9</v>
      </c>
      <c r="N100" s="6" t="s">
        <v>10</v>
      </c>
      <c r="O100" s="6" t="s">
        <v>11</v>
      </c>
      <c r="P100" s="4" t="s">
        <v>12</v>
      </c>
      <c r="Q100" s="4" t="s">
        <v>13</v>
      </c>
      <c r="R100" s="4" t="s">
        <v>14</v>
      </c>
      <c r="S100" s="4" t="s">
        <v>15</v>
      </c>
      <c r="T100" s="4" t="s">
        <v>20</v>
      </c>
      <c r="U100" s="4" t="s">
        <v>23</v>
      </c>
      <c r="V100" s="4" t="s">
        <v>17</v>
      </c>
      <c r="W100" s="4" t="s">
        <v>21</v>
      </c>
      <c r="X100" s="4" t="s">
        <v>22</v>
      </c>
      <c r="Y100" s="4" t="s">
        <v>24</v>
      </c>
      <c r="Z100" s="4" t="s">
        <v>40</v>
      </c>
      <c r="AA100" s="4" t="s">
        <v>49</v>
      </c>
      <c r="AB100" s="4" t="s">
        <v>18</v>
      </c>
      <c r="AC100" s="13" t="s">
        <v>58</v>
      </c>
      <c r="AD100" s="13" t="s">
        <v>59</v>
      </c>
      <c r="AE100" s="1" t="s">
        <v>46</v>
      </c>
      <c r="AF100" s="1">
        <v>16</v>
      </c>
      <c r="AG100" s="1" t="s">
        <v>47</v>
      </c>
      <c r="AH100" s="1">
        <v>8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  <c r="JE100" s="1"/>
      <c r="JF100" s="1"/>
      <c r="JG100" s="1"/>
      <c r="JH100" s="1"/>
      <c r="JI100" s="1"/>
      <c r="JJ100" s="1"/>
      <c r="JK100" s="1"/>
      <c r="JL100" s="1"/>
      <c r="JM100" s="1"/>
      <c r="JN100" s="1"/>
      <c r="JO100" s="1"/>
      <c r="JP100" s="1"/>
      <c r="JQ100" s="1"/>
      <c r="JR100" s="1"/>
      <c r="JS100" s="1"/>
      <c r="JT100" s="1"/>
      <c r="JU100" s="1"/>
      <c r="JV100" s="1"/>
      <c r="JW100" s="1"/>
      <c r="JX100" s="1"/>
      <c r="JY100" s="1"/>
      <c r="JZ100" s="1"/>
      <c r="KA100" s="1"/>
      <c r="KB100" s="1"/>
      <c r="KC100" s="1"/>
      <c r="KD100" s="1"/>
      <c r="KE100" s="1"/>
      <c r="KF100" s="1"/>
      <c r="KG100" s="1"/>
      <c r="KH100" s="1"/>
      <c r="KI100" s="1"/>
      <c r="KJ100" s="1"/>
      <c r="KK100" s="1"/>
      <c r="KL100" s="1"/>
      <c r="KM100" s="1"/>
      <c r="KN100" s="1"/>
      <c r="KO100" s="1"/>
      <c r="KP100" s="1"/>
      <c r="KQ100" s="1"/>
      <c r="KR100" s="1"/>
      <c r="KS100" s="1"/>
      <c r="KT100" s="1"/>
      <c r="KU100" s="1"/>
      <c r="KV100" s="1"/>
      <c r="KW100" s="1"/>
      <c r="KX100" s="1"/>
      <c r="KY100" s="1"/>
      <c r="KZ100" s="1"/>
      <c r="LA100" s="1"/>
      <c r="LB100" s="1"/>
      <c r="LC100" s="1"/>
      <c r="LD100" s="1"/>
      <c r="LE100" s="1"/>
      <c r="LF100" s="1"/>
      <c r="LG100" s="1"/>
      <c r="LH100" s="1"/>
      <c r="LI100" s="1"/>
      <c r="LJ100" s="1"/>
      <c r="LK100" s="1"/>
      <c r="LL100" s="1"/>
      <c r="LM100" s="1"/>
      <c r="LN100" s="1"/>
      <c r="LO100" s="1"/>
      <c r="LP100" s="1"/>
      <c r="LQ100" s="1"/>
      <c r="LR100" s="1"/>
      <c r="LS100" s="1"/>
      <c r="LT100" s="1"/>
      <c r="LU100" s="1"/>
      <c r="LV100" s="1"/>
      <c r="LW100" s="1"/>
      <c r="LX100" s="1"/>
      <c r="LY100" s="1"/>
      <c r="LZ100" s="1"/>
      <c r="MA100" s="1"/>
      <c r="MB100" s="1"/>
      <c r="MC100" s="1"/>
      <c r="MD100" s="1"/>
      <c r="ME100" s="1"/>
      <c r="MF100" s="1"/>
      <c r="MG100" s="1"/>
      <c r="MH100" s="1"/>
      <c r="MI100" s="1"/>
      <c r="MJ100" s="1"/>
      <c r="MK100" s="1"/>
      <c r="ML100" s="1"/>
      <c r="MM100" s="1"/>
      <c r="MN100" s="1"/>
      <c r="MO100" s="1"/>
      <c r="MP100" s="1"/>
      <c r="MQ100" s="1"/>
      <c r="MR100" s="1"/>
      <c r="MS100" s="1"/>
      <c r="MT100" s="1"/>
      <c r="MU100" s="1"/>
      <c r="MV100" s="1"/>
      <c r="MW100" s="1"/>
      <c r="MX100" s="1"/>
      <c r="MY100" s="1"/>
      <c r="MZ100" s="1"/>
      <c r="NA100" s="1"/>
      <c r="NB100" s="1"/>
      <c r="NC100" s="1"/>
      <c r="ND100" s="1"/>
      <c r="NE100" s="1"/>
      <c r="NF100" s="1"/>
      <c r="NG100" s="1"/>
      <c r="NH100" s="1"/>
      <c r="NI100" s="1"/>
      <c r="NJ100" s="1"/>
      <c r="NK100" s="1"/>
      <c r="NL100" s="1"/>
      <c r="NM100" s="1"/>
      <c r="NN100" s="1"/>
      <c r="NO100" s="1"/>
      <c r="NP100" s="1"/>
      <c r="NQ100" s="1"/>
      <c r="NR100" s="1"/>
      <c r="NS100" s="1"/>
      <c r="NT100" s="1"/>
      <c r="NU100" s="1"/>
      <c r="NV100" s="1"/>
      <c r="NW100" s="1"/>
      <c r="NX100" s="1"/>
      <c r="NY100" s="1"/>
      <c r="NZ100" s="1"/>
      <c r="OA100" s="1"/>
      <c r="OB100" s="1"/>
      <c r="OC100" s="1"/>
      <c r="OD100" s="1"/>
      <c r="OE100" s="1"/>
      <c r="OF100" s="1"/>
      <c r="OG100" s="1"/>
      <c r="OH100" s="1"/>
      <c r="OI100" s="1"/>
      <c r="OJ100" s="1"/>
      <c r="OK100" s="1"/>
      <c r="OL100" s="1"/>
      <c r="OM100" s="1"/>
      <c r="ON100" s="1"/>
      <c r="OO100" s="1"/>
      <c r="OP100" s="1"/>
      <c r="OQ100" s="1"/>
      <c r="OR100" s="1"/>
      <c r="OS100" s="1"/>
      <c r="OT100" s="1"/>
      <c r="OU100" s="1"/>
      <c r="OV100" s="1"/>
      <c r="OW100" s="1"/>
      <c r="OX100" s="1"/>
      <c r="OY100" s="1"/>
      <c r="OZ100" s="1"/>
      <c r="PA100" s="1"/>
      <c r="PB100" s="1"/>
      <c r="PC100" s="1"/>
      <c r="PD100" s="1"/>
      <c r="PE100" s="1"/>
      <c r="PF100" s="1"/>
      <c r="PG100" s="1"/>
      <c r="PH100" s="1"/>
      <c r="PI100" s="1"/>
      <c r="PJ100" s="1"/>
      <c r="PK100" s="1"/>
      <c r="PL100" s="1"/>
      <c r="PM100" s="1"/>
      <c r="PN100" s="1"/>
      <c r="PO100" s="1"/>
      <c r="PP100" s="1"/>
      <c r="PQ100" s="1"/>
      <c r="PR100" s="1"/>
      <c r="PS100" s="1"/>
      <c r="PT100" s="1"/>
      <c r="PU100" s="1"/>
      <c r="PV100" s="1"/>
      <c r="PW100" s="1"/>
      <c r="PX100" s="1"/>
      <c r="PY100" s="1"/>
      <c r="PZ100" s="1"/>
      <c r="QA100" s="1"/>
      <c r="QB100" s="1"/>
      <c r="QC100" s="1"/>
      <c r="QD100" s="1"/>
      <c r="QE100" s="1"/>
      <c r="QF100" s="1"/>
      <c r="QG100" s="1"/>
      <c r="QH100" s="1"/>
      <c r="QI100" s="1"/>
      <c r="QJ100" s="1"/>
      <c r="QK100" s="1"/>
      <c r="QL100" s="1"/>
      <c r="QM100" s="1"/>
      <c r="QN100" s="1"/>
      <c r="QO100" s="1"/>
      <c r="QP100" s="1"/>
      <c r="QQ100" s="1"/>
      <c r="QR100" s="1"/>
      <c r="QS100" s="1"/>
      <c r="QT100" s="1"/>
      <c r="QU100" s="1"/>
      <c r="QV100" s="1"/>
      <c r="QW100" s="1"/>
      <c r="QX100" s="1"/>
      <c r="QY100" s="1"/>
      <c r="QZ100" s="1"/>
      <c r="RA100" s="1"/>
      <c r="RB100" s="1"/>
      <c r="RC100" s="1"/>
      <c r="RD100" s="1"/>
      <c r="RE100" s="1"/>
      <c r="RF100" s="1"/>
      <c r="RG100" s="1"/>
      <c r="RH100" s="1"/>
      <c r="RI100" s="1"/>
      <c r="RJ100" s="1"/>
      <c r="RK100" s="1"/>
      <c r="RL100" s="1"/>
      <c r="RM100" s="1"/>
      <c r="RN100" s="1"/>
      <c r="RO100" s="1"/>
      <c r="RP100" s="1"/>
      <c r="RQ100" s="1"/>
      <c r="RR100" s="1"/>
      <c r="RS100" s="1"/>
      <c r="RT100" s="1"/>
      <c r="RU100" s="1"/>
      <c r="RV100" s="1"/>
      <c r="RW100" s="1"/>
      <c r="RX100" s="1"/>
      <c r="RY100" s="1"/>
      <c r="RZ100" s="1"/>
      <c r="SA100" s="1"/>
      <c r="SB100" s="1"/>
      <c r="SC100" s="1"/>
      <c r="SD100" s="1"/>
      <c r="SE100" s="1"/>
      <c r="SF100" s="1"/>
      <c r="SG100" s="1"/>
      <c r="SH100" s="1"/>
      <c r="SI100" s="1"/>
      <c r="SJ100" s="1"/>
      <c r="SK100" s="1"/>
      <c r="SL100" s="1"/>
      <c r="SM100" s="1"/>
      <c r="SN100" s="1"/>
      <c r="SO100" s="1"/>
      <c r="SP100" s="1"/>
      <c r="SQ100" s="1"/>
      <c r="SR100" s="1"/>
      <c r="SS100" s="1"/>
      <c r="ST100" s="1"/>
      <c r="SU100" s="1"/>
      <c r="SV100" s="1"/>
      <c r="SW100" s="1"/>
      <c r="SX100" s="1"/>
      <c r="SY100" s="1"/>
      <c r="SZ100" s="1"/>
      <c r="TA100" s="1"/>
      <c r="TB100" s="1"/>
      <c r="TC100" s="1"/>
      <c r="TD100" s="1"/>
      <c r="TE100" s="1"/>
      <c r="TF100" s="1"/>
      <c r="TG100" s="1"/>
      <c r="TH100" s="1"/>
      <c r="TI100" s="1"/>
      <c r="TJ100" s="1"/>
      <c r="TK100" s="1"/>
      <c r="TL100" s="1"/>
      <c r="TM100" s="1"/>
      <c r="TN100" s="1"/>
      <c r="TO100" s="1"/>
      <c r="TP100" s="1"/>
      <c r="TQ100" s="1"/>
      <c r="TR100" s="1"/>
      <c r="TS100" s="1"/>
      <c r="TT100" s="1"/>
      <c r="TU100" s="1"/>
      <c r="TV100" s="1"/>
      <c r="TW100" s="1"/>
      <c r="TX100" s="1"/>
      <c r="TY100" s="1"/>
      <c r="TZ100" s="1"/>
      <c r="UA100" s="1"/>
      <c r="UB100" s="1"/>
      <c r="UC100" s="1"/>
      <c r="UD100" s="1"/>
      <c r="UE100" s="1"/>
      <c r="UF100" s="1"/>
      <c r="UG100" s="1"/>
      <c r="UH100" s="1"/>
      <c r="UI100" s="1"/>
      <c r="UJ100" s="1"/>
      <c r="UK100" s="1"/>
      <c r="UL100" s="1"/>
      <c r="UM100" s="1"/>
      <c r="UN100" s="1"/>
      <c r="UO100" s="1"/>
      <c r="UP100" s="1"/>
      <c r="UQ100" s="1"/>
      <c r="UR100" s="1"/>
      <c r="US100" s="1"/>
      <c r="UT100" s="1"/>
      <c r="UU100" s="1"/>
      <c r="UV100" s="1"/>
      <c r="UW100" s="1"/>
      <c r="UX100" s="1"/>
      <c r="UY100" s="1"/>
      <c r="UZ100" s="1"/>
      <c r="VA100" s="1"/>
      <c r="VB100" s="1"/>
      <c r="VC100" s="1"/>
      <c r="VD100" s="1"/>
      <c r="VE100" s="1"/>
      <c r="VF100" s="1"/>
      <c r="VG100" s="1"/>
      <c r="VH100" s="1"/>
      <c r="VI100" s="1"/>
      <c r="VJ100" s="1"/>
      <c r="VK100" s="1"/>
      <c r="VL100" s="1"/>
      <c r="VM100" s="1"/>
      <c r="VN100" s="1"/>
      <c r="VO100" s="1"/>
      <c r="VP100" s="1"/>
      <c r="VQ100" s="1"/>
      <c r="VR100" s="1"/>
      <c r="VS100" s="1"/>
      <c r="VT100" s="1"/>
      <c r="VU100" s="1"/>
      <c r="VV100" s="1"/>
      <c r="VW100" s="1"/>
      <c r="VX100" s="1"/>
      <c r="VY100" s="1"/>
      <c r="VZ100" s="1"/>
      <c r="WA100" s="1"/>
      <c r="WB100" s="1"/>
      <c r="WC100" s="1"/>
      <c r="WD100" s="1"/>
      <c r="WE100" s="1"/>
      <c r="WF100" s="1"/>
      <c r="WG100" s="1"/>
      <c r="WH100" s="1"/>
      <c r="WI100" s="1"/>
      <c r="WJ100" s="1"/>
      <c r="WK100" s="1"/>
      <c r="WL100" s="1"/>
      <c r="WM100" s="1"/>
      <c r="WN100" s="1"/>
      <c r="WO100" s="1"/>
      <c r="WP100" s="1"/>
      <c r="WQ100" s="1"/>
      <c r="WR100" s="1"/>
      <c r="WS100" s="1"/>
      <c r="WT100" s="1"/>
      <c r="WU100" s="1"/>
      <c r="WV100" s="1"/>
      <c r="WW100" s="1"/>
      <c r="WX100" s="1"/>
      <c r="WY100" s="1"/>
      <c r="WZ100" s="1"/>
      <c r="XA100" s="1"/>
      <c r="XB100" s="1"/>
      <c r="XC100" s="1"/>
      <c r="XD100" s="1"/>
      <c r="XE100" s="1"/>
      <c r="XF100" s="1"/>
      <c r="XG100" s="1"/>
      <c r="XH100" s="1"/>
      <c r="XI100" s="1"/>
      <c r="XJ100" s="1"/>
      <c r="XK100" s="1"/>
      <c r="XL100" s="1"/>
      <c r="XM100" s="1"/>
      <c r="XN100" s="1"/>
      <c r="XO100" s="1"/>
      <c r="XP100" s="1"/>
      <c r="XQ100" s="1"/>
      <c r="XR100" s="1"/>
      <c r="XS100" s="1"/>
      <c r="XT100" s="1"/>
      <c r="XU100" s="1"/>
      <c r="XV100" s="1"/>
      <c r="XW100" s="1"/>
      <c r="XX100" s="1"/>
      <c r="XY100" s="1"/>
      <c r="XZ100" s="1"/>
      <c r="YA100" s="1"/>
      <c r="YB100" s="1"/>
      <c r="YC100" s="1"/>
      <c r="YD100" s="1"/>
      <c r="YE100" s="1"/>
      <c r="YF100" s="1"/>
      <c r="YG100" s="1"/>
      <c r="YH100" s="1"/>
      <c r="YI100" s="1"/>
      <c r="YJ100" s="1"/>
      <c r="YK100" s="1"/>
      <c r="YL100" s="1"/>
      <c r="YM100" s="1"/>
      <c r="YN100" s="1"/>
      <c r="YO100" s="1"/>
      <c r="YP100" s="1"/>
      <c r="YQ100" s="1"/>
      <c r="YR100" s="1"/>
      <c r="YS100" s="1"/>
      <c r="YT100" s="1"/>
      <c r="YU100" s="1"/>
      <c r="YV100" s="1"/>
      <c r="YW100" s="1"/>
      <c r="YX100" s="1"/>
      <c r="YY100" s="1"/>
      <c r="YZ100" s="1"/>
      <c r="ZA100" s="1"/>
      <c r="ZB100" s="1"/>
      <c r="ZC100" s="1"/>
      <c r="ZD100" s="1"/>
      <c r="ZE100" s="1"/>
      <c r="ZF100" s="1"/>
      <c r="ZG100" s="1"/>
      <c r="ZH100" s="1"/>
      <c r="ZI100" s="1"/>
      <c r="ZJ100" s="1"/>
      <c r="ZK100" s="1"/>
      <c r="ZL100" s="1"/>
      <c r="ZM100" s="1"/>
      <c r="ZN100" s="1"/>
      <c r="ZO100" s="1"/>
      <c r="ZP100" s="1"/>
      <c r="ZQ100" s="1"/>
      <c r="ZR100" s="1"/>
      <c r="ZS100" s="1"/>
      <c r="ZT100" s="1"/>
      <c r="ZU100" s="1"/>
      <c r="ZV100" s="1"/>
      <c r="ZW100" s="1"/>
      <c r="ZX100" s="1"/>
      <c r="ZY100" s="1"/>
      <c r="ZZ100" s="1"/>
      <c r="AAA100" s="1"/>
      <c r="AAB100" s="1"/>
      <c r="AAC100" s="1"/>
      <c r="AAD100" s="1"/>
      <c r="AAE100" s="1"/>
      <c r="AAF100" s="1"/>
      <c r="AAG100" s="1"/>
      <c r="AAH100" s="1"/>
      <c r="AAI100" s="1"/>
      <c r="AAJ100" s="1"/>
      <c r="AAK100" s="1"/>
      <c r="AAL100" s="1"/>
      <c r="AAM100" s="1"/>
      <c r="AAN100" s="1"/>
      <c r="AAO100" s="1"/>
      <c r="AAP100" s="1"/>
      <c r="AAQ100" s="1"/>
      <c r="AAR100" s="1"/>
      <c r="AAS100" s="1"/>
      <c r="AAT100" s="1"/>
      <c r="AAU100" s="1"/>
      <c r="AAV100" s="1"/>
      <c r="AAW100" s="1"/>
      <c r="AAX100" s="1"/>
      <c r="AAY100" s="1"/>
      <c r="AAZ100" s="1"/>
      <c r="ABA100" s="1"/>
      <c r="ABB100" s="1"/>
      <c r="ABC100" s="1"/>
      <c r="ABD100" s="1"/>
      <c r="ABE100" s="1"/>
      <c r="ABF100" s="1"/>
      <c r="ABG100" s="1"/>
      <c r="ABH100" s="1"/>
      <c r="ABI100" s="1"/>
      <c r="ABJ100" s="1"/>
      <c r="ABK100" s="1"/>
      <c r="ABL100" s="1"/>
      <c r="ABM100" s="1"/>
      <c r="ABN100" s="1"/>
      <c r="ABO100" s="1"/>
      <c r="ABP100" s="1"/>
      <c r="ABQ100" s="1"/>
      <c r="ABR100" s="1"/>
      <c r="ABS100" s="1"/>
      <c r="ABT100" s="1"/>
      <c r="ABU100" s="1"/>
      <c r="ABV100" s="1"/>
      <c r="ABW100" s="1"/>
      <c r="ABX100" s="1"/>
      <c r="ABY100" s="1"/>
      <c r="ABZ100" s="1"/>
      <c r="ACA100" s="1"/>
      <c r="ACB100" s="1"/>
      <c r="ACC100" s="1"/>
      <c r="ACD100" s="1"/>
      <c r="ACE100" s="1"/>
      <c r="ACF100" s="1"/>
      <c r="ACG100" s="1"/>
      <c r="ACH100" s="1"/>
      <c r="ACI100" s="1"/>
      <c r="ACJ100" s="1"/>
      <c r="ACK100" s="1"/>
      <c r="ACL100" s="1"/>
      <c r="ACM100" s="1"/>
      <c r="ACN100" s="1"/>
      <c r="ACO100" s="1"/>
      <c r="ACP100" s="1"/>
      <c r="ACQ100" s="1"/>
      <c r="ACR100" s="1"/>
      <c r="ACS100" s="1"/>
      <c r="ACT100" s="1"/>
      <c r="ACU100" s="1"/>
      <c r="ACV100" s="1"/>
      <c r="ACW100" s="1"/>
      <c r="ACX100" s="1"/>
      <c r="ACY100" s="1"/>
      <c r="ACZ100" s="1"/>
      <c r="ADA100" s="1"/>
      <c r="ADB100" s="1"/>
      <c r="ADC100" s="1"/>
      <c r="ADD100" s="1"/>
      <c r="ADE100" s="1"/>
      <c r="ADF100" s="1"/>
      <c r="ADG100" s="1"/>
      <c r="ADH100" s="1"/>
      <c r="ADI100" s="1"/>
      <c r="ADJ100" s="1"/>
      <c r="ADK100" s="1"/>
      <c r="ADL100" s="1"/>
      <c r="ADM100" s="1"/>
      <c r="ADN100" s="1"/>
      <c r="ADO100" s="1"/>
      <c r="ADP100" s="1"/>
      <c r="ADQ100" s="1"/>
      <c r="ADR100" s="1"/>
      <c r="ADS100" s="1"/>
      <c r="ADT100" s="1"/>
      <c r="ADU100" s="1"/>
      <c r="ADV100" s="1"/>
      <c r="ADW100" s="1"/>
      <c r="ADX100" s="1"/>
      <c r="ADY100" s="1"/>
      <c r="ADZ100" s="1"/>
      <c r="AEA100" s="1"/>
      <c r="AEB100" s="1"/>
      <c r="AEC100" s="1"/>
      <c r="AED100" s="1"/>
      <c r="AEE100" s="1"/>
      <c r="AEF100" s="1"/>
      <c r="AEG100" s="1"/>
      <c r="AEH100" s="1"/>
      <c r="AEI100" s="1"/>
      <c r="AEJ100" s="1"/>
      <c r="AEK100" s="1"/>
      <c r="AEL100" s="1"/>
      <c r="AEM100" s="1"/>
      <c r="AEN100" s="1"/>
      <c r="AEO100" s="1"/>
      <c r="AEP100" s="1"/>
      <c r="AEQ100" s="1"/>
      <c r="AER100" s="1"/>
      <c r="AES100" s="1"/>
      <c r="AET100" s="1"/>
      <c r="AEU100" s="1"/>
      <c r="AEV100" s="1"/>
      <c r="AEW100" s="1"/>
      <c r="AEX100" s="1"/>
      <c r="AEY100" s="1"/>
      <c r="AEZ100" s="1"/>
      <c r="AFA100" s="1"/>
      <c r="AFB100" s="1"/>
      <c r="AFC100" s="1"/>
      <c r="AFD100" s="1"/>
      <c r="AFE100" s="1"/>
      <c r="AFF100" s="1"/>
      <c r="AFG100" s="1"/>
      <c r="AFH100" s="1"/>
      <c r="AFI100" s="1"/>
      <c r="AFJ100" s="1"/>
      <c r="AFK100" s="1"/>
      <c r="AFL100" s="1"/>
      <c r="AFM100" s="1"/>
      <c r="AFN100" s="1"/>
      <c r="AFO100" s="1"/>
      <c r="AFP100" s="1"/>
      <c r="AFQ100" s="1"/>
      <c r="AFR100" s="1"/>
      <c r="AFS100" s="1"/>
      <c r="AFT100" s="1"/>
      <c r="AFU100" s="1"/>
      <c r="AFV100" s="1"/>
      <c r="AFW100" s="1"/>
      <c r="AFX100" s="1"/>
      <c r="AFY100" s="1"/>
      <c r="AFZ100" s="1"/>
      <c r="AGA100" s="1"/>
      <c r="AGB100" s="1"/>
      <c r="AGC100" s="1"/>
      <c r="AGD100" s="1"/>
      <c r="AGE100" s="1"/>
      <c r="AGF100" s="1"/>
      <c r="AGG100" s="1"/>
      <c r="AGH100" s="1"/>
      <c r="AGI100" s="1"/>
      <c r="AGJ100" s="1"/>
      <c r="AGK100" s="1"/>
      <c r="AGL100" s="1"/>
      <c r="AGM100" s="1"/>
      <c r="AGN100" s="1"/>
      <c r="AGO100" s="1"/>
      <c r="AGP100" s="1"/>
      <c r="AGQ100" s="1"/>
      <c r="AGR100" s="1"/>
      <c r="AGS100" s="1"/>
      <c r="AGT100" s="1"/>
      <c r="AGU100" s="1"/>
      <c r="AGV100" s="1"/>
      <c r="AGW100" s="1"/>
      <c r="AGX100" s="1"/>
      <c r="AGY100" s="1"/>
      <c r="AGZ100" s="1"/>
      <c r="AHA100" s="1"/>
      <c r="AHB100" s="1"/>
      <c r="AHC100" s="1"/>
      <c r="AHD100" s="1"/>
      <c r="AHE100" s="1"/>
      <c r="AHF100" s="1"/>
      <c r="AHG100" s="1"/>
      <c r="AHH100" s="1"/>
      <c r="AHI100" s="1"/>
      <c r="AHJ100" s="1"/>
      <c r="AHK100" s="1"/>
      <c r="AHL100" s="1"/>
      <c r="AHM100" s="1"/>
      <c r="AHN100" s="1"/>
      <c r="AHO100" s="1"/>
      <c r="AHP100" s="1"/>
      <c r="AHQ100" s="1"/>
      <c r="AHR100" s="1"/>
      <c r="AHS100" s="1"/>
      <c r="AHT100" s="1"/>
      <c r="AHU100" s="1"/>
      <c r="AHV100" s="1"/>
      <c r="AHW100" s="1"/>
      <c r="AHX100" s="1"/>
      <c r="AHY100" s="1"/>
      <c r="AHZ100" s="1"/>
      <c r="AIA100" s="1"/>
      <c r="AIB100" s="1"/>
      <c r="AIC100" s="1"/>
      <c r="AID100" s="1"/>
      <c r="AIE100" s="1"/>
      <c r="AIF100" s="1"/>
      <c r="AIG100" s="1"/>
      <c r="AIH100" s="1"/>
      <c r="AII100" s="1"/>
      <c r="AIJ100" s="1"/>
      <c r="AIK100" s="1"/>
      <c r="AIL100" s="1"/>
      <c r="AIM100" s="1"/>
      <c r="AIN100" s="1"/>
      <c r="AIO100" s="1"/>
      <c r="AIP100" s="1"/>
      <c r="AIQ100" s="1"/>
      <c r="AIR100" s="1"/>
      <c r="AIS100" s="1"/>
      <c r="AIT100" s="1"/>
      <c r="AIU100" s="1"/>
      <c r="AIV100" s="1"/>
      <c r="AIW100" s="1"/>
      <c r="AIX100" s="1"/>
      <c r="AIY100" s="1"/>
      <c r="AIZ100" s="1"/>
      <c r="AJA100" s="1"/>
      <c r="AJB100" s="1"/>
      <c r="AJC100" s="1"/>
      <c r="AJD100" s="1"/>
      <c r="AJE100" s="1"/>
      <c r="AJF100" s="1"/>
      <c r="AJG100" s="1"/>
      <c r="AJH100" s="1"/>
      <c r="AJI100" s="1"/>
      <c r="AJJ100" s="1"/>
      <c r="AJK100" s="1"/>
      <c r="AJL100" s="1"/>
      <c r="AJM100" s="1"/>
      <c r="AJN100" s="1"/>
      <c r="AJO100" s="1"/>
      <c r="AJP100" s="1"/>
      <c r="AJQ100" s="1"/>
      <c r="AJR100" s="1"/>
      <c r="AJS100" s="1"/>
      <c r="AJT100" s="1"/>
      <c r="AJU100" s="1"/>
      <c r="AJV100" s="1"/>
      <c r="AJW100" s="1"/>
      <c r="AJX100" s="1"/>
      <c r="AJY100" s="1"/>
      <c r="AJZ100" s="1"/>
      <c r="AKA100" s="1"/>
      <c r="AKB100" s="1"/>
      <c r="AKC100" s="1"/>
      <c r="AKD100" s="1"/>
      <c r="AKE100" s="1"/>
      <c r="AKF100" s="1"/>
      <c r="AKG100" s="1"/>
      <c r="AKH100" s="1"/>
      <c r="AKI100" s="1"/>
      <c r="AKJ100" s="1"/>
      <c r="AKK100" s="1"/>
      <c r="AKL100" s="1"/>
      <c r="AKM100" s="1"/>
      <c r="AKN100" s="1"/>
      <c r="AKO100" s="1"/>
      <c r="AKP100" s="1"/>
      <c r="AKQ100" s="1"/>
      <c r="AKR100" s="1"/>
      <c r="AKS100" s="1"/>
      <c r="AKT100" s="1"/>
      <c r="AKU100" s="1"/>
      <c r="AKV100" s="1"/>
      <c r="AKW100" s="1"/>
      <c r="AKX100" s="1"/>
      <c r="AKY100" s="1"/>
      <c r="AKZ100" s="1"/>
      <c r="ALA100" s="1"/>
      <c r="ALB100" s="1"/>
      <c r="ALC100" s="1"/>
      <c r="ALD100" s="1"/>
      <c r="ALE100" s="1"/>
      <c r="ALF100" s="1"/>
      <c r="ALG100" s="1"/>
      <c r="ALH100" s="1"/>
      <c r="ALI100" s="1"/>
      <c r="ALJ100" s="1"/>
      <c r="ALK100" s="1"/>
      <c r="ALL100" s="1"/>
      <c r="ALM100" s="1"/>
      <c r="ALN100" s="1"/>
      <c r="ALO100" s="1"/>
      <c r="ALP100" s="1"/>
      <c r="ALQ100" s="1"/>
      <c r="ALR100" s="1"/>
      <c r="ALS100" s="1"/>
      <c r="ALT100" s="1"/>
      <c r="ALU100" s="1"/>
      <c r="ALV100" s="1"/>
      <c r="ALW100" s="1"/>
      <c r="ALX100" s="1"/>
      <c r="ALY100" s="1"/>
      <c r="ALZ100" s="1"/>
      <c r="AMA100" s="1"/>
      <c r="AMB100" s="1"/>
      <c r="AMC100" s="1"/>
      <c r="AMD100" s="1"/>
      <c r="AME100" s="1"/>
      <c r="AMF100" s="1"/>
      <c r="AMG100" s="1"/>
      <c r="AMH100" s="1"/>
      <c r="AMI100" s="1"/>
      <c r="AMJ100" s="1"/>
      <c r="AMK100" s="1"/>
      <c r="AML100" s="1"/>
      <c r="AMM100" s="1"/>
      <c r="AMN100" s="1"/>
    </row>
    <row r="101" spans="1:1028" ht="24.95" customHeight="1" x14ac:dyDescent="0.25">
      <c r="A101" s="19" t="s">
        <v>185</v>
      </c>
      <c r="B101" s="19" t="s">
        <v>82</v>
      </c>
      <c r="C101" s="7" t="s">
        <v>192</v>
      </c>
      <c r="D101" s="7">
        <v>123930232</v>
      </c>
      <c r="E101" s="7" t="s">
        <v>61</v>
      </c>
      <c r="F101" s="8">
        <v>107.5</v>
      </c>
      <c r="G101" s="8"/>
      <c r="H101" s="21">
        <f t="shared" ref="H101:H111" si="62">+F101+G101</f>
        <v>107.5</v>
      </c>
      <c r="I101" s="9">
        <v>75</v>
      </c>
      <c r="J101" s="22">
        <f t="shared" ref="J101:J111" si="63">+H101/I101</f>
        <v>1.4333333333333333</v>
      </c>
      <c r="K101" s="23">
        <f>VLOOKUP($A101,'ASISTENCIA '!$A:$Y,22,FALSE)</f>
        <v>1</v>
      </c>
      <c r="L101" s="10">
        <f>VLOOKUP($A101,'ASISTENCIA '!$A:$Y,23,FALSE)</f>
        <v>3</v>
      </c>
      <c r="M101" s="10">
        <v>45</v>
      </c>
      <c r="N101" s="9">
        <v>5</v>
      </c>
      <c r="O101" s="11"/>
      <c r="P101" s="8">
        <f t="shared" ref="P101:P111" si="64">M101*J101</f>
        <v>64.5</v>
      </c>
      <c r="Q101" s="10">
        <f>VLOOKUP($A101,'ASISTENCIA '!$A:$Y,24,FALSE)</f>
        <v>0</v>
      </c>
      <c r="R101" s="8">
        <f t="shared" ref="R101:R110" si="65">$M101-$Q101+$O101+$N101</f>
        <v>50</v>
      </c>
      <c r="S101" s="8">
        <f t="shared" ref="S101:S110" si="66">+$R101*$J101</f>
        <v>71.666666666666671</v>
      </c>
      <c r="T101" s="8"/>
      <c r="U101" s="8">
        <f t="shared" ref="U101:U111" si="67">$S101+$T101</f>
        <v>71.666666666666671</v>
      </c>
      <c r="V101" s="8">
        <f t="shared" ref="V101:V111" si="68">+U101*0.1</f>
        <v>7.1666666666666679</v>
      </c>
      <c r="W101" s="8"/>
      <c r="X101" s="8"/>
      <c r="Y101" s="8">
        <v>0</v>
      </c>
      <c r="Z101" s="8"/>
      <c r="AA101" s="8"/>
      <c r="AB101" s="108">
        <f>+U101-V101-Y101+Z101-AA101</f>
        <v>64.5</v>
      </c>
      <c r="AC101" s="14">
        <v>18.25</v>
      </c>
      <c r="AD101" s="14">
        <v>18.25</v>
      </c>
    </row>
    <row r="102" spans="1:1028" ht="24.95" customHeight="1" x14ac:dyDescent="0.25">
      <c r="A102" s="19" t="s">
        <v>151</v>
      </c>
      <c r="B102" s="19" t="s">
        <v>82</v>
      </c>
      <c r="C102" s="7" t="s">
        <v>152</v>
      </c>
      <c r="D102" s="7">
        <v>122223449</v>
      </c>
      <c r="E102" s="7" t="s">
        <v>61</v>
      </c>
      <c r="F102" s="8">
        <v>107.5</v>
      </c>
      <c r="G102" s="8"/>
      <c r="H102" s="21">
        <f t="shared" si="62"/>
        <v>107.5</v>
      </c>
      <c r="I102" s="9">
        <v>75</v>
      </c>
      <c r="J102" s="22">
        <f t="shared" si="63"/>
        <v>1.4333333333333333</v>
      </c>
      <c r="K102" s="23">
        <f>VLOOKUP($A102,'ASISTENCIA '!$A:$Y,22,FALSE)</f>
        <v>0</v>
      </c>
      <c r="L102" s="10">
        <f>VLOOKUP($A102,'ASISTENCIA '!$A:$Y,23,FALSE)</f>
        <v>1</v>
      </c>
      <c r="M102" s="10">
        <v>70</v>
      </c>
      <c r="N102" s="9">
        <v>5</v>
      </c>
      <c r="O102" s="11">
        <v>1</v>
      </c>
      <c r="P102" s="8">
        <f t="shared" si="64"/>
        <v>100.33333333333333</v>
      </c>
      <c r="Q102" s="10">
        <f>VLOOKUP($A102,'ASISTENCIA '!$A:$Y,24,FALSE)</f>
        <v>1</v>
      </c>
      <c r="R102" s="8">
        <f t="shared" si="65"/>
        <v>75</v>
      </c>
      <c r="S102" s="8">
        <f t="shared" si="66"/>
        <v>107.5</v>
      </c>
      <c r="T102" s="8"/>
      <c r="U102" s="8">
        <f t="shared" si="67"/>
        <v>107.5</v>
      </c>
      <c r="V102" s="8">
        <f t="shared" si="68"/>
        <v>10.75</v>
      </c>
      <c r="W102" s="8"/>
      <c r="X102" s="8"/>
      <c r="Y102" s="8">
        <v>0</v>
      </c>
      <c r="Z102" s="8"/>
      <c r="AA102" s="8"/>
      <c r="AB102" s="108">
        <f t="shared" ref="AB102:AB111" si="69">+U102-V102-Y102+Z102-AA102</f>
        <v>96.75</v>
      </c>
      <c r="AC102" s="14">
        <v>15.816666666666666</v>
      </c>
      <c r="AD102" s="14">
        <v>15.816666666666663</v>
      </c>
    </row>
    <row r="103" spans="1:1028" ht="24.95" customHeight="1" x14ac:dyDescent="0.25">
      <c r="A103" s="19" t="s">
        <v>230</v>
      </c>
      <c r="B103" s="19" t="s">
        <v>82</v>
      </c>
      <c r="C103" s="7" t="s">
        <v>231</v>
      </c>
      <c r="D103" s="7">
        <v>122276132</v>
      </c>
      <c r="E103" s="7" t="s">
        <v>61</v>
      </c>
      <c r="F103" s="8">
        <v>107.5</v>
      </c>
      <c r="G103" s="8"/>
      <c r="H103" s="21">
        <f t="shared" si="62"/>
        <v>107.5</v>
      </c>
      <c r="I103" s="9">
        <v>75</v>
      </c>
      <c r="J103" s="22">
        <f t="shared" si="63"/>
        <v>1.4333333333333333</v>
      </c>
      <c r="K103" s="23">
        <f>VLOOKUP($A103,'ASISTENCIA '!$A:$Y,22,FALSE)</f>
        <v>0</v>
      </c>
      <c r="L103" s="10">
        <f>VLOOKUP($A103,'ASISTENCIA '!$A:$Y,23,FALSE)</f>
        <v>1</v>
      </c>
      <c r="M103" s="10">
        <v>70</v>
      </c>
      <c r="N103" s="9">
        <v>5</v>
      </c>
      <c r="O103" s="11">
        <v>3</v>
      </c>
      <c r="P103" s="8">
        <f t="shared" si="64"/>
        <v>100.33333333333333</v>
      </c>
      <c r="Q103" s="10">
        <f>VLOOKUP($A103,'ASISTENCIA '!$A:$Y,24,FALSE)</f>
        <v>1.5</v>
      </c>
      <c r="R103" s="8">
        <f t="shared" si="65"/>
        <v>76.5</v>
      </c>
      <c r="S103" s="8">
        <f t="shared" si="66"/>
        <v>109.65</v>
      </c>
      <c r="T103" s="8"/>
      <c r="U103" s="8">
        <f t="shared" si="67"/>
        <v>109.65</v>
      </c>
      <c r="V103" s="8">
        <f t="shared" si="68"/>
        <v>10.965000000000002</v>
      </c>
      <c r="W103" s="8"/>
      <c r="X103" s="8"/>
      <c r="Y103" s="8">
        <v>0</v>
      </c>
      <c r="Z103" s="8"/>
      <c r="AA103" s="8"/>
      <c r="AB103" s="108">
        <f t="shared" si="69"/>
        <v>98.685000000000002</v>
      </c>
      <c r="AC103" s="14">
        <v>15.816666666666666</v>
      </c>
      <c r="AD103" s="14">
        <v>15.816666666666663</v>
      </c>
    </row>
    <row r="104" spans="1:1028" ht="24.95" customHeight="1" x14ac:dyDescent="0.25">
      <c r="A104" s="7" t="s">
        <v>216</v>
      </c>
      <c r="B104" s="19" t="s">
        <v>82</v>
      </c>
      <c r="C104" s="7" t="s">
        <v>217</v>
      </c>
      <c r="D104" s="7">
        <v>124487141</v>
      </c>
      <c r="E104" s="7" t="s">
        <v>61</v>
      </c>
      <c r="F104" s="8">
        <v>107.5</v>
      </c>
      <c r="G104" s="8"/>
      <c r="H104" s="21">
        <f t="shared" si="62"/>
        <v>107.5</v>
      </c>
      <c r="I104" s="9">
        <v>75</v>
      </c>
      <c r="J104" s="22">
        <f t="shared" si="63"/>
        <v>1.4333333333333333</v>
      </c>
      <c r="K104" s="23">
        <f>VLOOKUP($A104,'ASISTENCIA '!$A:$Y,22,FALSE)</f>
        <v>0</v>
      </c>
      <c r="L104" s="10">
        <f>VLOOKUP($A104,'ASISTENCIA '!$A:$Y,23,FALSE)</f>
        <v>4</v>
      </c>
      <c r="M104" s="10">
        <v>55</v>
      </c>
      <c r="N104" s="9">
        <v>5</v>
      </c>
      <c r="O104" s="11">
        <v>4</v>
      </c>
      <c r="P104" s="8">
        <f t="shared" si="64"/>
        <v>78.833333333333329</v>
      </c>
      <c r="Q104" s="10">
        <f>VLOOKUP($A104,'ASISTENCIA '!$A:$Y,24,FALSE)</f>
        <v>0</v>
      </c>
      <c r="R104" s="8">
        <f>$M104-$Q104+$O104+$N104</f>
        <v>64</v>
      </c>
      <c r="S104" s="8">
        <f>+$R104*$J104</f>
        <v>91.733333333333334</v>
      </c>
      <c r="T104" s="8"/>
      <c r="U104" s="8">
        <f>$S104+$T104</f>
        <v>91.733333333333334</v>
      </c>
      <c r="V104" s="8">
        <f>+U104*0.1</f>
        <v>9.1733333333333338</v>
      </c>
      <c r="W104" s="8"/>
      <c r="X104" s="8"/>
      <c r="Y104" s="8">
        <v>0</v>
      </c>
      <c r="Z104" s="8"/>
      <c r="AA104" s="8"/>
      <c r="AB104" s="108">
        <f t="shared" si="69"/>
        <v>82.56</v>
      </c>
      <c r="AC104" s="14">
        <v>15.816666666666666</v>
      </c>
      <c r="AD104" s="14">
        <v>15.816666666666663</v>
      </c>
    </row>
    <row r="105" spans="1:1028" ht="24.95" customHeight="1" x14ac:dyDescent="0.25">
      <c r="A105" s="19" t="s">
        <v>250</v>
      </c>
      <c r="B105" s="19" t="s">
        <v>82</v>
      </c>
      <c r="C105" s="7" t="s">
        <v>251</v>
      </c>
      <c r="D105" s="7">
        <v>123919466</v>
      </c>
      <c r="E105" s="7" t="s">
        <v>61</v>
      </c>
      <c r="F105" s="8">
        <v>107.5</v>
      </c>
      <c r="G105" s="8"/>
      <c r="H105" s="21">
        <f t="shared" si="62"/>
        <v>107.5</v>
      </c>
      <c r="I105" s="9">
        <v>75</v>
      </c>
      <c r="J105" s="22">
        <f t="shared" si="63"/>
        <v>1.4333333333333333</v>
      </c>
      <c r="K105" s="23">
        <f>VLOOKUP($A105,'ASISTENCIA '!$A:$Y,22,FALSE)</f>
        <v>0</v>
      </c>
      <c r="L105" s="10">
        <f>VLOOKUP($A105,'ASISTENCIA '!$A:$Y,23,FALSE)</f>
        <v>1</v>
      </c>
      <c r="M105" s="10">
        <v>70</v>
      </c>
      <c r="N105" s="9">
        <v>5</v>
      </c>
      <c r="O105" s="11">
        <v>3</v>
      </c>
      <c r="P105" s="8">
        <f t="shared" si="64"/>
        <v>100.33333333333333</v>
      </c>
      <c r="Q105" s="10">
        <f>VLOOKUP($A105,'ASISTENCIA '!$A:$Y,24,FALSE)</f>
        <v>0</v>
      </c>
      <c r="R105" s="8">
        <f>$M105-$Q105+$O105+$N105</f>
        <v>78</v>
      </c>
      <c r="S105" s="8">
        <f>+$R105*$J105</f>
        <v>111.8</v>
      </c>
      <c r="T105" s="8"/>
      <c r="U105" s="8">
        <f>$S105+$T105</f>
        <v>111.8</v>
      </c>
      <c r="V105" s="8">
        <f>+U105*0.1</f>
        <v>11.18</v>
      </c>
      <c r="W105" s="8"/>
      <c r="X105" s="8"/>
      <c r="Y105" s="8">
        <v>0</v>
      </c>
      <c r="Z105" s="8"/>
      <c r="AA105" s="8"/>
      <c r="AB105" s="108">
        <f t="shared" si="69"/>
        <v>100.62</v>
      </c>
      <c r="AC105" s="14">
        <v>15.816666666666666</v>
      </c>
      <c r="AD105" s="14">
        <v>15.816666666666663</v>
      </c>
    </row>
    <row r="106" spans="1:1028" ht="24.95" customHeight="1" x14ac:dyDescent="0.25">
      <c r="A106" s="94" t="s">
        <v>222</v>
      </c>
      <c r="B106" s="19" t="s">
        <v>82</v>
      </c>
      <c r="C106" s="7" t="s">
        <v>223</v>
      </c>
      <c r="D106" s="7">
        <v>124483033</v>
      </c>
      <c r="E106" s="7" t="s">
        <v>61</v>
      </c>
      <c r="F106" s="8">
        <v>107.5</v>
      </c>
      <c r="G106" s="8"/>
      <c r="H106" s="21">
        <f t="shared" si="62"/>
        <v>107.5</v>
      </c>
      <c r="I106" s="9">
        <v>75</v>
      </c>
      <c r="J106" s="22">
        <f t="shared" si="63"/>
        <v>1.4333333333333333</v>
      </c>
      <c r="K106" s="23">
        <f>VLOOKUP($A106,'ASISTENCIA '!$A:$Y,22,FALSE)</f>
        <v>1</v>
      </c>
      <c r="L106" s="10">
        <f>VLOOKUP($A106,'ASISTENCIA '!$A:$Y,23,FALSE)</f>
        <v>2</v>
      </c>
      <c r="M106" s="10">
        <v>55</v>
      </c>
      <c r="N106" s="9"/>
      <c r="O106" s="11"/>
      <c r="P106" s="8">
        <f t="shared" si="64"/>
        <v>78.833333333333329</v>
      </c>
      <c r="Q106" s="10">
        <f>VLOOKUP($A106,'ASISTENCIA '!$A:$Y,24,FALSE)</f>
        <v>2</v>
      </c>
      <c r="R106" s="8">
        <f t="shared" si="65"/>
        <v>53</v>
      </c>
      <c r="S106" s="8">
        <f t="shared" si="66"/>
        <v>75.966666666666669</v>
      </c>
      <c r="T106" s="8"/>
      <c r="U106" s="8">
        <f t="shared" si="67"/>
        <v>75.966666666666669</v>
      </c>
      <c r="V106" s="8">
        <f t="shared" si="68"/>
        <v>7.5966666666666676</v>
      </c>
      <c r="W106" s="8"/>
      <c r="X106" s="8"/>
      <c r="Y106" s="8">
        <v>0</v>
      </c>
      <c r="Z106" s="8"/>
      <c r="AA106" s="8"/>
      <c r="AB106" s="108">
        <f t="shared" si="69"/>
        <v>68.37</v>
      </c>
      <c r="AC106" s="14">
        <v>15.816666666666666</v>
      </c>
      <c r="AD106" s="14">
        <v>15.816666666666663</v>
      </c>
    </row>
    <row r="107" spans="1:1028" ht="24.95" customHeight="1" x14ac:dyDescent="0.25">
      <c r="A107" s="7" t="s">
        <v>214</v>
      </c>
      <c r="B107" s="19" t="s">
        <v>82</v>
      </c>
      <c r="C107" s="7" t="s">
        <v>215</v>
      </c>
      <c r="D107" s="7">
        <v>124487927</v>
      </c>
      <c r="E107" s="7" t="s">
        <v>61</v>
      </c>
      <c r="F107" s="8">
        <v>107.5</v>
      </c>
      <c r="G107" s="8"/>
      <c r="H107" s="21">
        <f t="shared" ref="H107" si="70">+F107+G107</f>
        <v>107.5</v>
      </c>
      <c r="I107" s="9">
        <v>75</v>
      </c>
      <c r="J107" s="22">
        <f t="shared" ref="J107" si="71">+H107/I107</f>
        <v>1.4333333333333333</v>
      </c>
      <c r="K107" s="23">
        <f>VLOOKUP($A107,'ASISTENCIA '!$A:$Y,22,FALSE)</f>
        <v>0</v>
      </c>
      <c r="L107" s="10">
        <f>VLOOKUP($A107,'ASISTENCIA '!$A:$Y,23,FALSE)</f>
        <v>1</v>
      </c>
      <c r="M107" s="10">
        <v>70</v>
      </c>
      <c r="N107" s="9">
        <v>5</v>
      </c>
      <c r="O107" s="11">
        <v>1</v>
      </c>
      <c r="P107" s="8">
        <f t="shared" ref="P107" si="72">M107*J107</f>
        <v>100.33333333333333</v>
      </c>
      <c r="Q107" s="10">
        <f>VLOOKUP($A107,'ASISTENCIA '!$A:$Y,24,FALSE)</f>
        <v>2.5</v>
      </c>
      <c r="R107" s="8">
        <f t="shared" si="65"/>
        <v>73.5</v>
      </c>
      <c r="S107" s="8">
        <f t="shared" si="66"/>
        <v>105.35</v>
      </c>
      <c r="T107" s="8"/>
      <c r="U107" s="8">
        <f t="shared" si="67"/>
        <v>105.35</v>
      </c>
      <c r="V107" s="8">
        <f t="shared" ref="V107" si="73">+U107*0.1</f>
        <v>10.535</v>
      </c>
      <c r="W107" s="8"/>
      <c r="X107" s="8"/>
      <c r="Y107" s="8">
        <v>0</v>
      </c>
      <c r="Z107" s="8"/>
      <c r="AA107" s="8">
        <v>42.71</v>
      </c>
      <c r="AB107" s="108">
        <f t="shared" si="69"/>
        <v>52.104999999999997</v>
      </c>
      <c r="AC107" s="14">
        <v>15.816666666666666</v>
      </c>
      <c r="AD107" s="14">
        <v>15.816666666666663</v>
      </c>
    </row>
    <row r="108" spans="1:1028" ht="24.95" customHeight="1" x14ac:dyDescent="0.25">
      <c r="A108" s="19" t="s">
        <v>178</v>
      </c>
      <c r="B108" s="19" t="s">
        <v>82</v>
      </c>
      <c r="C108" s="7" t="s">
        <v>179</v>
      </c>
      <c r="D108" s="7">
        <v>123627127</v>
      </c>
      <c r="E108" s="7" t="s">
        <v>61</v>
      </c>
      <c r="F108" s="8">
        <v>107.5</v>
      </c>
      <c r="G108" s="8"/>
      <c r="H108" s="21">
        <f t="shared" ref="H108" si="74">+F108+G108</f>
        <v>107.5</v>
      </c>
      <c r="I108" s="9">
        <v>75</v>
      </c>
      <c r="J108" s="22">
        <f t="shared" ref="J108" si="75">+H108/I108</f>
        <v>1.4333333333333333</v>
      </c>
      <c r="K108" s="23">
        <f>VLOOKUP($A108,'ASISTENCIA '!$A:$Y,22,FALSE)</f>
        <v>2</v>
      </c>
      <c r="L108" s="10">
        <f>VLOOKUP($A108,'ASISTENCIA '!$A:$Y,23,FALSE)</f>
        <v>1</v>
      </c>
      <c r="M108" s="10">
        <v>50</v>
      </c>
      <c r="N108" s="9">
        <v>5</v>
      </c>
      <c r="O108" s="11"/>
      <c r="P108" s="8">
        <f t="shared" ref="P108" si="76">M108*J108</f>
        <v>71.666666666666671</v>
      </c>
      <c r="Q108" s="10">
        <f>VLOOKUP($A108,'ASISTENCIA '!$A:$Y,24,FALSE)</f>
        <v>0</v>
      </c>
      <c r="R108" s="8">
        <f t="shared" si="65"/>
        <v>55</v>
      </c>
      <c r="S108" s="8">
        <f t="shared" si="66"/>
        <v>78.833333333333329</v>
      </c>
      <c r="T108" s="8"/>
      <c r="U108" s="8">
        <f t="shared" si="67"/>
        <v>78.833333333333329</v>
      </c>
      <c r="V108" s="8">
        <f t="shared" ref="V108" si="77">+U108*0.1</f>
        <v>7.8833333333333329</v>
      </c>
      <c r="W108" s="8"/>
      <c r="X108" s="8"/>
      <c r="Y108" s="8">
        <v>0</v>
      </c>
      <c r="Z108" s="8"/>
      <c r="AA108" s="8"/>
      <c r="AB108" s="108">
        <f t="shared" si="69"/>
        <v>70.949999999999989</v>
      </c>
      <c r="AC108" s="14">
        <v>15.816666666666666</v>
      </c>
      <c r="AD108" s="14">
        <v>15.816666666666663</v>
      </c>
    </row>
    <row r="109" spans="1:1028" ht="24.95" customHeight="1" x14ac:dyDescent="0.25">
      <c r="A109" s="7" t="s">
        <v>260</v>
      </c>
      <c r="B109" s="7" t="s">
        <v>82</v>
      </c>
      <c r="C109" s="7" t="s">
        <v>266</v>
      </c>
      <c r="D109" s="7">
        <v>124904251</v>
      </c>
      <c r="E109" s="7" t="s">
        <v>61</v>
      </c>
      <c r="F109" s="8">
        <v>107.5</v>
      </c>
      <c r="G109" s="8"/>
      <c r="H109" s="21">
        <f t="shared" si="62"/>
        <v>107.5</v>
      </c>
      <c r="I109" s="9">
        <v>75</v>
      </c>
      <c r="J109" s="22">
        <f t="shared" si="63"/>
        <v>1.4333333333333333</v>
      </c>
      <c r="K109" s="23">
        <f>VLOOKUP($A109,'ASISTENCIA '!$A:$Y,22,FALSE)</f>
        <v>0</v>
      </c>
      <c r="L109" s="10">
        <f>VLOOKUP($A109,'ASISTENCIA '!$A:$Y,23,FALSE)</f>
        <v>3</v>
      </c>
      <c r="M109" s="10">
        <v>60</v>
      </c>
      <c r="N109" s="9">
        <v>5</v>
      </c>
      <c r="O109" s="11"/>
      <c r="P109" s="8">
        <f t="shared" si="64"/>
        <v>86</v>
      </c>
      <c r="Q109" s="10">
        <f>VLOOKUP($A109,'ASISTENCIA '!$A:$Y,24,FALSE)</f>
        <v>0</v>
      </c>
      <c r="R109" s="8">
        <f t="shared" si="65"/>
        <v>65</v>
      </c>
      <c r="S109" s="8">
        <f t="shared" si="66"/>
        <v>93.166666666666671</v>
      </c>
      <c r="T109" s="8"/>
      <c r="U109" s="8">
        <f t="shared" si="67"/>
        <v>93.166666666666671</v>
      </c>
      <c r="V109" s="8">
        <f t="shared" si="68"/>
        <v>9.3166666666666682</v>
      </c>
      <c r="W109" s="8"/>
      <c r="X109" s="8"/>
      <c r="Y109" s="8">
        <v>0</v>
      </c>
      <c r="Z109" s="8"/>
      <c r="AA109" s="8"/>
      <c r="AB109" s="108">
        <f t="shared" si="69"/>
        <v>83.850000000000009</v>
      </c>
      <c r="AC109" s="14">
        <v>15.816666666666666</v>
      </c>
      <c r="AD109" s="14">
        <v>15.816666666666663</v>
      </c>
    </row>
    <row r="110" spans="1:1028" ht="24.95" customHeight="1" x14ac:dyDescent="0.25">
      <c r="A110" s="19" t="s">
        <v>87</v>
      </c>
      <c r="B110" s="19" t="s">
        <v>82</v>
      </c>
      <c r="C110" s="7" t="s">
        <v>88</v>
      </c>
      <c r="D110" s="19">
        <v>122974157</v>
      </c>
      <c r="E110" s="7" t="s">
        <v>61</v>
      </c>
      <c r="F110" s="8">
        <v>107.5</v>
      </c>
      <c r="G110" s="8"/>
      <c r="H110" s="21">
        <f t="shared" si="62"/>
        <v>107.5</v>
      </c>
      <c r="I110" s="9">
        <v>75</v>
      </c>
      <c r="J110" s="22">
        <f t="shared" si="63"/>
        <v>1.4333333333333333</v>
      </c>
      <c r="K110" s="23">
        <f>VLOOKUP($A110,'ASISTENCIA '!$A:$Y,22,FALSE)</f>
        <v>1</v>
      </c>
      <c r="L110" s="10">
        <f>VLOOKUP($A110,'ASISTENCIA '!$A:$Y,23,FALSE)</f>
        <v>1</v>
      </c>
      <c r="M110" s="10">
        <v>60</v>
      </c>
      <c r="N110" s="9">
        <v>5</v>
      </c>
      <c r="O110" s="11"/>
      <c r="P110" s="8">
        <f t="shared" si="64"/>
        <v>86</v>
      </c>
      <c r="Q110" s="10">
        <f>VLOOKUP($A110,'ASISTENCIA '!$A:$Y,24,FALSE)</f>
        <v>0</v>
      </c>
      <c r="R110" s="8">
        <f t="shared" si="65"/>
        <v>65</v>
      </c>
      <c r="S110" s="8">
        <f t="shared" si="66"/>
        <v>93.166666666666671</v>
      </c>
      <c r="T110" s="8"/>
      <c r="U110" s="8">
        <f t="shared" si="67"/>
        <v>93.166666666666671</v>
      </c>
      <c r="V110" s="8">
        <f t="shared" si="68"/>
        <v>9.3166666666666682</v>
      </c>
      <c r="W110" s="8"/>
      <c r="X110" s="8"/>
      <c r="Y110" s="8">
        <v>0</v>
      </c>
      <c r="Z110" s="8"/>
      <c r="AA110" s="8"/>
      <c r="AB110" s="108">
        <f t="shared" si="69"/>
        <v>83.850000000000009</v>
      </c>
      <c r="AC110" s="14">
        <v>15.816666666666666</v>
      </c>
      <c r="AD110" s="14">
        <v>15.816666666666663</v>
      </c>
    </row>
    <row r="111" spans="1:1028" s="2" customFormat="1" ht="24.95" customHeight="1" x14ac:dyDescent="0.3">
      <c r="A111" s="20" t="s">
        <v>168</v>
      </c>
      <c r="B111" s="20" t="s">
        <v>35</v>
      </c>
      <c r="C111" s="34" t="s">
        <v>169</v>
      </c>
      <c r="D111" s="34">
        <v>123618456</v>
      </c>
      <c r="E111" s="7" t="s">
        <v>61</v>
      </c>
      <c r="F111" s="8">
        <v>91.25</v>
      </c>
      <c r="G111" s="8"/>
      <c r="H111" s="21">
        <f t="shared" si="62"/>
        <v>91.25</v>
      </c>
      <c r="I111" s="9">
        <v>64</v>
      </c>
      <c r="J111" s="22">
        <f t="shared" si="63"/>
        <v>1.42578125</v>
      </c>
      <c r="K111" s="23">
        <f>VLOOKUP($A111,'ASISTENCIA '!$A:$Y,22,FALSE)</f>
        <v>0</v>
      </c>
      <c r="L111" s="10">
        <f>VLOOKUP($A111,'ASISTENCIA '!$A:$Y,23,FALSE)</f>
        <v>0</v>
      </c>
      <c r="M111" s="10">
        <v>64</v>
      </c>
      <c r="N111" s="9">
        <v>8</v>
      </c>
      <c r="O111" s="11"/>
      <c r="P111" s="8">
        <f t="shared" si="64"/>
        <v>91.25</v>
      </c>
      <c r="Q111" s="10">
        <f>VLOOKUP($A111,'ASISTENCIA '!$A:$Y,24,FALSE)</f>
        <v>0</v>
      </c>
      <c r="R111" s="8">
        <f>$M111-$Q111+$O111+$N111</f>
        <v>72</v>
      </c>
      <c r="S111" s="8">
        <f>+$R111*$J111</f>
        <v>102.65625</v>
      </c>
      <c r="T111" s="8"/>
      <c r="U111" s="8">
        <f t="shared" si="67"/>
        <v>102.65625</v>
      </c>
      <c r="V111" s="8">
        <f t="shared" si="68"/>
        <v>10.265625</v>
      </c>
      <c r="W111" s="8"/>
      <c r="X111" s="8"/>
      <c r="Y111" s="8">
        <f>+W111+X111</f>
        <v>0</v>
      </c>
      <c r="Z111" s="8"/>
      <c r="AA111" s="8"/>
      <c r="AB111" s="108">
        <f t="shared" si="69"/>
        <v>92.390625</v>
      </c>
      <c r="AC111" s="14">
        <f>SUM(V111:X111)</f>
        <v>10.265625</v>
      </c>
      <c r="AD111" s="14">
        <f>U111-AB111</f>
        <v>10.265625</v>
      </c>
    </row>
    <row r="112" spans="1:1028" ht="21" x14ac:dyDescent="0.35">
      <c r="A112" s="27"/>
      <c r="B112" s="28"/>
      <c r="C112" s="28"/>
      <c r="D112" s="27"/>
      <c r="E112" s="28"/>
      <c r="F112" s="29"/>
      <c r="G112" s="29"/>
      <c r="H112" s="29"/>
      <c r="I112" s="30"/>
      <c r="J112" s="30"/>
      <c r="K112" s="31"/>
      <c r="L112" s="31"/>
      <c r="M112" s="31"/>
      <c r="N112" s="30"/>
      <c r="O112" s="32"/>
      <c r="P112" s="29"/>
      <c r="Q112" s="31"/>
      <c r="R112" s="29"/>
      <c r="S112" s="29"/>
      <c r="T112" s="29"/>
      <c r="U112" s="139">
        <f>SUM(U101:U111)</f>
        <v>1041.4895833333335</v>
      </c>
      <c r="V112" s="29">
        <f>SUM(V101:V111)</f>
        <v>104.14895833333333</v>
      </c>
      <c r="W112" s="29">
        <f t="shared" ref="W112:AA112" si="78">SUM(W101:W111)</f>
        <v>0</v>
      </c>
      <c r="X112" s="29">
        <f t="shared" si="78"/>
        <v>0</v>
      </c>
      <c r="Y112" s="29">
        <f t="shared" si="78"/>
        <v>0</v>
      </c>
      <c r="Z112" s="29">
        <f t="shared" si="78"/>
        <v>0</v>
      </c>
      <c r="AA112" s="29">
        <f t="shared" si="78"/>
        <v>42.71</v>
      </c>
      <c r="AB112" s="137">
        <f>SUM(AB101:AB111)</f>
        <v>894.63062500000001</v>
      </c>
      <c r="AC112" s="14"/>
      <c r="AD112" s="14"/>
      <c r="AF112" s="150">
        <f>U112-V112-AA112</f>
        <v>894.63062500000012</v>
      </c>
    </row>
    <row r="113" spans="1:1028" ht="15" customHeight="1" x14ac:dyDescent="0.3">
      <c r="A113" s="57"/>
      <c r="B113" s="2"/>
      <c r="C113" s="58"/>
      <c r="D113" s="58"/>
      <c r="E113" s="59"/>
      <c r="F113" s="29"/>
      <c r="G113" s="29"/>
      <c r="H113" s="29"/>
      <c r="I113" s="30"/>
      <c r="J113" s="30"/>
      <c r="K113" s="31"/>
      <c r="L113" s="31"/>
      <c r="M113" s="31"/>
      <c r="N113" s="30"/>
      <c r="O113" s="32"/>
      <c r="P113" s="29"/>
      <c r="Q113" s="31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14"/>
      <c r="AD113" s="14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  <c r="IF113" s="3"/>
      <c r="IG113" s="3"/>
      <c r="IH113" s="3"/>
      <c r="II113" s="3"/>
      <c r="IJ113" s="3"/>
      <c r="IK113" s="3"/>
      <c r="IL113" s="3"/>
      <c r="IM113" s="3"/>
      <c r="IN113" s="3"/>
      <c r="IO113" s="3"/>
      <c r="IP113" s="3"/>
      <c r="IQ113" s="3"/>
      <c r="IR113" s="3"/>
      <c r="IS113" s="3"/>
      <c r="IT113" s="3"/>
      <c r="IU113" s="3"/>
      <c r="IV113" s="3"/>
      <c r="IW113" s="3"/>
      <c r="IX113" s="3"/>
      <c r="IY113" s="3"/>
      <c r="IZ113" s="3"/>
      <c r="JA113" s="3"/>
      <c r="JB113" s="3"/>
      <c r="JC113" s="3"/>
      <c r="JD113" s="3"/>
      <c r="JE113" s="3"/>
      <c r="JF113" s="3"/>
      <c r="JG113" s="3"/>
      <c r="JH113" s="3"/>
      <c r="JI113" s="3"/>
      <c r="JJ113" s="3"/>
      <c r="JK113" s="3"/>
      <c r="JL113" s="3"/>
      <c r="JM113" s="3"/>
      <c r="JN113" s="3"/>
      <c r="JO113" s="3"/>
      <c r="JP113" s="3"/>
      <c r="JQ113" s="3"/>
      <c r="JR113" s="3"/>
      <c r="JS113" s="3"/>
      <c r="JT113" s="3"/>
      <c r="JU113" s="3"/>
      <c r="JV113" s="3"/>
      <c r="JW113" s="3"/>
      <c r="JX113" s="3"/>
      <c r="JY113" s="3"/>
      <c r="JZ113" s="3"/>
      <c r="KA113" s="3"/>
      <c r="KB113" s="3"/>
      <c r="KC113" s="3"/>
      <c r="KD113" s="3"/>
      <c r="KE113" s="3"/>
      <c r="KF113" s="3"/>
      <c r="KG113" s="3"/>
      <c r="KH113" s="3"/>
      <c r="KI113" s="3"/>
      <c r="KJ113" s="3"/>
      <c r="KK113" s="3"/>
      <c r="KL113" s="3"/>
      <c r="KM113" s="3"/>
      <c r="KN113" s="3"/>
      <c r="KO113" s="3"/>
      <c r="KP113" s="3"/>
      <c r="KQ113" s="3"/>
      <c r="KR113" s="3"/>
      <c r="KS113" s="3"/>
      <c r="KT113" s="3"/>
      <c r="KU113" s="3"/>
      <c r="KV113" s="3"/>
      <c r="KW113" s="3"/>
      <c r="KX113" s="3"/>
      <c r="KY113" s="3"/>
      <c r="KZ113" s="3"/>
      <c r="LA113" s="3"/>
      <c r="LB113" s="3"/>
      <c r="LC113" s="3"/>
      <c r="LD113" s="3"/>
      <c r="LE113" s="3"/>
      <c r="LF113" s="3"/>
      <c r="LG113" s="3"/>
      <c r="LH113" s="3"/>
      <c r="LI113" s="3"/>
      <c r="LJ113" s="3"/>
      <c r="LK113" s="3"/>
      <c r="LL113" s="3"/>
      <c r="LM113" s="3"/>
      <c r="LN113" s="3"/>
      <c r="LO113" s="3"/>
      <c r="LP113" s="3"/>
      <c r="LQ113" s="3"/>
      <c r="LR113" s="3"/>
      <c r="LS113" s="3"/>
      <c r="LT113" s="3"/>
      <c r="LU113" s="3"/>
      <c r="LV113" s="3"/>
      <c r="LW113" s="3"/>
      <c r="LX113" s="3"/>
      <c r="LY113" s="3"/>
      <c r="LZ113" s="3"/>
      <c r="MA113" s="3"/>
      <c r="MB113" s="3"/>
      <c r="MC113" s="3"/>
      <c r="MD113" s="3"/>
      <c r="ME113" s="3"/>
      <c r="MF113" s="3"/>
      <c r="MG113" s="3"/>
      <c r="MH113" s="3"/>
      <c r="MI113" s="3"/>
      <c r="MJ113" s="3"/>
      <c r="MK113" s="3"/>
      <c r="ML113" s="3"/>
      <c r="MM113" s="3"/>
      <c r="MN113" s="3"/>
      <c r="MO113" s="3"/>
      <c r="MP113" s="3"/>
      <c r="MQ113" s="3"/>
      <c r="MR113" s="3"/>
      <c r="MS113" s="3"/>
      <c r="MT113" s="3"/>
      <c r="MU113" s="3"/>
      <c r="MV113" s="3"/>
      <c r="MW113" s="3"/>
      <c r="MX113" s="3"/>
      <c r="MY113" s="3"/>
      <c r="MZ113" s="3"/>
      <c r="NA113" s="3"/>
      <c r="NB113" s="3"/>
      <c r="NC113" s="3"/>
      <c r="ND113" s="3"/>
      <c r="NE113" s="3"/>
      <c r="NF113" s="3"/>
      <c r="NG113" s="3"/>
      <c r="NH113" s="3"/>
      <c r="NI113" s="3"/>
      <c r="NJ113" s="3"/>
      <c r="NK113" s="3"/>
      <c r="NL113" s="3"/>
      <c r="NM113" s="3"/>
      <c r="NN113" s="3"/>
      <c r="NO113" s="3"/>
      <c r="NP113" s="3"/>
      <c r="NQ113" s="3"/>
      <c r="NR113" s="3"/>
      <c r="NS113" s="3"/>
      <c r="NT113" s="3"/>
      <c r="NU113" s="3"/>
      <c r="NV113" s="3"/>
      <c r="NW113" s="3"/>
      <c r="NX113" s="3"/>
      <c r="NY113" s="3"/>
      <c r="NZ113" s="3"/>
      <c r="OA113" s="3"/>
      <c r="OB113" s="3"/>
      <c r="OC113" s="3"/>
      <c r="OD113" s="3"/>
      <c r="OE113" s="3"/>
      <c r="OF113" s="3"/>
      <c r="OG113" s="3"/>
      <c r="OH113" s="3"/>
      <c r="OI113" s="3"/>
      <c r="OJ113" s="3"/>
      <c r="OK113" s="3"/>
      <c r="OL113" s="3"/>
      <c r="OM113" s="3"/>
      <c r="ON113" s="3"/>
      <c r="OO113" s="3"/>
      <c r="OP113" s="3"/>
      <c r="OQ113" s="3"/>
      <c r="OR113" s="3"/>
      <c r="OS113" s="3"/>
      <c r="OT113" s="3"/>
      <c r="OU113" s="3"/>
      <c r="OV113" s="3"/>
      <c r="OW113" s="3"/>
      <c r="OX113" s="3"/>
      <c r="OY113" s="3"/>
      <c r="OZ113" s="3"/>
      <c r="PA113" s="3"/>
      <c r="PB113" s="3"/>
      <c r="PC113" s="3"/>
      <c r="PD113" s="3"/>
      <c r="PE113" s="3"/>
      <c r="PF113" s="3"/>
      <c r="PG113" s="3"/>
      <c r="PH113" s="3"/>
      <c r="PI113" s="3"/>
      <c r="PJ113" s="3"/>
      <c r="PK113" s="3"/>
      <c r="PL113" s="3"/>
      <c r="PM113" s="3"/>
      <c r="PN113" s="3"/>
      <c r="PO113" s="3"/>
      <c r="PP113" s="3"/>
      <c r="PQ113" s="3"/>
      <c r="PR113" s="3"/>
      <c r="PS113" s="3"/>
      <c r="PT113" s="3"/>
      <c r="PU113" s="3"/>
      <c r="PV113" s="3"/>
      <c r="PW113" s="3"/>
      <c r="PX113" s="3"/>
      <c r="PY113" s="3"/>
      <c r="PZ113" s="3"/>
      <c r="QA113" s="3"/>
      <c r="QB113" s="3"/>
      <c r="QC113" s="3"/>
      <c r="QD113" s="3"/>
      <c r="QE113" s="3"/>
      <c r="QF113" s="3"/>
      <c r="QG113" s="3"/>
      <c r="QH113" s="3"/>
      <c r="QI113" s="3"/>
      <c r="QJ113" s="3"/>
      <c r="QK113" s="3"/>
      <c r="QL113" s="3"/>
      <c r="QM113" s="3"/>
      <c r="QN113" s="3"/>
      <c r="QO113" s="3"/>
      <c r="QP113" s="3"/>
      <c r="QQ113" s="3"/>
      <c r="QR113" s="3"/>
      <c r="QS113" s="3"/>
      <c r="QT113" s="3"/>
      <c r="QU113" s="3"/>
      <c r="QV113" s="3"/>
      <c r="QW113" s="3"/>
      <c r="QX113" s="3"/>
      <c r="QY113" s="3"/>
      <c r="QZ113" s="3"/>
      <c r="RA113" s="3"/>
      <c r="RB113" s="3"/>
      <c r="RC113" s="3"/>
      <c r="RD113" s="3"/>
      <c r="RE113" s="3"/>
      <c r="RF113" s="3"/>
      <c r="RG113" s="3"/>
      <c r="RH113" s="3"/>
      <c r="RI113" s="3"/>
      <c r="RJ113" s="3"/>
      <c r="RK113" s="3"/>
      <c r="RL113" s="3"/>
      <c r="RM113" s="3"/>
      <c r="RN113" s="3"/>
      <c r="RO113" s="3"/>
      <c r="RP113" s="3"/>
      <c r="RQ113" s="3"/>
      <c r="RR113" s="3"/>
      <c r="RS113" s="3"/>
      <c r="RT113" s="3"/>
      <c r="RU113" s="3"/>
      <c r="RV113" s="3"/>
      <c r="RW113" s="3"/>
      <c r="RX113" s="3"/>
      <c r="RY113" s="3"/>
      <c r="RZ113" s="3"/>
      <c r="SA113" s="3"/>
      <c r="SB113" s="3"/>
      <c r="SC113" s="3"/>
      <c r="SD113" s="3"/>
      <c r="SE113" s="3"/>
      <c r="SF113" s="3"/>
      <c r="SG113" s="3"/>
      <c r="SH113" s="3"/>
      <c r="SI113" s="3"/>
      <c r="SJ113" s="3"/>
      <c r="SK113" s="3"/>
      <c r="SL113" s="3"/>
      <c r="SM113" s="3"/>
      <c r="SN113" s="3"/>
      <c r="SO113" s="3"/>
      <c r="SP113" s="3"/>
      <c r="SQ113" s="3"/>
      <c r="SR113" s="3"/>
      <c r="SS113" s="3"/>
      <c r="ST113" s="3"/>
      <c r="SU113" s="3"/>
      <c r="SV113" s="3"/>
      <c r="SW113" s="3"/>
      <c r="SX113" s="3"/>
      <c r="SY113" s="3"/>
      <c r="SZ113" s="3"/>
      <c r="TA113" s="3"/>
      <c r="TB113" s="3"/>
      <c r="TC113" s="3"/>
      <c r="TD113" s="3"/>
      <c r="TE113" s="3"/>
      <c r="TF113" s="3"/>
      <c r="TG113" s="3"/>
      <c r="TH113" s="3"/>
      <c r="TI113" s="3"/>
      <c r="TJ113" s="3"/>
      <c r="TK113" s="3"/>
      <c r="TL113" s="3"/>
      <c r="TM113" s="3"/>
      <c r="TN113" s="3"/>
      <c r="TO113" s="3"/>
      <c r="TP113" s="3"/>
      <c r="TQ113" s="3"/>
      <c r="TR113" s="3"/>
      <c r="TS113" s="3"/>
      <c r="TT113" s="3"/>
      <c r="TU113" s="3"/>
      <c r="TV113" s="3"/>
      <c r="TW113" s="3"/>
      <c r="TX113" s="3"/>
      <c r="TY113" s="3"/>
      <c r="TZ113" s="3"/>
      <c r="UA113" s="3"/>
      <c r="UB113" s="3"/>
      <c r="UC113" s="3"/>
      <c r="UD113" s="3"/>
      <c r="UE113" s="3"/>
      <c r="UF113" s="3"/>
      <c r="UG113" s="3"/>
      <c r="UH113" s="3"/>
      <c r="UI113" s="3"/>
      <c r="UJ113" s="3"/>
      <c r="UK113" s="3"/>
      <c r="UL113" s="3"/>
      <c r="UM113" s="3"/>
      <c r="UN113" s="3"/>
      <c r="UO113" s="3"/>
      <c r="UP113" s="3"/>
      <c r="UQ113" s="3"/>
      <c r="UR113" s="3"/>
      <c r="US113" s="3"/>
      <c r="UT113" s="3"/>
      <c r="UU113" s="3"/>
      <c r="UV113" s="3"/>
      <c r="UW113" s="3"/>
      <c r="UX113" s="3"/>
      <c r="UY113" s="3"/>
      <c r="UZ113" s="3"/>
      <c r="VA113" s="3"/>
      <c r="VB113" s="3"/>
      <c r="VC113" s="3"/>
      <c r="VD113" s="3"/>
      <c r="VE113" s="3"/>
      <c r="VF113" s="3"/>
      <c r="VG113" s="3"/>
      <c r="VH113" s="3"/>
      <c r="VI113" s="3"/>
      <c r="VJ113" s="3"/>
      <c r="VK113" s="3"/>
      <c r="VL113" s="3"/>
      <c r="VM113" s="3"/>
      <c r="VN113" s="3"/>
      <c r="VO113" s="3"/>
      <c r="VP113" s="3"/>
      <c r="VQ113" s="3"/>
      <c r="VR113" s="3"/>
      <c r="VS113" s="3"/>
      <c r="VT113" s="3"/>
      <c r="VU113" s="3"/>
      <c r="VV113" s="3"/>
      <c r="VW113" s="3"/>
      <c r="VX113" s="3"/>
      <c r="VY113" s="3"/>
      <c r="VZ113" s="3"/>
      <c r="WA113" s="3"/>
      <c r="WB113" s="3"/>
      <c r="WC113" s="3"/>
      <c r="WD113" s="3"/>
      <c r="WE113" s="3"/>
      <c r="WF113" s="3"/>
      <c r="WG113" s="3"/>
      <c r="WH113" s="3"/>
      <c r="WI113" s="3"/>
      <c r="WJ113" s="3"/>
      <c r="WK113" s="3"/>
      <c r="WL113" s="3"/>
      <c r="WM113" s="3"/>
      <c r="WN113" s="3"/>
      <c r="WO113" s="3"/>
      <c r="WP113" s="3"/>
      <c r="WQ113" s="3"/>
      <c r="WR113" s="3"/>
      <c r="WS113" s="3"/>
      <c r="WT113" s="3"/>
      <c r="WU113" s="3"/>
      <c r="WV113" s="3"/>
      <c r="WW113" s="3"/>
      <c r="WX113" s="3"/>
      <c r="WY113" s="3"/>
      <c r="WZ113" s="3"/>
      <c r="XA113" s="3"/>
      <c r="XB113" s="3"/>
      <c r="XC113" s="3"/>
      <c r="XD113" s="3"/>
      <c r="XE113" s="3"/>
      <c r="XF113" s="3"/>
      <c r="XG113" s="3"/>
      <c r="XH113" s="3"/>
      <c r="XI113" s="3"/>
      <c r="XJ113" s="3"/>
      <c r="XK113" s="3"/>
      <c r="XL113" s="3"/>
      <c r="XM113" s="3"/>
      <c r="XN113" s="3"/>
      <c r="XO113" s="3"/>
      <c r="XP113" s="3"/>
      <c r="XQ113" s="3"/>
      <c r="XR113" s="3"/>
      <c r="XS113" s="3"/>
      <c r="XT113" s="3"/>
      <c r="XU113" s="3"/>
      <c r="XV113" s="3"/>
      <c r="XW113" s="3"/>
      <c r="XX113" s="3"/>
      <c r="XY113" s="3"/>
      <c r="XZ113" s="3"/>
      <c r="YA113" s="3"/>
      <c r="YB113" s="3"/>
      <c r="YC113" s="3"/>
      <c r="YD113" s="3"/>
      <c r="YE113" s="3"/>
      <c r="YF113" s="3"/>
      <c r="YG113" s="3"/>
      <c r="YH113" s="3"/>
      <c r="YI113" s="3"/>
      <c r="YJ113" s="3"/>
      <c r="YK113" s="3"/>
      <c r="YL113" s="3"/>
      <c r="YM113" s="3"/>
      <c r="YN113" s="3"/>
      <c r="YO113" s="3"/>
      <c r="YP113" s="3"/>
      <c r="YQ113" s="3"/>
      <c r="YR113" s="3"/>
      <c r="YS113" s="3"/>
      <c r="YT113" s="3"/>
      <c r="YU113" s="3"/>
      <c r="YV113" s="3"/>
      <c r="YW113" s="3"/>
      <c r="YX113" s="3"/>
      <c r="YY113" s="3"/>
      <c r="YZ113" s="3"/>
      <c r="ZA113" s="3"/>
      <c r="ZB113" s="3"/>
      <c r="ZC113" s="3"/>
      <c r="ZD113" s="3"/>
      <c r="ZE113" s="3"/>
      <c r="ZF113" s="3"/>
      <c r="ZG113" s="3"/>
      <c r="ZH113" s="3"/>
      <c r="ZI113" s="3"/>
      <c r="ZJ113" s="3"/>
      <c r="ZK113" s="3"/>
      <c r="ZL113" s="3"/>
      <c r="ZM113" s="3"/>
      <c r="ZN113" s="3"/>
      <c r="ZO113" s="3"/>
      <c r="ZP113" s="3"/>
      <c r="ZQ113" s="3"/>
      <c r="ZR113" s="3"/>
      <c r="ZS113" s="3"/>
      <c r="ZT113" s="3"/>
      <c r="ZU113" s="3"/>
      <c r="ZV113" s="3"/>
      <c r="ZW113" s="3"/>
      <c r="ZX113" s="3"/>
      <c r="ZY113" s="3"/>
      <c r="ZZ113" s="3"/>
      <c r="AAA113" s="3"/>
      <c r="AAB113" s="3"/>
      <c r="AAC113" s="3"/>
      <c r="AAD113" s="3"/>
      <c r="AAE113" s="3"/>
      <c r="AAF113" s="3"/>
      <c r="AAG113" s="3"/>
      <c r="AAH113" s="3"/>
      <c r="AAI113" s="3"/>
      <c r="AAJ113" s="3"/>
      <c r="AAK113" s="3"/>
      <c r="AAL113" s="3"/>
      <c r="AAM113" s="3"/>
      <c r="AAN113" s="3"/>
      <c r="AAO113" s="3"/>
      <c r="AAP113" s="3"/>
      <c r="AAQ113" s="3"/>
      <c r="AAR113" s="3"/>
      <c r="AAS113" s="3"/>
      <c r="AAT113" s="3"/>
      <c r="AAU113" s="3"/>
      <c r="AAV113" s="3"/>
      <c r="AAW113" s="3"/>
      <c r="AAX113" s="3"/>
      <c r="AAY113" s="3"/>
      <c r="AAZ113" s="3"/>
      <c r="ABA113" s="3"/>
      <c r="ABB113" s="3"/>
      <c r="ABC113" s="3"/>
      <c r="ABD113" s="3"/>
      <c r="ABE113" s="3"/>
      <c r="ABF113" s="3"/>
      <c r="ABG113" s="3"/>
      <c r="ABH113" s="3"/>
      <c r="ABI113" s="3"/>
      <c r="ABJ113" s="3"/>
      <c r="ABK113" s="3"/>
      <c r="ABL113" s="3"/>
      <c r="ABM113" s="3"/>
      <c r="ABN113" s="3"/>
      <c r="ABO113" s="3"/>
      <c r="ABP113" s="3"/>
      <c r="ABQ113" s="3"/>
      <c r="ABR113" s="3"/>
      <c r="ABS113" s="3"/>
      <c r="ABT113" s="3"/>
      <c r="ABU113" s="3"/>
      <c r="ABV113" s="3"/>
      <c r="ABW113" s="3"/>
      <c r="ABX113" s="3"/>
      <c r="ABY113" s="3"/>
      <c r="ABZ113" s="3"/>
      <c r="ACA113" s="3"/>
      <c r="ACB113" s="3"/>
      <c r="ACC113" s="3"/>
      <c r="ACD113" s="3"/>
      <c r="ACE113" s="3"/>
      <c r="ACF113" s="3"/>
      <c r="ACG113" s="3"/>
      <c r="ACH113" s="3"/>
      <c r="ACI113" s="3"/>
      <c r="ACJ113" s="3"/>
      <c r="ACK113" s="3"/>
      <c r="ACL113" s="3"/>
      <c r="ACM113" s="3"/>
      <c r="ACN113" s="3"/>
      <c r="ACO113" s="3"/>
      <c r="ACP113" s="3"/>
      <c r="ACQ113" s="3"/>
      <c r="ACR113" s="3"/>
      <c r="ACS113" s="3"/>
      <c r="ACT113" s="3"/>
      <c r="ACU113" s="3"/>
      <c r="ACV113" s="3"/>
      <c r="ACW113" s="3"/>
      <c r="ACX113" s="3"/>
      <c r="ACY113" s="3"/>
      <c r="ACZ113" s="3"/>
      <c r="ADA113" s="3"/>
      <c r="ADB113" s="3"/>
      <c r="ADC113" s="3"/>
      <c r="ADD113" s="3"/>
      <c r="ADE113" s="3"/>
      <c r="ADF113" s="3"/>
      <c r="ADG113" s="3"/>
      <c r="ADH113" s="3"/>
      <c r="ADI113" s="3"/>
      <c r="ADJ113" s="3"/>
      <c r="ADK113" s="3"/>
      <c r="ADL113" s="3"/>
      <c r="ADM113" s="3"/>
      <c r="ADN113" s="3"/>
      <c r="ADO113" s="3"/>
      <c r="ADP113" s="3"/>
      <c r="ADQ113" s="3"/>
      <c r="ADR113" s="3"/>
      <c r="ADS113" s="3"/>
      <c r="ADT113" s="3"/>
      <c r="ADU113" s="3"/>
      <c r="ADV113" s="3"/>
      <c r="ADW113" s="3"/>
      <c r="ADX113" s="3"/>
      <c r="ADY113" s="3"/>
      <c r="ADZ113" s="3"/>
      <c r="AEA113" s="3"/>
      <c r="AEB113" s="3"/>
      <c r="AEC113" s="3"/>
      <c r="AED113" s="3"/>
      <c r="AEE113" s="3"/>
      <c r="AEF113" s="3"/>
      <c r="AEG113" s="3"/>
      <c r="AEH113" s="3"/>
      <c r="AEI113" s="3"/>
      <c r="AEJ113" s="3"/>
      <c r="AEK113" s="3"/>
      <c r="AEL113" s="3"/>
      <c r="AEM113" s="3"/>
      <c r="AEN113" s="3"/>
      <c r="AEO113" s="3"/>
      <c r="AEP113" s="3"/>
      <c r="AEQ113" s="3"/>
      <c r="AER113" s="3"/>
      <c r="AES113" s="3"/>
      <c r="AET113" s="3"/>
      <c r="AEU113" s="3"/>
      <c r="AEV113" s="3"/>
      <c r="AEW113" s="3"/>
      <c r="AEX113" s="3"/>
      <c r="AEY113" s="3"/>
      <c r="AEZ113" s="3"/>
      <c r="AFA113" s="3"/>
      <c r="AFB113" s="3"/>
      <c r="AFC113" s="3"/>
      <c r="AFD113" s="3"/>
      <c r="AFE113" s="3"/>
      <c r="AFF113" s="3"/>
      <c r="AFG113" s="3"/>
      <c r="AFH113" s="3"/>
      <c r="AFI113" s="3"/>
      <c r="AFJ113" s="3"/>
      <c r="AFK113" s="3"/>
      <c r="AFL113" s="3"/>
      <c r="AFM113" s="3"/>
      <c r="AFN113" s="3"/>
      <c r="AFO113" s="3"/>
      <c r="AFP113" s="3"/>
      <c r="AFQ113" s="3"/>
      <c r="AFR113" s="3"/>
      <c r="AFS113" s="3"/>
      <c r="AFT113" s="3"/>
      <c r="AFU113" s="3"/>
      <c r="AFV113" s="3"/>
      <c r="AFW113" s="3"/>
      <c r="AFX113" s="3"/>
      <c r="AFY113" s="3"/>
      <c r="AFZ113" s="3"/>
      <c r="AGA113" s="3"/>
      <c r="AGB113" s="3"/>
      <c r="AGC113" s="3"/>
      <c r="AGD113" s="3"/>
      <c r="AGE113" s="3"/>
      <c r="AGF113" s="3"/>
      <c r="AGG113" s="3"/>
      <c r="AGH113" s="3"/>
      <c r="AGI113" s="3"/>
      <c r="AGJ113" s="3"/>
      <c r="AGK113" s="3"/>
      <c r="AGL113" s="3"/>
      <c r="AGM113" s="3"/>
      <c r="AGN113" s="3"/>
      <c r="AGO113" s="3"/>
      <c r="AGP113" s="3"/>
      <c r="AGQ113" s="3"/>
      <c r="AGR113" s="3"/>
      <c r="AGS113" s="3"/>
      <c r="AGT113" s="3"/>
      <c r="AGU113" s="3"/>
      <c r="AGV113" s="3"/>
      <c r="AGW113" s="3"/>
      <c r="AGX113" s="3"/>
      <c r="AGY113" s="3"/>
      <c r="AGZ113" s="3"/>
      <c r="AHA113" s="3"/>
      <c r="AHB113" s="3"/>
      <c r="AHC113" s="3"/>
      <c r="AHD113" s="3"/>
      <c r="AHE113" s="3"/>
      <c r="AHF113" s="3"/>
      <c r="AHG113" s="3"/>
      <c r="AHH113" s="3"/>
      <c r="AHI113" s="3"/>
      <c r="AHJ113" s="3"/>
      <c r="AHK113" s="3"/>
      <c r="AHL113" s="3"/>
      <c r="AHM113" s="3"/>
      <c r="AHN113" s="3"/>
      <c r="AHO113" s="3"/>
      <c r="AHP113" s="3"/>
      <c r="AHQ113" s="3"/>
      <c r="AHR113" s="3"/>
      <c r="AHS113" s="3"/>
      <c r="AHT113" s="3"/>
      <c r="AHU113" s="3"/>
      <c r="AHV113" s="3"/>
      <c r="AHW113" s="3"/>
      <c r="AHX113" s="3"/>
      <c r="AHY113" s="3"/>
      <c r="AHZ113" s="3"/>
      <c r="AIA113" s="3"/>
      <c r="AIB113" s="3"/>
      <c r="AIC113" s="3"/>
      <c r="AID113" s="3"/>
      <c r="AIE113" s="3"/>
      <c r="AIF113" s="3"/>
      <c r="AIG113" s="3"/>
      <c r="AIH113" s="3"/>
      <c r="AII113" s="3"/>
      <c r="AIJ113" s="3"/>
      <c r="AIK113" s="3"/>
      <c r="AIL113" s="3"/>
      <c r="AIM113" s="3"/>
      <c r="AIN113" s="3"/>
      <c r="AIO113" s="3"/>
      <c r="AIP113" s="3"/>
      <c r="AIQ113" s="3"/>
      <c r="AIR113" s="3"/>
      <c r="AIS113" s="3"/>
      <c r="AIT113" s="3"/>
      <c r="AIU113" s="3"/>
      <c r="AIV113" s="3"/>
      <c r="AIW113" s="3"/>
      <c r="AIX113" s="3"/>
      <c r="AIY113" s="3"/>
      <c r="AIZ113" s="3"/>
      <c r="AJA113" s="3"/>
      <c r="AJB113" s="3"/>
      <c r="AJC113" s="3"/>
      <c r="AJD113" s="3"/>
      <c r="AJE113" s="3"/>
      <c r="AJF113" s="3"/>
      <c r="AJG113" s="3"/>
      <c r="AJH113" s="3"/>
      <c r="AJI113" s="3"/>
      <c r="AJJ113" s="3"/>
      <c r="AJK113" s="3"/>
      <c r="AJL113" s="3"/>
      <c r="AJM113" s="3"/>
      <c r="AJN113" s="3"/>
      <c r="AJO113" s="3"/>
      <c r="AJP113" s="3"/>
      <c r="AJQ113" s="3"/>
      <c r="AJR113" s="3"/>
      <c r="AJS113" s="3"/>
      <c r="AJT113" s="3"/>
      <c r="AJU113" s="3"/>
      <c r="AJV113" s="3"/>
      <c r="AJW113" s="3"/>
      <c r="AJX113" s="3"/>
      <c r="AJY113" s="3"/>
      <c r="AJZ113" s="3"/>
      <c r="AKA113" s="3"/>
      <c r="AKB113" s="3"/>
      <c r="AKC113" s="3"/>
      <c r="AKD113" s="3"/>
      <c r="AKE113" s="3"/>
      <c r="AKF113" s="3"/>
      <c r="AKG113" s="3"/>
      <c r="AKH113" s="3"/>
      <c r="AKI113" s="3"/>
      <c r="AKJ113" s="3"/>
      <c r="AKK113" s="3"/>
      <c r="AKL113" s="3"/>
      <c r="AKM113" s="3"/>
      <c r="AKN113" s="3"/>
      <c r="AKO113" s="3"/>
      <c r="AKP113" s="3"/>
      <c r="AKQ113" s="3"/>
      <c r="AKR113" s="3"/>
      <c r="AKS113" s="3"/>
      <c r="AKT113" s="3"/>
      <c r="AKU113" s="3"/>
      <c r="AKV113" s="3"/>
      <c r="AKW113" s="3"/>
      <c r="AKX113" s="3"/>
      <c r="AKY113" s="3"/>
      <c r="AKZ113" s="3"/>
      <c r="ALA113" s="3"/>
      <c r="ALB113" s="3"/>
      <c r="ALC113" s="3"/>
      <c r="ALD113" s="3"/>
      <c r="ALE113" s="3"/>
      <c r="ALF113" s="3"/>
      <c r="ALG113" s="3"/>
      <c r="ALH113" s="3"/>
      <c r="ALI113" s="3"/>
      <c r="ALJ113" s="3"/>
      <c r="ALK113" s="3"/>
      <c r="ALL113" s="3"/>
      <c r="ALM113" s="3"/>
      <c r="ALN113" s="3"/>
      <c r="ALO113" s="3"/>
      <c r="ALP113" s="3"/>
      <c r="ALQ113" s="3"/>
      <c r="ALR113" s="3"/>
      <c r="ALS113" s="3"/>
      <c r="ALT113" s="3"/>
      <c r="ALU113" s="3"/>
      <c r="ALV113" s="3"/>
      <c r="ALW113" s="3"/>
      <c r="ALX113" s="3"/>
      <c r="ALY113" s="3"/>
      <c r="ALZ113" s="3"/>
      <c r="AMA113" s="3"/>
      <c r="AMB113" s="3"/>
      <c r="AMC113" s="3"/>
      <c r="AMD113" s="3"/>
      <c r="AME113" s="3"/>
      <c r="AMF113" s="3"/>
      <c r="AMG113" s="3"/>
      <c r="AMH113" s="3"/>
      <c r="AMI113" s="3"/>
      <c r="AMJ113" s="3"/>
      <c r="AMK113" s="3"/>
      <c r="AML113" s="3"/>
      <c r="AMM113" s="3"/>
      <c r="AMN113" s="3"/>
    </row>
    <row r="115" spans="1:1028" x14ac:dyDescent="0.25">
      <c r="A115" s="117" t="s">
        <v>146</v>
      </c>
      <c r="B115" s="118"/>
      <c r="C115" s="117"/>
      <c r="D115" s="118"/>
      <c r="E115" s="118"/>
      <c r="F115" s="118"/>
      <c r="G115" s="118"/>
      <c r="H115" s="118"/>
      <c r="I115" s="118"/>
      <c r="J115" s="118"/>
      <c r="K115" s="118"/>
      <c r="L115" s="118"/>
      <c r="M115" s="118"/>
      <c r="N115" s="118"/>
      <c r="O115" s="118"/>
      <c r="P115" s="118"/>
      <c r="Q115" s="118"/>
      <c r="R115" s="118"/>
      <c r="S115" s="118"/>
      <c r="T115" s="118"/>
    </row>
    <row r="116" spans="1:1028" s="2" customFormat="1" ht="24" x14ac:dyDescent="0.25">
      <c r="A116" s="119" t="s">
        <v>0</v>
      </c>
      <c r="B116" s="119" t="s">
        <v>1</v>
      </c>
      <c r="C116" s="119" t="s">
        <v>64</v>
      </c>
      <c r="D116" s="120" t="s">
        <v>2</v>
      </c>
      <c r="E116" s="121" t="s">
        <v>3</v>
      </c>
      <c r="F116" s="119" t="s">
        <v>132</v>
      </c>
      <c r="G116" s="119"/>
      <c r="H116" s="119" t="s">
        <v>16</v>
      </c>
      <c r="I116" s="122" t="s">
        <v>5</v>
      </c>
      <c r="J116" s="122" t="s">
        <v>6</v>
      </c>
      <c r="K116" s="122" t="s">
        <v>7</v>
      </c>
      <c r="L116" s="122" t="s">
        <v>8</v>
      </c>
      <c r="M116" s="122" t="s">
        <v>9</v>
      </c>
      <c r="N116" s="122" t="s">
        <v>10</v>
      </c>
      <c r="O116" s="122" t="s">
        <v>11</v>
      </c>
      <c r="P116" s="119" t="s">
        <v>12</v>
      </c>
      <c r="Q116" s="119" t="s">
        <v>13</v>
      </c>
      <c r="R116" s="119" t="s">
        <v>14</v>
      </c>
      <c r="S116" s="119" t="s">
        <v>15</v>
      </c>
      <c r="T116" s="123" t="s">
        <v>46</v>
      </c>
      <c r="U116" s="1">
        <v>16</v>
      </c>
      <c r="V116" s="1" t="s">
        <v>47</v>
      </c>
      <c r="W116" s="1">
        <v>8</v>
      </c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  <c r="JD116" s="1"/>
      <c r="JE116" s="1"/>
      <c r="JF116" s="1"/>
      <c r="JG116" s="1"/>
      <c r="JH116" s="1"/>
      <c r="JI116" s="1"/>
      <c r="JJ116" s="1"/>
      <c r="JK116" s="1"/>
      <c r="JL116" s="1"/>
      <c r="JM116" s="1"/>
      <c r="JN116" s="1"/>
      <c r="JO116" s="1"/>
      <c r="JP116" s="1"/>
      <c r="JQ116" s="1"/>
      <c r="JR116" s="1"/>
      <c r="JS116" s="1"/>
      <c r="JT116" s="1"/>
      <c r="JU116" s="1"/>
      <c r="JV116" s="1"/>
      <c r="JW116" s="1"/>
      <c r="JX116" s="1"/>
      <c r="JY116" s="1"/>
      <c r="JZ116" s="1"/>
      <c r="KA116" s="1"/>
      <c r="KB116" s="1"/>
      <c r="KC116" s="1"/>
      <c r="KD116" s="1"/>
      <c r="KE116" s="1"/>
      <c r="KF116" s="1"/>
      <c r="KG116" s="1"/>
      <c r="KH116" s="1"/>
      <c r="KI116" s="1"/>
      <c r="KJ116" s="1"/>
      <c r="KK116" s="1"/>
      <c r="KL116" s="1"/>
      <c r="KM116" s="1"/>
      <c r="KN116" s="1"/>
      <c r="KO116" s="1"/>
      <c r="KP116" s="1"/>
      <c r="KQ116" s="1"/>
      <c r="KR116" s="1"/>
      <c r="KS116" s="1"/>
      <c r="KT116" s="1"/>
      <c r="KU116" s="1"/>
      <c r="KV116" s="1"/>
      <c r="KW116" s="1"/>
      <c r="KX116" s="1"/>
      <c r="KY116" s="1"/>
      <c r="KZ116" s="1"/>
      <c r="LA116" s="1"/>
      <c r="LB116" s="1"/>
      <c r="LC116" s="1"/>
      <c r="LD116" s="1"/>
      <c r="LE116" s="1"/>
      <c r="LF116" s="1"/>
      <c r="LG116" s="1"/>
      <c r="LH116" s="1"/>
      <c r="LI116" s="1"/>
      <c r="LJ116" s="1"/>
      <c r="LK116" s="1"/>
      <c r="LL116" s="1"/>
      <c r="LM116" s="1"/>
      <c r="LN116" s="1"/>
      <c r="LO116" s="1"/>
      <c r="LP116" s="1"/>
      <c r="LQ116" s="1"/>
      <c r="LR116" s="1"/>
      <c r="LS116" s="1"/>
      <c r="LT116" s="1"/>
      <c r="LU116" s="1"/>
      <c r="LV116" s="1"/>
      <c r="LW116" s="1"/>
      <c r="LX116" s="1"/>
      <c r="LY116" s="1"/>
      <c r="LZ116" s="1"/>
      <c r="MA116" s="1"/>
      <c r="MB116" s="1"/>
      <c r="MC116" s="1"/>
      <c r="MD116" s="1"/>
      <c r="ME116" s="1"/>
      <c r="MF116" s="1"/>
      <c r="MG116" s="1"/>
      <c r="MH116" s="1"/>
      <c r="MI116" s="1"/>
      <c r="MJ116" s="1"/>
      <c r="MK116" s="1"/>
      <c r="ML116" s="1"/>
      <c r="MM116" s="1"/>
      <c r="MN116" s="1"/>
      <c r="MO116" s="1"/>
      <c r="MP116" s="1"/>
      <c r="MQ116" s="1"/>
      <c r="MR116" s="1"/>
      <c r="MS116" s="1"/>
      <c r="MT116" s="1"/>
      <c r="MU116" s="1"/>
      <c r="MV116" s="1"/>
      <c r="MW116" s="1"/>
      <c r="MX116" s="1"/>
      <c r="MY116" s="1"/>
      <c r="MZ116" s="1"/>
      <c r="NA116" s="1"/>
      <c r="NB116" s="1"/>
      <c r="NC116" s="1"/>
      <c r="ND116" s="1"/>
      <c r="NE116" s="1"/>
      <c r="NF116" s="1"/>
      <c r="NG116" s="1"/>
      <c r="NH116" s="1"/>
      <c r="NI116" s="1"/>
      <c r="NJ116" s="1"/>
      <c r="NK116" s="1"/>
      <c r="NL116" s="1"/>
      <c r="NM116" s="1"/>
      <c r="NN116" s="1"/>
      <c r="NO116" s="1"/>
      <c r="NP116" s="1"/>
      <c r="NQ116" s="1"/>
      <c r="NR116" s="1"/>
      <c r="NS116" s="1"/>
      <c r="NT116" s="1"/>
      <c r="NU116" s="1"/>
      <c r="NV116" s="1"/>
      <c r="NW116" s="1"/>
      <c r="NX116" s="1"/>
      <c r="NY116" s="1"/>
      <c r="NZ116" s="1"/>
      <c r="OA116" s="1"/>
      <c r="OB116" s="1"/>
      <c r="OC116" s="1"/>
      <c r="OD116" s="1"/>
      <c r="OE116" s="1"/>
      <c r="OF116" s="1"/>
      <c r="OG116" s="1"/>
      <c r="OH116" s="1"/>
      <c r="OI116" s="1"/>
      <c r="OJ116" s="1"/>
      <c r="OK116" s="1"/>
      <c r="OL116" s="1"/>
      <c r="OM116" s="1"/>
      <c r="ON116" s="1"/>
      <c r="OO116" s="1"/>
      <c r="OP116" s="1"/>
      <c r="OQ116" s="1"/>
      <c r="OR116" s="1"/>
      <c r="OS116" s="1"/>
      <c r="OT116" s="1"/>
      <c r="OU116" s="1"/>
      <c r="OV116" s="1"/>
      <c r="OW116" s="1"/>
      <c r="OX116" s="1"/>
      <c r="OY116" s="1"/>
      <c r="OZ116" s="1"/>
      <c r="PA116" s="1"/>
      <c r="PB116" s="1"/>
      <c r="PC116" s="1"/>
      <c r="PD116" s="1"/>
      <c r="PE116" s="1"/>
      <c r="PF116" s="1"/>
      <c r="PG116" s="1"/>
      <c r="PH116" s="1"/>
      <c r="PI116" s="1"/>
      <c r="PJ116" s="1"/>
      <c r="PK116" s="1"/>
      <c r="PL116" s="1"/>
      <c r="PM116" s="1"/>
      <c r="PN116" s="1"/>
      <c r="PO116" s="1"/>
      <c r="PP116" s="1"/>
      <c r="PQ116" s="1"/>
      <c r="PR116" s="1"/>
      <c r="PS116" s="1"/>
      <c r="PT116" s="1"/>
      <c r="PU116" s="1"/>
      <c r="PV116" s="1"/>
      <c r="PW116" s="1"/>
      <c r="PX116" s="1"/>
      <c r="PY116" s="1"/>
      <c r="PZ116" s="1"/>
      <c r="QA116" s="1"/>
      <c r="QB116" s="1"/>
      <c r="QC116" s="1"/>
      <c r="QD116" s="1"/>
      <c r="QE116" s="1"/>
      <c r="QF116" s="1"/>
      <c r="QG116" s="1"/>
      <c r="QH116" s="1"/>
      <c r="QI116" s="1"/>
      <c r="QJ116" s="1"/>
      <c r="QK116" s="1"/>
      <c r="QL116" s="1"/>
      <c r="QM116" s="1"/>
      <c r="QN116" s="1"/>
      <c r="QO116" s="1"/>
      <c r="QP116" s="1"/>
      <c r="QQ116" s="1"/>
      <c r="QR116" s="1"/>
      <c r="QS116" s="1"/>
      <c r="QT116" s="1"/>
      <c r="QU116" s="1"/>
      <c r="QV116" s="1"/>
      <c r="QW116" s="1"/>
      <c r="QX116" s="1"/>
      <c r="QY116" s="1"/>
      <c r="QZ116" s="1"/>
      <c r="RA116" s="1"/>
      <c r="RB116" s="1"/>
      <c r="RC116" s="1"/>
      <c r="RD116" s="1"/>
      <c r="RE116" s="1"/>
      <c r="RF116" s="1"/>
      <c r="RG116" s="1"/>
      <c r="RH116" s="1"/>
      <c r="RI116" s="1"/>
      <c r="RJ116" s="1"/>
      <c r="RK116" s="1"/>
      <c r="RL116" s="1"/>
      <c r="RM116" s="1"/>
      <c r="RN116" s="1"/>
      <c r="RO116" s="1"/>
      <c r="RP116" s="1"/>
      <c r="RQ116" s="1"/>
      <c r="RR116" s="1"/>
      <c r="RS116" s="1"/>
      <c r="RT116" s="1"/>
      <c r="RU116" s="1"/>
      <c r="RV116" s="1"/>
      <c r="RW116" s="1"/>
      <c r="RX116" s="1"/>
      <c r="RY116" s="1"/>
      <c r="RZ116" s="1"/>
      <c r="SA116" s="1"/>
      <c r="SB116" s="1"/>
      <c r="SC116" s="1"/>
      <c r="SD116" s="1"/>
      <c r="SE116" s="1"/>
      <c r="SF116" s="1"/>
      <c r="SG116" s="1"/>
      <c r="SH116" s="1"/>
      <c r="SI116" s="1"/>
      <c r="SJ116" s="1"/>
      <c r="SK116" s="1"/>
      <c r="SL116" s="1"/>
      <c r="SM116" s="1"/>
      <c r="SN116" s="1"/>
      <c r="SO116" s="1"/>
      <c r="SP116" s="1"/>
      <c r="SQ116" s="1"/>
      <c r="SR116" s="1"/>
      <c r="SS116" s="1"/>
      <c r="ST116" s="1"/>
      <c r="SU116" s="1"/>
      <c r="SV116" s="1"/>
      <c r="SW116" s="1"/>
      <c r="SX116" s="1"/>
      <c r="SY116" s="1"/>
      <c r="SZ116" s="1"/>
      <c r="TA116" s="1"/>
      <c r="TB116" s="1"/>
      <c r="TC116" s="1"/>
      <c r="TD116" s="1"/>
      <c r="TE116" s="1"/>
      <c r="TF116" s="1"/>
      <c r="TG116" s="1"/>
      <c r="TH116" s="1"/>
      <c r="TI116" s="1"/>
      <c r="TJ116" s="1"/>
      <c r="TK116" s="1"/>
      <c r="TL116" s="1"/>
      <c r="TM116" s="1"/>
      <c r="TN116" s="1"/>
      <c r="TO116" s="1"/>
      <c r="TP116" s="1"/>
      <c r="TQ116" s="1"/>
      <c r="TR116" s="1"/>
      <c r="TS116" s="1"/>
      <c r="TT116" s="1"/>
      <c r="TU116" s="1"/>
      <c r="TV116" s="1"/>
      <c r="TW116" s="1"/>
      <c r="TX116" s="1"/>
      <c r="TY116" s="1"/>
      <c r="TZ116" s="1"/>
      <c r="UA116" s="1"/>
      <c r="UB116" s="1"/>
      <c r="UC116" s="1"/>
      <c r="UD116" s="1"/>
      <c r="UE116" s="1"/>
      <c r="UF116" s="1"/>
      <c r="UG116" s="1"/>
      <c r="UH116" s="1"/>
      <c r="UI116" s="1"/>
      <c r="UJ116" s="1"/>
      <c r="UK116" s="1"/>
      <c r="UL116" s="1"/>
      <c r="UM116" s="1"/>
      <c r="UN116" s="1"/>
      <c r="UO116" s="1"/>
      <c r="UP116" s="1"/>
      <c r="UQ116" s="1"/>
      <c r="UR116" s="1"/>
      <c r="US116" s="1"/>
      <c r="UT116" s="1"/>
      <c r="UU116" s="1"/>
      <c r="UV116" s="1"/>
      <c r="UW116" s="1"/>
      <c r="UX116" s="1"/>
      <c r="UY116" s="1"/>
      <c r="UZ116" s="1"/>
      <c r="VA116" s="1"/>
      <c r="VB116" s="1"/>
      <c r="VC116" s="1"/>
      <c r="VD116" s="1"/>
      <c r="VE116" s="1"/>
      <c r="VF116" s="1"/>
      <c r="VG116" s="1"/>
      <c r="VH116" s="1"/>
      <c r="VI116" s="1"/>
      <c r="VJ116" s="1"/>
      <c r="VK116" s="1"/>
      <c r="VL116" s="1"/>
      <c r="VM116" s="1"/>
      <c r="VN116" s="1"/>
      <c r="VO116" s="1"/>
      <c r="VP116" s="1"/>
      <c r="VQ116" s="1"/>
      <c r="VR116" s="1"/>
      <c r="VS116" s="1"/>
      <c r="VT116" s="1"/>
      <c r="VU116" s="1"/>
      <c r="VV116" s="1"/>
      <c r="VW116" s="1"/>
      <c r="VX116" s="1"/>
      <c r="VY116" s="1"/>
      <c r="VZ116" s="1"/>
      <c r="WA116" s="1"/>
      <c r="WB116" s="1"/>
      <c r="WC116" s="1"/>
      <c r="WD116" s="1"/>
      <c r="WE116" s="1"/>
      <c r="WF116" s="1"/>
      <c r="WG116" s="1"/>
      <c r="WH116" s="1"/>
      <c r="WI116" s="1"/>
      <c r="WJ116" s="1"/>
      <c r="WK116" s="1"/>
      <c r="WL116" s="1"/>
      <c r="WM116" s="1"/>
      <c r="WN116" s="1"/>
      <c r="WO116" s="1"/>
      <c r="WP116" s="1"/>
      <c r="WQ116" s="1"/>
      <c r="WR116" s="1"/>
      <c r="WS116" s="1"/>
      <c r="WT116" s="1"/>
      <c r="WU116" s="1"/>
      <c r="WV116" s="1"/>
      <c r="WW116" s="1"/>
      <c r="WX116" s="1"/>
      <c r="WY116" s="1"/>
      <c r="WZ116" s="1"/>
      <c r="XA116" s="1"/>
      <c r="XB116" s="1"/>
      <c r="XC116" s="1"/>
      <c r="XD116" s="1"/>
      <c r="XE116" s="1"/>
      <c r="XF116" s="1"/>
      <c r="XG116" s="1"/>
      <c r="XH116" s="1"/>
      <c r="XI116" s="1"/>
      <c r="XJ116" s="1"/>
      <c r="XK116" s="1"/>
      <c r="XL116" s="1"/>
      <c r="XM116" s="1"/>
      <c r="XN116" s="1"/>
      <c r="XO116" s="1"/>
      <c r="XP116" s="1"/>
      <c r="XQ116" s="1"/>
      <c r="XR116" s="1"/>
      <c r="XS116" s="1"/>
      <c r="XT116" s="1"/>
      <c r="XU116" s="1"/>
      <c r="XV116" s="1"/>
      <c r="XW116" s="1"/>
      <c r="XX116" s="1"/>
      <c r="XY116" s="1"/>
      <c r="XZ116" s="1"/>
      <c r="YA116" s="1"/>
      <c r="YB116" s="1"/>
      <c r="YC116" s="1"/>
      <c r="YD116" s="1"/>
      <c r="YE116" s="1"/>
      <c r="YF116" s="1"/>
      <c r="YG116" s="1"/>
      <c r="YH116" s="1"/>
      <c r="YI116" s="1"/>
      <c r="YJ116" s="1"/>
      <c r="YK116" s="1"/>
      <c r="YL116" s="1"/>
      <c r="YM116" s="1"/>
      <c r="YN116" s="1"/>
      <c r="YO116" s="1"/>
      <c r="YP116" s="1"/>
      <c r="YQ116" s="1"/>
      <c r="YR116" s="1"/>
      <c r="YS116" s="1"/>
      <c r="YT116" s="1"/>
      <c r="YU116" s="1"/>
      <c r="YV116" s="1"/>
      <c r="YW116" s="1"/>
      <c r="YX116" s="1"/>
      <c r="YY116" s="1"/>
      <c r="YZ116" s="1"/>
      <c r="ZA116" s="1"/>
      <c r="ZB116" s="1"/>
      <c r="ZC116" s="1"/>
      <c r="ZD116" s="1"/>
      <c r="ZE116" s="1"/>
      <c r="ZF116" s="1"/>
      <c r="ZG116" s="1"/>
      <c r="ZH116" s="1"/>
      <c r="ZI116" s="1"/>
      <c r="ZJ116" s="1"/>
      <c r="ZK116" s="1"/>
      <c r="ZL116" s="1"/>
      <c r="ZM116" s="1"/>
      <c r="ZN116" s="1"/>
      <c r="ZO116" s="1"/>
      <c r="ZP116" s="1"/>
      <c r="ZQ116" s="1"/>
      <c r="ZR116" s="1"/>
      <c r="ZS116" s="1"/>
      <c r="ZT116" s="1"/>
      <c r="ZU116" s="1"/>
      <c r="ZV116" s="1"/>
      <c r="ZW116" s="1"/>
      <c r="ZX116" s="1"/>
      <c r="ZY116" s="1"/>
      <c r="ZZ116" s="1"/>
      <c r="AAA116" s="1"/>
      <c r="AAB116" s="1"/>
      <c r="AAC116" s="1"/>
      <c r="AAD116" s="1"/>
      <c r="AAE116" s="1"/>
      <c r="AAF116" s="1"/>
      <c r="AAG116" s="1"/>
      <c r="AAH116" s="1"/>
      <c r="AAI116" s="1"/>
      <c r="AAJ116" s="1"/>
      <c r="AAK116" s="1"/>
      <c r="AAL116" s="1"/>
      <c r="AAM116" s="1"/>
      <c r="AAN116" s="1"/>
      <c r="AAO116" s="1"/>
      <c r="AAP116" s="1"/>
      <c r="AAQ116" s="1"/>
      <c r="AAR116" s="1"/>
      <c r="AAS116" s="1"/>
      <c r="AAT116" s="1"/>
      <c r="AAU116" s="1"/>
      <c r="AAV116" s="1"/>
      <c r="AAW116" s="1"/>
      <c r="AAX116" s="1"/>
      <c r="AAY116" s="1"/>
      <c r="AAZ116" s="1"/>
      <c r="ABA116" s="1"/>
      <c r="ABB116" s="1"/>
      <c r="ABC116" s="1"/>
      <c r="ABD116" s="1"/>
      <c r="ABE116" s="1"/>
      <c r="ABF116" s="1"/>
      <c r="ABG116" s="1"/>
      <c r="ABH116" s="1"/>
      <c r="ABI116" s="1"/>
      <c r="ABJ116" s="1"/>
      <c r="ABK116" s="1"/>
      <c r="ABL116" s="1"/>
      <c r="ABM116" s="1"/>
      <c r="ABN116" s="1"/>
      <c r="ABO116" s="1"/>
      <c r="ABP116" s="1"/>
      <c r="ABQ116" s="1"/>
      <c r="ABR116" s="1"/>
      <c r="ABS116" s="1"/>
      <c r="ABT116" s="1"/>
      <c r="ABU116" s="1"/>
      <c r="ABV116" s="1"/>
      <c r="ABW116" s="1"/>
      <c r="ABX116" s="1"/>
      <c r="ABY116" s="1"/>
      <c r="ABZ116" s="1"/>
      <c r="ACA116" s="1"/>
      <c r="ACB116" s="1"/>
      <c r="ACC116" s="1"/>
      <c r="ACD116" s="1"/>
      <c r="ACE116" s="1"/>
      <c r="ACF116" s="1"/>
      <c r="ACG116" s="1"/>
      <c r="ACH116" s="1"/>
      <c r="ACI116" s="1"/>
      <c r="ACJ116" s="1"/>
      <c r="ACK116" s="1"/>
      <c r="ACL116" s="1"/>
      <c r="ACM116" s="1"/>
      <c r="ACN116" s="1"/>
      <c r="ACO116" s="1"/>
      <c r="ACP116" s="1"/>
      <c r="ACQ116" s="1"/>
      <c r="ACR116" s="1"/>
      <c r="ACS116" s="1"/>
      <c r="ACT116" s="1"/>
      <c r="ACU116" s="1"/>
      <c r="ACV116" s="1"/>
      <c r="ACW116" s="1"/>
      <c r="ACX116" s="1"/>
      <c r="ACY116" s="1"/>
      <c r="ACZ116" s="1"/>
      <c r="ADA116" s="1"/>
      <c r="ADB116" s="1"/>
      <c r="ADC116" s="1"/>
      <c r="ADD116" s="1"/>
      <c r="ADE116" s="1"/>
      <c r="ADF116" s="1"/>
      <c r="ADG116" s="1"/>
      <c r="ADH116" s="1"/>
      <c r="ADI116" s="1"/>
      <c r="ADJ116" s="1"/>
      <c r="ADK116" s="1"/>
      <c r="ADL116" s="1"/>
      <c r="ADM116" s="1"/>
      <c r="ADN116" s="1"/>
      <c r="ADO116" s="1"/>
      <c r="ADP116" s="1"/>
      <c r="ADQ116" s="1"/>
      <c r="ADR116" s="1"/>
      <c r="ADS116" s="1"/>
      <c r="ADT116" s="1"/>
      <c r="ADU116" s="1"/>
      <c r="ADV116" s="1"/>
      <c r="ADW116" s="1"/>
      <c r="ADX116" s="1"/>
      <c r="ADY116" s="1"/>
      <c r="ADZ116" s="1"/>
      <c r="AEA116" s="1"/>
      <c r="AEB116" s="1"/>
      <c r="AEC116" s="1"/>
      <c r="AED116" s="1"/>
      <c r="AEE116" s="1"/>
      <c r="AEF116" s="1"/>
      <c r="AEG116" s="1"/>
      <c r="AEH116" s="1"/>
      <c r="AEI116" s="1"/>
      <c r="AEJ116" s="1"/>
      <c r="AEK116" s="1"/>
      <c r="AEL116" s="1"/>
      <c r="AEM116" s="1"/>
      <c r="AEN116" s="1"/>
      <c r="AEO116" s="1"/>
      <c r="AEP116" s="1"/>
      <c r="AEQ116" s="1"/>
      <c r="AER116" s="1"/>
      <c r="AES116" s="1"/>
      <c r="AET116" s="1"/>
      <c r="AEU116" s="1"/>
      <c r="AEV116" s="1"/>
      <c r="AEW116" s="1"/>
      <c r="AEX116" s="1"/>
      <c r="AEY116" s="1"/>
      <c r="AEZ116" s="1"/>
      <c r="AFA116" s="1"/>
      <c r="AFB116" s="1"/>
      <c r="AFC116" s="1"/>
      <c r="AFD116" s="1"/>
      <c r="AFE116" s="1"/>
      <c r="AFF116" s="1"/>
      <c r="AFG116" s="1"/>
      <c r="AFH116" s="1"/>
      <c r="AFI116" s="1"/>
      <c r="AFJ116" s="1"/>
      <c r="AFK116" s="1"/>
      <c r="AFL116" s="1"/>
      <c r="AFM116" s="1"/>
      <c r="AFN116" s="1"/>
      <c r="AFO116" s="1"/>
      <c r="AFP116" s="1"/>
      <c r="AFQ116" s="1"/>
      <c r="AFR116" s="1"/>
      <c r="AFS116" s="1"/>
      <c r="AFT116" s="1"/>
      <c r="AFU116" s="1"/>
      <c r="AFV116" s="1"/>
      <c r="AFW116" s="1"/>
      <c r="AFX116" s="1"/>
      <c r="AFY116" s="1"/>
      <c r="AFZ116" s="1"/>
      <c r="AGA116" s="1"/>
      <c r="AGB116" s="1"/>
      <c r="AGC116" s="1"/>
      <c r="AGD116" s="1"/>
      <c r="AGE116" s="1"/>
      <c r="AGF116" s="1"/>
      <c r="AGG116" s="1"/>
      <c r="AGH116" s="1"/>
      <c r="AGI116" s="1"/>
      <c r="AGJ116" s="1"/>
      <c r="AGK116" s="1"/>
      <c r="AGL116" s="1"/>
      <c r="AGM116" s="1"/>
      <c r="AGN116" s="1"/>
      <c r="AGO116" s="1"/>
      <c r="AGP116" s="1"/>
      <c r="AGQ116" s="1"/>
      <c r="AGR116" s="1"/>
      <c r="AGS116" s="1"/>
      <c r="AGT116" s="1"/>
      <c r="AGU116" s="1"/>
      <c r="AGV116" s="1"/>
      <c r="AGW116" s="1"/>
      <c r="AGX116" s="1"/>
      <c r="AGY116" s="1"/>
      <c r="AGZ116" s="1"/>
      <c r="AHA116" s="1"/>
      <c r="AHB116" s="1"/>
      <c r="AHC116" s="1"/>
      <c r="AHD116" s="1"/>
      <c r="AHE116" s="1"/>
      <c r="AHF116" s="1"/>
      <c r="AHG116" s="1"/>
      <c r="AHH116" s="1"/>
      <c r="AHI116" s="1"/>
      <c r="AHJ116" s="1"/>
      <c r="AHK116" s="1"/>
      <c r="AHL116" s="1"/>
      <c r="AHM116" s="1"/>
      <c r="AHN116" s="1"/>
      <c r="AHO116" s="1"/>
      <c r="AHP116" s="1"/>
      <c r="AHQ116" s="1"/>
      <c r="AHR116" s="1"/>
      <c r="AHS116" s="1"/>
      <c r="AHT116" s="1"/>
      <c r="AHU116" s="1"/>
      <c r="AHV116" s="1"/>
      <c r="AHW116" s="1"/>
      <c r="AHX116" s="1"/>
      <c r="AHY116" s="1"/>
      <c r="AHZ116" s="1"/>
      <c r="AIA116" s="1"/>
      <c r="AIB116" s="1"/>
      <c r="AIC116" s="1"/>
      <c r="AID116" s="1"/>
      <c r="AIE116" s="1"/>
      <c r="AIF116" s="1"/>
      <c r="AIG116" s="1"/>
      <c r="AIH116" s="1"/>
      <c r="AII116" s="1"/>
      <c r="AIJ116" s="1"/>
      <c r="AIK116" s="1"/>
      <c r="AIL116" s="1"/>
      <c r="AIM116" s="1"/>
      <c r="AIN116" s="1"/>
      <c r="AIO116" s="1"/>
      <c r="AIP116" s="1"/>
      <c r="AIQ116" s="1"/>
      <c r="AIR116" s="1"/>
      <c r="AIS116" s="1"/>
      <c r="AIT116" s="1"/>
      <c r="AIU116" s="1"/>
      <c r="AIV116" s="1"/>
      <c r="AIW116" s="1"/>
      <c r="AIX116" s="1"/>
      <c r="AIY116" s="1"/>
      <c r="AIZ116" s="1"/>
      <c r="AJA116" s="1"/>
      <c r="AJB116" s="1"/>
      <c r="AJC116" s="1"/>
      <c r="AJD116" s="1"/>
      <c r="AJE116" s="1"/>
      <c r="AJF116" s="1"/>
      <c r="AJG116" s="1"/>
      <c r="AJH116" s="1"/>
      <c r="AJI116" s="1"/>
      <c r="AJJ116" s="1"/>
      <c r="AJK116" s="1"/>
      <c r="AJL116" s="1"/>
      <c r="AJM116" s="1"/>
      <c r="AJN116" s="1"/>
      <c r="AJO116" s="1"/>
      <c r="AJP116" s="1"/>
      <c r="AJQ116" s="1"/>
      <c r="AJR116" s="1"/>
      <c r="AJS116" s="1"/>
      <c r="AJT116" s="1"/>
      <c r="AJU116" s="1"/>
      <c r="AJV116" s="1"/>
      <c r="AJW116" s="1"/>
      <c r="AJX116" s="1"/>
      <c r="AJY116" s="1"/>
      <c r="AJZ116" s="1"/>
      <c r="AKA116" s="1"/>
      <c r="AKB116" s="1"/>
      <c r="AKC116" s="1"/>
      <c r="AKD116" s="1"/>
      <c r="AKE116" s="1"/>
      <c r="AKF116" s="1"/>
      <c r="AKG116" s="1"/>
      <c r="AKH116" s="1"/>
      <c r="AKI116" s="1"/>
      <c r="AKJ116" s="1"/>
      <c r="AKK116" s="1"/>
      <c r="AKL116" s="1"/>
      <c r="AKM116" s="1"/>
      <c r="AKN116" s="1"/>
      <c r="AKO116" s="1"/>
      <c r="AKP116" s="1"/>
      <c r="AKQ116" s="1"/>
      <c r="AKR116" s="1"/>
      <c r="AKS116" s="1"/>
      <c r="AKT116" s="1"/>
      <c r="AKU116" s="1"/>
      <c r="AKV116" s="1"/>
      <c r="AKW116" s="1"/>
      <c r="AKX116" s="1"/>
      <c r="AKY116" s="1"/>
      <c r="AKZ116" s="1"/>
      <c r="ALA116" s="1"/>
      <c r="ALB116" s="1"/>
      <c r="ALC116" s="1"/>
      <c r="ALD116" s="1"/>
      <c r="ALE116" s="1"/>
      <c r="ALF116" s="1"/>
      <c r="ALG116" s="1"/>
      <c r="ALH116" s="1"/>
      <c r="ALI116" s="1"/>
      <c r="ALJ116" s="1"/>
      <c r="ALK116" s="1"/>
      <c r="ALL116" s="1"/>
      <c r="ALM116" s="1"/>
      <c r="ALN116" s="1"/>
      <c r="ALO116" s="1"/>
      <c r="ALP116" s="1"/>
      <c r="ALQ116" s="1"/>
      <c r="ALR116" s="1"/>
      <c r="ALS116" s="1"/>
      <c r="ALT116" s="1"/>
      <c r="ALU116" s="1"/>
      <c r="ALV116" s="1"/>
      <c r="ALW116" s="1"/>
      <c r="ALX116" s="1"/>
      <c r="ALY116" s="1"/>
      <c r="ALZ116" s="1"/>
      <c r="AMA116" s="1"/>
      <c r="AMB116" s="1"/>
      <c r="AMC116" s="1"/>
    </row>
    <row r="117" spans="1:1028" s="2" customFormat="1" ht="15" customHeight="1" x14ac:dyDescent="0.25">
      <c r="A117" s="124" t="s">
        <v>80</v>
      </c>
      <c r="B117" s="125" t="s">
        <v>35</v>
      </c>
      <c r="C117" s="124" t="s">
        <v>73</v>
      </c>
      <c r="D117" s="125">
        <v>121243257</v>
      </c>
      <c r="E117" s="124" t="s">
        <v>61</v>
      </c>
      <c r="F117" s="126">
        <v>245</v>
      </c>
      <c r="G117" s="126">
        <v>105</v>
      </c>
      <c r="H117" s="127">
        <f>+G117+F117</f>
        <v>350</v>
      </c>
      <c r="I117" s="128">
        <v>120</v>
      </c>
      <c r="J117" s="129">
        <f>+H117/I117</f>
        <v>2.9166666666666665</v>
      </c>
      <c r="K117" s="130">
        <f>VLOOKUP($A117,'ASISTENCIA '!$A:$Y,22,FALSE)</f>
        <v>0</v>
      </c>
      <c r="L117" s="131">
        <f>VLOOKUP($A117,'ASISTENCIA '!$A:$Y,23,FALSE)</f>
        <v>0</v>
      </c>
      <c r="M117" s="131">
        <f>I117-(K117*$AF$2+L117*$AF$4)</f>
        <v>120</v>
      </c>
      <c r="N117" s="129">
        <v>16</v>
      </c>
      <c r="O117" s="132"/>
      <c r="P117" s="126">
        <f>M117*J117</f>
        <v>350</v>
      </c>
      <c r="Q117" s="131">
        <f>VLOOKUP($A117,'ASISTENCIA '!$A:$Y,24,FALSE)</f>
        <v>0</v>
      </c>
      <c r="R117" s="126">
        <f>$M117-$Q117+$O117+$N117</f>
        <v>136</v>
      </c>
      <c r="S117" s="126">
        <f>+$R117*$J117</f>
        <v>396.66666666666663</v>
      </c>
      <c r="T117" s="117"/>
    </row>
    <row r="118" spans="1:1028" s="2" customFormat="1" x14ac:dyDescent="0.25">
      <c r="A118" s="125" t="s">
        <v>81</v>
      </c>
      <c r="B118" s="125" t="s">
        <v>35</v>
      </c>
      <c r="C118" s="124" t="s">
        <v>76</v>
      </c>
      <c r="D118" s="125">
        <v>121243034</v>
      </c>
      <c r="E118" s="124" t="s">
        <v>61</v>
      </c>
      <c r="F118" s="126">
        <v>245</v>
      </c>
      <c r="G118" s="126">
        <v>105</v>
      </c>
      <c r="H118" s="126">
        <f>+G118+F118</f>
        <v>350</v>
      </c>
      <c r="I118" s="128">
        <v>120</v>
      </c>
      <c r="J118" s="129">
        <f>+H118/I118</f>
        <v>2.9166666666666665</v>
      </c>
      <c r="K118" s="130">
        <f>VLOOKUP($A118,'ASISTENCIA '!$A:$Y,22,FALSE)</f>
        <v>0</v>
      </c>
      <c r="L118" s="131">
        <f>VLOOKUP($A118,'ASISTENCIA '!$A:$Y,23,FALSE)</f>
        <v>0</v>
      </c>
      <c r="M118" s="131">
        <f>I118-(K118*$AF$2+L118*$AF$4)</f>
        <v>120</v>
      </c>
      <c r="N118" s="129">
        <v>8</v>
      </c>
      <c r="O118" s="132"/>
      <c r="P118" s="126">
        <f>M118*J118</f>
        <v>350</v>
      </c>
      <c r="Q118" s="131">
        <f>VLOOKUP($A118,'ASISTENCIA '!$A:$Y,24,FALSE)</f>
        <v>2</v>
      </c>
      <c r="R118" s="126">
        <f>$M118-$Q118+$O118+$N118</f>
        <v>126</v>
      </c>
      <c r="S118" s="126">
        <f>+$R118*$J118</f>
        <v>367.5</v>
      </c>
      <c r="T118" s="117"/>
    </row>
    <row r="119" spans="1:1028" s="2" customFormat="1" ht="15.75" x14ac:dyDescent="0.25">
      <c r="A119" s="133" t="s">
        <v>39</v>
      </c>
      <c r="B119" s="133" t="s">
        <v>35</v>
      </c>
      <c r="C119" s="124" t="s">
        <v>75</v>
      </c>
      <c r="D119" s="125">
        <v>121243000</v>
      </c>
      <c r="E119" s="134" t="s">
        <v>61</v>
      </c>
      <c r="F119" s="126">
        <v>287.5</v>
      </c>
      <c r="G119" s="126"/>
      <c r="H119" s="126">
        <f>+G119+F119</f>
        <v>287.5</v>
      </c>
      <c r="I119" s="128">
        <v>120</v>
      </c>
      <c r="J119" s="129">
        <f>+H119/I119</f>
        <v>2.3958333333333335</v>
      </c>
      <c r="K119" s="130">
        <f>VLOOKUP($A119,'ASISTENCIA '!$A:$Y,22,FALSE)</f>
        <v>0</v>
      </c>
      <c r="L119" s="131">
        <f>VLOOKUP($A119,'ASISTENCIA '!$A:$Y,23,FALSE)</f>
        <v>0</v>
      </c>
      <c r="M119" s="131">
        <f t="shared" ref="M119:M120" si="79">I119-(K119*$AF$2+L119*$AF$4)</f>
        <v>120</v>
      </c>
      <c r="N119" s="129">
        <v>8</v>
      </c>
      <c r="O119" s="132"/>
      <c r="P119" s="126">
        <f>M119*J119</f>
        <v>287.5</v>
      </c>
      <c r="Q119" s="131">
        <f>VLOOKUP($A119,'ASISTENCIA '!$A:$Y,24,FALSE)</f>
        <v>1.5</v>
      </c>
      <c r="R119" s="126">
        <f>$M119-$Q119+$O119+$N119</f>
        <v>126.5</v>
      </c>
      <c r="S119" s="126">
        <f>+$R119*$J119</f>
        <v>303.07291666666669</v>
      </c>
      <c r="T119" s="117"/>
    </row>
    <row r="120" spans="1:1028" s="2" customFormat="1" ht="15.75" x14ac:dyDescent="0.25">
      <c r="A120" s="133" t="s">
        <v>83</v>
      </c>
      <c r="B120" s="133" t="s">
        <v>35</v>
      </c>
      <c r="C120" s="124" t="s">
        <v>84</v>
      </c>
      <c r="D120" s="125">
        <v>122693179</v>
      </c>
      <c r="E120" s="134" t="s">
        <v>61</v>
      </c>
      <c r="F120" s="126">
        <v>245</v>
      </c>
      <c r="G120" s="126">
        <v>55</v>
      </c>
      <c r="H120" s="126">
        <f>+G120+F120</f>
        <v>300</v>
      </c>
      <c r="I120" s="128">
        <v>120</v>
      </c>
      <c r="J120" s="129">
        <f>+H120/I120</f>
        <v>2.5</v>
      </c>
      <c r="K120" s="130">
        <f>VLOOKUP($A120,'ASISTENCIA '!$A:$Y,22,FALSE)</f>
        <v>0</v>
      </c>
      <c r="L120" s="131">
        <f>VLOOKUP($A120,'ASISTENCIA '!$A:$Y,23,FALSE)</f>
        <v>0</v>
      </c>
      <c r="M120" s="131">
        <f t="shared" si="79"/>
        <v>120</v>
      </c>
      <c r="N120" s="129"/>
      <c r="O120" s="132"/>
      <c r="P120" s="126">
        <f>M120*J120</f>
        <v>300</v>
      </c>
      <c r="Q120" s="131">
        <f>VLOOKUP($A120,'ASISTENCIA '!$A:$Y,24,FALSE)</f>
        <v>4</v>
      </c>
      <c r="R120" s="126">
        <f>$M120-$Q120+$O120+$N120</f>
        <v>116</v>
      </c>
      <c r="S120" s="126">
        <f>+$R120*$J120</f>
        <v>290</v>
      </c>
      <c r="T120" s="117"/>
    </row>
    <row r="121" spans="1:1028" x14ac:dyDescent="0.25">
      <c r="A121" s="117"/>
      <c r="B121" s="118"/>
      <c r="C121" s="117"/>
      <c r="D121" s="118"/>
      <c r="E121" s="118"/>
      <c r="F121" s="118"/>
      <c r="G121" s="118"/>
      <c r="H121" s="118"/>
      <c r="I121" s="118"/>
      <c r="J121" s="118"/>
      <c r="K121" s="118"/>
      <c r="L121" s="118"/>
      <c r="M121" s="118"/>
      <c r="N121" s="118"/>
      <c r="O121" s="118"/>
      <c r="P121" s="118"/>
      <c r="Q121" s="118"/>
      <c r="R121" s="118"/>
      <c r="S121" s="118"/>
      <c r="T121" s="118"/>
    </row>
    <row r="122" spans="1:1028" x14ac:dyDescent="0.25">
      <c r="A122" s="2" t="s">
        <v>35</v>
      </c>
    </row>
    <row r="123" spans="1:1028" ht="24" x14ac:dyDescent="0.25">
      <c r="A123" s="4" t="s">
        <v>0</v>
      </c>
      <c r="B123" s="4" t="s">
        <v>1</v>
      </c>
      <c r="C123" s="4" t="s">
        <v>64</v>
      </c>
      <c r="D123" s="4" t="s">
        <v>2</v>
      </c>
      <c r="E123" s="4" t="s">
        <v>3</v>
      </c>
      <c r="F123" s="4" t="s">
        <v>138</v>
      </c>
      <c r="G123" s="4" t="s">
        <v>139</v>
      </c>
      <c r="H123" s="4" t="s">
        <v>140</v>
      </c>
      <c r="I123" s="4" t="s">
        <v>141</v>
      </c>
      <c r="J123" s="4" t="s">
        <v>142</v>
      </c>
      <c r="K123" s="4" t="s">
        <v>143</v>
      </c>
      <c r="L123" s="4" t="s">
        <v>49</v>
      </c>
      <c r="M123" s="4" t="s">
        <v>40</v>
      </c>
      <c r="N123" s="4" t="s">
        <v>133</v>
      </c>
    </row>
    <row r="124" spans="1:1028" s="109" customFormat="1" ht="24.95" customHeight="1" x14ac:dyDescent="0.25">
      <c r="A124" s="94" t="s">
        <v>80</v>
      </c>
      <c r="B124" s="95" t="s">
        <v>35</v>
      </c>
      <c r="C124" s="94" t="s">
        <v>73</v>
      </c>
      <c r="D124" s="95">
        <v>121243257</v>
      </c>
      <c r="E124" s="94" t="s">
        <v>61</v>
      </c>
      <c r="F124" s="145">
        <f>+S117</f>
        <v>396.66666666666663</v>
      </c>
      <c r="G124" s="146">
        <v>245</v>
      </c>
      <c r="H124" s="146">
        <f>+F124-G124</f>
        <v>151.66666666666663</v>
      </c>
      <c r="I124" s="146">
        <f>+G124*0.03</f>
        <v>7.35</v>
      </c>
      <c r="J124" s="146">
        <f>+G124*0.0725</f>
        <v>17.762499999999999</v>
      </c>
      <c r="K124" s="147">
        <f>+H124*0.1</f>
        <v>15.166666666666664</v>
      </c>
      <c r="L124" s="147">
        <f>78.56+5.29</f>
        <v>83.850000000000009</v>
      </c>
      <c r="M124" s="146">
        <v>50</v>
      </c>
      <c r="N124" s="147">
        <f>+F124-I124-J124-K124-L124+M124</f>
        <v>322.53749999999991</v>
      </c>
    </row>
    <row r="125" spans="1:1028" s="109" customFormat="1" ht="24.95" customHeight="1" x14ac:dyDescent="0.25">
      <c r="A125" s="95" t="s">
        <v>81</v>
      </c>
      <c r="B125" s="95" t="s">
        <v>35</v>
      </c>
      <c r="C125" s="94" t="s">
        <v>76</v>
      </c>
      <c r="D125" s="95">
        <v>121243034</v>
      </c>
      <c r="E125" s="94" t="s">
        <v>61</v>
      </c>
      <c r="F125" s="145">
        <f>+S118</f>
        <v>367.5</v>
      </c>
      <c r="G125" s="146">
        <v>245</v>
      </c>
      <c r="H125" s="146">
        <f>+F125-G125</f>
        <v>122.5</v>
      </c>
      <c r="I125" s="146">
        <f>+G125*0.03</f>
        <v>7.35</v>
      </c>
      <c r="J125" s="146">
        <f>+G125*0.0725</f>
        <v>17.762499999999999</v>
      </c>
      <c r="K125" s="147">
        <f>+H125*0.1</f>
        <v>12.25</v>
      </c>
      <c r="L125" s="147"/>
      <c r="M125" s="146">
        <v>250</v>
      </c>
      <c r="N125" s="147">
        <f t="shared" ref="N125:N127" si="80">+F125-I125-J125-K125-L125+M125</f>
        <v>580.13750000000005</v>
      </c>
    </row>
    <row r="126" spans="1:1028" s="109" customFormat="1" ht="24.95" customHeight="1" x14ac:dyDescent="0.25">
      <c r="A126" s="148" t="s">
        <v>39</v>
      </c>
      <c r="B126" s="148" t="s">
        <v>35</v>
      </c>
      <c r="C126" s="94" t="s">
        <v>75</v>
      </c>
      <c r="D126" s="95">
        <v>121243000</v>
      </c>
      <c r="E126" s="149" t="s">
        <v>61</v>
      </c>
      <c r="F126" s="145">
        <f>+S119</f>
        <v>303.07291666666669</v>
      </c>
      <c r="G126" s="146">
        <v>122.5</v>
      </c>
      <c r="H126" s="146">
        <f>+F126-G126</f>
        <v>180.57291666666669</v>
      </c>
      <c r="I126" s="146">
        <f>+G126*0.03</f>
        <v>3.6749999999999998</v>
      </c>
      <c r="J126" s="146">
        <f>+G126*0.0725</f>
        <v>8.8812499999999996</v>
      </c>
      <c r="K126" s="147">
        <f>+H126*0.1</f>
        <v>18.057291666666668</v>
      </c>
      <c r="L126" s="147"/>
      <c r="M126" s="146"/>
      <c r="N126" s="147">
        <f t="shared" si="80"/>
        <v>272.45937499999997</v>
      </c>
    </row>
    <row r="127" spans="1:1028" s="109" customFormat="1" ht="24.95" customHeight="1" x14ac:dyDescent="0.25">
      <c r="A127" s="94" t="s">
        <v>83</v>
      </c>
      <c r="B127" s="95" t="s">
        <v>35</v>
      </c>
      <c r="C127" s="95" t="s">
        <v>84</v>
      </c>
      <c r="D127" s="95">
        <v>122693179</v>
      </c>
      <c r="E127" s="94" t="s">
        <v>61</v>
      </c>
      <c r="F127" s="145">
        <f>+S120</f>
        <v>290</v>
      </c>
      <c r="G127" s="146">
        <v>245</v>
      </c>
      <c r="H127" s="146">
        <f>+F127-G127</f>
        <v>45</v>
      </c>
      <c r="I127" s="146">
        <f>+G127*0.03</f>
        <v>7.35</v>
      </c>
      <c r="J127" s="146">
        <f>+G127*0.0725</f>
        <v>17.762499999999999</v>
      </c>
      <c r="K127" s="147">
        <f>+H127*0.1</f>
        <v>4.5</v>
      </c>
      <c r="L127" s="147">
        <f>15+3.57</f>
        <v>18.57</v>
      </c>
      <c r="M127" s="146">
        <v>50</v>
      </c>
      <c r="N127" s="147">
        <f t="shared" si="80"/>
        <v>291.8175</v>
      </c>
    </row>
    <row r="128" spans="1:1028" ht="18.75" x14ac:dyDescent="0.3">
      <c r="F128" s="135">
        <f t="shared" ref="F128:M128" si="81">SUM(F124:F127)</f>
        <v>1357.2395833333333</v>
      </c>
      <c r="G128" s="33">
        <f t="shared" si="81"/>
        <v>857.5</v>
      </c>
      <c r="H128" s="33">
        <f t="shared" si="81"/>
        <v>499.73958333333331</v>
      </c>
      <c r="I128" s="33">
        <f t="shared" si="81"/>
        <v>25.725000000000001</v>
      </c>
      <c r="J128" s="33">
        <f t="shared" si="81"/>
        <v>62.168750000000003</v>
      </c>
      <c r="K128" s="33">
        <f t="shared" si="81"/>
        <v>49.973958333333329</v>
      </c>
      <c r="L128" s="33">
        <f t="shared" si="81"/>
        <v>102.42000000000002</v>
      </c>
      <c r="M128" s="33">
        <f t="shared" si="81"/>
        <v>350</v>
      </c>
      <c r="N128" s="136">
        <f>SUM(N124:N127)</f>
        <v>1466.9518749999997</v>
      </c>
      <c r="Q128" s="33">
        <f>F128-I128-J128-K128-L128+M128</f>
        <v>1466.951875</v>
      </c>
    </row>
    <row r="130" spans="21:28" x14ac:dyDescent="0.25">
      <c r="U130" s="68"/>
      <c r="V130" s="68"/>
      <c r="AB130" s="68"/>
    </row>
  </sheetData>
  <autoFilter ref="A1:AB95"/>
  <phoneticPr fontId="7" type="noConversion"/>
  <conditionalFormatting sqref="S123:S127 M129:M1048576 M117:M122 M1:M91 M95:M115">
    <cfRule type="cellIs" dxfId="5" priority="212" operator="lessThan">
      <formula>$I$2</formula>
    </cfRule>
  </conditionalFormatting>
  <conditionalFormatting sqref="Q119:Q120 Q101:Q113 Q2:Q91">
    <cfRule type="cellIs" dxfId="4" priority="211" operator="greaterThan">
      <formula>0</formula>
    </cfRule>
  </conditionalFormatting>
  <conditionalFormatting sqref="M116">
    <cfRule type="cellIs" dxfId="3" priority="60" operator="lessThan">
      <formula>$I$2</formula>
    </cfRule>
  </conditionalFormatting>
  <conditionalFormatting sqref="Q117">
    <cfRule type="cellIs" dxfId="2" priority="54" operator="greaterThan">
      <formula>0</formula>
    </cfRule>
  </conditionalFormatting>
  <conditionalFormatting sqref="Q118">
    <cfRule type="cellIs" dxfId="1" priority="53" operator="greaterThan">
      <formula>0</formula>
    </cfRule>
  </conditionalFormatting>
  <conditionalFormatting sqref="M104:M105">
    <cfRule type="cellIs" dxfId="0" priority="14" operator="lessThan">
      <formula>$I$2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H41"/>
  <sheetViews>
    <sheetView showGridLines="0" showWhiteSpace="0" view="pageLayout" topLeftCell="A16" zoomScaleNormal="100" workbookViewId="0">
      <selection activeCell="F30" sqref="F30"/>
    </sheetView>
  </sheetViews>
  <sheetFormatPr baseColWidth="10" defaultColWidth="8.85546875" defaultRowHeight="15" x14ac:dyDescent="0.25"/>
  <cols>
    <col min="1" max="1" width="16.140625" bestFit="1" customWidth="1"/>
    <col min="6" max="6" width="16.140625" bestFit="1" customWidth="1"/>
    <col min="12" max="12" width="15.85546875" bestFit="1" customWidth="1"/>
  </cols>
  <sheetData>
    <row r="3" spans="1:8" ht="15.75" thickBot="1" x14ac:dyDescent="0.3">
      <c r="A3" s="15" t="s">
        <v>51</v>
      </c>
      <c r="B3" s="15"/>
      <c r="C3" s="15"/>
      <c r="D3" s="15"/>
      <c r="E3" s="15"/>
      <c r="F3" s="15"/>
      <c r="G3" s="15"/>
      <c r="H3" s="15"/>
    </row>
    <row r="4" spans="1:8" x14ac:dyDescent="0.25">
      <c r="A4" t="s">
        <v>52</v>
      </c>
      <c r="B4" t="s">
        <v>57</v>
      </c>
      <c r="G4" t="s">
        <v>54</v>
      </c>
    </row>
    <row r="5" spans="1:8" x14ac:dyDescent="0.25">
      <c r="A5" t="s">
        <v>53</v>
      </c>
      <c r="B5" t="s">
        <v>29</v>
      </c>
    </row>
    <row r="7" spans="1:8" x14ac:dyDescent="0.25">
      <c r="A7" t="s">
        <v>55</v>
      </c>
    </row>
    <row r="8" spans="1:8" x14ac:dyDescent="0.25">
      <c r="A8" s="16" t="s">
        <v>56</v>
      </c>
      <c r="B8" t="s">
        <v>48</v>
      </c>
      <c r="G8" s="18" t="e">
        <f>VLOOKUP($B5,PLANILLA!$A:$U,21,FALSE)</f>
        <v>#N/A</v>
      </c>
    </row>
    <row r="9" spans="1:8" x14ac:dyDescent="0.25">
      <c r="A9" s="16" t="s">
        <v>56</v>
      </c>
      <c r="B9" t="s">
        <v>60</v>
      </c>
      <c r="G9" t="e">
        <f>VLOOKUP($B5,PLANILLA!$A:$O,15,FALSE)</f>
        <v>#N/A</v>
      </c>
    </row>
    <row r="10" spans="1:8" x14ac:dyDescent="0.25">
      <c r="A10" s="16" t="s">
        <v>56</v>
      </c>
      <c r="B10" t="s">
        <v>49</v>
      </c>
      <c r="G10" s="18" t="e">
        <f>VLOOKUP($B5,PLANILLA!$A:$AD,29,FALSE)</f>
        <v>#N/A</v>
      </c>
    </row>
    <row r="12" spans="1:8" x14ac:dyDescent="0.25">
      <c r="F12" t="s">
        <v>50</v>
      </c>
      <c r="G12" s="18" t="e">
        <f>G8-G10</f>
        <v>#N/A</v>
      </c>
    </row>
    <row r="13" spans="1:8" x14ac:dyDescent="0.25">
      <c r="G13" s="18"/>
    </row>
    <row r="17" spans="1:8" ht="15.75" thickBot="1" x14ac:dyDescent="0.3">
      <c r="A17" s="15" t="s">
        <v>51</v>
      </c>
      <c r="B17" s="15"/>
      <c r="C17" s="15"/>
      <c r="D17" s="15"/>
      <c r="E17" s="15"/>
      <c r="F17" s="15"/>
      <c r="G17" s="15"/>
      <c r="H17" s="15"/>
    </row>
    <row r="18" spans="1:8" x14ac:dyDescent="0.25">
      <c r="A18" t="s">
        <v>52</v>
      </c>
      <c r="B18" t="s">
        <v>57</v>
      </c>
      <c r="G18" t="s">
        <v>54</v>
      </c>
    </row>
    <row r="19" spans="1:8" x14ac:dyDescent="0.25">
      <c r="A19" t="s">
        <v>53</v>
      </c>
      <c r="B19" t="s">
        <v>30</v>
      </c>
    </row>
    <row r="21" spans="1:8" x14ac:dyDescent="0.25">
      <c r="A21" t="s">
        <v>55</v>
      </c>
    </row>
    <row r="22" spans="1:8" x14ac:dyDescent="0.25">
      <c r="A22" s="16" t="s">
        <v>56</v>
      </c>
      <c r="B22" t="s">
        <v>48</v>
      </c>
      <c r="G22" s="18" t="e">
        <f>VLOOKUP($B19,PLANILLA!$A:$U,21,FALSE)</f>
        <v>#N/A</v>
      </c>
    </row>
    <row r="23" spans="1:8" x14ac:dyDescent="0.25">
      <c r="A23" s="16" t="s">
        <v>56</v>
      </c>
      <c r="B23" t="s">
        <v>60</v>
      </c>
      <c r="G23" t="e">
        <f>VLOOKUP($B19,PLANILLA!$A:$O,15,FALSE)</f>
        <v>#N/A</v>
      </c>
    </row>
    <row r="24" spans="1:8" x14ac:dyDescent="0.25">
      <c r="A24" s="16" t="s">
        <v>56</v>
      </c>
      <c r="B24" t="s">
        <v>49</v>
      </c>
      <c r="G24" s="18" t="e">
        <f>VLOOKUP($B19,PLANILLA!$A:$AD,29,FALSE)</f>
        <v>#N/A</v>
      </c>
    </row>
    <row r="26" spans="1:8" x14ac:dyDescent="0.25">
      <c r="F26" t="s">
        <v>50</v>
      </c>
      <c r="G26" s="18" t="e">
        <f>G22-G24</f>
        <v>#N/A</v>
      </c>
    </row>
    <row r="29" spans="1:8" x14ac:dyDescent="0.25">
      <c r="G29" s="17"/>
    </row>
    <row r="32" spans="1:8" ht="15.75" thickBot="1" x14ac:dyDescent="0.3">
      <c r="A32" s="15" t="s">
        <v>51</v>
      </c>
      <c r="B32" s="15"/>
      <c r="C32" s="15"/>
      <c r="D32" s="15"/>
      <c r="E32" s="15"/>
      <c r="F32" s="15"/>
      <c r="G32" s="15"/>
      <c r="H32" s="15"/>
    </row>
    <row r="33" spans="1:7" x14ac:dyDescent="0.25">
      <c r="A33" t="s">
        <v>52</v>
      </c>
      <c r="B33" t="s">
        <v>57</v>
      </c>
      <c r="G33" t="s">
        <v>54</v>
      </c>
    </row>
    <row r="34" spans="1:7" x14ac:dyDescent="0.25">
      <c r="A34" t="s">
        <v>53</v>
      </c>
      <c r="B34" t="s">
        <v>36</v>
      </c>
    </row>
    <row r="36" spans="1:7" x14ac:dyDescent="0.25">
      <c r="A36" t="s">
        <v>55</v>
      </c>
    </row>
    <row r="37" spans="1:7" x14ac:dyDescent="0.25">
      <c r="A37" s="16" t="s">
        <v>56</v>
      </c>
      <c r="B37" t="s">
        <v>48</v>
      </c>
      <c r="G37" s="18" t="e">
        <f>VLOOKUP($B34,PLANILLA!$A:$U,21,FALSE)</f>
        <v>#N/A</v>
      </c>
    </row>
    <row r="38" spans="1:7" x14ac:dyDescent="0.25">
      <c r="A38" s="16" t="s">
        <v>56</v>
      </c>
      <c r="B38" t="s">
        <v>60</v>
      </c>
      <c r="G38" t="e">
        <f>VLOOKUP($B34,PLANILLA!$A:$O,15,FALSE)</f>
        <v>#N/A</v>
      </c>
    </row>
    <row r="39" spans="1:7" x14ac:dyDescent="0.25">
      <c r="A39" s="16" t="s">
        <v>56</v>
      </c>
      <c r="B39" t="s">
        <v>49</v>
      </c>
      <c r="G39" s="18" t="e">
        <f>VLOOKUP($B34,PLANILLA!$A:$AD,29,FALSE)</f>
        <v>#N/A</v>
      </c>
    </row>
    <row r="41" spans="1:7" x14ac:dyDescent="0.25">
      <c r="F41" t="s">
        <v>50</v>
      </c>
      <c r="G41" s="18" t="e">
        <f>G37-G39</f>
        <v>#N/A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PLANILLA!$A:$A</xm:f>
          </x14:formula1>
          <xm:sqref>B5 B34 B19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139"/>
  <sheetViews>
    <sheetView zoomScale="70" zoomScaleNormal="70" workbookViewId="0">
      <pane xSplit="1" ySplit="2" topLeftCell="E86" activePane="bottomRight" state="frozen"/>
      <selection pane="topRight" activeCell="B1" sqref="B1"/>
      <selection pane="bottomLeft" activeCell="A2" sqref="A2"/>
      <selection pane="bottomRight" activeCell="S108" sqref="S108"/>
    </sheetView>
  </sheetViews>
  <sheetFormatPr baseColWidth="10" defaultColWidth="8.85546875" defaultRowHeight="15" x14ac:dyDescent="0.25"/>
  <cols>
    <col min="1" max="1" width="42.85546875" style="2" customWidth="1"/>
    <col min="2" max="2" width="13.28515625" style="2" customWidth="1"/>
    <col min="3" max="3" width="21.5703125" style="2" customWidth="1"/>
    <col min="4" max="4" width="22" style="2" customWidth="1"/>
    <col min="5" max="5" width="14" style="2" customWidth="1"/>
    <col min="6" max="6" width="8.7109375" style="2" customWidth="1"/>
    <col min="7" max="14" width="8.85546875" style="2" customWidth="1"/>
    <col min="15" max="15" width="10.28515625" style="2" customWidth="1"/>
    <col min="16" max="16" width="8.85546875" style="2" customWidth="1"/>
    <col min="17" max="17" width="10.28515625" style="2" customWidth="1"/>
    <col min="18" max="18" width="9.85546875" style="2" customWidth="1"/>
    <col min="19" max="21" width="9.140625" style="2"/>
    <col min="22" max="23" width="8.85546875" style="2"/>
    <col min="24" max="24" width="11.28515625" style="2" customWidth="1"/>
    <col min="25" max="16384" width="8.85546875" style="2"/>
  </cols>
  <sheetData>
    <row r="1" spans="1:28" ht="15.75" thickBot="1" x14ac:dyDescent="0.3">
      <c r="F1" s="2" t="s">
        <v>43</v>
      </c>
      <c r="G1" s="2" t="s">
        <v>254</v>
      </c>
      <c r="H1" s="2" t="s">
        <v>297</v>
      </c>
      <c r="I1" s="2" t="s">
        <v>255</v>
      </c>
      <c r="J1" s="2" t="s">
        <v>256</v>
      </c>
      <c r="K1" s="2" t="s">
        <v>252</v>
      </c>
      <c r="L1" s="2" t="s">
        <v>253</v>
      </c>
      <c r="M1" s="2" t="s">
        <v>43</v>
      </c>
      <c r="N1" s="2" t="s">
        <v>254</v>
      </c>
      <c r="O1" s="2" t="s">
        <v>297</v>
      </c>
      <c r="P1" s="2" t="s">
        <v>298</v>
      </c>
      <c r="Q1" s="2" t="s">
        <v>256</v>
      </c>
      <c r="R1" s="2" t="s">
        <v>252</v>
      </c>
      <c r="S1" s="2" t="s">
        <v>253</v>
      </c>
      <c r="T1" s="2" t="s">
        <v>43</v>
      </c>
    </row>
    <row r="2" spans="1:28" ht="15.75" thickBot="1" x14ac:dyDescent="0.3">
      <c r="A2" s="74" t="s">
        <v>25</v>
      </c>
      <c r="B2" s="74" t="s">
        <v>1</v>
      </c>
      <c r="C2" s="74" t="s">
        <v>64</v>
      </c>
      <c r="D2" s="74" t="s">
        <v>26</v>
      </c>
      <c r="E2" s="74" t="s">
        <v>3</v>
      </c>
      <c r="F2" s="75">
        <v>45017</v>
      </c>
      <c r="G2" s="75">
        <v>45018</v>
      </c>
      <c r="H2" s="75">
        <v>45019</v>
      </c>
      <c r="I2" s="75">
        <v>45020</v>
      </c>
      <c r="J2" s="75">
        <v>45021</v>
      </c>
      <c r="K2" s="75">
        <v>45022</v>
      </c>
      <c r="L2" s="75">
        <v>45023</v>
      </c>
      <c r="M2" s="75">
        <v>45024</v>
      </c>
      <c r="N2" s="75">
        <v>45025</v>
      </c>
      <c r="O2" s="75">
        <v>45026</v>
      </c>
      <c r="P2" s="75">
        <v>45027</v>
      </c>
      <c r="Q2" s="75">
        <v>45028</v>
      </c>
      <c r="R2" s="75">
        <v>45029</v>
      </c>
      <c r="S2" s="75">
        <v>45030</v>
      </c>
      <c r="T2" s="75">
        <v>45031</v>
      </c>
      <c r="U2" s="75"/>
      <c r="V2" s="76" t="s">
        <v>7</v>
      </c>
      <c r="W2" s="77" t="s">
        <v>8</v>
      </c>
      <c r="X2" s="77" t="s">
        <v>33</v>
      </c>
      <c r="Y2" s="78" t="s">
        <v>28</v>
      </c>
      <c r="AA2" s="2" t="s">
        <v>7</v>
      </c>
      <c r="AB2" s="2" t="s">
        <v>42</v>
      </c>
    </row>
    <row r="3" spans="1:28" ht="15" customHeight="1" x14ac:dyDescent="0.25">
      <c r="A3" s="94" t="s">
        <v>144</v>
      </c>
      <c r="B3" s="19" t="s">
        <v>34</v>
      </c>
      <c r="C3" s="7" t="s">
        <v>145</v>
      </c>
      <c r="D3" s="7">
        <v>121243406</v>
      </c>
      <c r="E3" s="7" t="s">
        <v>61</v>
      </c>
      <c r="F3" s="19" t="s">
        <v>90</v>
      </c>
      <c r="G3" s="19" t="s">
        <v>90</v>
      </c>
      <c r="H3" s="19" t="s">
        <v>91</v>
      </c>
      <c r="I3" s="19" t="s">
        <v>91</v>
      </c>
      <c r="J3" s="71">
        <v>240</v>
      </c>
      <c r="K3" s="19" t="s">
        <v>91</v>
      </c>
      <c r="L3" s="19" t="s">
        <v>8</v>
      </c>
      <c r="M3" s="19" t="s">
        <v>90</v>
      </c>
      <c r="N3" s="19" t="s">
        <v>90</v>
      </c>
      <c r="O3" s="19" t="s">
        <v>91</v>
      </c>
      <c r="P3" s="19" t="s">
        <v>91</v>
      </c>
      <c r="Q3" s="19" t="s">
        <v>91</v>
      </c>
      <c r="R3" s="19" t="s">
        <v>91</v>
      </c>
      <c r="S3" s="19" t="s">
        <v>91</v>
      </c>
      <c r="T3" s="19" t="s">
        <v>90</v>
      </c>
      <c r="U3" s="94"/>
      <c r="V3" s="2">
        <f>COUNTIF(F3:U3,$V$2)</f>
        <v>0</v>
      </c>
      <c r="W3" s="2">
        <f>COUNTIF(F3:U3,$W$2)</f>
        <v>1</v>
      </c>
      <c r="X3" s="2">
        <f>+SUM(F3:U3)/60</f>
        <v>4</v>
      </c>
      <c r="Y3" s="2">
        <f>COUNTIF(F3:U3,$Y$2)</f>
        <v>0</v>
      </c>
    </row>
    <row r="4" spans="1:28" ht="15" customHeight="1" x14ac:dyDescent="0.25">
      <c r="A4" s="81" t="s">
        <v>258</v>
      </c>
      <c r="B4" s="7" t="s">
        <v>94</v>
      </c>
      <c r="C4" s="19" t="s">
        <v>264</v>
      </c>
      <c r="D4" s="19">
        <v>124911553</v>
      </c>
      <c r="E4" s="7" t="s">
        <v>61</v>
      </c>
      <c r="F4" s="19" t="s">
        <v>90</v>
      </c>
      <c r="G4" s="19" t="s">
        <v>90</v>
      </c>
      <c r="H4" s="19" t="s">
        <v>91</v>
      </c>
      <c r="I4" s="19" t="s">
        <v>91</v>
      </c>
      <c r="J4" s="19" t="s">
        <v>91</v>
      </c>
      <c r="K4" s="19" t="s">
        <v>90</v>
      </c>
      <c r="L4" s="98" t="s">
        <v>8</v>
      </c>
      <c r="M4" s="19" t="s">
        <v>90</v>
      </c>
      <c r="N4" s="19" t="s">
        <v>91</v>
      </c>
      <c r="O4" s="19" t="s">
        <v>91</v>
      </c>
      <c r="P4" s="19" t="s">
        <v>91</v>
      </c>
      <c r="Q4" s="19" t="s">
        <v>91</v>
      </c>
      <c r="R4" s="19" t="s">
        <v>91</v>
      </c>
      <c r="S4" s="19" t="s">
        <v>90</v>
      </c>
      <c r="T4" s="19" t="s">
        <v>90</v>
      </c>
      <c r="U4" s="95"/>
      <c r="V4" s="2">
        <f t="shared" ref="V4:V7" si="0">COUNTIF(F4:U4,$V$2)</f>
        <v>0</v>
      </c>
      <c r="W4" s="2">
        <f t="shared" ref="W4:W7" si="1">COUNTIF(F4:U4,$W$2)</f>
        <v>1</v>
      </c>
      <c r="X4" s="2">
        <f t="shared" ref="X4:X7" si="2">+SUM(F4:U4)/60</f>
        <v>0</v>
      </c>
      <c r="Y4" s="2">
        <f t="shared" ref="Y4:Y7" si="3">COUNTIF(F4:U4,$Y$2)</f>
        <v>0</v>
      </c>
      <c r="Z4" s="2" t="s">
        <v>43</v>
      </c>
      <c r="AA4" s="2" t="s">
        <v>44</v>
      </c>
    </row>
    <row r="5" spans="1:28" ht="15" customHeight="1" x14ac:dyDescent="0.25">
      <c r="A5" s="7" t="s">
        <v>126</v>
      </c>
      <c r="B5" s="20" t="s">
        <v>128</v>
      </c>
      <c r="C5" s="7" t="s">
        <v>130</v>
      </c>
      <c r="D5" s="7">
        <v>122171580</v>
      </c>
      <c r="E5" s="20" t="s">
        <v>61</v>
      </c>
      <c r="F5" s="7" t="s">
        <v>90</v>
      </c>
      <c r="G5" s="7" t="s">
        <v>91</v>
      </c>
      <c r="H5" s="7" t="s">
        <v>90</v>
      </c>
      <c r="I5" s="7" t="s">
        <v>91</v>
      </c>
      <c r="J5" s="7" t="s">
        <v>91</v>
      </c>
      <c r="K5" s="7" t="s">
        <v>8</v>
      </c>
      <c r="L5" s="7" t="s">
        <v>8</v>
      </c>
      <c r="M5" s="7" t="s">
        <v>91</v>
      </c>
      <c r="N5" s="7" t="s">
        <v>90</v>
      </c>
      <c r="O5" s="7" t="s">
        <v>90</v>
      </c>
      <c r="P5" s="7" t="s">
        <v>8</v>
      </c>
      <c r="Q5" s="7" t="s">
        <v>91</v>
      </c>
      <c r="R5" s="7" t="s">
        <v>91</v>
      </c>
      <c r="S5" s="7" t="s">
        <v>91</v>
      </c>
      <c r="T5" s="7" t="s">
        <v>91</v>
      </c>
      <c r="U5" s="94"/>
      <c r="V5" s="2">
        <f t="shared" si="0"/>
        <v>0</v>
      </c>
      <c r="W5" s="2">
        <f t="shared" si="1"/>
        <v>3</v>
      </c>
      <c r="X5" s="2">
        <f t="shared" si="2"/>
        <v>0</v>
      </c>
      <c r="Y5" s="2">
        <f t="shared" si="3"/>
        <v>0</v>
      </c>
      <c r="Z5" s="2" t="s">
        <v>28</v>
      </c>
      <c r="AA5" s="2" t="s">
        <v>45</v>
      </c>
    </row>
    <row r="6" spans="1:28" ht="15" customHeight="1" x14ac:dyDescent="0.25">
      <c r="A6" s="19" t="s">
        <v>170</v>
      </c>
      <c r="B6" s="7" t="s">
        <v>94</v>
      </c>
      <c r="C6" s="19" t="s">
        <v>171</v>
      </c>
      <c r="D6" s="19">
        <v>123621161</v>
      </c>
      <c r="E6" s="7" t="s">
        <v>61</v>
      </c>
      <c r="F6" s="19" t="s">
        <v>90</v>
      </c>
      <c r="G6" s="19" t="s">
        <v>90</v>
      </c>
      <c r="H6" s="19" t="s">
        <v>91</v>
      </c>
      <c r="I6" s="19" t="s">
        <v>91</v>
      </c>
      <c r="J6" s="19">
        <v>30</v>
      </c>
      <c r="K6" s="98" t="s">
        <v>8</v>
      </c>
      <c r="L6" s="19" t="s">
        <v>7</v>
      </c>
      <c r="M6" s="19" t="s">
        <v>90</v>
      </c>
      <c r="N6" s="19" t="s">
        <v>90</v>
      </c>
      <c r="O6" s="19" t="s">
        <v>91</v>
      </c>
      <c r="P6" s="19" t="s">
        <v>91</v>
      </c>
      <c r="Q6" s="19" t="s">
        <v>91</v>
      </c>
      <c r="R6" s="19">
        <v>30</v>
      </c>
      <c r="S6" s="19">
        <v>30</v>
      </c>
      <c r="T6" s="19" t="s">
        <v>90</v>
      </c>
      <c r="U6" s="94"/>
      <c r="V6" s="2">
        <f t="shared" si="0"/>
        <v>1</v>
      </c>
      <c r="W6" s="2">
        <f t="shared" si="1"/>
        <v>1</v>
      </c>
      <c r="X6" s="2">
        <f t="shared" si="2"/>
        <v>1.5</v>
      </c>
      <c r="Y6" s="2">
        <f t="shared" si="3"/>
        <v>0</v>
      </c>
    </row>
    <row r="7" spans="1:28" ht="15" customHeight="1" x14ac:dyDescent="0.25">
      <c r="A7" s="81" t="s">
        <v>155</v>
      </c>
      <c r="B7" s="7" t="s">
        <v>94</v>
      </c>
      <c r="C7" s="7" t="s">
        <v>156</v>
      </c>
      <c r="D7" s="7">
        <v>123410961</v>
      </c>
      <c r="E7" s="7" t="s">
        <v>61</v>
      </c>
      <c r="F7" s="80" t="s">
        <v>92</v>
      </c>
      <c r="G7" s="19" t="s">
        <v>90</v>
      </c>
      <c r="H7" s="19" t="s">
        <v>91</v>
      </c>
      <c r="I7" s="19" t="s">
        <v>91</v>
      </c>
      <c r="J7" s="19" t="s">
        <v>91</v>
      </c>
      <c r="K7" s="19" t="s">
        <v>90</v>
      </c>
      <c r="L7" s="98" t="s">
        <v>8</v>
      </c>
      <c r="M7" s="19" t="s">
        <v>90</v>
      </c>
      <c r="N7" s="19" t="s">
        <v>91</v>
      </c>
      <c r="O7" s="19" t="s">
        <v>91</v>
      </c>
      <c r="P7" s="19" t="s">
        <v>91</v>
      </c>
      <c r="Q7" s="19" t="s">
        <v>91</v>
      </c>
      <c r="R7" s="19" t="s">
        <v>91</v>
      </c>
      <c r="S7" s="19" t="s">
        <v>91</v>
      </c>
      <c r="T7" s="19" t="s">
        <v>90</v>
      </c>
      <c r="U7" s="94"/>
      <c r="V7" s="2">
        <f t="shared" si="0"/>
        <v>0</v>
      </c>
      <c r="W7" s="2">
        <f t="shared" si="1"/>
        <v>1</v>
      </c>
      <c r="X7" s="2">
        <f t="shared" si="2"/>
        <v>0</v>
      </c>
      <c r="Y7" s="2">
        <f t="shared" si="3"/>
        <v>0</v>
      </c>
    </row>
    <row r="8" spans="1:28" ht="15" customHeight="1" x14ac:dyDescent="0.25">
      <c r="A8" s="19" t="s">
        <v>185</v>
      </c>
      <c r="B8" s="19" t="s">
        <v>82</v>
      </c>
      <c r="C8" s="7" t="s">
        <v>192</v>
      </c>
      <c r="D8" s="7">
        <v>123930232</v>
      </c>
      <c r="E8" s="7" t="s">
        <v>61</v>
      </c>
      <c r="F8" s="19" t="s">
        <v>90</v>
      </c>
      <c r="G8" s="19" t="s">
        <v>90</v>
      </c>
      <c r="H8" s="19" t="s">
        <v>91</v>
      </c>
      <c r="I8" s="19" t="s">
        <v>91</v>
      </c>
      <c r="J8" s="19" t="s">
        <v>7</v>
      </c>
      <c r="K8" s="98" t="s">
        <v>8</v>
      </c>
      <c r="L8" s="19" t="s">
        <v>91</v>
      </c>
      <c r="M8" s="19" t="s">
        <v>90</v>
      </c>
      <c r="N8" s="19" t="s">
        <v>90</v>
      </c>
      <c r="O8" s="19" t="s">
        <v>91</v>
      </c>
      <c r="P8" s="19" t="s">
        <v>91</v>
      </c>
      <c r="Q8" s="99" t="s">
        <v>28</v>
      </c>
      <c r="R8" s="99" t="s">
        <v>8</v>
      </c>
      <c r="S8" s="19" t="s">
        <v>8</v>
      </c>
      <c r="T8" s="19" t="s">
        <v>90</v>
      </c>
      <c r="U8" s="94"/>
      <c r="V8" s="2">
        <f t="shared" ref="V8:V67" si="4">COUNTIF(F8:U8,$V$2)</f>
        <v>1</v>
      </c>
      <c r="W8" s="2">
        <f t="shared" ref="W8:W67" si="5">COUNTIF(F8:U8,$W$2)</f>
        <v>3</v>
      </c>
      <c r="X8" s="2">
        <f t="shared" ref="X8:X67" si="6">+SUM(F8:U8)/60</f>
        <v>0</v>
      </c>
      <c r="Y8" s="2">
        <f t="shared" ref="Y8:Y67" si="7">COUNTIF(F8:U8,$Y$2)</f>
        <v>1</v>
      </c>
    </row>
    <row r="9" spans="1:28" ht="15" customHeight="1" x14ac:dyDescent="0.25">
      <c r="A9" s="19" t="s">
        <v>157</v>
      </c>
      <c r="B9" s="7" t="s">
        <v>94</v>
      </c>
      <c r="C9" s="7" t="s">
        <v>158</v>
      </c>
      <c r="D9" s="19">
        <v>123449936</v>
      </c>
      <c r="E9" s="7" t="s">
        <v>61</v>
      </c>
      <c r="F9" s="19" t="s">
        <v>90</v>
      </c>
      <c r="G9" s="19" t="s">
        <v>91</v>
      </c>
      <c r="H9" s="19" t="s">
        <v>91</v>
      </c>
      <c r="I9" s="19" t="s">
        <v>90</v>
      </c>
      <c r="J9" s="19" t="s">
        <v>91</v>
      </c>
      <c r="K9" s="19" t="s">
        <v>91</v>
      </c>
      <c r="L9" s="98" t="s">
        <v>8</v>
      </c>
      <c r="M9" s="19" t="s">
        <v>90</v>
      </c>
      <c r="N9" s="19" t="s">
        <v>91</v>
      </c>
      <c r="O9" s="19" t="s">
        <v>7</v>
      </c>
      <c r="P9" s="19" t="s">
        <v>91</v>
      </c>
      <c r="Q9" s="19" t="s">
        <v>90</v>
      </c>
      <c r="R9" s="19" t="s">
        <v>91</v>
      </c>
      <c r="S9" s="19" t="s">
        <v>91</v>
      </c>
      <c r="T9" s="19" t="s">
        <v>90</v>
      </c>
      <c r="U9" s="94"/>
      <c r="V9" s="2">
        <f>COUNTIF(F9:U9,$V$2)</f>
        <v>1</v>
      </c>
      <c r="W9" s="2">
        <f>COUNTIF(F9:U9,$W$2)</f>
        <v>1</v>
      </c>
      <c r="X9" s="2">
        <f>+SUM(F9:U9)/60</f>
        <v>0</v>
      </c>
      <c r="Y9" s="2">
        <f>COUNTIF(F9:U9,$Y$2)</f>
        <v>0</v>
      </c>
    </row>
    <row r="10" spans="1:28" ht="15" customHeight="1" x14ac:dyDescent="0.25">
      <c r="A10" s="19" t="s">
        <v>151</v>
      </c>
      <c r="B10" s="19" t="s">
        <v>82</v>
      </c>
      <c r="C10" s="7" t="s">
        <v>152</v>
      </c>
      <c r="D10" s="7">
        <v>122223449</v>
      </c>
      <c r="E10" s="7" t="s">
        <v>61</v>
      </c>
      <c r="F10" s="19" t="s">
        <v>90</v>
      </c>
      <c r="G10" s="19" t="s">
        <v>90</v>
      </c>
      <c r="H10" s="19" t="s">
        <v>91</v>
      </c>
      <c r="I10" s="19" t="s">
        <v>91</v>
      </c>
      <c r="J10" s="19" t="s">
        <v>91</v>
      </c>
      <c r="K10" s="19" t="s">
        <v>91</v>
      </c>
      <c r="L10" s="98" t="s">
        <v>8</v>
      </c>
      <c r="M10" s="19" t="s">
        <v>90</v>
      </c>
      <c r="N10" s="19" t="s">
        <v>90</v>
      </c>
      <c r="O10" s="19" t="s">
        <v>91</v>
      </c>
      <c r="P10" s="19" t="s">
        <v>91</v>
      </c>
      <c r="Q10" s="19">
        <v>60</v>
      </c>
      <c r="R10" s="19" t="s">
        <v>91</v>
      </c>
      <c r="S10" s="19" t="s">
        <v>91</v>
      </c>
      <c r="T10" s="19" t="s">
        <v>90</v>
      </c>
      <c r="U10" s="94"/>
      <c r="V10" s="2">
        <f t="shared" si="4"/>
        <v>0</v>
      </c>
      <c r="W10" s="2">
        <f t="shared" si="5"/>
        <v>1</v>
      </c>
      <c r="X10" s="2">
        <f t="shared" si="6"/>
        <v>1</v>
      </c>
      <c r="Y10" s="2">
        <f t="shared" si="7"/>
        <v>0</v>
      </c>
    </row>
    <row r="11" spans="1:28" ht="15" customHeight="1" x14ac:dyDescent="0.25">
      <c r="A11" s="19" t="s">
        <v>204</v>
      </c>
      <c r="B11" s="7" t="s">
        <v>94</v>
      </c>
      <c r="C11" s="7" t="s">
        <v>96</v>
      </c>
      <c r="D11" s="7">
        <v>121739080</v>
      </c>
      <c r="E11" s="7" t="s">
        <v>61</v>
      </c>
      <c r="F11" s="19">
        <v>60</v>
      </c>
      <c r="G11" s="19" t="s">
        <v>90</v>
      </c>
      <c r="H11" s="19" t="s">
        <v>91</v>
      </c>
      <c r="I11" s="19" t="s">
        <v>91</v>
      </c>
      <c r="J11" s="19" t="s">
        <v>90</v>
      </c>
      <c r="K11" s="98" t="s">
        <v>8</v>
      </c>
      <c r="L11" s="19">
        <v>60</v>
      </c>
      <c r="M11" s="19" t="s">
        <v>91</v>
      </c>
      <c r="N11" s="19" t="s">
        <v>90</v>
      </c>
      <c r="O11" s="19" t="s">
        <v>91</v>
      </c>
      <c r="P11" s="19" t="s">
        <v>91</v>
      </c>
      <c r="Q11" s="19" t="s">
        <v>91</v>
      </c>
      <c r="R11" s="19" t="s">
        <v>90</v>
      </c>
      <c r="S11" s="99" t="s">
        <v>7</v>
      </c>
      <c r="T11" s="19" t="s">
        <v>91</v>
      </c>
      <c r="U11" s="94"/>
      <c r="V11" s="2">
        <f t="shared" si="4"/>
        <v>1</v>
      </c>
      <c r="W11" s="2">
        <f t="shared" si="5"/>
        <v>1</v>
      </c>
      <c r="X11" s="2">
        <f t="shared" si="6"/>
        <v>2</v>
      </c>
      <c r="Y11" s="2">
        <f t="shared" si="7"/>
        <v>0</v>
      </c>
    </row>
    <row r="12" spans="1:28" ht="15" customHeight="1" x14ac:dyDescent="0.25">
      <c r="A12" s="81" t="s">
        <v>97</v>
      </c>
      <c r="B12" s="7" t="s">
        <v>94</v>
      </c>
      <c r="C12" s="7" t="s">
        <v>98</v>
      </c>
      <c r="D12" s="7">
        <v>122165277</v>
      </c>
      <c r="E12" s="7" t="s">
        <v>61</v>
      </c>
      <c r="F12" s="19">
        <v>30</v>
      </c>
      <c r="G12" s="19" t="s">
        <v>91</v>
      </c>
      <c r="H12" s="19" t="s">
        <v>91</v>
      </c>
      <c r="I12" s="19" t="s">
        <v>90</v>
      </c>
      <c r="J12" s="19" t="s">
        <v>91</v>
      </c>
      <c r="K12" s="19" t="s">
        <v>90</v>
      </c>
      <c r="L12" s="98" t="s">
        <v>8</v>
      </c>
      <c r="M12" s="19" t="s">
        <v>91</v>
      </c>
      <c r="N12" s="19" t="s">
        <v>91</v>
      </c>
      <c r="O12" s="19" t="s">
        <v>91</v>
      </c>
      <c r="P12" s="19" t="s">
        <v>90</v>
      </c>
      <c r="Q12" s="19" t="s">
        <v>91</v>
      </c>
      <c r="R12" s="19" t="s">
        <v>90</v>
      </c>
      <c r="S12" s="19" t="s">
        <v>300</v>
      </c>
      <c r="T12" s="19" t="s">
        <v>91</v>
      </c>
      <c r="U12" s="94"/>
      <c r="V12" s="2">
        <f t="shared" si="4"/>
        <v>0</v>
      </c>
      <c r="W12" s="2">
        <f t="shared" si="5"/>
        <v>1</v>
      </c>
      <c r="X12" s="2">
        <f t="shared" si="6"/>
        <v>0.5</v>
      </c>
      <c r="Y12" s="2">
        <f t="shared" si="7"/>
        <v>0</v>
      </c>
    </row>
    <row r="13" spans="1:28" ht="15" customHeight="1" x14ac:dyDescent="0.25">
      <c r="A13" s="19" t="s">
        <v>174</v>
      </c>
      <c r="B13" s="7" t="s">
        <v>94</v>
      </c>
      <c r="C13" s="7" t="s">
        <v>175</v>
      </c>
      <c r="D13" s="7">
        <v>123630741</v>
      </c>
      <c r="E13" s="7" t="s">
        <v>61</v>
      </c>
      <c r="F13" s="19" t="s">
        <v>91</v>
      </c>
      <c r="G13" s="19" t="s">
        <v>90</v>
      </c>
      <c r="H13" s="19" t="s">
        <v>91</v>
      </c>
      <c r="I13" s="19" t="s">
        <v>91</v>
      </c>
      <c r="J13" s="19" t="s">
        <v>91</v>
      </c>
      <c r="K13" s="98" t="s">
        <v>8</v>
      </c>
      <c r="L13" s="98" t="s">
        <v>8</v>
      </c>
      <c r="M13" s="19" t="s">
        <v>90</v>
      </c>
      <c r="N13" s="19" t="s">
        <v>90</v>
      </c>
      <c r="O13" s="19" t="s">
        <v>90</v>
      </c>
      <c r="P13" s="19" t="s">
        <v>91</v>
      </c>
      <c r="Q13" s="19" t="s">
        <v>91</v>
      </c>
      <c r="R13" s="19" t="s">
        <v>91</v>
      </c>
      <c r="S13" s="19" t="s">
        <v>91</v>
      </c>
      <c r="T13" s="19" t="s">
        <v>90</v>
      </c>
      <c r="U13" s="94"/>
      <c r="V13" s="2">
        <f t="shared" si="4"/>
        <v>0</v>
      </c>
      <c r="W13" s="2">
        <f t="shared" si="5"/>
        <v>2</v>
      </c>
      <c r="X13" s="2">
        <f t="shared" si="6"/>
        <v>0</v>
      </c>
      <c r="Y13" s="2">
        <f t="shared" si="7"/>
        <v>0</v>
      </c>
    </row>
    <row r="14" spans="1:28" ht="15" customHeight="1" x14ac:dyDescent="0.25">
      <c r="A14" s="81" t="s">
        <v>228</v>
      </c>
      <c r="B14" s="7" t="s">
        <v>94</v>
      </c>
      <c r="C14" s="7" t="s">
        <v>229</v>
      </c>
      <c r="D14" s="7">
        <v>122922925</v>
      </c>
      <c r="E14" s="7" t="s">
        <v>61</v>
      </c>
      <c r="F14" s="19" t="s">
        <v>90</v>
      </c>
      <c r="G14" s="19" t="s">
        <v>91</v>
      </c>
      <c r="H14" s="19" t="s">
        <v>91</v>
      </c>
      <c r="I14" s="19" t="s">
        <v>91</v>
      </c>
      <c r="J14" s="19" t="s">
        <v>91</v>
      </c>
      <c r="K14" s="19" t="s">
        <v>90</v>
      </c>
      <c r="L14" s="98" t="s">
        <v>8</v>
      </c>
      <c r="M14" s="19" t="s">
        <v>90</v>
      </c>
      <c r="N14" s="19" t="s">
        <v>91</v>
      </c>
      <c r="O14" s="19" t="s">
        <v>91</v>
      </c>
      <c r="P14" s="19" t="s">
        <v>91</v>
      </c>
      <c r="Q14" s="19" t="s">
        <v>91</v>
      </c>
      <c r="R14" s="19" t="s">
        <v>90</v>
      </c>
      <c r="S14" s="19" t="s">
        <v>91</v>
      </c>
      <c r="T14" s="19" t="s">
        <v>90</v>
      </c>
      <c r="U14" s="94"/>
      <c r="V14" s="2">
        <f t="shared" si="4"/>
        <v>0</v>
      </c>
      <c r="W14" s="2">
        <f t="shared" si="5"/>
        <v>1</v>
      </c>
      <c r="X14" s="2">
        <f t="shared" si="6"/>
        <v>0</v>
      </c>
      <c r="Y14" s="2">
        <f t="shared" si="7"/>
        <v>0</v>
      </c>
    </row>
    <row r="15" spans="1:28" ht="15" customHeight="1" x14ac:dyDescent="0.25">
      <c r="A15" s="7" t="s">
        <v>271</v>
      </c>
      <c r="B15" s="7" t="s">
        <v>270</v>
      </c>
      <c r="C15" s="7" t="s">
        <v>272</v>
      </c>
      <c r="D15" s="7">
        <v>121491286</v>
      </c>
      <c r="E15" s="7" t="s">
        <v>61</v>
      </c>
      <c r="F15" s="19" t="s">
        <v>8</v>
      </c>
      <c r="G15" s="19" t="s">
        <v>8</v>
      </c>
      <c r="H15" s="19" t="s">
        <v>8</v>
      </c>
      <c r="I15" s="19" t="s">
        <v>8</v>
      </c>
      <c r="J15" s="19" t="s">
        <v>8</v>
      </c>
      <c r="K15" s="19" t="s">
        <v>8</v>
      </c>
      <c r="L15" s="100" t="s">
        <v>8</v>
      </c>
      <c r="M15" s="19" t="s">
        <v>8</v>
      </c>
      <c r="N15" s="19" t="s">
        <v>8</v>
      </c>
      <c r="O15" s="19" t="s">
        <v>8</v>
      </c>
      <c r="P15" s="19" t="s">
        <v>8</v>
      </c>
      <c r="Q15" s="19" t="s">
        <v>8</v>
      </c>
      <c r="R15" s="19" t="s">
        <v>8</v>
      </c>
      <c r="S15" s="19" t="s">
        <v>8</v>
      </c>
      <c r="T15" s="19" t="s">
        <v>8</v>
      </c>
      <c r="U15" s="94"/>
      <c r="V15" s="2">
        <f t="shared" si="4"/>
        <v>0</v>
      </c>
      <c r="W15" s="2">
        <f t="shared" si="5"/>
        <v>15</v>
      </c>
      <c r="X15" s="2">
        <f t="shared" si="6"/>
        <v>0</v>
      </c>
      <c r="Y15" s="2">
        <f t="shared" si="7"/>
        <v>0</v>
      </c>
    </row>
    <row r="16" spans="1:28" ht="15" customHeight="1" x14ac:dyDescent="0.25">
      <c r="A16" s="19" t="s">
        <v>230</v>
      </c>
      <c r="B16" s="19" t="s">
        <v>82</v>
      </c>
      <c r="C16" s="7" t="s">
        <v>231</v>
      </c>
      <c r="D16" s="7">
        <v>122276132</v>
      </c>
      <c r="E16" s="7" t="s">
        <v>61</v>
      </c>
      <c r="F16" s="19">
        <v>30</v>
      </c>
      <c r="G16" s="19" t="s">
        <v>90</v>
      </c>
      <c r="H16" s="19" t="s">
        <v>90</v>
      </c>
      <c r="I16" s="19" t="s">
        <v>91</v>
      </c>
      <c r="J16" s="19">
        <v>30</v>
      </c>
      <c r="K16" s="19" t="s">
        <v>91</v>
      </c>
      <c r="L16" s="98" t="s">
        <v>8</v>
      </c>
      <c r="M16" s="19">
        <v>30</v>
      </c>
      <c r="N16" s="19" t="s">
        <v>90</v>
      </c>
      <c r="O16" s="19" t="s">
        <v>90</v>
      </c>
      <c r="P16" s="19" t="s">
        <v>91</v>
      </c>
      <c r="Q16" s="19" t="s">
        <v>91</v>
      </c>
      <c r="R16" s="19" t="s">
        <v>91</v>
      </c>
      <c r="S16" s="19" t="s">
        <v>91</v>
      </c>
      <c r="T16" s="19" t="s">
        <v>91</v>
      </c>
      <c r="U16" s="94"/>
      <c r="V16" s="2">
        <f t="shared" si="4"/>
        <v>0</v>
      </c>
      <c r="W16" s="2">
        <f t="shared" si="5"/>
        <v>1</v>
      </c>
      <c r="X16" s="2">
        <f t="shared" si="6"/>
        <v>1.5</v>
      </c>
      <c r="Y16" s="2">
        <f t="shared" si="7"/>
        <v>0</v>
      </c>
    </row>
    <row r="17" spans="1:25" ht="15" customHeight="1" x14ac:dyDescent="0.25">
      <c r="A17" s="19" t="s">
        <v>101</v>
      </c>
      <c r="B17" s="7" t="s">
        <v>94</v>
      </c>
      <c r="C17" s="7" t="s">
        <v>102</v>
      </c>
      <c r="D17" s="19">
        <v>121243414</v>
      </c>
      <c r="E17" s="7" t="s">
        <v>61</v>
      </c>
      <c r="F17" s="19" t="s">
        <v>90</v>
      </c>
      <c r="G17" s="19">
        <v>60</v>
      </c>
      <c r="H17" s="19" t="s">
        <v>91</v>
      </c>
      <c r="I17" s="19" t="s">
        <v>90</v>
      </c>
      <c r="J17" s="19" t="s">
        <v>91</v>
      </c>
      <c r="K17" s="19" t="s">
        <v>91</v>
      </c>
      <c r="L17" s="98" t="s">
        <v>8</v>
      </c>
      <c r="M17" s="19" t="s">
        <v>90</v>
      </c>
      <c r="N17" s="19" t="s">
        <v>91</v>
      </c>
      <c r="O17" s="19" t="s">
        <v>91</v>
      </c>
      <c r="P17" s="19" t="s">
        <v>90</v>
      </c>
      <c r="Q17" s="19" t="s">
        <v>91</v>
      </c>
      <c r="R17" s="19" t="s">
        <v>91</v>
      </c>
      <c r="S17" s="19" t="s">
        <v>91</v>
      </c>
      <c r="T17" s="19" t="s">
        <v>90</v>
      </c>
      <c r="U17" s="94"/>
      <c r="V17" s="2">
        <f t="shared" si="4"/>
        <v>0</v>
      </c>
      <c r="W17" s="2">
        <f t="shared" si="5"/>
        <v>1</v>
      </c>
      <c r="X17" s="2">
        <f t="shared" si="6"/>
        <v>1</v>
      </c>
      <c r="Y17" s="2">
        <f t="shared" si="7"/>
        <v>0</v>
      </c>
    </row>
    <row r="18" spans="1:25" ht="15" customHeight="1" x14ac:dyDescent="0.25">
      <c r="A18" s="81" t="s">
        <v>180</v>
      </c>
      <c r="B18" s="7" t="s">
        <v>94</v>
      </c>
      <c r="C18" s="19" t="s">
        <v>187</v>
      </c>
      <c r="D18" s="19">
        <v>112594734</v>
      </c>
      <c r="E18" s="7" t="s">
        <v>61</v>
      </c>
      <c r="F18" s="19" t="s">
        <v>91</v>
      </c>
      <c r="G18" s="19" t="s">
        <v>7</v>
      </c>
      <c r="H18" s="19" t="s">
        <v>91</v>
      </c>
      <c r="I18" s="19" t="s">
        <v>91</v>
      </c>
      <c r="J18" s="19" t="s">
        <v>91</v>
      </c>
      <c r="K18" s="19" t="s">
        <v>90</v>
      </c>
      <c r="L18" s="98" t="s">
        <v>8</v>
      </c>
      <c r="M18" s="19" t="s">
        <v>91</v>
      </c>
      <c r="N18" s="19" t="s">
        <v>90</v>
      </c>
      <c r="O18" s="19" t="s">
        <v>91</v>
      </c>
      <c r="P18" s="94" t="s">
        <v>91</v>
      </c>
      <c r="Q18" s="94" t="s">
        <v>91</v>
      </c>
      <c r="R18" s="19" t="s">
        <v>90</v>
      </c>
      <c r="S18" s="19" t="s">
        <v>91</v>
      </c>
      <c r="T18" s="19" t="s">
        <v>91</v>
      </c>
      <c r="U18" s="94"/>
      <c r="V18" s="2">
        <f t="shared" si="4"/>
        <v>1</v>
      </c>
      <c r="W18" s="2">
        <f t="shared" si="5"/>
        <v>1</v>
      </c>
      <c r="X18" s="2">
        <f t="shared" si="6"/>
        <v>0</v>
      </c>
      <c r="Y18" s="2">
        <f t="shared" si="7"/>
        <v>0</v>
      </c>
    </row>
    <row r="19" spans="1:25" ht="15" customHeight="1" x14ac:dyDescent="0.25">
      <c r="A19" s="19" t="s">
        <v>159</v>
      </c>
      <c r="B19" s="7" t="s">
        <v>94</v>
      </c>
      <c r="C19" s="7" t="s">
        <v>160</v>
      </c>
      <c r="D19" s="19">
        <v>123405243</v>
      </c>
      <c r="E19" s="7" t="s">
        <v>61</v>
      </c>
      <c r="F19" s="19" t="s">
        <v>91</v>
      </c>
      <c r="G19" s="19" t="s">
        <v>90</v>
      </c>
      <c r="H19" s="19" t="s">
        <v>91</v>
      </c>
      <c r="I19" s="19" t="s">
        <v>91</v>
      </c>
      <c r="J19" s="19" t="s">
        <v>91</v>
      </c>
      <c r="K19" s="98" t="s">
        <v>8</v>
      </c>
      <c r="L19" s="19" t="s">
        <v>91</v>
      </c>
      <c r="M19" s="19" t="s">
        <v>90</v>
      </c>
      <c r="N19" s="19" t="s">
        <v>90</v>
      </c>
      <c r="O19" s="19" t="s">
        <v>91</v>
      </c>
      <c r="P19" s="94" t="s">
        <v>28</v>
      </c>
      <c r="Q19" s="94" t="s">
        <v>8</v>
      </c>
      <c r="R19" s="19" t="s">
        <v>91</v>
      </c>
      <c r="S19" s="19" t="s">
        <v>91</v>
      </c>
      <c r="T19" s="19" t="s">
        <v>91</v>
      </c>
      <c r="U19" s="94"/>
      <c r="V19" s="2">
        <f t="shared" si="4"/>
        <v>0</v>
      </c>
      <c r="W19" s="2">
        <f t="shared" si="5"/>
        <v>2</v>
      </c>
      <c r="X19" s="2">
        <f t="shared" si="6"/>
        <v>0</v>
      </c>
      <c r="Y19" s="2">
        <f t="shared" si="7"/>
        <v>1</v>
      </c>
    </row>
    <row r="20" spans="1:25" ht="15" customHeight="1" x14ac:dyDescent="0.25">
      <c r="A20" s="7" t="s">
        <v>224</v>
      </c>
      <c r="B20" s="7" t="s">
        <v>94</v>
      </c>
      <c r="C20" s="7" t="s">
        <v>225</v>
      </c>
      <c r="D20" s="7">
        <v>123856775</v>
      </c>
      <c r="E20" s="7" t="s">
        <v>61</v>
      </c>
      <c r="F20" s="19">
        <v>60</v>
      </c>
      <c r="G20" s="19" t="s">
        <v>90</v>
      </c>
      <c r="H20" s="19" t="s">
        <v>90</v>
      </c>
      <c r="I20" s="19" t="s">
        <v>91</v>
      </c>
      <c r="J20" s="94" t="s">
        <v>7</v>
      </c>
      <c r="K20" s="98" t="s">
        <v>8</v>
      </c>
      <c r="L20" s="19" t="s">
        <v>91</v>
      </c>
      <c r="M20" s="19" t="s">
        <v>91</v>
      </c>
      <c r="N20" s="19" t="s">
        <v>90</v>
      </c>
      <c r="O20" s="19" t="s">
        <v>90</v>
      </c>
      <c r="P20" s="94" t="s">
        <v>91</v>
      </c>
      <c r="Q20" s="94" t="s">
        <v>91</v>
      </c>
      <c r="R20" s="19" t="s">
        <v>7</v>
      </c>
      <c r="S20" s="19">
        <v>30</v>
      </c>
      <c r="T20" s="19" t="s">
        <v>90</v>
      </c>
      <c r="U20" s="94"/>
      <c r="V20" s="2">
        <f t="shared" si="4"/>
        <v>2</v>
      </c>
      <c r="W20" s="2">
        <f t="shared" si="5"/>
        <v>1</v>
      </c>
      <c r="X20" s="2">
        <f t="shared" si="6"/>
        <v>1.5</v>
      </c>
      <c r="Y20" s="2">
        <f t="shared" si="7"/>
        <v>0</v>
      </c>
    </row>
    <row r="21" spans="1:25" ht="15" customHeight="1" x14ac:dyDescent="0.25">
      <c r="A21" s="19" t="s">
        <v>184</v>
      </c>
      <c r="B21" s="19" t="s">
        <v>34</v>
      </c>
      <c r="C21" s="7" t="s">
        <v>191</v>
      </c>
      <c r="D21" s="7">
        <v>123922106</v>
      </c>
      <c r="E21" s="7" t="s">
        <v>61</v>
      </c>
      <c r="F21" s="19" t="s">
        <v>91</v>
      </c>
      <c r="G21" s="19" t="s">
        <v>90</v>
      </c>
      <c r="H21" s="19" t="s">
        <v>91</v>
      </c>
      <c r="I21" s="19" t="s">
        <v>91</v>
      </c>
      <c r="J21" s="94" t="s">
        <v>91</v>
      </c>
      <c r="K21" s="19" t="s">
        <v>90</v>
      </c>
      <c r="L21" s="19" t="s">
        <v>90</v>
      </c>
      <c r="M21" s="19" t="s">
        <v>91</v>
      </c>
      <c r="N21" s="19" t="s">
        <v>91</v>
      </c>
      <c r="O21" s="19" t="s">
        <v>91</v>
      </c>
      <c r="P21" s="94" t="s">
        <v>28</v>
      </c>
      <c r="Q21" s="94" t="s">
        <v>8</v>
      </c>
      <c r="R21" s="19" t="s">
        <v>90</v>
      </c>
      <c r="S21" s="80" t="s">
        <v>92</v>
      </c>
      <c r="T21" s="19" t="s">
        <v>91</v>
      </c>
      <c r="U21" s="94"/>
      <c r="V21" s="2">
        <f t="shared" si="4"/>
        <v>0</v>
      </c>
      <c r="W21" s="2">
        <f t="shared" si="5"/>
        <v>1</v>
      </c>
      <c r="X21" s="2">
        <f t="shared" si="6"/>
        <v>0</v>
      </c>
      <c r="Y21" s="2">
        <f t="shared" si="7"/>
        <v>1</v>
      </c>
    </row>
    <row r="22" spans="1:25" ht="15" customHeight="1" x14ac:dyDescent="0.25">
      <c r="A22" s="19" t="s">
        <v>134</v>
      </c>
      <c r="B22" s="7" t="s">
        <v>94</v>
      </c>
      <c r="C22" s="7" t="s">
        <v>135</v>
      </c>
      <c r="D22" s="19">
        <v>123152142</v>
      </c>
      <c r="E22" s="7" t="s">
        <v>61</v>
      </c>
      <c r="F22" s="19" t="s">
        <v>91</v>
      </c>
      <c r="G22" s="19" t="s">
        <v>90</v>
      </c>
      <c r="H22" s="19" t="s">
        <v>91</v>
      </c>
      <c r="I22" s="19" t="s">
        <v>91</v>
      </c>
      <c r="J22" s="19" t="s">
        <v>90</v>
      </c>
      <c r="K22" s="98" t="s">
        <v>8</v>
      </c>
      <c r="L22" s="19" t="s">
        <v>91</v>
      </c>
      <c r="M22" s="19" t="s">
        <v>91</v>
      </c>
      <c r="N22" s="19" t="s">
        <v>90</v>
      </c>
      <c r="O22" s="19" t="s">
        <v>90</v>
      </c>
      <c r="P22" s="94" t="s">
        <v>7</v>
      </c>
      <c r="Q22" s="94" t="s">
        <v>90</v>
      </c>
      <c r="R22" s="19" t="s">
        <v>91</v>
      </c>
      <c r="S22" s="19" t="s">
        <v>91</v>
      </c>
      <c r="T22" s="19" t="s">
        <v>91</v>
      </c>
      <c r="U22" s="95"/>
      <c r="V22" s="2">
        <f t="shared" si="4"/>
        <v>1</v>
      </c>
      <c r="W22" s="2">
        <f t="shared" si="5"/>
        <v>1</v>
      </c>
      <c r="X22" s="2">
        <f t="shared" si="6"/>
        <v>0</v>
      </c>
      <c r="Y22" s="2">
        <f t="shared" si="7"/>
        <v>0</v>
      </c>
    </row>
    <row r="23" spans="1:25" ht="15" customHeight="1" x14ac:dyDescent="0.25">
      <c r="A23" s="7" t="s">
        <v>273</v>
      </c>
      <c r="B23" s="7" t="s">
        <v>270</v>
      </c>
      <c r="C23" s="7" t="s">
        <v>274</v>
      </c>
      <c r="D23" s="7">
        <v>125013391</v>
      </c>
      <c r="E23" s="7" t="s">
        <v>61</v>
      </c>
      <c r="F23" s="19" t="s">
        <v>8</v>
      </c>
      <c r="G23" s="19" t="s">
        <v>8</v>
      </c>
      <c r="H23" s="19" t="s">
        <v>8</v>
      </c>
      <c r="I23" s="19" t="s">
        <v>8</v>
      </c>
      <c r="J23" s="19" t="s">
        <v>8</v>
      </c>
      <c r="K23" s="19" t="s">
        <v>8</v>
      </c>
      <c r="L23" s="100" t="s">
        <v>8</v>
      </c>
      <c r="M23" s="19" t="s">
        <v>8</v>
      </c>
      <c r="N23" s="19" t="s">
        <v>8</v>
      </c>
      <c r="O23" s="19" t="s">
        <v>8</v>
      </c>
      <c r="P23" s="94" t="s">
        <v>8</v>
      </c>
      <c r="Q23" s="94" t="s">
        <v>8</v>
      </c>
      <c r="R23" s="19" t="s">
        <v>8</v>
      </c>
      <c r="S23" s="19" t="s">
        <v>8</v>
      </c>
      <c r="T23" s="19" t="s">
        <v>8</v>
      </c>
      <c r="U23" s="94"/>
      <c r="V23" s="2">
        <f t="shared" si="4"/>
        <v>0</v>
      </c>
      <c r="W23" s="2">
        <f t="shared" si="5"/>
        <v>15</v>
      </c>
      <c r="X23" s="2">
        <f t="shared" si="6"/>
        <v>0</v>
      </c>
      <c r="Y23" s="2">
        <f t="shared" si="7"/>
        <v>0</v>
      </c>
    </row>
    <row r="24" spans="1:25" ht="15" customHeight="1" x14ac:dyDescent="0.25">
      <c r="A24" s="7" t="s">
        <v>216</v>
      </c>
      <c r="B24" s="19" t="s">
        <v>82</v>
      </c>
      <c r="C24" s="7" t="s">
        <v>217</v>
      </c>
      <c r="D24" s="7">
        <v>124487141</v>
      </c>
      <c r="E24" s="7" t="s">
        <v>61</v>
      </c>
      <c r="F24" s="19" t="s">
        <v>90</v>
      </c>
      <c r="G24" s="19" t="s">
        <v>90</v>
      </c>
      <c r="H24" s="19" t="s">
        <v>91</v>
      </c>
      <c r="I24" s="99" t="s">
        <v>8</v>
      </c>
      <c r="J24" s="19" t="s">
        <v>91</v>
      </c>
      <c r="K24" s="19" t="s">
        <v>91</v>
      </c>
      <c r="L24" s="98" t="s">
        <v>8</v>
      </c>
      <c r="M24" s="19" t="s">
        <v>90</v>
      </c>
      <c r="N24" s="19" t="s">
        <v>90</v>
      </c>
      <c r="O24" s="19" t="s">
        <v>28</v>
      </c>
      <c r="P24" s="19" t="s">
        <v>8</v>
      </c>
      <c r="Q24" s="94" t="s">
        <v>8</v>
      </c>
      <c r="R24" s="19" t="s">
        <v>91</v>
      </c>
      <c r="S24" s="19" t="s">
        <v>91</v>
      </c>
      <c r="T24" s="19" t="s">
        <v>90</v>
      </c>
      <c r="U24" s="94"/>
      <c r="V24" s="2">
        <f t="shared" si="4"/>
        <v>0</v>
      </c>
      <c r="W24" s="2">
        <f t="shared" si="5"/>
        <v>4</v>
      </c>
      <c r="X24" s="2">
        <f t="shared" si="6"/>
        <v>0</v>
      </c>
      <c r="Y24" s="2">
        <f t="shared" si="7"/>
        <v>1</v>
      </c>
    </row>
    <row r="25" spans="1:25" ht="15" customHeight="1" x14ac:dyDescent="0.25">
      <c r="A25" s="7" t="s">
        <v>275</v>
      </c>
      <c r="B25" s="7" t="s">
        <v>270</v>
      </c>
      <c r="C25" s="7" t="s">
        <v>276</v>
      </c>
      <c r="D25" s="7">
        <v>125020107</v>
      </c>
      <c r="E25" s="7" t="s">
        <v>61</v>
      </c>
      <c r="F25" s="19" t="s">
        <v>8</v>
      </c>
      <c r="G25" s="19" t="s">
        <v>8</v>
      </c>
      <c r="H25" s="19" t="s">
        <v>8</v>
      </c>
      <c r="I25" s="19" t="s">
        <v>8</v>
      </c>
      <c r="J25" s="19" t="s">
        <v>8</v>
      </c>
      <c r="K25" s="19" t="s">
        <v>8</v>
      </c>
      <c r="L25" s="100" t="s">
        <v>8</v>
      </c>
      <c r="M25" s="19" t="s">
        <v>8</v>
      </c>
      <c r="N25" s="19" t="s">
        <v>8</v>
      </c>
      <c r="O25" s="19" t="s">
        <v>8</v>
      </c>
      <c r="P25" s="94" t="s">
        <v>8</v>
      </c>
      <c r="Q25" s="94" t="s">
        <v>8</v>
      </c>
      <c r="R25" s="19" t="s">
        <v>8</v>
      </c>
      <c r="S25" s="19" t="s">
        <v>8</v>
      </c>
      <c r="T25" s="19" t="s">
        <v>8</v>
      </c>
      <c r="U25" s="94"/>
      <c r="V25" s="2">
        <f t="shared" si="4"/>
        <v>0</v>
      </c>
      <c r="W25" s="2">
        <f t="shared" si="5"/>
        <v>15</v>
      </c>
      <c r="X25" s="2">
        <f t="shared" si="6"/>
        <v>0</v>
      </c>
      <c r="Y25" s="2">
        <f t="shared" si="7"/>
        <v>0</v>
      </c>
    </row>
    <row r="26" spans="1:25" ht="15" customHeight="1" x14ac:dyDescent="0.25">
      <c r="A26" s="7" t="s">
        <v>136</v>
      </c>
      <c r="B26" s="20" t="s">
        <v>128</v>
      </c>
      <c r="C26" s="7" t="s">
        <v>137</v>
      </c>
      <c r="D26" s="7">
        <v>123181364</v>
      </c>
      <c r="E26" s="20" t="s">
        <v>61</v>
      </c>
      <c r="F26" s="7" t="s">
        <v>90</v>
      </c>
      <c r="G26" s="7" t="s">
        <v>91</v>
      </c>
      <c r="H26" s="7" t="s">
        <v>91</v>
      </c>
      <c r="I26" s="7" t="s">
        <v>91</v>
      </c>
      <c r="J26" s="7" t="s">
        <v>91</v>
      </c>
      <c r="K26" s="7" t="s">
        <v>8</v>
      </c>
      <c r="L26" s="7" t="s">
        <v>90</v>
      </c>
      <c r="M26" s="7" t="s">
        <v>90</v>
      </c>
      <c r="N26" s="7" t="s">
        <v>7</v>
      </c>
      <c r="O26" s="7" t="s">
        <v>91</v>
      </c>
      <c r="P26" s="7" t="s">
        <v>90</v>
      </c>
      <c r="Q26" s="7" t="s">
        <v>91</v>
      </c>
      <c r="R26" s="7" t="s">
        <v>91</v>
      </c>
      <c r="S26" s="7" t="s">
        <v>91</v>
      </c>
      <c r="T26" s="7" t="s">
        <v>90</v>
      </c>
      <c r="U26" s="94"/>
      <c r="V26" s="2">
        <f t="shared" si="4"/>
        <v>1</v>
      </c>
      <c r="W26" s="2">
        <f t="shared" si="5"/>
        <v>1</v>
      </c>
      <c r="X26" s="2">
        <f t="shared" si="6"/>
        <v>0</v>
      </c>
      <c r="Y26" s="2">
        <f t="shared" si="7"/>
        <v>0</v>
      </c>
    </row>
    <row r="27" spans="1:25" ht="15" customHeight="1" x14ac:dyDescent="0.25">
      <c r="A27" s="7" t="s">
        <v>103</v>
      </c>
      <c r="B27" s="7" t="s">
        <v>94</v>
      </c>
      <c r="C27" s="7" t="s">
        <v>104</v>
      </c>
      <c r="D27" s="7">
        <v>123044430</v>
      </c>
      <c r="E27" s="7" t="s">
        <v>61</v>
      </c>
      <c r="F27" s="19" t="s">
        <v>90</v>
      </c>
      <c r="G27" s="19" t="s">
        <v>90</v>
      </c>
      <c r="H27" s="19" t="s">
        <v>7</v>
      </c>
      <c r="I27" s="19" t="s">
        <v>91</v>
      </c>
      <c r="J27" s="19" t="s">
        <v>91</v>
      </c>
      <c r="K27" s="71">
        <v>240</v>
      </c>
      <c r="L27" s="98" t="s">
        <v>8</v>
      </c>
      <c r="M27" s="19" t="s">
        <v>90</v>
      </c>
      <c r="N27" s="19" t="s">
        <v>90</v>
      </c>
      <c r="O27" s="19" t="s">
        <v>91</v>
      </c>
      <c r="P27" s="19" t="s">
        <v>91</v>
      </c>
      <c r="Q27" s="91">
        <v>60</v>
      </c>
      <c r="R27" s="19" t="s">
        <v>91</v>
      </c>
      <c r="S27" s="19" t="s">
        <v>91</v>
      </c>
      <c r="T27" s="19" t="s">
        <v>90</v>
      </c>
      <c r="U27" s="94"/>
      <c r="V27" s="2">
        <f t="shared" si="4"/>
        <v>1</v>
      </c>
      <c r="W27" s="2">
        <f t="shared" si="5"/>
        <v>1</v>
      </c>
      <c r="X27" s="2">
        <f t="shared" si="6"/>
        <v>5</v>
      </c>
      <c r="Y27" s="2">
        <f t="shared" si="7"/>
        <v>0</v>
      </c>
    </row>
    <row r="28" spans="1:25" ht="15" customHeight="1" x14ac:dyDescent="0.25">
      <c r="A28" s="7" t="s">
        <v>277</v>
      </c>
      <c r="B28" s="7" t="s">
        <v>270</v>
      </c>
      <c r="C28" s="7" t="s">
        <v>278</v>
      </c>
      <c r="D28" s="7">
        <v>125019778</v>
      </c>
      <c r="E28" s="7" t="s">
        <v>61</v>
      </c>
      <c r="F28" s="19" t="s">
        <v>8</v>
      </c>
      <c r="G28" s="19" t="s">
        <v>8</v>
      </c>
      <c r="H28" s="19" t="s">
        <v>8</v>
      </c>
      <c r="I28" s="19" t="s">
        <v>8</v>
      </c>
      <c r="J28" s="19" t="s">
        <v>8</v>
      </c>
      <c r="K28" s="19" t="s">
        <v>8</v>
      </c>
      <c r="L28" s="100" t="s">
        <v>8</v>
      </c>
      <c r="M28" s="19" t="s">
        <v>8</v>
      </c>
      <c r="N28" s="19" t="s">
        <v>8</v>
      </c>
      <c r="O28" s="19" t="s">
        <v>8</v>
      </c>
      <c r="P28" s="19" t="s">
        <v>8</v>
      </c>
      <c r="Q28" s="19" t="s">
        <v>8</v>
      </c>
      <c r="R28" s="19" t="s">
        <v>8</v>
      </c>
      <c r="S28" s="19" t="s">
        <v>8</v>
      </c>
      <c r="T28" s="19" t="s">
        <v>8</v>
      </c>
      <c r="U28" s="94"/>
      <c r="V28" s="2">
        <f t="shared" si="4"/>
        <v>0</v>
      </c>
      <c r="W28" s="2">
        <f t="shared" si="5"/>
        <v>15</v>
      </c>
      <c r="X28" s="2">
        <f t="shared" si="6"/>
        <v>0</v>
      </c>
      <c r="Y28" s="2">
        <f t="shared" si="7"/>
        <v>0</v>
      </c>
    </row>
    <row r="29" spans="1:25" ht="15" customHeight="1" x14ac:dyDescent="0.25">
      <c r="A29" s="7" t="s">
        <v>279</v>
      </c>
      <c r="B29" s="7" t="s">
        <v>270</v>
      </c>
      <c r="C29" s="7" t="s">
        <v>280</v>
      </c>
      <c r="D29" s="7">
        <v>123891236</v>
      </c>
      <c r="E29" s="7" t="s">
        <v>61</v>
      </c>
      <c r="F29" s="19" t="s">
        <v>8</v>
      </c>
      <c r="G29" s="19" t="s">
        <v>8</v>
      </c>
      <c r="H29" s="19" t="s">
        <v>8</v>
      </c>
      <c r="I29" s="19" t="s">
        <v>8</v>
      </c>
      <c r="J29" s="19" t="s">
        <v>8</v>
      </c>
      <c r="K29" s="19" t="s">
        <v>8</v>
      </c>
      <c r="L29" s="100" t="s">
        <v>8</v>
      </c>
      <c r="M29" s="19" t="s">
        <v>8</v>
      </c>
      <c r="N29" s="19" t="s">
        <v>8</v>
      </c>
      <c r="O29" s="19" t="s">
        <v>8</v>
      </c>
      <c r="P29" s="19" t="s">
        <v>8</v>
      </c>
      <c r="Q29" s="19" t="s">
        <v>8</v>
      </c>
      <c r="R29" s="19" t="s">
        <v>8</v>
      </c>
      <c r="S29" s="19" t="s">
        <v>8</v>
      </c>
      <c r="T29" s="19" t="s">
        <v>8</v>
      </c>
      <c r="U29" s="94"/>
      <c r="V29" s="2">
        <f t="shared" si="4"/>
        <v>0</v>
      </c>
      <c r="W29" s="2">
        <f t="shared" si="5"/>
        <v>15</v>
      </c>
      <c r="X29" s="2">
        <f t="shared" si="6"/>
        <v>0</v>
      </c>
      <c r="Y29" s="2">
        <f t="shared" si="7"/>
        <v>0</v>
      </c>
    </row>
    <row r="30" spans="1:25" ht="15" customHeight="1" x14ac:dyDescent="0.25">
      <c r="A30" s="19" t="s">
        <v>105</v>
      </c>
      <c r="B30" s="19" t="s">
        <v>34</v>
      </c>
      <c r="C30" s="7" t="s">
        <v>106</v>
      </c>
      <c r="D30" s="19">
        <v>121118715</v>
      </c>
      <c r="E30" s="7" t="s">
        <v>61</v>
      </c>
      <c r="F30" s="19" t="s">
        <v>90</v>
      </c>
      <c r="G30" s="19" t="s">
        <v>91</v>
      </c>
      <c r="H30" s="19" t="s">
        <v>91</v>
      </c>
      <c r="I30" s="19" t="s">
        <v>91</v>
      </c>
      <c r="J30" s="19" t="s">
        <v>91</v>
      </c>
      <c r="K30" s="19" t="s">
        <v>90</v>
      </c>
      <c r="L30" s="19" t="s">
        <v>90</v>
      </c>
      <c r="M30" s="19" t="s">
        <v>91</v>
      </c>
      <c r="N30" s="19" t="s">
        <v>91</v>
      </c>
      <c r="O30" s="19" t="s">
        <v>91</v>
      </c>
      <c r="P30" s="19" t="s">
        <v>91</v>
      </c>
      <c r="Q30" s="19" t="s">
        <v>91</v>
      </c>
      <c r="R30" s="19" t="s">
        <v>91</v>
      </c>
      <c r="S30" s="19" t="s">
        <v>91</v>
      </c>
      <c r="T30" s="19" t="s">
        <v>90</v>
      </c>
      <c r="U30" s="94"/>
      <c r="V30" s="2">
        <f t="shared" si="4"/>
        <v>0</v>
      </c>
      <c r="W30" s="2">
        <f t="shared" si="5"/>
        <v>0</v>
      </c>
      <c r="X30" s="2">
        <f t="shared" si="6"/>
        <v>0</v>
      </c>
      <c r="Y30" s="2">
        <f t="shared" si="7"/>
        <v>0</v>
      </c>
    </row>
    <row r="31" spans="1:25" ht="15" customHeight="1" x14ac:dyDescent="0.25">
      <c r="A31" s="7" t="s">
        <v>281</v>
      </c>
      <c r="B31" s="7" t="s">
        <v>270</v>
      </c>
      <c r="C31" s="7" t="s">
        <v>282</v>
      </c>
      <c r="D31" s="7">
        <v>125013813</v>
      </c>
      <c r="E31" s="7" t="s">
        <v>61</v>
      </c>
      <c r="F31" s="19" t="s">
        <v>8</v>
      </c>
      <c r="G31" s="19" t="s">
        <v>8</v>
      </c>
      <c r="H31" s="19" t="s">
        <v>8</v>
      </c>
      <c r="I31" s="19" t="s">
        <v>8</v>
      </c>
      <c r="J31" s="19" t="s">
        <v>8</v>
      </c>
      <c r="K31" s="19" t="s">
        <v>8</v>
      </c>
      <c r="L31" s="100" t="s">
        <v>8</v>
      </c>
      <c r="M31" s="19" t="s">
        <v>8</v>
      </c>
      <c r="N31" s="19" t="s">
        <v>8</v>
      </c>
      <c r="O31" s="19" t="s">
        <v>8</v>
      </c>
      <c r="P31" s="19" t="s">
        <v>8</v>
      </c>
      <c r="Q31" s="19" t="s">
        <v>8</v>
      </c>
      <c r="R31" s="19" t="s">
        <v>8</v>
      </c>
      <c r="S31" s="19" t="s">
        <v>8</v>
      </c>
      <c r="T31" s="19" t="s">
        <v>8</v>
      </c>
      <c r="U31" s="94"/>
      <c r="V31" s="2">
        <f t="shared" si="4"/>
        <v>0</v>
      </c>
      <c r="W31" s="2">
        <f t="shared" si="5"/>
        <v>15</v>
      </c>
      <c r="X31" s="2">
        <f t="shared" si="6"/>
        <v>0</v>
      </c>
      <c r="Y31" s="2">
        <f t="shared" si="7"/>
        <v>0</v>
      </c>
    </row>
    <row r="32" spans="1:25" ht="15" customHeight="1" x14ac:dyDescent="0.25">
      <c r="A32" s="19" t="s">
        <v>232</v>
      </c>
      <c r="B32" s="19" t="s">
        <v>34</v>
      </c>
      <c r="C32" s="7" t="s">
        <v>233</v>
      </c>
      <c r="D32" s="7">
        <v>124703844</v>
      </c>
      <c r="E32" s="7" t="s">
        <v>61</v>
      </c>
      <c r="F32" s="19" t="s">
        <v>91</v>
      </c>
      <c r="G32" s="19" t="s">
        <v>91</v>
      </c>
      <c r="H32" s="99" t="s">
        <v>8</v>
      </c>
      <c r="I32" s="19" t="s">
        <v>91</v>
      </c>
      <c r="J32" s="19" t="s">
        <v>91</v>
      </c>
      <c r="K32" s="19" t="s">
        <v>91</v>
      </c>
      <c r="L32" s="100" t="s">
        <v>8</v>
      </c>
      <c r="M32" s="19" t="s">
        <v>90</v>
      </c>
      <c r="N32" s="19" t="s">
        <v>90</v>
      </c>
      <c r="O32" s="19" t="s">
        <v>7</v>
      </c>
      <c r="P32" s="19" t="s">
        <v>91</v>
      </c>
      <c r="Q32" s="19" t="s">
        <v>91</v>
      </c>
      <c r="R32" s="19" t="s">
        <v>91</v>
      </c>
      <c r="S32" s="19" t="s">
        <v>91</v>
      </c>
      <c r="T32" s="19" t="s">
        <v>90</v>
      </c>
      <c r="U32" s="94"/>
      <c r="V32" s="2">
        <f t="shared" si="4"/>
        <v>1</v>
      </c>
      <c r="W32" s="2">
        <f t="shared" si="5"/>
        <v>2</v>
      </c>
      <c r="X32" s="2">
        <f t="shared" si="6"/>
        <v>0</v>
      </c>
      <c r="Y32" s="2">
        <f t="shared" si="7"/>
        <v>0</v>
      </c>
    </row>
    <row r="33" spans="1:25" ht="15" customHeight="1" x14ac:dyDescent="0.25">
      <c r="A33" s="19" t="s">
        <v>234</v>
      </c>
      <c r="B33" s="19" t="s">
        <v>34</v>
      </c>
      <c r="C33" s="7" t="s">
        <v>235</v>
      </c>
      <c r="D33" s="7">
        <v>113147524</v>
      </c>
      <c r="E33" s="7" t="s">
        <v>61</v>
      </c>
      <c r="F33" s="19" t="s">
        <v>8</v>
      </c>
      <c r="G33" s="19" t="s">
        <v>91</v>
      </c>
      <c r="H33" s="19" t="s">
        <v>91</v>
      </c>
      <c r="I33" s="19" t="s">
        <v>91</v>
      </c>
      <c r="J33" s="19" t="s">
        <v>91</v>
      </c>
      <c r="K33" s="98" t="s">
        <v>8</v>
      </c>
      <c r="L33" s="19" t="s">
        <v>90</v>
      </c>
      <c r="M33" s="19" t="s">
        <v>90</v>
      </c>
      <c r="N33" s="19" t="s">
        <v>91</v>
      </c>
      <c r="O33" s="19" t="s">
        <v>91</v>
      </c>
      <c r="P33" s="19" t="s">
        <v>91</v>
      </c>
      <c r="Q33" s="19" t="s">
        <v>91</v>
      </c>
      <c r="R33" s="19" t="s">
        <v>91</v>
      </c>
      <c r="S33" s="19" t="s">
        <v>90</v>
      </c>
      <c r="T33" s="19" t="s">
        <v>90</v>
      </c>
      <c r="U33" s="94"/>
      <c r="V33" s="2">
        <f t="shared" si="4"/>
        <v>0</v>
      </c>
      <c r="W33" s="2">
        <f t="shared" si="5"/>
        <v>2</v>
      </c>
      <c r="X33" s="2">
        <f t="shared" si="6"/>
        <v>0</v>
      </c>
      <c r="Y33" s="2">
        <f t="shared" si="7"/>
        <v>0</v>
      </c>
    </row>
    <row r="34" spans="1:25" ht="15" customHeight="1" x14ac:dyDescent="0.25">
      <c r="A34" s="19" t="s">
        <v>250</v>
      </c>
      <c r="B34" s="19" t="s">
        <v>82</v>
      </c>
      <c r="C34" s="7" t="s">
        <v>251</v>
      </c>
      <c r="D34" s="7">
        <v>123919466</v>
      </c>
      <c r="E34" s="7" t="s">
        <v>61</v>
      </c>
      <c r="F34" s="19" t="s">
        <v>28</v>
      </c>
      <c r="G34" s="19" t="s">
        <v>90</v>
      </c>
      <c r="H34" s="19" t="s">
        <v>91</v>
      </c>
      <c r="I34" s="19" t="s">
        <v>91</v>
      </c>
      <c r="J34" s="19" t="s">
        <v>91</v>
      </c>
      <c r="K34" s="98" t="s">
        <v>8</v>
      </c>
      <c r="L34" s="19" t="s">
        <v>91</v>
      </c>
      <c r="M34" s="19" t="s">
        <v>90</v>
      </c>
      <c r="N34" s="19" t="s">
        <v>90</v>
      </c>
      <c r="O34" s="19" t="s">
        <v>91</v>
      </c>
      <c r="P34" s="19" t="s">
        <v>91</v>
      </c>
      <c r="Q34" s="19" t="s">
        <v>91</v>
      </c>
      <c r="R34" s="19" t="s">
        <v>91</v>
      </c>
      <c r="S34" s="19" t="s">
        <v>91</v>
      </c>
      <c r="T34" s="19" t="s">
        <v>90</v>
      </c>
      <c r="U34" s="94"/>
      <c r="V34" s="2">
        <f t="shared" si="4"/>
        <v>0</v>
      </c>
      <c r="W34" s="2">
        <f t="shared" si="5"/>
        <v>1</v>
      </c>
      <c r="X34" s="2">
        <f t="shared" si="6"/>
        <v>0</v>
      </c>
      <c r="Y34" s="2">
        <f t="shared" si="7"/>
        <v>1</v>
      </c>
    </row>
    <row r="35" spans="1:25" ht="15" customHeight="1" x14ac:dyDescent="0.25">
      <c r="A35" s="19" t="s">
        <v>236</v>
      </c>
      <c r="B35" s="19" t="s">
        <v>34</v>
      </c>
      <c r="C35" s="7" t="s">
        <v>237</v>
      </c>
      <c r="D35" s="7">
        <v>123480915</v>
      </c>
      <c r="E35" s="7" t="s">
        <v>61</v>
      </c>
      <c r="F35" s="19" t="s">
        <v>90</v>
      </c>
      <c r="G35" s="19" t="s">
        <v>91</v>
      </c>
      <c r="H35" s="19" t="s">
        <v>91</v>
      </c>
      <c r="I35" s="19" t="s">
        <v>91</v>
      </c>
      <c r="J35" s="19" t="s">
        <v>91</v>
      </c>
      <c r="K35" s="98" t="s">
        <v>8</v>
      </c>
      <c r="L35" s="19" t="s">
        <v>90</v>
      </c>
      <c r="M35" s="19" t="s">
        <v>90</v>
      </c>
      <c r="N35" s="19" t="s">
        <v>91</v>
      </c>
      <c r="O35" s="19" t="s">
        <v>91</v>
      </c>
      <c r="P35" s="19" t="s">
        <v>91</v>
      </c>
      <c r="Q35" s="19" t="s">
        <v>91</v>
      </c>
      <c r="R35" s="80" t="s">
        <v>92</v>
      </c>
      <c r="S35" s="19" t="s">
        <v>91</v>
      </c>
      <c r="T35" s="19" t="s">
        <v>90</v>
      </c>
      <c r="U35" s="94"/>
      <c r="V35" s="2">
        <f t="shared" si="4"/>
        <v>0</v>
      </c>
      <c r="W35" s="2">
        <f t="shared" si="5"/>
        <v>1</v>
      </c>
      <c r="X35" s="2">
        <f t="shared" si="6"/>
        <v>0</v>
      </c>
      <c r="Y35" s="2">
        <f t="shared" si="7"/>
        <v>0</v>
      </c>
    </row>
    <row r="36" spans="1:25" ht="15" customHeight="1" x14ac:dyDescent="0.25">
      <c r="A36" s="81" t="s">
        <v>186</v>
      </c>
      <c r="B36" s="7" t="s">
        <v>94</v>
      </c>
      <c r="C36" s="7" t="s">
        <v>193</v>
      </c>
      <c r="D36" s="19">
        <v>123930489</v>
      </c>
      <c r="E36" s="7" t="s">
        <v>61</v>
      </c>
      <c r="F36" s="19">
        <v>60</v>
      </c>
      <c r="G36" s="19" t="s">
        <v>90</v>
      </c>
      <c r="H36" s="19" t="s">
        <v>91</v>
      </c>
      <c r="I36" s="19" t="s">
        <v>7</v>
      </c>
      <c r="J36" s="19" t="s">
        <v>91</v>
      </c>
      <c r="K36" s="19" t="s">
        <v>90</v>
      </c>
      <c r="L36" s="98" t="s">
        <v>8</v>
      </c>
      <c r="M36" s="19" t="s">
        <v>91</v>
      </c>
      <c r="N36" s="19" t="s">
        <v>90</v>
      </c>
      <c r="O36" s="19" t="s">
        <v>91</v>
      </c>
      <c r="P36" s="19" t="s">
        <v>91</v>
      </c>
      <c r="Q36" s="19" t="s">
        <v>90</v>
      </c>
      <c r="R36" s="19" t="s">
        <v>91</v>
      </c>
      <c r="S36" s="19" t="s">
        <v>91</v>
      </c>
      <c r="T36" s="19" t="s">
        <v>90</v>
      </c>
      <c r="U36" s="79">
        <v>600</v>
      </c>
      <c r="V36" s="2">
        <f t="shared" si="4"/>
        <v>1</v>
      </c>
      <c r="W36" s="2">
        <f t="shared" si="5"/>
        <v>1</v>
      </c>
      <c r="X36" s="2">
        <f t="shared" si="6"/>
        <v>11</v>
      </c>
      <c r="Y36" s="2">
        <f t="shared" si="7"/>
        <v>0</v>
      </c>
    </row>
    <row r="37" spans="1:25" ht="15" customHeight="1" x14ac:dyDescent="0.25">
      <c r="A37" s="7" t="s">
        <v>259</v>
      </c>
      <c r="B37" s="19" t="s">
        <v>34</v>
      </c>
      <c r="C37" s="7" t="s">
        <v>265</v>
      </c>
      <c r="D37" s="7">
        <v>124904897</v>
      </c>
      <c r="E37" s="7" t="s">
        <v>61</v>
      </c>
      <c r="F37" s="19" t="s">
        <v>90</v>
      </c>
      <c r="G37" s="19" t="s">
        <v>91</v>
      </c>
      <c r="H37" s="19" t="s">
        <v>91</v>
      </c>
      <c r="I37" s="19" t="s">
        <v>90</v>
      </c>
      <c r="J37" s="19" t="s">
        <v>91</v>
      </c>
      <c r="K37" s="19" t="s">
        <v>91</v>
      </c>
      <c r="L37" s="98" t="s">
        <v>8</v>
      </c>
      <c r="M37" s="19" t="s">
        <v>90</v>
      </c>
      <c r="N37" s="19" t="s">
        <v>91</v>
      </c>
      <c r="O37" s="19" t="s">
        <v>91</v>
      </c>
      <c r="P37" s="19" t="s">
        <v>91</v>
      </c>
      <c r="Q37" s="19" t="s">
        <v>90</v>
      </c>
      <c r="R37" s="19" t="s">
        <v>91</v>
      </c>
      <c r="S37" s="19" t="s">
        <v>91</v>
      </c>
      <c r="T37" s="19" t="s">
        <v>91</v>
      </c>
      <c r="U37" s="94"/>
      <c r="V37" s="2">
        <f t="shared" si="4"/>
        <v>0</v>
      </c>
      <c r="W37" s="2">
        <f t="shared" si="5"/>
        <v>1</v>
      </c>
      <c r="X37" s="2">
        <f t="shared" si="6"/>
        <v>0</v>
      </c>
      <c r="Y37" s="2">
        <f t="shared" si="7"/>
        <v>0</v>
      </c>
    </row>
    <row r="38" spans="1:25" ht="15" customHeight="1" x14ac:dyDescent="0.25">
      <c r="A38" s="81" t="s">
        <v>163</v>
      </c>
      <c r="B38" s="7" t="s">
        <v>94</v>
      </c>
      <c r="C38" s="7" t="s">
        <v>164</v>
      </c>
      <c r="D38" s="7">
        <v>123421299</v>
      </c>
      <c r="E38" s="7" t="s">
        <v>61</v>
      </c>
      <c r="F38" s="19" t="s">
        <v>90</v>
      </c>
      <c r="G38" s="91">
        <v>180</v>
      </c>
      <c r="H38" s="19">
        <v>30</v>
      </c>
      <c r="I38" s="19" t="s">
        <v>91</v>
      </c>
      <c r="J38" s="19" t="s">
        <v>91</v>
      </c>
      <c r="K38" s="19" t="s">
        <v>90</v>
      </c>
      <c r="L38" s="98" t="s">
        <v>8</v>
      </c>
      <c r="M38" s="19" t="s">
        <v>91</v>
      </c>
      <c r="N38" s="19" t="s">
        <v>90</v>
      </c>
      <c r="O38" s="19" t="s">
        <v>91</v>
      </c>
      <c r="P38" s="19" t="s">
        <v>91</v>
      </c>
      <c r="Q38" s="19" t="s">
        <v>90</v>
      </c>
      <c r="R38" s="19" t="s">
        <v>91</v>
      </c>
      <c r="S38" s="19" t="s">
        <v>90</v>
      </c>
      <c r="T38" s="19" t="s">
        <v>91</v>
      </c>
      <c r="U38" s="94"/>
      <c r="V38" s="2">
        <f t="shared" si="4"/>
        <v>0</v>
      </c>
      <c r="W38" s="2">
        <f t="shared" si="5"/>
        <v>1</v>
      </c>
      <c r="X38" s="2">
        <f t="shared" si="6"/>
        <v>3.5</v>
      </c>
      <c r="Y38" s="2">
        <f t="shared" si="7"/>
        <v>0</v>
      </c>
    </row>
    <row r="39" spans="1:25" ht="15" customHeight="1" x14ac:dyDescent="0.25">
      <c r="A39" s="94" t="s">
        <v>207</v>
      </c>
      <c r="B39" s="19" t="s">
        <v>34</v>
      </c>
      <c r="C39" s="7" t="s">
        <v>208</v>
      </c>
      <c r="D39" s="7">
        <v>124334566</v>
      </c>
      <c r="E39" s="7" t="s">
        <v>61</v>
      </c>
      <c r="F39" s="19" t="s">
        <v>91</v>
      </c>
      <c r="G39" s="19" t="s">
        <v>90</v>
      </c>
      <c r="H39" s="19" t="s">
        <v>91</v>
      </c>
      <c r="I39" s="19" t="s">
        <v>91</v>
      </c>
      <c r="J39" s="19" t="s">
        <v>91</v>
      </c>
      <c r="K39" s="19" t="s">
        <v>91</v>
      </c>
      <c r="L39" s="98" t="s">
        <v>8</v>
      </c>
      <c r="M39" s="19" t="s">
        <v>91</v>
      </c>
      <c r="N39" s="19" t="s">
        <v>90</v>
      </c>
      <c r="O39" s="19" t="s">
        <v>91</v>
      </c>
      <c r="P39" s="19" t="s">
        <v>91</v>
      </c>
      <c r="Q39" s="19" t="s">
        <v>91</v>
      </c>
      <c r="R39" s="19" t="s">
        <v>91</v>
      </c>
      <c r="S39" s="19" t="s">
        <v>91</v>
      </c>
      <c r="T39" s="19" t="s">
        <v>91</v>
      </c>
      <c r="U39" s="94"/>
      <c r="V39" s="2">
        <f t="shared" si="4"/>
        <v>0</v>
      </c>
      <c r="W39" s="2">
        <f t="shared" si="5"/>
        <v>1</v>
      </c>
      <c r="X39" s="2">
        <f t="shared" si="6"/>
        <v>0</v>
      </c>
      <c r="Y39" s="2">
        <f t="shared" si="7"/>
        <v>0</v>
      </c>
    </row>
    <row r="40" spans="1:25" ht="15" customHeight="1" x14ac:dyDescent="0.25">
      <c r="A40" s="19" t="s">
        <v>238</v>
      </c>
      <c r="B40" s="19" t="s">
        <v>34</v>
      </c>
      <c r="C40" s="7" t="s">
        <v>239</v>
      </c>
      <c r="D40" s="7">
        <v>124704776</v>
      </c>
      <c r="E40" s="7" t="s">
        <v>61</v>
      </c>
      <c r="F40" s="19" t="s">
        <v>90</v>
      </c>
      <c r="G40" s="19" t="s">
        <v>91</v>
      </c>
      <c r="H40" s="19" t="s">
        <v>91</v>
      </c>
      <c r="I40" s="19" t="s">
        <v>91</v>
      </c>
      <c r="J40" s="19" t="s">
        <v>91</v>
      </c>
      <c r="K40" s="19">
        <v>30</v>
      </c>
      <c r="L40" s="19" t="s">
        <v>90</v>
      </c>
      <c r="M40" s="19" t="s">
        <v>90</v>
      </c>
      <c r="N40" s="98" t="s">
        <v>8</v>
      </c>
      <c r="O40" s="19" t="s">
        <v>91</v>
      </c>
      <c r="P40" s="19" t="s">
        <v>90</v>
      </c>
      <c r="Q40" s="19" t="s">
        <v>91</v>
      </c>
      <c r="R40" s="19" t="s">
        <v>91</v>
      </c>
      <c r="S40" s="19" t="s">
        <v>91</v>
      </c>
      <c r="T40" s="19" t="s">
        <v>90</v>
      </c>
      <c r="U40" s="94"/>
      <c r="V40" s="2">
        <f t="shared" si="4"/>
        <v>0</v>
      </c>
      <c r="W40" s="2">
        <f t="shared" si="5"/>
        <v>1</v>
      </c>
      <c r="X40" s="2">
        <f t="shared" si="6"/>
        <v>0.5</v>
      </c>
      <c r="Y40" s="2">
        <f t="shared" si="7"/>
        <v>0</v>
      </c>
    </row>
    <row r="41" spans="1:25" ht="15" customHeight="1" x14ac:dyDescent="0.25">
      <c r="A41" s="7" t="s">
        <v>283</v>
      </c>
      <c r="B41" s="7" t="s">
        <v>270</v>
      </c>
      <c r="C41" s="7" t="s">
        <v>284</v>
      </c>
      <c r="D41" s="7">
        <v>125011312</v>
      </c>
      <c r="E41" s="7" t="s">
        <v>61</v>
      </c>
      <c r="F41" s="19" t="s">
        <v>8</v>
      </c>
      <c r="G41" s="19" t="s">
        <v>8</v>
      </c>
      <c r="H41" s="19" t="s">
        <v>8</v>
      </c>
      <c r="I41" s="19" t="s">
        <v>8</v>
      </c>
      <c r="J41" s="19" t="s">
        <v>8</v>
      </c>
      <c r="K41" s="19" t="s">
        <v>8</v>
      </c>
      <c r="L41" s="100" t="s">
        <v>8</v>
      </c>
      <c r="M41" s="19" t="s">
        <v>8</v>
      </c>
      <c r="N41" s="19" t="s">
        <v>8</v>
      </c>
      <c r="O41" s="19" t="s">
        <v>8</v>
      </c>
      <c r="P41" s="19" t="s">
        <v>8</v>
      </c>
      <c r="Q41" s="19" t="s">
        <v>8</v>
      </c>
      <c r="R41" s="19" t="s">
        <v>8</v>
      </c>
      <c r="S41" s="19" t="s">
        <v>8</v>
      </c>
      <c r="T41" s="19" t="s">
        <v>8</v>
      </c>
      <c r="U41" s="94"/>
      <c r="V41" s="2">
        <f t="shared" si="4"/>
        <v>0</v>
      </c>
      <c r="W41" s="2">
        <f t="shared" si="5"/>
        <v>15</v>
      </c>
      <c r="X41" s="2">
        <f t="shared" si="6"/>
        <v>0</v>
      </c>
      <c r="Y41" s="2">
        <f t="shared" si="7"/>
        <v>0</v>
      </c>
    </row>
    <row r="42" spans="1:25" ht="15" customHeight="1" x14ac:dyDescent="0.25">
      <c r="A42" s="7" t="s">
        <v>285</v>
      </c>
      <c r="B42" s="7" t="s">
        <v>270</v>
      </c>
      <c r="C42" s="7" t="s">
        <v>286</v>
      </c>
      <c r="D42" s="7">
        <v>125011809</v>
      </c>
      <c r="E42" s="7" t="s">
        <v>61</v>
      </c>
      <c r="F42" s="19" t="s">
        <v>8</v>
      </c>
      <c r="G42" s="19" t="s">
        <v>8</v>
      </c>
      <c r="H42" s="19" t="s">
        <v>8</v>
      </c>
      <c r="I42" s="19" t="s">
        <v>8</v>
      </c>
      <c r="J42" s="19" t="s">
        <v>8</v>
      </c>
      <c r="K42" s="19" t="s">
        <v>8</v>
      </c>
      <c r="L42" s="100" t="s">
        <v>8</v>
      </c>
      <c r="M42" s="19" t="s">
        <v>8</v>
      </c>
      <c r="N42" s="19" t="s">
        <v>8</v>
      </c>
      <c r="O42" s="19" t="s">
        <v>8</v>
      </c>
      <c r="P42" s="19" t="s">
        <v>8</v>
      </c>
      <c r="Q42" s="19" t="s">
        <v>8</v>
      </c>
      <c r="R42" s="19" t="s">
        <v>8</v>
      </c>
      <c r="S42" s="19" t="s">
        <v>8</v>
      </c>
      <c r="T42" s="19" t="s">
        <v>8</v>
      </c>
      <c r="U42" s="94"/>
      <c r="V42" s="2">
        <f t="shared" si="4"/>
        <v>0</v>
      </c>
      <c r="W42" s="2">
        <f t="shared" si="5"/>
        <v>15</v>
      </c>
      <c r="X42" s="2">
        <f t="shared" si="6"/>
        <v>0</v>
      </c>
      <c r="Y42" s="2">
        <f t="shared" si="7"/>
        <v>0</v>
      </c>
    </row>
    <row r="43" spans="1:25" ht="15" customHeight="1" x14ac:dyDescent="0.25">
      <c r="A43" s="19" t="s">
        <v>147</v>
      </c>
      <c r="B43" s="7" t="s">
        <v>94</v>
      </c>
      <c r="C43" s="7" t="s">
        <v>148</v>
      </c>
      <c r="D43" s="7">
        <v>123322414</v>
      </c>
      <c r="E43" s="7" t="s">
        <v>61</v>
      </c>
      <c r="F43" s="19" t="s">
        <v>91</v>
      </c>
      <c r="G43" s="19" t="s">
        <v>90</v>
      </c>
      <c r="H43" s="19" t="s">
        <v>91</v>
      </c>
      <c r="I43" s="19" t="s">
        <v>91</v>
      </c>
      <c r="J43" s="19" t="s">
        <v>90</v>
      </c>
      <c r="K43" s="19" t="s">
        <v>91</v>
      </c>
      <c r="L43" s="98" t="s">
        <v>8</v>
      </c>
      <c r="M43" s="94" t="s">
        <v>7</v>
      </c>
      <c r="N43" s="94" t="s">
        <v>90</v>
      </c>
      <c r="O43" s="94" t="s">
        <v>28</v>
      </c>
      <c r="P43" s="94" t="s">
        <v>8</v>
      </c>
      <c r="Q43" s="19" t="s">
        <v>91</v>
      </c>
      <c r="R43" s="19" t="s">
        <v>91</v>
      </c>
      <c r="S43" s="19" t="s">
        <v>90</v>
      </c>
      <c r="T43" s="19" t="s">
        <v>91</v>
      </c>
      <c r="U43" s="94"/>
      <c r="V43" s="2">
        <f t="shared" si="4"/>
        <v>1</v>
      </c>
      <c r="W43" s="2">
        <f t="shared" si="5"/>
        <v>2</v>
      </c>
      <c r="X43" s="2">
        <f t="shared" si="6"/>
        <v>0</v>
      </c>
      <c r="Y43" s="2">
        <f t="shared" si="7"/>
        <v>1</v>
      </c>
    </row>
    <row r="44" spans="1:25" ht="15" customHeight="1" x14ac:dyDescent="0.25">
      <c r="A44" s="7" t="s">
        <v>287</v>
      </c>
      <c r="B44" s="7" t="s">
        <v>270</v>
      </c>
      <c r="C44" s="7" t="s">
        <v>288</v>
      </c>
      <c r="D44" s="7">
        <v>125021577</v>
      </c>
      <c r="E44" s="7" t="s">
        <v>61</v>
      </c>
      <c r="F44" s="19" t="s">
        <v>8</v>
      </c>
      <c r="G44" s="19" t="s">
        <v>8</v>
      </c>
      <c r="H44" s="19" t="s">
        <v>8</v>
      </c>
      <c r="I44" s="19" t="s">
        <v>8</v>
      </c>
      <c r="J44" s="19" t="s">
        <v>8</v>
      </c>
      <c r="K44" s="19" t="s">
        <v>8</v>
      </c>
      <c r="L44" s="100" t="s">
        <v>8</v>
      </c>
      <c r="M44" s="19" t="s">
        <v>8</v>
      </c>
      <c r="N44" s="19" t="s">
        <v>8</v>
      </c>
      <c r="O44" s="19" t="s">
        <v>8</v>
      </c>
      <c r="P44" s="19" t="s">
        <v>8</v>
      </c>
      <c r="Q44" s="19" t="s">
        <v>8</v>
      </c>
      <c r="R44" s="19" t="s">
        <v>8</v>
      </c>
      <c r="S44" s="19" t="s">
        <v>8</v>
      </c>
      <c r="T44" s="19" t="s">
        <v>8</v>
      </c>
      <c r="U44" s="94"/>
      <c r="V44" s="2">
        <f t="shared" si="4"/>
        <v>0</v>
      </c>
      <c r="W44" s="2">
        <f t="shared" si="5"/>
        <v>15</v>
      </c>
      <c r="X44" s="2">
        <f t="shared" si="6"/>
        <v>0</v>
      </c>
      <c r="Y44" s="2">
        <f t="shared" si="7"/>
        <v>0</v>
      </c>
    </row>
    <row r="45" spans="1:25" ht="15" customHeight="1" x14ac:dyDescent="0.25">
      <c r="A45" s="19" t="s">
        <v>240</v>
      </c>
      <c r="B45" s="19" t="s">
        <v>34</v>
      </c>
      <c r="C45" s="7" t="s">
        <v>241</v>
      </c>
      <c r="D45" s="7">
        <v>119779874</v>
      </c>
      <c r="E45" s="7" t="s">
        <v>61</v>
      </c>
      <c r="F45" s="19" t="s">
        <v>28</v>
      </c>
      <c r="G45" s="19" t="s">
        <v>8</v>
      </c>
      <c r="H45" s="19" t="s">
        <v>8</v>
      </c>
      <c r="I45" s="19" t="s">
        <v>91</v>
      </c>
      <c r="J45" s="19" t="s">
        <v>90</v>
      </c>
      <c r="K45" s="98" t="s">
        <v>8</v>
      </c>
      <c r="L45" s="19" t="s">
        <v>91</v>
      </c>
      <c r="M45" s="19" t="s">
        <v>90</v>
      </c>
      <c r="N45" s="19" t="s">
        <v>91</v>
      </c>
      <c r="O45" s="19" t="s">
        <v>91</v>
      </c>
      <c r="P45" s="19" t="s">
        <v>90</v>
      </c>
      <c r="Q45" s="19" t="s">
        <v>91</v>
      </c>
      <c r="R45" s="19" t="s">
        <v>91</v>
      </c>
      <c r="S45" s="19" t="s">
        <v>91</v>
      </c>
      <c r="T45" s="19" t="s">
        <v>90</v>
      </c>
      <c r="U45" s="94"/>
      <c r="V45" s="2">
        <f t="shared" si="4"/>
        <v>0</v>
      </c>
      <c r="W45" s="2">
        <f t="shared" si="5"/>
        <v>3</v>
      </c>
      <c r="X45" s="2">
        <f t="shared" si="6"/>
        <v>0</v>
      </c>
      <c r="Y45" s="2">
        <f t="shared" si="7"/>
        <v>1</v>
      </c>
    </row>
    <row r="46" spans="1:25" ht="15" customHeight="1" x14ac:dyDescent="0.25">
      <c r="A46" s="19" t="s">
        <v>242</v>
      </c>
      <c r="B46" s="19" t="s">
        <v>34</v>
      </c>
      <c r="C46" s="7" t="s">
        <v>243</v>
      </c>
      <c r="D46" s="7">
        <v>123421794</v>
      </c>
      <c r="E46" s="7" t="s">
        <v>61</v>
      </c>
      <c r="F46" s="19" t="s">
        <v>91</v>
      </c>
      <c r="G46" s="19" t="s">
        <v>91</v>
      </c>
      <c r="H46" s="19" t="s">
        <v>91</v>
      </c>
      <c r="I46" s="19" t="s">
        <v>90</v>
      </c>
      <c r="J46" s="19" t="s">
        <v>90</v>
      </c>
      <c r="K46" s="98" t="s">
        <v>8</v>
      </c>
      <c r="L46" s="19" t="s">
        <v>91</v>
      </c>
      <c r="M46" s="19" t="s">
        <v>91</v>
      </c>
      <c r="N46" s="19" t="s">
        <v>91</v>
      </c>
      <c r="O46" s="19" t="s">
        <v>7</v>
      </c>
      <c r="P46" s="19" t="s">
        <v>91</v>
      </c>
      <c r="Q46" s="19" t="s">
        <v>90</v>
      </c>
      <c r="R46" s="19" t="s">
        <v>91</v>
      </c>
      <c r="S46" s="80" t="s">
        <v>92</v>
      </c>
      <c r="T46" s="19" t="s">
        <v>91</v>
      </c>
      <c r="U46" s="94"/>
      <c r="V46" s="2">
        <f t="shared" si="4"/>
        <v>1</v>
      </c>
      <c r="W46" s="2">
        <f t="shared" si="5"/>
        <v>1</v>
      </c>
      <c r="X46" s="2">
        <f t="shared" si="6"/>
        <v>0</v>
      </c>
      <c r="Y46" s="2">
        <f t="shared" si="7"/>
        <v>0</v>
      </c>
    </row>
    <row r="47" spans="1:25" ht="15" customHeight="1" x14ac:dyDescent="0.25">
      <c r="A47" s="19" t="s">
        <v>107</v>
      </c>
      <c r="B47" s="19" t="s">
        <v>34</v>
      </c>
      <c r="C47" s="7" t="s">
        <v>108</v>
      </c>
      <c r="D47" s="7">
        <v>122160971</v>
      </c>
      <c r="E47" s="7" t="s">
        <v>61</v>
      </c>
      <c r="F47" s="19" t="s">
        <v>91</v>
      </c>
      <c r="G47" s="19" t="s">
        <v>90</v>
      </c>
      <c r="H47" s="19" t="s">
        <v>91</v>
      </c>
      <c r="I47" s="19" t="s">
        <v>91</v>
      </c>
      <c r="J47" s="19" t="s">
        <v>91</v>
      </c>
      <c r="K47" s="19" t="s">
        <v>91</v>
      </c>
      <c r="L47" s="98" t="s">
        <v>8</v>
      </c>
      <c r="M47" s="19" t="s">
        <v>91</v>
      </c>
      <c r="N47" s="19" t="s">
        <v>90</v>
      </c>
      <c r="O47" s="19" t="s">
        <v>91</v>
      </c>
      <c r="P47" s="19" t="s">
        <v>91</v>
      </c>
      <c r="Q47" s="19" t="s">
        <v>91</v>
      </c>
      <c r="R47" s="19" t="s">
        <v>91</v>
      </c>
      <c r="S47" s="19" t="s">
        <v>91</v>
      </c>
      <c r="T47" s="19" t="s">
        <v>91</v>
      </c>
      <c r="U47" s="94"/>
      <c r="V47" s="2">
        <f t="shared" si="4"/>
        <v>0</v>
      </c>
      <c r="W47" s="2">
        <f t="shared" si="5"/>
        <v>1</v>
      </c>
      <c r="X47" s="2">
        <f t="shared" si="6"/>
        <v>0</v>
      </c>
      <c r="Y47" s="2">
        <f t="shared" si="7"/>
        <v>0</v>
      </c>
    </row>
    <row r="48" spans="1:25" ht="15" customHeight="1" x14ac:dyDescent="0.25">
      <c r="A48" s="7" t="s">
        <v>289</v>
      </c>
      <c r="B48" s="7" t="s">
        <v>270</v>
      </c>
      <c r="C48" s="7" t="s">
        <v>290</v>
      </c>
      <c r="D48" s="7">
        <v>118321678</v>
      </c>
      <c r="E48" s="7" t="s">
        <v>61</v>
      </c>
      <c r="F48" s="19" t="s">
        <v>8</v>
      </c>
      <c r="G48" s="19" t="s">
        <v>8</v>
      </c>
      <c r="H48" s="19" t="s">
        <v>8</v>
      </c>
      <c r="I48" s="19" t="s">
        <v>8</v>
      </c>
      <c r="J48" s="19" t="s">
        <v>8</v>
      </c>
      <c r="K48" s="19" t="s">
        <v>8</v>
      </c>
      <c r="L48" s="100" t="s">
        <v>8</v>
      </c>
      <c r="M48" s="19" t="s">
        <v>8</v>
      </c>
      <c r="N48" s="19" t="s">
        <v>8</v>
      </c>
      <c r="O48" s="19" t="s">
        <v>8</v>
      </c>
      <c r="P48" s="19" t="s">
        <v>8</v>
      </c>
      <c r="Q48" s="19" t="s">
        <v>8</v>
      </c>
      <c r="R48" s="19" t="s">
        <v>8</v>
      </c>
      <c r="S48" s="19" t="s">
        <v>8</v>
      </c>
      <c r="T48" s="19" t="s">
        <v>8</v>
      </c>
      <c r="U48" s="94"/>
      <c r="V48" s="2">
        <f t="shared" si="4"/>
        <v>0</v>
      </c>
      <c r="W48" s="2">
        <f t="shared" si="5"/>
        <v>15</v>
      </c>
      <c r="X48" s="2">
        <f t="shared" si="6"/>
        <v>0</v>
      </c>
      <c r="Y48" s="2">
        <f t="shared" si="7"/>
        <v>0</v>
      </c>
    </row>
    <row r="49" spans="1:25" ht="15" customHeight="1" x14ac:dyDescent="0.25">
      <c r="A49" s="7" t="s">
        <v>218</v>
      </c>
      <c r="B49" s="19" t="s">
        <v>34</v>
      </c>
      <c r="C49" s="7" t="s">
        <v>219</v>
      </c>
      <c r="D49" s="7">
        <v>124497249</v>
      </c>
      <c r="E49" s="7" t="s">
        <v>61</v>
      </c>
      <c r="F49" s="19" t="s">
        <v>91</v>
      </c>
      <c r="G49" s="19" t="s">
        <v>90</v>
      </c>
      <c r="H49" s="19" t="s">
        <v>91</v>
      </c>
      <c r="I49" s="19" t="s">
        <v>91</v>
      </c>
      <c r="J49" s="19" t="s">
        <v>90</v>
      </c>
      <c r="K49" s="19" t="s">
        <v>91</v>
      </c>
      <c r="L49" s="98" t="s">
        <v>8</v>
      </c>
      <c r="M49" s="19" t="s">
        <v>7</v>
      </c>
      <c r="N49" s="19" t="s">
        <v>90</v>
      </c>
      <c r="O49" s="19" t="s">
        <v>91</v>
      </c>
      <c r="P49" s="19" t="s">
        <v>91</v>
      </c>
      <c r="Q49" s="19" t="s">
        <v>90</v>
      </c>
      <c r="R49" s="19" t="s">
        <v>91</v>
      </c>
      <c r="S49" s="19" t="s">
        <v>91</v>
      </c>
      <c r="T49" s="19" t="s">
        <v>91</v>
      </c>
      <c r="U49" s="94"/>
      <c r="V49" s="2">
        <f t="shared" si="4"/>
        <v>1</v>
      </c>
      <c r="W49" s="2">
        <f t="shared" si="5"/>
        <v>1</v>
      </c>
      <c r="X49" s="2">
        <f t="shared" si="6"/>
        <v>0</v>
      </c>
      <c r="Y49" s="2">
        <f t="shared" si="7"/>
        <v>0</v>
      </c>
    </row>
    <row r="50" spans="1:25" ht="15" customHeight="1" x14ac:dyDescent="0.25">
      <c r="A50" s="7" t="s">
        <v>109</v>
      </c>
      <c r="B50" s="19" t="s">
        <v>34</v>
      </c>
      <c r="C50" s="7" t="s">
        <v>110</v>
      </c>
      <c r="D50" s="7">
        <v>122407414</v>
      </c>
      <c r="E50" s="7" t="s">
        <v>61</v>
      </c>
      <c r="F50" s="19" t="s">
        <v>91</v>
      </c>
      <c r="G50" s="19" t="s">
        <v>90</v>
      </c>
      <c r="H50" s="19" t="s">
        <v>91</v>
      </c>
      <c r="I50" s="19" t="s">
        <v>91</v>
      </c>
      <c r="J50" s="19" t="s">
        <v>91</v>
      </c>
      <c r="K50" s="98" t="s">
        <v>8</v>
      </c>
      <c r="L50" s="19" t="s">
        <v>91</v>
      </c>
      <c r="M50" s="19" t="s">
        <v>91</v>
      </c>
      <c r="N50" s="19" t="s">
        <v>90</v>
      </c>
      <c r="O50" s="19" t="s">
        <v>91</v>
      </c>
      <c r="P50" s="19" t="s">
        <v>91</v>
      </c>
      <c r="Q50" s="19" t="s">
        <v>91</v>
      </c>
      <c r="R50" s="19" t="s">
        <v>91</v>
      </c>
      <c r="S50" s="19" t="s">
        <v>91</v>
      </c>
      <c r="T50" s="19" t="s">
        <v>91</v>
      </c>
      <c r="U50" s="94"/>
      <c r="V50" s="2">
        <f t="shared" si="4"/>
        <v>0</v>
      </c>
      <c r="W50" s="2">
        <f t="shared" si="5"/>
        <v>1</v>
      </c>
      <c r="X50" s="2">
        <f t="shared" si="6"/>
        <v>0</v>
      </c>
      <c r="Y50" s="2">
        <f t="shared" si="7"/>
        <v>0</v>
      </c>
    </row>
    <row r="51" spans="1:25" ht="15" customHeight="1" x14ac:dyDescent="0.25">
      <c r="A51" s="7" t="s">
        <v>111</v>
      </c>
      <c r="B51" s="19" t="s">
        <v>34</v>
      </c>
      <c r="C51" s="7" t="s">
        <v>112</v>
      </c>
      <c r="D51" s="7">
        <v>121262034</v>
      </c>
      <c r="E51" s="7" t="s">
        <v>61</v>
      </c>
      <c r="F51" s="19" t="s">
        <v>7</v>
      </c>
      <c r="G51" s="19" t="s">
        <v>90</v>
      </c>
      <c r="H51" s="19" t="s">
        <v>91</v>
      </c>
      <c r="I51" s="19" t="s">
        <v>91</v>
      </c>
      <c r="J51" s="19" t="s">
        <v>91</v>
      </c>
      <c r="K51" s="98" t="s">
        <v>8</v>
      </c>
      <c r="L51" s="19" t="s">
        <v>91</v>
      </c>
      <c r="M51" s="19" t="s">
        <v>91</v>
      </c>
      <c r="N51" s="19" t="s">
        <v>90</v>
      </c>
      <c r="O51" s="19" t="s">
        <v>91</v>
      </c>
      <c r="P51" s="19" t="s">
        <v>91</v>
      </c>
      <c r="Q51" s="19" t="s">
        <v>91</v>
      </c>
      <c r="R51" s="19" t="s">
        <v>91</v>
      </c>
      <c r="S51" s="19" t="s">
        <v>91</v>
      </c>
      <c r="T51" s="19">
        <v>30</v>
      </c>
      <c r="U51" s="94"/>
      <c r="V51" s="2">
        <f t="shared" si="4"/>
        <v>1</v>
      </c>
      <c r="W51" s="2">
        <f t="shared" si="5"/>
        <v>1</v>
      </c>
      <c r="X51" s="2">
        <f t="shared" si="6"/>
        <v>0.5</v>
      </c>
      <c r="Y51" s="2">
        <f t="shared" si="7"/>
        <v>0</v>
      </c>
    </row>
    <row r="52" spans="1:25" ht="15" customHeight="1" x14ac:dyDescent="0.25">
      <c r="A52" s="81" t="s">
        <v>211</v>
      </c>
      <c r="B52" s="7" t="s">
        <v>94</v>
      </c>
      <c r="C52" s="7" t="s">
        <v>212</v>
      </c>
      <c r="D52" s="7">
        <v>124520255</v>
      </c>
      <c r="E52" s="7" t="s">
        <v>61</v>
      </c>
      <c r="F52" s="19" t="s">
        <v>7</v>
      </c>
      <c r="G52" s="99" t="s">
        <v>7</v>
      </c>
      <c r="H52" s="19" t="s">
        <v>91</v>
      </c>
      <c r="I52" s="19" t="s">
        <v>91</v>
      </c>
      <c r="J52" s="19" t="s">
        <v>91</v>
      </c>
      <c r="K52" s="19" t="s">
        <v>90</v>
      </c>
      <c r="L52" s="98" t="s">
        <v>8</v>
      </c>
      <c r="M52" s="71">
        <v>240</v>
      </c>
      <c r="N52" s="19" t="s">
        <v>90</v>
      </c>
      <c r="O52" s="80" t="s">
        <v>92</v>
      </c>
      <c r="P52" s="80" t="s">
        <v>92</v>
      </c>
      <c r="Q52" s="19" t="s">
        <v>91</v>
      </c>
      <c r="R52" s="80" t="s">
        <v>92</v>
      </c>
      <c r="S52" s="19" t="s">
        <v>91</v>
      </c>
      <c r="T52" s="19" t="s">
        <v>91</v>
      </c>
      <c r="U52" s="94"/>
      <c r="V52" s="2">
        <f t="shared" si="4"/>
        <v>2</v>
      </c>
      <c r="W52" s="2">
        <f t="shared" si="5"/>
        <v>1</v>
      </c>
      <c r="X52" s="2">
        <f t="shared" si="6"/>
        <v>4</v>
      </c>
      <c r="Y52" s="2">
        <f t="shared" si="7"/>
        <v>0</v>
      </c>
    </row>
    <row r="53" spans="1:25" ht="15" customHeight="1" x14ac:dyDescent="0.25">
      <c r="A53" s="19" t="s">
        <v>244</v>
      </c>
      <c r="B53" s="7" t="s">
        <v>94</v>
      </c>
      <c r="C53" s="7" t="s">
        <v>245</v>
      </c>
      <c r="D53" s="7">
        <v>124700089</v>
      </c>
      <c r="E53" s="7" t="s">
        <v>61</v>
      </c>
      <c r="F53" s="19" t="s">
        <v>90</v>
      </c>
      <c r="G53" s="19" t="s">
        <v>91</v>
      </c>
      <c r="H53" s="19" t="s">
        <v>91</v>
      </c>
      <c r="I53" s="19" t="s">
        <v>91</v>
      </c>
      <c r="J53" s="19" t="s">
        <v>90</v>
      </c>
      <c r="K53" s="98" t="s">
        <v>8</v>
      </c>
      <c r="L53" s="19" t="s">
        <v>91</v>
      </c>
      <c r="M53" s="19" t="s">
        <v>90</v>
      </c>
      <c r="N53" s="19" t="s">
        <v>91</v>
      </c>
      <c r="O53" s="19" t="s">
        <v>91</v>
      </c>
      <c r="P53" s="19" t="s">
        <v>90</v>
      </c>
      <c r="Q53" s="19" t="s">
        <v>91</v>
      </c>
      <c r="R53" s="19">
        <v>30</v>
      </c>
      <c r="S53" s="19" t="s">
        <v>90</v>
      </c>
      <c r="T53" s="19">
        <v>60</v>
      </c>
      <c r="U53" s="94"/>
      <c r="V53" s="2">
        <f t="shared" si="4"/>
        <v>0</v>
      </c>
      <c r="W53" s="2">
        <f t="shared" si="5"/>
        <v>1</v>
      </c>
      <c r="X53" s="2">
        <f t="shared" si="6"/>
        <v>1.5</v>
      </c>
      <c r="Y53" s="2">
        <f t="shared" si="7"/>
        <v>0</v>
      </c>
    </row>
    <row r="54" spans="1:25" ht="15" customHeight="1" x14ac:dyDescent="0.25">
      <c r="A54" s="7" t="s">
        <v>291</v>
      </c>
      <c r="B54" s="7" t="s">
        <v>270</v>
      </c>
      <c r="C54" s="7" t="s">
        <v>292</v>
      </c>
      <c r="D54" s="7">
        <v>125012062</v>
      </c>
      <c r="E54" s="7" t="s">
        <v>61</v>
      </c>
      <c r="F54" s="19" t="s">
        <v>8</v>
      </c>
      <c r="G54" s="19" t="s">
        <v>8</v>
      </c>
      <c r="H54" s="19" t="s">
        <v>8</v>
      </c>
      <c r="I54" s="19" t="s">
        <v>8</v>
      </c>
      <c r="J54" s="19" t="s">
        <v>8</v>
      </c>
      <c r="K54" s="19" t="s">
        <v>8</v>
      </c>
      <c r="L54" s="100" t="s">
        <v>8</v>
      </c>
      <c r="M54" s="19" t="s">
        <v>8</v>
      </c>
      <c r="N54" s="19" t="s">
        <v>8</v>
      </c>
      <c r="O54" s="19" t="s">
        <v>8</v>
      </c>
      <c r="P54" s="19" t="s">
        <v>8</v>
      </c>
      <c r="Q54" s="19" t="s">
        <v>8</v>
      </c>
      <c r="R54" s="19" t="s">
        <v>8</v>
      </c>
      <c r="S54" s="19" t="s">
        <v>8</v>
      </c>
      <c r="T54" s="19" t="s">
        <v>8</v>
      </c>
      <c r="U54" s="94"/>
      <c r="V54" s="2">
        <f t="shared" si="4"/>
        <v>0</v>
      </c>
      <c r="W54" s="2">
        <f t="shared" si="5"/>
        <v>15</v>
      </c>
      <c r="X54" s="2">
        <f t="shared" si="6"/>
        <v>0</v>
      </c>
      <c r="Y54" s="2">
        <f t="shared" si="7"/>
        <v>0</v>
      </c>
    </row>
    <row r="55" spans="1:25" ht="15" customHeight="1" x14ac:dyDescent="0.25">
      <c r="A55" s="81" t="s">
        <v>153</v>
      </c>
      <c r="B55" s="7" t="s">
        <v>94</v>
      </c>
      <c r="C55" s="7" t="s">
        <v>154</v>
      </c>
      <c r="D55" s="7">
        <v>123323040</v>
      </c>
      <c r="E55" s="7" t="s">
        <v>61</v>
      </c>
      <c r="F55" s="91">
        <v>180</v>
      </c>
      <c r="G55" s="19" t="s">
        <v>90</v>
      </c>
      <c r="H55" s="19" t="s">
        <v>91</v>
      </c>
      <c r="I55" s="19" t="s">
        <v>91</v>
      </c>
      <c r="J55" s="71">
        <v>240</v>
      </c>
      <c r="K55" s="19" t="s">
        <v>90</v>
      </c>
      <c r="L55" s="98" t="s">
        <v>8</v>
      </c>
      <c r="M55" s="19" t="s">
        <v>90</v>
      </c>
      <c r="N55" s="19" t="s">
        <v>91</v>
      </c>
      <c r="O55" s="19" t="s">
        <v>91</v>
      </c>
      <c r="P55" s="19" t="s">
        <v>90</v>
      </c>
      <c r="Q55" s="19" t="s">
        <v>91</v>
      </c>
      <c r="R55" s="19" t="s">
        <v>91</v>
      </c>
      <c r="S55" s="19" t="s">
        <v>91</v>
      </c>
      <c r="T55" s="19" t="s">
        <v>91</v>
      </c>
      <c r="U55" s="94"/>
      <c r="V55" s="2">
        <f t="shared" si="4"/>
        <v>0</v>
      </c>
      <c r="W55" s="2">
        <f t="shared" si="5"/>
        <v>1</v>
      </c>
      <c r="X55" s="2">
        <f t="shared" si="6"/>
        <v>7</v>
      </c>
      <c r="Y55" s="2">
        <f t="shared" si="7"/>
        <v>0</v>
      </c>
    </row>
    <row r="56" spans="1:25" ht="15" customHeight="1" x14ac:dyDescent="0.25">
      <c r="A56" s="19" t="s">
        <v>246</v>
      </c>
      <c r="B56" s="19" t="s">
        <v>34</v>
      </c>
      <c r="C56" s="7" t="s">
        <v>247</v>
      </c>
      <c r="D56" s="7">
        <v>124703620</v>
      </c>
      <c r="E56" s="7" t="s">
        <v>61</v>
      </c>
      <c r="F56" s="19" t="s">
        <v>91</v>
      </c>
      <c r="G56" s="19" t="s">
        <v>91</v>
      </c>
      <c r="H56" s="19" t="s">
        <v>91</v>
      </c>
      <c r="I56" s="19" t="s">
        <v>91</v>
      </c>
      <c r="J56" s="19">
        <v>60</v>
      </c>
      <c r="K56" s="19" t="s">
        <v>91</v>
      </c>
      <c r="L56" s="19" t="s">
        <v>90</v>
      </c>
      <c r="M56" s="19" t="s">
        <v>90</v>
      </c>
      <c r="N56" s="98" t="s">
        <v>8</v>
      </c>
      <c r="O56" s="19" t="s">
        <v>91</v>
      </c>
      <c r="P56" s="19" t="s">
        <v>7</v>
      </c>
      <c r="Q56" s="19" t="s">
        <v>91</v>
      </c>
      <c r="R56" s="19" t="s">
        <v>90</v>
      </c>
      <c r="S56" s="19" t="s">
        <v>90</v>
      </c>
      <c r="T56" s="19" t="s">
        <v>91</v>
      </c>
      <c r="U56" s="94"/>
      <c r="V56" s="2">
        <f t="shared" si="4"/>
        <v>1</v>
      </c>
      <c r="W56" s="2">
        <f t="shared" si="5"/>
        <v>1</v>
      </c>
      <c r="X56" s="2">
        <f t="shared" si="6"/>
        <v>1</v>
      </c>
      <c r="Y56" s="2">
        <f t="shared" si="7"/>
        <v>0</v>
      </c>
    </row>
    <row r="57" spans="1:25" ht="15" customHeight="1" x14ac:dyDescent="0.25">
      <c r="A57" s="19" t="s">
        <v>198</v>
      </c>
      <c r="B57" s="19" t="s">
        <v>34</v>
      </c>
      <c r="C57" s="7" t="s">
        <v>199</v>
      </c>
      <c r="D57" s="7">
        <v>124190034</v>
      </c>
      <c r="E57" s="7" t="s">
        <v>61</v>
      </c>
      <c r="F57" s="19" t="s">
        <v>91</v>
      </c>
      <c r="G57" s="19" t="s">
        <v>91</v>
      </c>
      <c r="H57" s="19" t="s">
        <v>90</v>
      </c>
      <c r="I57" s="94" t="s">
        <v>91</v>
      </c>
      <c r="J57" s="94" t="s">
        <v>91</v>
      </c>
      <c r="K57" s="94" t="s">
        <v>90</v>
      </c>
      <c r="L57" s="98" t="s">
        <v>8</v>
      </c>
      <c r="M57" s="19" t="s">
        <v>7</v>
      </c>
      <c r="N57" s="19" t="s">
        <v>91</v>
      </c>
      <c r="O57" s="19" t="s">
        <v>90</v>
      </c>
      <c r="P57" s="19" t="s">
        <v>90</v>
      </c>
      <c r="Q57" s="19" t="s">
        <v>91</v>
      </c>
      <c r="R57" s="19" t="s">
        <v>91</v>
      </c>
      <c r="S57" s="19" t="s">
        <v>91</v>
      </c>
      <c r="T57" s="19" t="s">
        <v>91</v>
      </c>
      <c r="U57" s="94"/>
      <c r="V57" s="2">
        <f t="shared" si="4"/>
        <v>1</v>
      </c>
      <c r="W57" s="2">
        <f t="shared" si="5"/>
        <v>1</v>
      </c>
      <c r="X57" s="2">
        <f t="shared" si="6"/>
        <v>0</v>
      </c>
      <c r="Y57" s="2">
        <f t="shared" si="7"/>
        <v>0</v>
      </c>
    </row>
    <row r="58" spans="1:25" ht="15" customHeight="1" x14ac:dyDescent="0.25">
      <c r="A58" s="81" t="s">
        <v>113</v>
      </c>
      <c r="B58" s="7" t="s">
        <v>94</v>
      </c>
      <c r="C58" s="7" t="s">
        <v>114</v>
      </c>
      <c r="D58" s="7">
        <v>122028863</v>
      </c>
      <c r="E58" s="7" t="s">
        <v>61</v>
      </c>
      <c r="F58" s="19" t="s">
        <v>91</v>
      </c>
      <c r="G58" s="19" t="s">
        <v>90</v>
      </c>
      <c r="H58" s="19" t="s">
        <v>91</v>
      </c>
      <c r="I58" s="19" t="s">
        <v>91</v>
      </c>
      <c r="J58" s="19" t="s">
        <v>91</v>
      </c>
      <c r="K58" s="19" t="s">
        <v>90</v>
      </c>
      <c r="L58" s="98" t="s">
        <v>8</v>
      </c>
      <c r="M58" s="19" t="s">
        <v>90</v>
      </c>
      <c r="N58" s="91">
        <v>60</v>
      </c>
      <c r="O58" s="19" t="s">
        <v>91</v>
      </c>
      <c r="P58" s="19" t="s">
        <v>91</v>
      </c>
      <c r="Q58" s="19" t="s">
        <v>90</v>
      </c>
      <c r="R58" s="19" t="s">
        <v>91</v>
      </c>
      <c r="S58" s="19" t="s">
        <v>91</v>
      </c>
      <c r="T58" s="19" t="s">
        <v>91</v>
      </c>
      <c r="U58" s="94"/>
      <c r="V58" s="2">
        <f t="shared" si="4"/>
        <v>0</v>
      </c>
      <c r="W58" s="2">
        <f t="shared" si="5"/>
        <v>1</v>
      </c>
      <c r="X58" s="2">
        <f t="shared" si="6"/>
        <v>1</v>
      </c>
      <c r="Y58" s="2">
        <f t="shared" si="7"/>
        <v>0</v>
      </c>
    </row>
    <row r="59" spans="1:25" ht="15" customHeight="1" x14ac:dyDescent="0.25">
      <c r="A59" s="94" t="s">
        <v>222</v>
      </c>
      <c r="B59" s="19" t="s">
        <v>82</v>
      </c>
      <c r="C59" s="7" t="s">
        <v>223</v>
      </c>
      <c r="D59" s="7">
        <v>124483033</v>
      </c>
      <c r="E59" s="7" t="s">
        <v>61</v>
      </c>
      <c r="F59" s="19" t="s">
        <v>90</v>
      </c>
      <c r="G59" s="19" t="s">
        <v>90</v>
      </c>
      <c r="H59" s="19" t="s">
        <v>91</v>
      </c>
      <c r="I59" s="19">
        <v>60</v>
      </c>
      <c r="J59" s="19">
        <v>30</v>
      </c>
      <c r="K59" s="98" t="s">
        <v>8</v>
      </c>
      <c r="L59" s="99" t="s">
        <v>7</v>
      </c>
      <c r="M59" s="19" t="s">
        <v>90</v>
      </c>
      <c r="N59" s="19" t="s">
        <v>90</v>
      </c>
      <c r="O59" s="19" t="s">
        <v>8</v>
      </c>
      <c r="P59" s="19" t="s">
        <v>91</v>
      </c>
      <c r="Q59" s="19" t="s">
        <v>91</v>
      </c>
      <c r="R59" s="19">
        <v>30</v>
      </c>
      <c r="S59" s="19" t="s">
        <v>91</v>
      </c>
      <c r="T59" s="19" t="s">
        <v>90</v>
      </c>
      <c r="U59" s="94"/>
      <c r="V59" s="2">
        <f t="shared" si="4"/>
        <v>1</v>
      </c>
      <c r="W59" s="2">
        <f t="shared" si="5"/>
        <v>2</v>
      </c>
      <c r="X59" s="2">
        <f t="shared" si="6"/>
        <v>2</v>
      </c>
      <c r="Y59" s="2">
        <f t="shared" si="7"/>
        <v>0</v>
      </c>
    </row>
    <row r="60" spans="1:25" ht="15" customHeight="1" x14ac:dyDescent="0.25">
      <c r="A60" s="19" t="s">
        <v>85</v>
      </c>
      <c r="B60" s="19" t="s">
        <v>34</v>
      </c>
      <c r="C60" s="7" t="s">
        <v>86</v>
      </c>
      <c r="D60" s="19">
        <v>122906787</v>
      </c>
      <c r="E60" s="7" t="s">
        <v>61</v>
      </c>
      <c r="F60" s="19">
        <v>60</v>
      </c>
      <c r="G60" s="19" t="s">
        <v>90</v>
      </c>
      <c r="H60" s="19" t="s">
        <v>91</v>
      </c>
      <c r="I60" s="19" t="s">
        <v>91</v>
      </c>
      <c r="J60" s="19" t="s">
        <v>91</v>
      </c>
      <c r="K60" s="19" t="s">
        <v>91</v>
      </c>
      <c r="L60" s="19">
        <v>60</v>
      </c>
      <c r="M60" s="98" t="s">
        <v>8</v>
      </c>
      <c r="N60" s="19" t="s">
        <v>90</v>
      </c>
      <c r="O60" s="19" t="s">
        <v>91</v>
      </c>
      <c r="P60" s="19" t="s">
        <v>8</v>
      </c>
      <c r="Q60" s="19" t="s">
        <v>91</v>
      </c>
      <c r="R60" s="19" t="s">
        <v>91</v>
      </c>
      <c r="S60" s="19" t="s">
        <v>91</v>
      </c>
      <c r="T60" s="19" t="s">
        <v>91</v>
      </c>
      <c r="U60" s="94"/>
      <c r="V60" s="2">
        <f t="shared" si="4"/>
        <v>0</v>
      </c>
      <c r="W60" s="2">
        <f t="shared" si="5"/>
        <v>2</v>
      </c>
      <c r="X60" s="2">
        <f t="shared" si="6"/>
        <v>2</v>
      </c>
      <c r="Y60" s="2">
        <f t="shared" si="7"/>
        <v>0</v>
      </c>
    </row>
    <row r="61" spans="1:25" ht="15" customHeight="1" x14ac:dyDescent="0.25">
      <c r="A61" s="19" t="s">
        <v>194</v>
      </c>
      <c r="B61" s="7" t="s">
        <v>94</v>
      </c>
      <c r="C61" s="7" t="s">
        <v>195</v>
      </c>
      <c r="D61" s="7">
        <v>123911521</v>
      </c>
      <c r="E61" s="7" t="s">
        <v>61</v>
      </c>
      <c r="F61" s="19" t="s">
        <v>90</v>
      </c>
      <c r="G61" s="19">
        <v>60</v>
      </c>
      <c r="H61" s="19" t="s">
        <v>90</v>
      </c>
      <c r="I61" s="19" t="s">
        <v>91</v>
      </c>
      <c r="J61" s="19" t="s">
        <v>91</v>
      </c>
      <c r="K61" s="98" t="s">
        <v>8</v>
      </c>
      <c r="L61" s="19" t="s">
        <v>91</v>
      </c>
      <c r="M61" s="19" t="s">
        <v>90</v>
      </c>
      <c r="N61" s="19" t="s">
        <v>91</v>
      </c>
      <c r="O61" s="19" t="s">
        <v>91</v>
      </c>
      <c r="P61" s="85" t="s">
        <v>8</v>
      </c>
      <c r="Q61" s="85" t="s">
        <v>8</v>
      </c>
      <c r="R61" s="85" t="s">
        <v>8</v>
      </c>
      <c r="S61" s="85" t="s">
        <v>8</v>
      </c>
      <c r="T61" s="85" t="s">
        <v>8</v>
      </c>
      <c r="U61" s="94"/>
      <c r="V61" s="2">
        <f t="shared" si="4"/>
        <v>0</v>
      </c>
      <c r="W61" s="2">
        <f t="shared" si="5"/>
        <v>6</v>
      </c>
      <c r="X61" s="2">
        <f t="shared" si="6"/>
        <v>1</v>
      </c>
      <c r="Y61" s="2">
        <f t="shared" si="7"/>
        <v>0</v>
      </c>
    </row>
    <row r="62" spans="1:25" ht="15" customHeight="1" x14ac:dyDescent="0.25">
      <c r="A62" s="19" t="s">
        <v>213</v>
      </c>
      <c r="B62" s="7" t="s">
        <v>94</v>
      </c>
      <c r="C62" s="19" t="s">
        <v>115</v>
      </c>
      <c r="D62" s="19">
        <v>122780604</v>
      </c>
      <c r="E62" s="7" t="s">
        <v>61</v>
      </c>
      <c r="F62" s="19" t="s">
        <v>90</v>
      </c>
      <c r="G62" s="19" t="s">
        <v>91</v>
      </c>
      <c r="H62" s="19" t="s">
        <v>90</v>
      </c>
      <c r="I62" s="19" t="s">
        <v>91</v>
      </c>
      <c r="J62" s="19" t="s">
        <v>91</v>
      </c>
      <c r="K62" s="19" t="s">
        <v>91</v>
      </c>
      <c r="L62" s="98" t="s">
        <v>8</v>
      </c>
      <c r="M62" s="19" t="s">
        <v>90</v>
      </c>
      <c r="N62" s="94">
        <v>60</v>
      </c>
      <c r="O62" s="19" t="s">
        <v>91</v>
      </c>
      <c r="P62" s="19" t="s">
        <v>91</v>
      </c>
      <c r="Q62" s="19" t="s">
        <v>91</v>
      </c>
      <c r="R62" s="19" t="s">
        <v>91</v>
      </c>
      <c r="S62" s="19" t="s">
        <v>90</v>
      </c>
      <c r="T62" s="19" t="s">
        <v>90</v>
      </c>
      <c r="U62" s="94"/>
      <c r="V62" s="2">
        <f t="shared" si="4"/>
        <v>0</v>
      </c>
      <c r="W62" s="2">
        <f t="shared" si="5"/>
        <v>1</v>
      </c>
      <c r="X62" s="2">
        <f t="shared" si="6"/>
        <v>1</v>
      </c>
      <c r="Y62" s="2">
        <f t="shared" si="7"/>
        <v>0</v>
      </c>
    </row>
    <row r="63" spans="1:25" ht="15" customHeight="1" x14ac:dyDescent="0.25">
      <c r="A63" s="19" t="s">
        <v>116</v>
      </c>
      <c r="B63" s="19" t="s">
        <v>34</v>
      </c>
      <c r="C63" s="7" t="s">
        <v>117</v>
      </c>
      <c r="D63" s="7">
        <v>121532212</v>
      </c>
      <c r="E63" s="7" t="s">
        <v>61</v>
      </c>
      <c r="F63" s="19">
        <v>60</v>
      </c>
      <c r="G63" s="19" t="s">
        <v>90</v>
      </c>
      <c r="H63" s="19" t="s">
        <v>91</v>
      </c>
      <c r="I63" s="19" t="s">
        <v>91</v>
      </c>
      <c r="J63" s="19" t="s">
        <v>91</v>
      </c>
      <c r="K63" s="19" t="s">
        <v>91</v>
      </c>
      <c r="L63" s="91">
        <v>180</v>
      </c>
      <c r="M63" s="19" t="s">
        <v>90</v>
      </c>
      <c r="N63" s="19" t="s">
        <v>90</v>
      </c>
      <c r="O63" s="19">
        <v>60</v>
      </c>
      <c r="P63" s="19" t="s">
        <v>91</v>
      </c>
      <c r="Q63" s="19" t="s">
        <v>91</v>
      </c>
      <c r="R63" s="19" t="s">
        <v>91</v>
      </c>
      <c r="S63" s="19" t="s">
        <v>91</v>
      </c>
      <c r="T63" s="19" t="s">
        <v>91</v>
      </c>
      <c r="U63" s="94"/>
      <c r="V63" s="2">
        <f t="shared" si="4"/>
        <v>0</v>
      </c>
      <c r="W63" s="2">
        <f t="shared" si="5"/>
        <v>0</v>
      </c>
      <c r="X63" s="2">
        <f t="shared" si="6"/>
        <v>5</v>
      </c>
      <c r="Y63" s="2">
        <f t="shared" si="7"/>
        <v>0</v>
      </c>
    </row>
    <row r="64" spans="1:25" ht="15" customHeight="1" x14ac:dyDescent="0.25">
      <c r="A64" s="19" t="s">
        <v>248</v>
      </c>
      <c r="B64" s="19" t="s">
        <v>34</v>
      </c>
      <c r="C64" s="7" t="s">
        <v>249</v>
      </c>
      <c r="D64" s="7">
        <v>122038151</v>
      </c>
      <c r="E64" s="7" t="s">
        <v>61</v>
      </c>
      <c r="F64" s="19" t="s">
        <v>90</v>
      </c>
      <c r="G64" s="19" t="s">
        <v>90</v>
      </c>
      <c r="H64" s="19" t="s">
        <v>91</v>
      </c>
      <c r="I64" s="19" t="s">
        <v>91</v>
      </c>
      <c r="J64" s="19" t="s">
        <v>91</v>
      </c>
      <c r="K64" s="98" t="s">
        <v>8</v>
      </c>
      <c r="L64" s="19" t="s">
        <v>91</v>
      </c>
      <c r="M64" s="19" t="s">
        <v>90</v>
      </c>
      <c r="N64" s="19" t="s">
        <v>90</v>
      </c>
      <c r="O64" s="19" t="s">
        <v>90</v>
      </c>
      <c r="P64" s="19" t="s">
        <v>7</v>
      </c>
      <c r="Q64" s="19" t="s">
        <v>7</v>
      </c>
      <c r="R64" s="19" t="s">
        <v>90</v>
      </c>
      <c r="S64" s="19" t="s">
        <v>7</v>
      </c>
      <c r="T64" s="19" t="s">
        <v>7</v>
      </c>
      <c r="U64" s="94"/>
      <c r="V64" s="2">
        <f t="shared" si="4"/>
        <v>4</v>
      </c>
      <c r="W64" s="2">
        <f t="shared" si="5"/>
        <v>1</v>
      </c>
      <c r="X64" s="2">
        <f t="shared" si="6"/>
        <v>0</v>
      </c>
      <c r="Y64" s="2">
        <f t="shared" si="7"/>
        <v>0</v>
      </c>
    </row>
    <row r="65" spans="1:25" ht="15" customHeight="1" x14ac:dyDescent="0.25">
      <c r="A65" s="19" t="s">
        <v>125</v>
      </c>
      <c r="B65" s="19" t="s">
        <v>34</v>
      </c>
      <c r="C65" s="7" t="s">
        <v>129</v>
      </c>
      <c r="D65" s="7">
        <v>122170160</v>
      </c>
      <c r="E65" s="7" t="s">
        <v>61</v>
      </c>
      <c r="F65" s="94" t="s">
        <v>90</v>
      </c>
      <c r="G65" s="94" t="s">
        <v>90</v>
      </c>
      <c r="H65" s="94" t="s">
        <v>91</v>
      </c>
      <c r="I65" s="19" t="s">
        <v>91</v>
      </c>
      <c r="J65" s="19" t="s">
        <v>91</v>
      </c>
      <c r="K65" s="19" t="s">
        <v>91</v>
      </c>
      <c r="L65" s="98" t="s">
        <v>91</v>
      </c>
      <c r="M65" s="19" t="s">
        <v>90</v>
      </c>
      <c r="N65" s="19" t="s">
        <v>90</v>
      </c>
      <c r="O65" s="19" t="s">
        <v>91</v>
      </c>
      <c r="P65" s="19" t="s">
        <v>91</v>
      </c>
      <c r="Q65" s="19" t="s">
        <v>91</v>
      </c>
      <c r="R65" s="19" t="s">
        <v>91</v>
      </c>
      <c r="S65" s="49">
        <v>240</v>
      </c>
      <c r="T65" s="19" t="s">
        <v>90</v>
      </c>
      <c r="U65" s="95"/>
      <c r="V65" s="2">
        <f t="shared" si="4"/>
        <v>0</v>
      </c>
      <c r="W65" s="2">
        <f t="shared" si="5"/>
        <v>0</v>
      </c>
      <c r="X65" s="2">
        <f t="shared" si="6"/>
        <v>4</v>
      </c>
      <c r="Y65" s="2">
        <f t="shared" si="7"/>
        <v>0</v>
      </c>
    </row>
    <row r="66" spans="1:25" ht="15" customHeight="1" x14ac:dyDescent="0.25">
      <c r="A66" s="7" t="s">
        <v>263</v>
      </c>
      <c r="B66" s="19" t="s">
        <v>34</v>
      </c>
      <c r="C66" s="7" t="s">
        <v>269</v>
      </c>
      <c r="D66" s="7">
        <v>124906322</v>
      </c>
      <c r="E66" s="7" t="s">
        <v>61</v>
      </c>
      <c r="F66" s="94" t="s">
        <v>90</v>
      </c>
      <c r="G66" s="94" t="s">
        <v>28</v>
      </c>
      <c r="H66" s="94" t="s">
        <v>8</v>
      </c>
      <c r="I66" s="19" t="s">
        <v>90</v>
      </c>
      <c r="J66" s="19" t="s">
        <v>91</v>
      </c>
      <c r="K66" s="19" t="s">
        <v>91</v>
      </c>
      <c r="L66" s="98" t="s">
        <v>8</v>
      </c>
      <c r="M66" s="19" t="s">
        <v>90</v>
      </c>
      <c r="N66" s="19" t="s">
        <v>91</v>
      </c>
      <c r="O66" s="19" t="s">
        <v>91</v>
      </c>
      <c r="P66" s="19" t="s">
        <v>90</v>
      </c>
      <c r="Q66" s="19">
        <v>60</v>
      </c>
      <c r="R66" s="19" t="s">
        <v>90</v>
      </c>
      <c r="S66" s="19" t="s">
        <v>91</v>
      </c>
      <c r="T66" s="19" t="s">
        <v>91</v>
      </c>
      <c r="U66" s="94"/>
      <c r="V66" s="2">
        <f t="shared" si="4"/>
        <v>0</v>
      </c>
      <c r="W66" s="2">
        <f t="shared" si="5"/>
        <v>2</v>
      </c>
      <c r="X66" s="2">
        <f t="shared" si="6"/>
        <v>1</v>
      </c>
      <c r="Y66" s="2">
        <f t="shared" si="7"/>
        <v>1</v>
      </c>
    </row>
    <row r="67" spans="1:25" ht="15" customHeight="1" x14ac:dyDescent="0.25">
      <c r="A67" s="7" t="s">
        <v>262</v>
      </c>
      <c r="B67" s="19" t="s">
        <v>34</v>
      </c>
      <c r="C67" s="7" t="s">
        <v>268</v>
      </c>
      <c r="D67" s="7">
        <v>124906017</v>
      </c>
      <c r="E67" s="7" t="s">
        <v>61</v>
      </c>
      <c r="F67" s="94" t="s">
        <v>91</v>
      </c>
      <c r="G67" s="94" t="s">
        <v>90</v>
      </c>
      <c r="H67" s="94" t="s">
        <v>91</v>
      </c>
      <c r="I67" s="19" t="s">
        <v>91</v>
      </c>
      <c r="J67" s="19" t="s">
        <v>91</v>
      </c>
      <c r="K67" s="98" t="s">
        <v>8</v>
      </c>
      <c r="L67" s="19" t="s">
        <v>91</v>
      </c>
      <c r="M67" s="19" t="s">
        <v>90</v>
      </c>
      <c r="N67" s="19" t="s">
        <v>90</v>
      </c>
      <c r="O67" s="19" t="s">
        <v>91</v>
      </c>
      <c r="P67" s="19" t="s">
        <v>91</v>
      </c>
      <c r="Q67" s="19" t="s">
        <v>90</v>
      </c>
      <c r="R67" s="19" t="s">
        <v>91</v>
      </c>
      <c r="S67" s="19" t="s">
        <v>91</v>
      </c>
      <c r="T67" s="19" t="s">
        <v>91</v>
      </c>
      <c r="U67" s="94"/>
      <c r="V67" s="2">
        <f t="shared" si="4"/>
        <v>0</v>
      </c>
      <c r="W67" s="2">
        <f t="shared" si="5"/>
        <v>1</v>
      </c>
      <c r="X67" s="2">
        <f t="shared" si="6"/>
        <v>0</v>
      </c>
      <c r="Y67" s="2">
        <f t="shared" si="7"/>
        <v>0</v>
      </c>
    </row>
    <row r="68" spans="1:25" ht="15" customHeight="1" x14ac:dyDescent="0.25">
      <c r="A68" s="19" t="s">
        <v>200</v>
      </c>
      <c r="B68" s="7" t="s">
        <v>94</v>
      </c>
      <c r="C68" s="7" t="s">
        <v>201</v>
      </c>
      <c r="D68" s="7">
        <v>123411027</v>
      </c>
      <c r="E68" s="7" t="s">
        <v>61</v>
      </c>
      <c r="F68" s="19" t="s">
        <v>90</v>
      </c>
      <c r="G68" s="19" t="s">
        <v>91</v>
      </c>
      <c r="H68" s="19" t="s">
        <v>91</v>
      </c>
      <c r="I68" s="19" t="s">
        <v>90</v>
      </c>
      <c r="J68" s="19" t="s">
        <v>91</v>
      </c>
      <c r="K68" s="19" t="s">
        <v>91</v>
      </c>
      <c r="L68" s="98" t="s">
        <v>8</v>
      </c>
      <c r="M68" s="19" t="s">
        <v>90</v>
      </c>
      <c r="N68" s="19" t="s">
        <v>91</v>
      </c>
      <c r="O68" s="19" t="s">
        <v>91</v>
      </c>
      <c r="P68" s="19" t="s">
        <v>91</v>
      </c>
      <c r="Q68" s="19" t="s">
        <v>91</v>
      </c>
      <c r="R68" s="19" t="s">
        <v>90</v>
      </c>
      <c r="S68" s="19" t="s">
        <v>90</v>
      </c>
      <c r="T68" s="19" t="s">
        <v>28</v>
      </c>
      <c r="U68" s="94"/>
      <c r="V68" s="2">
        <f t="shared" ref="V68:V69" si="8">COUNTIF(F68:U68,$V$2)</f>
        <v>0</v>
      </c>
      <c r="W68" s="2">
        <f t="shared" ref="W68:W69" si="9">COUNTIF(F68:U68,$W$2)</f>
        <v>1</v>
      </c>
      <c r="X68" s="2">
        <f t="shared" ref="X68:X69" si="10">+SUM(F68:U68)/60</f>
        <v>0</v>
      </c>
      <c r="Y68" s="2">
        <f t="shared" ref="Y68:Y69" si="11">COUNTIF(F68:U68,$Y$2)</f>
        <v>1</v>
      </c>
    </row>
    <row r="69" spans="1:25" ht="15" customHeight="1" x14ac:dyDescent="0.25">
      <c r="A69" s="7" t="s">
        <v>293</v>
      </c>
      <c r="B69" s="7" t="s">
        <v>270</v>
      </c>
      <c r="C69" s="7" t="s">
        <v>294</v>
      </c>
      <c r="D69" s="7">
        <v>125013680</v>
      </c>
      <c r="E69" s="7" t="s">
        <v>61</v>
      </c>
      <c r="F69" s="19" t="s">
        <v>8</v>
      </c>
      <c r="G69" s="19" t="s">
        <v>8</v>
      </c>
      <c r="H69" s="19" t="s">
        <v>8</v>
      </c>
      <c r="I69" s="19" t="s">
        <v>8</v>
      </c>
      <c r="J69" s="19" t="s">
        <v>8</v>
      </c>
      <c r="K69" s="19" t="s">
        <v>8</v>
      </c>
      <c r="L69" s="100" t="s">
        <v>8</v>
      </c>
      <c r="M69" s="19" t="s">
        <v>8</v>
      </c>
      <c r="N69" s="19" t="s">
        <v>8</v>
      </c>
      <c r="O69" s="19" t="s">
        <v>8</v>
      </c>
      <c r="P69" s="19" t="s">
        <v>8</v>
      </c>
      <c r="Q69" s="19" t="s">
        <v>8</v>
      </c>
      <c r="R69" s="19" t="s">
        <v>8</v>
      </c>
      <c r="S69" s="19" t="s">
        <v>8</v>
      </c>
      <c r="T69" s="19" t="s">
        <v>8</v>
      </c>
      <c r="U69" s="95"/>
      <c r="V69" s="2">
        <f t="shared" si="8"/>
        <v>0</v>
      </c>
      <c r="W69" s="2">
        <f t="shared" si="9"/>
        <v>15</v>
      </c>
      <c r="X69" s="2">
        <f t="shared" si="10"/>
        <v>0</v>
      </c>
      <c r="Y69" s="2">
        <f t="shared" si="11"/>
        <v>0</v>
      </c>
    </row>
    <row r="70" spans="1:25" ht="15" customHeight="1" x14ac:dyDescent="0.25">
      <c r="A70" s="7" t="s">
        <v>214</v>
      </c>
      <c r="B70" s="19" t="s">
        <v>82</v>
      </c>
      <c r="C70" s="7" t="s">
        <v>215</v>
      </c>
      <c r="D70" s="7">
        <v>124487927</v>
      </c>
      <c r="E70" s="7" t="s">
        <v>61</v>
      </c>
      <c r="F70" s="19" t="s">
        <v>90</v>
      </c>
      <c r="G70" s="19" t="s">
        <v>90</v>
      </c>
      <c r="H70" s="19" t="s">
        <v>91</v>
      </c>
      <c r="I70" s="71">
        <v>150</v>
      </c>
      <c r="J70" s="19" t="s">
        <v>91</v>
      </c>
      <c r="K70" s="98" t="s">
        <v>8</v>
      </c>
      <c r="L70" s="19" t="s">
        <v>91</v>
      </c>
      <c r="M70" s="19" t="s">
        <v>90</v>
      </c>
      <c r="N70" s="19" t="s">
        <v>90</v>
      </c>
      <c r="O70" s="19" t="s">
        <v>91</v>
      </c>
      <c r="P70" s="19" t="s">
        <v>91</v>
      </c>
      <c r="Q70" s="19" t="s">
        <v>91</v>
      </c>
      <c r="R70" s="19" t="s">
        <v>91</v>
      </c>
      <c r="S70" s="19" t="s">
        <v>91</v>
      </c>
      <c r="T70" s="19" t="s">
        <v>90</v>
      </c>
      <c r="U70" s="94"/>
      <c r="V70" s="2">
        <f t="shared" ref="V70:V123" si="12">COUNTIF(F70:U70,$V$2)</f>
        <v>0</v>
      </c>
      <c r="W70" s="2">
        <f t="shared" ref="W70:W123" si="13">COUNTIF(F70:U70,$W$2)</f>
        <v>1</v>
      </c>
      <c r="X70" s="2">
        <f t="shared" ref="X70:X123" si="14">+SUM(F70:U70)/60</f>
        <v>2.5</v>
      </c>
      <c r="Y70" s="2">
        <f t="shared" ref="Y70:Y123" si="15">COUNTIF(F70:U70,$Y$2)</f>
        <v>0</v>
      </c>
    </row>
    <row r="71" spans="1:25" ht="15" customHeight="1" x14ac:dyDescent="0.25">
      <c r="A71" s="19" t="s">
        <v>178</v>
      </c>
      <c r="B71" s="19" t="s">
        <v>82</v>
      </c>
      <c r="C71" s="7" t="s">
        <v>179</v>
      </c>
      <c r="D71" s="7">
        <v>123627127</v>
      </c>
      <c r="E71" s="7" t="s">
        <v>61</v>
      </c>
      <c r="F71" s="19" t="s">
        <v>90</v>
      </c>
      <c r="G71" s="19" t="s">
        <v>7</v>
      </c>
      <c r="H71" s="19" t="s">
        <v>91</v>
      </c>
      <c r="I71" s="19" t="s">
        <v>91</v>
      </c>
      <c r="J71" s="19" t="s">
        <v>90</v>
      </c>
      <c r="K71" s="98" t="s">
        <v>8</v>
      </c>
      <c r="L71" s="19" t="s">
        <v>91</v>
      </c>
      <c r="M71" s="19" t="s">
        <v>90</v>
      </c>
      <c r="N71" s="19" t="s">
        <v>91</v>
      </c>
      <c r="O71" s="19" t="s">
        <v>91</v>
      </c>
      <c r="P71" s="19" t="s">
        <v>7</v>
      </c>
      <c r="Q71" s="19" t="s">
        <v>90</v>
      </c>
      <c r="R71" s="19" t="s">
        <v>91</v>
      </c>
      <c r="S71" s="19" t="s">
        <v>91</v>
      </c>
      <c r="T71" s="19" t="s">
        <v>90</v>
      </c>
      <c r="U71" s="94"/>
      <c r="V71" s="2">
        <f t="shared" si="12"/>
        <v>2</v>
      </c>
      <c r="W71" s="2">
        <f t="shared" si="13"/>
        <v>1</v>
      </c>
      <c r="X71" s="2">
        <f t="shared" si="14"/>
        <v>0</v>
      </c>
      <c r="Y71" s="2">
        <f t="shared" si="15"/>
        <v>0</v>
      </c>
    </row>
    <row r="72" spans="1:25" ht="15" customHeight="1" x14ac:dyDescent="0.25">
      <c r="A72" s="7" t="s">
        <v>209</v>
      </c>
      <c r="B72" s="19" t="s">
        <v>34</v>
      </c>
      <c r="C72" s="7" t="s">
        <v>210</v>
      </c>
      <c r="D72" s="7">
        <v>122033335</v>
      </c>
      <c r="E72" s="7" t="s">
        <v>61</v>
      </c>
      <c r="F72" s="19" t="s">
        <v>90</v>
      </c>
      <c r="G72" s="19" t="s">
        <v>91</v>
      </c>
      <c r="H72" s="19">
        <v>30</v>
      </c>
      <c r="I72" s="94" t="s">
        <v>90</v>
      </c>
      <c r="J72" s="19">
        <v>30</v>
      </c>
      <c r="K72" s="94" t="s">
        <v>91</v>
      </c>
      <c r="L72" s="98" t="s">
        <v>8</v>
      </c>
      <c r="M72" s="19" t="s">
        <v>90</v>
      </c>
      <c r="N72" s="19" t="s">
        <v>7</v>
      </c>
      <c r="O72" s="19" t="s">
        <v>91</v>
      </c>
      <c r="P72" s="19" t="s">
        <v>91</v>
      </c>
      <c r="Q72" s="19" t="s">
        <v>91</v>
      </c>
      <c r="R72" s="19" t="s">
        <v>90</v>
      </c>
      <c r="S72" s="19" t="s">
        <v>91</v>
      </c>
      <c r="T72" s="19" t="s">
        <v>90</v>
      </c>
      <c r="U72" s="94"/>
      <c r="V72" s="2">
        <f t="shared" si="12"/>
        <v>1</v>
      </c>
      <c r="W72" s="2">
        <f t="shared" si="13"/>
        <v>1</v>
      </c>
      <c r="X72" s="2">
        <f t="shared" si="14"/>
        <v>1</v>
      </c>
      <c r="Y72" s="2">
        <f t="shared" si="15"/>
        <v>0</v>
      </c>
    </row>
    <row r="73" spans="1:25" ht="15" customHeight="1" x14ac:dyDescent="0.25">
      <c r="A73" s="19" t="s">
        <v>118</v>
      </c>
      <c r="B73" s="7" t="s">
        <v>94</v>
      </c>
      <c r="C73" s="7" t="s">
        <v>119</v>
      </c>
      <c r="D73" s="7">
        <v>121243687</v>
      </c>
      <c r="E73" s="7" t="s">
        <v>61</v>
      </c>
      <c r="F73" s="19" t="s">
        <v>90</v>
      </c>
      <c r="G73" s="19" t="s">
        <v>90</v>
      </c>
      <c r="H73" s="19" t="s">
        <v>91</v>
      </c>
      <c r="I73" s="19" t="s">
        <v>91</v>
      </c>
      <c r="J73" s="19" t="s">
        <v>91</v>
      </c>
      <c r="K73" s="19" t="s">
        <v>91</v>
      </c>
      <c r="L73" s="98" t="s">
        <v>8</v>
      </c>
      <c r="M73" s="19" t="s">
        <v>90</v>
      </c>
      <c r="N73" s="19" t="s">
        <v>90</v>
      </c>
      <c r="O73" s="19" t="s">
        <v>91</v>
      </c>
      <c r="P73" s="19" t="s">
        <v>91</v>
      </c>
      <c r="Q73" s="19" t="s">
        <v>91</v>
      </c>
      <c r="R73" s="19" t="s">
        <v>91</v>
      </c>
      <c r="S73" s="19" t="s">
        <v>91</v>
      </c>
      <c r="T73" s="19" t="s">
        <v>90</v>
      </c>
      <c r="U73" s="94"/>
      <c r="V73" s="2">
        <f t="shared" si="12"/>
        <v>0</v>
      </c>
      <c r="W73" s="2">
        <f t="shared" si="13"/>
        <v>1</v>
      </c>
      <c r="X73" s="2">
        <f t="shared" si="14"/>
        <v>0</v>
      </c>
      <c r="Y73" s="2">
        <f t="shared" si="15"/>
        <v>0</v>
      </c>
    </row>
    <row r="74" spans="1:25" ht="15" customHeight="1" x14ac:dyDescent="0.25">
      <c r="A74" s="7" t="s">
        <v>202</v>
      </c>
      <c r="B74" s="7" t="s">
        <v>94</v>
      </c>
      <c r="C74" s="7" t="s">
        <v>203</v>
      </c>
      <c r="D74" s="7">
        <v>124190422</v>
      </c>
      <c r="E74" s="7" t="s">
        <v>61</v>
      </c>
      <c r="F74" s="19" t="s">
        <v>91</v>
      </c>
      <c r="G74" s="19" t="s">
        <v>90</v>
      </c>
      <c r="H74" s="19" t="s">
        <v>91</v>
      </c>
      <c r="I74" s="19" t="s">
        <v>91</v>
      </c>
      <c r="J74" s="19" t="s">
        <v>91</v>
      </c>
      <c r="K74" s="98" t="s">
        <v>8</v>
      </c>
      <c r="L74" s="19" t="s">
        <v>91</v>
      </c>
      <c r="M74" s="19" t="s">
        <v>90</v>
      </c>
      <c r="N74" s="19" t="s">
        <v>90</v>
      </c>
      <c r="O74" s="19" t="s">
        <v>91</v>
      </c>
      <c r="P74" s="19" t="s">
        <v>91</v>
      </c>
      <c r="Q74" s="19" t="s">
        <v>91</v>
      </c>
      <c r="R74" s="19" t="s">
        <v>90</v>
      </c>
      <c r="S74" s="19" t="s">
        <v>91</v>
      </c>
      <c r="T74" s="19" t="s">
        <v>91</v>
      </c>
      <c r="U74" s="94"/>
      <c r="V74" s="2">
        <f t="shared" si="12"/>
        <v>0</v>
      </c>
      <c r="W74" s="2">
        <f t="shared" si="13"/>
        <v>1</v>
      </c>
      <c r="X74" s="2">
        <f t="shared" si="14"/>
        <v>0</v>
      </c>
      <c r="Y74" s="2">
        <f t="shared" si="15"/>
        <v>0</v>
      </c>
    </row>
    <row r="75" spans="1:25" ht="15" customHeight="1" x14ac:dyDescent="0.25">
      <c r="A75" s="94" t="s">
        <v>220</v>
      </c>
      <c r="B75" s="19" t="s">
        <v>34</v>
      </c>
      <c r="C75" s="7" t="s">
        <v>221</v>
      </c>
      <c r="D75" s="7">
        <v>124497348</v>
      </c>
      <c r="E75" s="7" t="s">
        <v>61</v>
      </c>
      <c r="F75" s="19" t="s">
        <v>91</v>
      </c>
      <c r="G75" s="19" t="s">
        <v>90</v>
      </c>
      <c r="H75" s="19" t="s">
        <v>91</v>
      </c>
      <c r="I75" s="19" t="s">
        <v>91</v>
      </c>
      <c r="J75" s="19" t="s">
        <v>90</v>
      </c>
      <c r="K75" s="71">
        <v>240</v>
      </c>
      <c r="L75" s="98" t="s">
        <v>8</v>
      </c>
      <c r="M75" s="19" t="s">
        <v>91</v>
      </c>
      <c r="N75" s="19" t="s">
        <v>90</v>
      </c>
      <c r="O75" s="19" t="s">
        <v>91</v>
      </c>
      <c r="P75" s="19" t="s">
        <v>91</v>
      </c>
      <c r="Q75" s="19" t="s">
        <v>90</v>
      </c>
      <c r="R75" s="19" t="s">
        <v>91</v>
      </c>
      <c r="S75" s="19" t="s">
        <v>91</v>
      </c>
      <c r="T75" s="19" t="s">
        <v>91</v>
      </c>
      <c r="U75" s="94"/>
      <c r="V75" s="2">
        <f t="shared" si="12"/>
        <v>0</v>
      </c>
      <c r="W75" s="2">
        <f t="shared" si="13"/>
        <v>1</v>
      </c>
      <c r="X75" s="2">
        <f t="shared" si="14"/>
        <v>4</v>
      </c>
      <c r="Y75" s="2">
        <f t="shared" si="15"/>
        <v>0</v>
      </c>
    </row>
    <row r="76" spans="1:25" ht="15" customHeight="1" x14ac:dyDescent="0.25">
      <c r="A76" s="19" t="s">
        <v>182</v>
      </c>
      <c r="B76" s="7" t="s">
        <v>94</v>
      </c>
      <c r="C76" s="7" t="s">
        <v>189</v>
      </c>
      <c r="D76" s="19">
        <v>123922452</v>
      </c>
      <c r="E76" s="7" t="s">
        <v>61</v>
      </c>
      <c r="F76" s="19">
        <v>60</v>
      </c>
      <c r="G76" s="19" t="s">
        <v>90</v>
      </c>
      <c r="H76" s="19" t="s">
        <v>91</v>
      </c>
      <c r="I76" s="19" t="s">
        <v>91</v>
      </c>
      <c r="J76" s="19" t="s">
        <v>90</v>
      </c>
      <c r="K76" s="98" t="s">
        <v>8</v>
      </c>
      <c r="L76" s="19" t="s">
        <v>91</v>
      </c>
      <c r="M76" s="19" t="s">
        <v>91</v>
      </c>
      <c r="N76" s="19" t="s">
        <v>90</v>
      </c>
      <c r="O76" s="19" t="s">
        <v>91</v>
      </c>
      <c r="P76" s="19" t="s">
        <v>91</v>
      </c>
      <c r="Q76" s="19" t="s">
        <v>91</v>
      </c>
      <c r="R76" s="19" t="s">
        <v>90</v>
      </c>
      <c r="S76" s="19" t="s">
        <v>91</v>
      </c>
      <c r="T76" s="19" t="s">
        <v>91</v>
      </c>
      <c r="U76" s="94"/>
      <c r="V76" s="2">
        <f t="shared" si="12"/>
        <v>0</v>
      </c>
      <c r="W76" s="2">
        <f t="shared" si="13"/>
        <v>1</v>
      </c>
      <c r="X76" s="2">
        <f t="shared" si="14"/>
        <v>1</v>
      </c>
      <c r="Y76" s="2">
        <f t="shared" si="15"/>
        <v>0</v>
      </c>
    </row>
    <row r="77" spans="1:25" ht="15" customHeight="1" x14ac:dyDescent="0.25">
      <c r="A77" s="7" t="s">
        <v>127</v>
      </c>
      <c r="B77" s="20" t="s">
        <v>128</v>
      </c>
      <c r="C77" s="7" t="s">
        <v>131</v>
      </c>
      <c r="D77" s="7">
        <v>122169089</v>
      </c>
      <c r="E77" s="20" t="s">
        <v>61</v>
      </c>
      <c r="F77" s="7" t="s">
        <v>91</v>
      </c>
      <c r="G77" s="7" t="s">
        <v>90</v>
      </c>
      <c r="H77" s="7" t="s">
        <v>91</v>
      </c>
      <c r="I77" s="7">
        <v>30</v>
      </c>
      <c r="J77" s="7" t="s">
        <v>91</v>
      </c>
      <c r="K77" s="7" t="s">
        <v>8</v>
      </c>
      <c r="L77" s="7" t="s">
        <v>90</v>
      </c>
      <c r="M77" s="7">
        <v>30</v>
      </c>
      <c r="N77" s="7" t="s">
        <v>90</v>
      </c>
      <c r="O77" s="7">
        <v>60</v>
      </c>
      <c r="P77" s="7" t="s">
        <v>7</v>
      </c>
      <c r="Q77" s="7" t="s">
        <v>91</v>
      </c>
      <c r="R77" s="7" t="s">
        <v>90</v>
      </c>
      <c r="S77" s="7" t="s">
        <v>91</v>
      </c>
      <c r="T77" s="7" t="s">
        <v>90</v>
      </c>
      <c r="U77" s="94"/>
      <c r="V77" s="2">
        <f t="shared" si="12"/>
        <v>1</v>
      </c>
      <c r="W77" s="2">
        <f t="shared" si="13"/>
        <v>1</v>
      </c>
      <c r="X77" s="2">
        <f t="shared" si="14"/>
        <v>2</v>
      </c>
      <c r="Y77" s="2">
        <f t="shared" si="15"/>
        <v>0</v>
      </c>
    </row>
    <row r="78" spans="1:25" ht="15" customHeight="1" x14ac:dyDescent="0.25">
      <c r="A78" s="19" t="s">
        <v>181</v>
      </c>
      <c r="B78" s="7" t="s">
        <v>94</v>
      </c>
      <c r="C78" s="7" t="s">
        <v>188</v>
      </c>
      <c r="D78" s="19">
        <v>122194053</v>
      </c>
      <c r="E78" s="7" t="s">
        <v>61</v>
      </c>
      <c r="F78" s="19" t="s">
        <v>91</v>
      </c>
      <c r="G78" s="19" t="s">
        <v>90</v>
      </c>
      <c r="H78" s="19" t="s">
        <v>91</v>
      </c>
      <c r="I78" s="19" t="s">
        <v>91</v>
      </c>
      <c r="J78" s="19" t="s">
        <v>90</v>
      </c>
      <c r="K78" s="98" t="s">
        <v>8</v>
      </c>
      <c r="L78" s="19" t="s">
        <v>91</v>
      </c>
      <c r="M78" s="19" t="s">
        <v>7</v>
      </c>
      <c r="N78" s="19" t="s">
        <v>90</v>
      </c>
      <c r="O78" s="19" t="s">
        <v>91</v>
      </c>
      <c r="P78" s="19" t="s">
        <v>91</v>
      </c>
      <c r="Q78" s="19" t="s">
        <v>90</v>
      </c>
      <c r="R78" s="19" t="s">
        <v>91</v>
      </c>
      <c r="S78" s="19" t="s">
        <v>91</v>
      </c>
      <c r="T78" s="19" t="s">
        <v>91</v>
      </c>
      <c r="U78" s="94"/>
      <c r="V78" s="2">
        <f t="shared" si="12"/>
        <v>1</v>
      </c>
      <c r="W78" s="2">
        <f t="shared" si="13"/>
        <v>1</v>
      </c>
      <c r="X78" s="2">
        <f t="shared" si="14"/>
        <v>0</v>
      </c>
      <c r="Y78" s="2">
        <f t="shared" si="15"/>
        <v>0</v>
      </c>
    </row>
    <row r="79" spans="1:25" ht="15" customHeight="1" x14ac:dyDescent="0.25">
      <c r="A79" s="7" t="s">
        <v>260</v>
      </c>
      <c r="B79" s="7" t="s">
        <v>82</v>
      </c>
      <c r="C79" s="7" t="s">
        <v>266</v>
      </c>
      <c r="D79" s="7">
        <v>124904251</v>
      </c>
      <c r="E79" s="7" t="s">
        <v>61</v>
      </c>
      <c r="F79" s="19" t="s">
        <v>90</v>
      </c>
      <c r="G79" s="19" t="s">
        <v>90</v>
      </c>
      <c r="H79" s="19" t="s">
        <v>91</v>
      </c>
      <c r="I79" s="19" t="s">
        <v>91</v>
      </c>
      <c r="J79" s="19" t="s">
        <v>91</v>
      </c>
      <c r="K79" s="19" t="s">
        <v>91</v>
      </c>
      <c r="L79" s="98" t="s">
        <v>8</v>
      </c>
      <c r="M79" s="19" t="s">
        <v>90</v>
      </c>
      <c r="N79" s="19" t="s">
        <v>90</v>
      </c>
      <c r="O79" s="79" t="s">
        <v>28</v>
      </c>
      <c r="P79" s="79" t="s">
        <v>8</v>
      </c>
      <c r="Q79" s="79" t="s">
        <v>8</v>
      </c>
      <c r="R79" s="19" t="s">
        <v>91</v>
      </c>
      <c r="S79" s="19" t="s">
        <v>91</v>
      </c>
      <c r="T79" s="19" t="s">
        <v>90</v>
      </c>
      <c r="U79" s="94"/>
      <c r="V79" s="2">
        <f t="shared" si="12"/>
        <v>0</v>
      </c>
      <c r="W79" s="2">
        <f t="shared" si="13"/>
        <v>3</v>
      </c>
      <c r="X79" s="2">
        <f t="shared" si="14"/>
        <v>0</v>
      </c>
      <c r="Y79" s="2">
        <f t="shared" si="15"/>
        <v>1</v>
      </c>
    </row>
    <row r="80" spans="1:25" ht="15" customHeight="1" x14ac:dyDescent="0.25">
      <c r="A80" s="19" t="s">
        <v>87</v>
      </c>
      <c r="B80" s="19" t="s">
        <v>82</v>
      </c>
      <c r="C80" s="7" t="s">
        <v>88</v>
      </c>
      <c r="D80" s="19">
        <v>122974157</v>
      </c>
      <c r="E80" s="7" t="s">
        <v>61</v>
      </c>
      <c r="F80" s="19" t="s">
        <v>91</v>
      </c>
      <c r="G80" s="19" t="s">
        <v>90</v>
      </c>
      <c r="H80" s="19" t="s">
        <v>90</v>
      </c>
      <c r="I80" s="19" t="s">
        <v>91</v>
      </c>
      <c r="J80" s="19" t="s">
        <v>91</v>
      </c>
      <c r="K80" s="19" t="s">
        <v>91</v>
      </c>
      <c r="L80" s="98" t="s">
        <v>8</v>
      </c>
      <c r="M80" s="19" t="s">
        <v>7</v>
      </c>
      <c r="N80" s="19" t="s">
        <v>90</v>
      </c>
      <c r="O80" s="19" t="s">
        <v>90</v>
      </c>
      <c r="P80" s="19" t="s">
        <v>91</v>
      </c>
      <c r="Q80" s="19" t="s">
        <v>91</v>
      </c>
      <c r="R80" s="19" t="s">
        <v>91</v>
      </c>
      <c r="S80" s="19" t="s">
        <v>91</v>
      </c>
      <c r="T80" s="19" t="s">
        <v>91</v>
      </c>
      <c r="U80" s="94"/>
      <c r="V80" s="2">
        <f t="shared" si="12"/>
        <v>1</v>
      </c>
      <c r="W80" s="2">
        <f t="shared" si="13"/>
        <v>1</v>
      </c>
      <c r="X80" s="2">
        <f t="shared" si="14"/>
        <v>0</v>
      </c>
      <c r="Y80" s="2">
        <f t="shared" si="15"/>
        <v>0</v>
      </c>
    </row>
    <row r="81" spans="1:25" ht="15" customHeight="1" x14ac:dyDescent="0.25">
      <c r="A81" s="7" t="s">
        <v>261</v>
      </c>
      <c r="B81" s="19" t="s">
        <v>34</v>
      </c>
      <c r="C81" s="7" t="s">
        <v>267</v>
      </c>
      <c r="D81" s="7">
        <v>119719375</v>
      </c>
      <c r="E81" s="7" t="s">
        <v>61</v>
      </c>
      <c r="F81" s="19" t="s">
        <v>91</v>
      </c>
      <c r="G81" s="19" t="s">
        <v>90</v>
      </c>
      <c r="H81" s="19" t="s">
        <v>90</v>
      </c>
      <c r="I81" s="94" t="s">
        <v>91</v>
      </c>
      <c r="J81" s="19" t="s">
        <v>91</v>
      </c>
      <c r="K81" s="98" t="s">
        <v>8</v>
      </c>
      <c r="L81" s="19" t="s">
        <v>91</v>
      </c>
      <c r="M81" s="19" t="s">
        <v>91</v>
      </c>
      <c r="N81" s="19" t="s">
        <v>90</v>
      </c>
      <c r="O81" s="19" t="s">
        <v>90</v>
      </c>
      <c r="P81" s="71" t="s">
        <v>91</v>
      </c>
      <c r="Q81" s="19" t="s">
        <v>91</v>
      </c>
      <c r="R81" s="19" t="s">
        <v>91</v>
      </c>
      <c r="S81" s="19" t="s">
        <v>91</v>
      </c>
      <c r="T81" s="19" t="s">
        <v>91</v>
      </c>
      <c r="U81" s="94"/>
      <c r="V81" s="2">
        <f t="shared" si="12"/>
        <v>0</v>
      </c>
      <c r="W81" s="2">
        <f t="shared" si="13"/>
        <v>1</v>
      </c>
      <c r="X81" s="2">
        <f t="shared" si="14"/>
        <v>0</v>
      </c>
      <c r="Y81" s="2">
        <f t="shared" si="15"/>
        <v>0</v>
      </c>
    </row>
    <row r="82" spans="1:25" ht="15" customHeight="1" x14ac:dyDescent="0.25">
      <c r="A82" s="93" t="s">
        <v>149</v>
      </c>
      <c r="B82" s="92" t="s">
        <v>94</v>
      </c>
      <c r="C82" s="92" t="s">
        <v>150</v>
      </c>
      <c r="D82" s="92">
        <v>117909408</v>
      </c>
      <c r="E82" s="92" t="s">
        <v>61</v>
      </c>
      <c r="F82" s="93" t="s">
        <v>90</v>
      </c>
      <c r="G82" s="93" t="s">
        <v>91</v>
      </c>
      <c r="H82" s="93" t="s">
        <v>91</v>
      </c>
      <c r="I82" s="96">
        <v>60</v>
      </c>
      <c r="J82" s="93" t="s">
        <v>91</v>
      </c>
      <c r="K82" s="93" t="s">
        <v>91</v>
      </c>
      <c r="L82" s="101" t="s">
        <v>8</v>
      </c>
      <c r="M82" s="93" t="s">
        <v>90</v>
      </c>
      <c r="N82" s="93" t="s">
        <v>90</v>
      </c>
      <c r="O82" s="93" t="s">
        <v>90</v>
      </c>
      <c r="P82" s="93" t="s">
        <v>91</v>
      </c>
      <c r="Q82" s="93" t="s">
        <v>91</v>
      </c>
      <c r="R82" s="93" t="s">
        <v>91</v>
      </c>
      <c r="S82" s="93" t="s">
        <v>91</v>
      </c>
      <c r="T82" s="93" t="s">
        <v>90</v>
      </c>
      <c r="U82" s="94"/>
      <c r="V82" s="2">
        <f t="shared" si="12"/>
        <v>0</v>
      </c>
      <c r="W82" s="2">
        <f t="shared" si="13"/>
        <v>1</v>
      </c>
      <c r="X82" s="2">
        <f t="shared" si="14"/>
        <v>1</v>
      </c>
      <c r="Y82" s="2">
        <f t="shared" si="15"/>
        <v>0</v>
      </c>
    </row>
    <row r="83" spans="1:25" ht="15" customHeight="1" x14ac:dyDescent="0.25">
      <c r="A83" s="7" t="s">
        <v>295</v>
      </c>
      <c r="B83" s="7" t="s">
        <v>270</v>
      </c>
      <c r="C83" s="7" t="s">
        <v>296</v>
      </c>
      <c r="D83" s="7">
        <v>125013250</v>
      </c>
      <c r="E83" s="7" t="s">
        <v>61</v>
      </c>
      <c r="F83" s="19" t="s">
        <v>8</v>
      </c>
      <c r="G83" s="19" t="s">
        <v>8</v>
      </c>
      <c r="H83" s="19" t="s">
        <v>8</v>
      </c>
      <c r="I83" s="94" t="s">
        <v>8</v>
      </c>
      <c r="J83" s="19" t="s">
        <v>8</v>
      </c>
      <c r="K83" s="19" t="s">
        <v>8</v>
      </c>
      <c r="L83" s="100" t="s">
        <v>8</v>
      </c>
      <c r="M83" s="19" t="s">
        <v>8</v>
      </c>
      <c r="N83" s="19" t="s">
        <v>8</v>
      </c>
      <c r="O83" s="19" t="s">
        <v>8</v>
      </c>
      <c r="P83" s="19" t="s">
        <v>8</v>
      </c>
      <c r="Q83" s="19" t="s">
        <v>8</v>
      </c>
      <c r="R83" s="19" t="s">
        <v>8</v>
      </c>
      <c r="S83" s="19" t="s">
        <v>8</v>
      </c>
      <c r="T83" s="19" t="s">
        <v>8</v>
      </c>
      <c r="U83" s="94"/>
      <c r="V83" s="2">
        <f t="shared" si="12"/>
        <v>0</v>
      </c>
      <c r="W83" s="2">
        <f t="shared" si="13"/>
        <v>15</v>
      </c>
      <c r="X83" s="2">
        <f t="shared" si="14"/>
        <v>0</v>
      </c>
      <c r="Y83" s="2">
        <f t="shared" si="15"/>
        <v>0</v>
      </c>
    </row>
    <row r="84" spans="1:25" ht="15" customHeight="1" x14ac:dyDescent="0.25">
      <c r="A84" s="7" t="s">
        <v>227</v>
      </c>
      <c r="B84" s="20" t="s">
        <v>128</v>
      </c>
      <c r="C84" s="7" t="s">
        <v>165</v>
      </c>
      <c r="D84" s="7">
        <v>123421471</v>
      </c>
      <c r="E84" s="20" t="s">
        <v>61</v>
      </c>
      <c r="F84" s="7" t="s">
        <v>91</v>
      </c>
      <c r="G84" s="7" t="s">
        <v>90</v>
      </c>
      <c r="H84" s="7" t="s">
        <v>91</v>
      </c>
      <c r="I84" s="7" t="s">
        <v>91</v>
      </c>
      <c r="J84" s="7" t="s">
        <v>91</v>
      </c>
      <c r="K84" s="7" t="s">
        <v>7</v>
      </c>
      <c r="L84" s="7" t="s">
        <v>90</v>
      </c>
      <c r="M84" s="7" t="s">
        <v>90</v>
      </c>
      <c r="N84" s="7" t="s">
        <v>91</v>
      </c>
      <c r="O84" s="7" t="s">
        <v>91</v>
      </c>
      <c r="P84" s="7" t="s">
        <v>90</v>
      </c>
      <c r="Q84" s="7">
        <v>120</v>
      </c>
      <c r="R84" s="7" t="s">
        <v>91</v>
      </c>
      <c r="S84" s="7" t="s">
        <v>91</v>
      </c>
      <c r="T84" s="7" t="s">
        <v>90</v>
      </c>
      <c r="U84" s="94"/>
      <c r="V84" s="2">
        <f t="shared" si="12"/>
        <v>1</v>
      </c>
      <c r="W84" s="2">
        <f t="shared" si="13"/>
        <v>0</v>
      </c>
      <c r="X84" s="2">
        <f t="shared" si="14"/>
        <v>2</v>
      </c>
      <c r="Y84" s="2">
        <f t="shared" si="15"/>
        <v>0</v>
      </c>
    </row>
    <row r="85" spans="1:25" ht="15" customHeight="1" x14ac:dyDescent="0.25">
      <c r="A85" s="19" t="s">
        <v>183</v>
      </c>
      <c r="B85" s="7" t="s">
        <v>94</v>
      </c>
      <c r="C85" s="7" t="s">
        <v>190</v>
      </c>
      <c r="D85" s="19">
        <v>123921942</v>
      </c>
      <c r="E85" s="7" t="s">
        <v>61</v>
      </c>
      <c r="F85" s="19" t="s">
        <v>90</v>
      </c>
      <c r="G85" s="19" t="s">
        <v>91</v>
      </c>
      <c r="H85" s="19" t="s">
        <v>91</v>
      </c>
      <c r="I85" s="19" t="s">
        <v>91</v>
      </c>
      <c r="J85" s="19" t="s">
        <v>91</v>
      </c>
      <c r="K85" s="19" t="s">
        <v>91</v>
      </c>
      <c r="L85" s="98" t="s">
        <v>8</v>
      </c>
      <c r="M85" s="19" t="s">
        <v>90</v>
      </c>
      <c r="N85" s="19" t="s">
        <v>90</v>
      </c>
      <c r="O85" s="19" t="s">
        <v>91</v>
      </c>
      <c r="P85" s="19" t="s">
        <v>90</v>
      </c>
      <c r="Q85" s="19" t="s">
        <v>91</v>
      </c>
      <c r="R85" s="19" t="s">
        <v>91</v>
      </c>
      <c r="S85" s="19" t="s">
        <v>91</v>
      </c>
      <c r="T85" s="19" t="s">
        <v>91</v>
      </c>
      <c r="U85" s="94"/>
      <c r="V85" s="2">
        <f t="shared" si="12"/>
        <v>0</v>
      </c>
      <c r="W85" s="2">
        <f t="shared" si="13"/>
        <v>1</v>
      </c>
      <c r="X85" s="2">
        <f t="shared" si="14"/>
        <v>0</v>
      </c>
      <c r="Y85" s="2">
        <f t="shared" si="15"/>
        <v>0</v>
      </c>
    </row>
    <row r="86" spans="1:25" ht="15" customHeight="1" x14ac:dyDescent="0.25">
      <c r="A86" s="94" t="s">
        <v>196</v>
      </c>
      <c r="B86" s="7" t="s">
        <v>257</v>
      </c>
      <c r="C86" s="7" t="s">
        <v>197</v>
      </c>
      <c r="D86" s="19">
        <v>124048349</v>
      </c>
      <c r="E86" s="7" t="s">
        <v>61</v>
      </c>
      <c r="F86" s="19" t="s">
        <v>8</v>
      </c>
      <c r="G86" s="19" t="s">
        <v>8</v>
      </c>
      <c r="H86" s="19" t="s">
        <v>8</v>
      </c>
      <c r="I86" s="19" t="s">
        <v>8</v>
      </c>
      <c r="J86" s="19" t="s">
        <v>8</v>
      </c>
      <c r="K86" s="19" t="s">
        <v>8</v>
      </c>
      <c r="L86" s="98" t="s">
        <v>8</v>
      </c>
      <c r="M86" s="19" t="s">
        <v>8</v>
      </c>
      <c r="N86" s="19" t="s">
        <v>8</v>
      </c>
      <c r="O86" s="19" t="s">
        <v>8</v>
      </c>
      <c r="P86" s="19" t="s">
        <v>8</v>
      </c>
      <c r="Q86" s="19" t="s">
        <v>8</v>
      </c>
      <c r="R86" s="19" t="s">
        <v>8</v>
      </c>
      <c r="S86" s="19" t="s">
        <v>8</v>
      </c>
      <c r="T86" s="19" t="s">
        <v>8</v>
      </c>
      <c r="U86" s="94"/>
      <c r="V86" s="2">
        <f t="shared" ref="V86" si="16">COUNTIF(F86:U86,$V$2)</f>
        <v>0</v>
      </c>
      <c r="W86" s="2">
        <f t="shared" ref="W86" si="17">COUNTIF(F86:U86,$W$2)</f>
        <v>15</v>
      </c>
      <c r="X86" s="2">
        <f t="shared" ref="X86" si="18">+SUM(F86:U86)/60</f>
        <v>0</v>
      </c>
      <c r="Y86" s="2">
        <f t="shared" ref="Y86" si="19">COUNTIF(F86:U86,$Y$2)</f>
        <v>0</v>
      </c>
    </row>
    <row r="87" spans="1:25" ht="15" customHeight="1" x14ac:dyDescent="0.25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5"/>
      <c r="V87" s="2">
        <f t="shared" si="12"/>
        <v>0</v>
      </c>
      <c r="W87" s="2">
        <f t="shared" si="13"/>
        <v>0</v>
      </c>
      <c r="X87" s="2">
        <f t="shared" si="14"/>
        <v>0</v>
      </c>
      <c r="Y87" s="2">
        <f t="shared" si="15"/>
        <v>0</v>
      </c>
    </row>
    <row r="88" spans="1:25" ht="15" customHeight="1" x14ac:dyDescent="0.25">
      <c r="A88" s="19" t="s">
        <v>93</v>
      </c>
      <c r="B88" s="7" t="s">
        <v>35</v>
      </c>
      <c r="C88" s="7" t="s">
        <v>95</v>
      </c>
      <c r="D88" s="7">
        <v>122160930</v>
      </c>
      <c r="E88" s="7" t="s">
        <v>61</v>
      </c>
      <c r="F88" s="19" t="s">
        <v>91</v>
      </c>
      <c r="G88" s="19" t="s">
        <v>90</v>
      </c>
      <c r="H88" s="19" t="s">
        <v>91</v>
      </c>
      <c r="I88" s="19" t="s">
        <v>91</v>
      </c>
      <c r="J88" s="19" t="s">
        <v>91</v>
      </c>
      <c r="K88" s="19" t="s">
        <v>91</v>
      </c>
      <c r="L88" s="19" t="s">
        <v>90</v>
      </c>
      <c r="M88" s="19" t="s">
        <v>90</v>
      </c>
      <c r="N88" s="19" t="s">
        <v>90</v>
      </c>
      <c r="O88" s="19" t="s">
        <v>91</v>
      </c>
      <c r="P88" s="19" t="s">
        <v>91</v>
      </c>
      <c r="Q88" s="19" t="s">
        <v>91</v>
      </c>
      <c r="R88" s="19" t="s">
        <v>91</v>
      </c>
      <c r="S88" s="19" t="s">
        <v>91</v>
      </c>
      <c r="T88" s="19" t="s">
        <v>91</v>
      </c>
      <c r="U88" s="94"/>
      <c r="V88" s="2">
        <f t="shared" si="12"/>
        <v>0</v>
      </c>
      <c r="W88" s="2">
        <f t="shared" si="13"/>
        <v>0</v>
      </c>
      <c r="X88" s="2">
        <f t="shared" si="14"/>
        <v>0</v>
      </c>
      <c r="Y88" s="2">
        <f t="shared" si="15"/>
        <v>0</v>
      </c>
    </row>
    <row r="89" spans="1:25" ht="15" customHeight="1" x14ac:dyDescent="0.25">
      <c r="A89" s="7" t="s">
        <v>172</v>
      </c>
      <c r="B89" s="7" t="s">
        <v>35</v>
      </c>
      <c r="C89" s="7" t="s">
        <v>173</v>
      </c>
      <c r="D89" s="7">
        <v>123621922</v>
      </c>
      <c r="E89" s="7" t="s">
        <v>61</v>
      </c>
      <c r="F89" s="19" t="s">
        <v>90</v>
      </c>
      <c r="G89" s="19" t="s">
        <v>91</v>
      </c>
      <c r="H89" s="71">
        <v>240</v>
      </c>
      <c r="I89" s="80" t="s">
        <v>92</v>
      </c>
      <c r="J89" s="19" t="s">
        <v>90</v>
      </c>
      <c r="K89" s="19" t="s">
        <v>91</v>
      </c>
      <c r="L89" s="19" t="s">
        <v>91</v>
      </c>
      <c r="M89" s="19" t="s">
        <v>91</v>
      </c>
      <c r="N89" s="19" t="s">
        <v>91</v>
      </c>
      <c r="O89" s="19" t="s">
        <v>91</v>
      </c>
      <c r="P89" s="19" t="s">
        <v>90</v>
      </c>
      <c r="Q89" s="19" t="s">
        <v>91</v>
      </c>
      <c r="R89" s="19" t="s">
        <v>91</v>
      </c>
      <c r="S89" s="19" t="s">
        <v>91</v>
      </c>
      <c r="T89" s="19" t="s">
        <v>90</v>
      </c>
      <c r="U89" s="95"/>
      <c r="V89" s="2">
        <f t="shared" si="12"/>
        <v>0</v>
      </c>
      <c r="W89" s="2">
        <f t="shared" si="13"/>
        <v>0</v>
      </c>
      <c r="X89" s="2">
        <f t="shared" si="14"/>
        <v>4</v>
      </c>
      <c r="Y89" s="2">
        <f t="shared" si="15"/>
        <v>0</v>
      </c>
    </row>
    <row r="90" spans="1:25" ht="15" customHeight="1" x14ac:dyDescent="0.25">
      <c r="A90" s="19" t="s">
        <v>99</v>
      </c>
      <c r="B90" s="7" t="s">
        <v>35</v>
      </c>
      <c r="C90" s="7" t="s">
        <v>100</v>
      </c>
      <c r="D90" s="19">
        <v>123041758</v>
      </c>
      <c r="E90" s="7" t="s">
        <v>61</v>
      </c>
      <c r="F90" s="19" t="s">
        <v>90</v>
      </c>
      <c r="G90" s="19" t="s">
        <v>91</v>
      </c>
      <c r="H90" s="19" t="s">
        <v>91</v>
      </c>
      <c r="I90" s="19">
        <v>240</v>
      </c>
      <c r="J90" s="19" t="s">
        <v>91</v>
      </c>
      <c r="K90" s="19" t="s">
        <v>91</v>
      </c>
      <c r="L90" s="19" t="s">
        <v>90</v>
      </c>
      <c r="M90" s="19" t="s">
        <v>91</v>
      </c>
      <c r="N90" s="19" t="s">
        <v>90</v>
      </c>
      <c r="O90" s="19" t="s">
        <v>91</v>
      </c>
      <c r="P90" s="19" t="s">
        <v>91</v>
      </c>
      <c r="Q90" s="19" t="s">
        <v>90</v>
      </c>
      <c r="R90" s="19" t="s">
        <v>91</v>
      </c>
      <c r="S90" s="19" t="s">
        <v>91</v>
      </c>
      <c r="T90" s="19" t="s">
        <v>90</v>
      </c>
      <c r="U90" s="95"/>
      <c r="V90" s="2">
        <f t="shared" si="12"/>
        <v>0</v>
      </c>
      <c r="W90" s="2">
        <f t="shared" si="13"/>
        <v>0</v>
      </c>
      <c r="X90" s="2">
        <f t="shared" si="14"/>
        <v>4</v>
      </c>
      <c r="Y90" s="2">
        <f t="shared" si="15"/>
        <v>0</v>
      </c>
    </row>
    <row r="91" spans="1:25" ht="15" customHeight="1" x14ac:dyDescent="0.25">
      <c r="A91" s="7" t="s">
        <v>37</v>
      </c>
      <c r="B91" s="7" t="s">
        <v>35</v>
      </c>
      <c r="C91" s="7" t="s">
        <v>79</v>
      </c>
      <c r="D91" s="7">
        <v>121246359</v>
      </c>
      <c r="E91" s="7" t="s">
        <v>61</v>
      </c>
      <c r="F91" s="19" t="s">
        <v>91</v>
      </c>
      <c r="G91" s="19" t="s">
        <v>90</v>
      </c>
      <c r="H91" s="19">
        <v>60</v>
      </c>
      <c r="I91" s="19" t="s">
        <v>91</v>
      </c>
      <c r="J91" s="19" t="s">
        <v>91</v>
      </c>
      <c r="K91" s="19" t="s">
        <v>226</v>
      </c>
      <c r="L91" s="19" t="s">
        <v>226</v>
      </c>
      <c r="M91" s="19" t="s">
        <v>90</v>
      </c>
      <c r="N91" s="19" t="s">
        <v>90</v>
      </c>
      <c r="O91" s="19" t="s">
        <v>91</v>
      </c>
      <c r="P91" s="19" t="s">
        <v>91</v>
      </c>
      <c r="Q91" s="19" t="s">
        <v>91</v>
      </c>
      <c r="R91" s="19" t="s">
        <v>90</v>
      </c>
      <c r="S91" s="19" t="s">
        <v>91</v>
      </c>
      <c r="T91" s="19" t="s">
        <v>91</v>
      </c>
      <c r="U91" s="94"/>
      <c r="V91" s="2">
        <f t="shared" si="12"/>
        <v>0</v>
      </c>
      <c r="W91" s="2">
        <f t="shared" si="13"/>
        <v>0</v>
      </c>
      <c r="X91" s="2">
        <f t="shared" si="14"/>
        <v>1</v>
      </c>
      <c r="Y91" s="2">
        <f t="shared" si="15"/>
        <v>0</v>
      </c>
    </row>
    <row r="92" spans="1:25" ht="15" customHeight="1" x14ac:dyDescent="0.25">
      <c r="A92" s="7" t="s">
        <v>80</v>
      </c>
      <c r="B92" s="7" t="s">
        <v>35</v>
      </c>
      <c r="C92" s="7" t="s">
        <v>73</v>
      </c>
      <c r="D92" s="7">
        <v>121243257</v>
      </c>
      <c r="E92" s="7" t="s">
        <v>61</v>
      </c>
      <c r="F92" s="19" t="s">
        <v>90</v>
      </c>
      <c r="G92" s="19" t="s">
        <v>91</v>
      </c>
      <c r="H92" s="19" t="s">
        <v>91</v>
      </c>
      <c r="I92" s="19" t="s">
        <v>90</v>
      </c>
      <c r="J92" s="19" t="s">
        <v>91</v>
      </c>
      <c r="K92" s="19" t="s">
        <v>91</v>
      </c>
      <c r="L92" s="19" t="s">
        <v>91</v>
      </c>
      <c r="M92" s="19" t="s">
        <v>91</v>
      </c>
      <c r="N92" s="19" t="s">
        <v>90</v>
      </c>
      <c r="O92" s="19" t="s">
        <v>226</v>
      </c>
      <c r="P92" s="19" t="s">
        <v>90</v>
      </c>
      <c r="Q92" s="19" t="s">
        <v>91</v>
      </c>
      <c r="R92" s="19" t="s">
        <v>91</v>
      </c>
      <c r="S92" s="19" t="s">
        <v>91</v>
      </c>
      <c r="T92" s="19" t="s">
        <v>90</v>
      </c>
      <c r="U92" s="94"/>
      <c r="V92" s="2">
        <f t="shared" si="12"/>
        <v>0</v>
      </c>
      <c r="W92" s="2">
        <f t="shared" si="13"/>
        <v>0</v>
      </c>
      <c r="X92" s="2">
        <f t="shared" si="14"/>
        <v>0</v>
      </c>
      <c r="Y92" s="2">
        <f t="shared" si="15"/>
        <v>0</v>
      </c>
    </row>
    <row r="93" spans="1:25" ht="15" customHeight="1" x14ac:dyDescent="0.25">
      <c r="A93" s="19" t="s">
        <v>27</v>
      </c>
      <c r="B93" s="7" t="s">
        <v>35</v>
      </c>
      <c r="C93" s="7" t="s">
        <v>74</v>
      </c>
      <c r="D93" s="7">
        <v>121262042</v>
      </c>
      <c r="E93" s="7" t="s">
        <v>61</v>
      </c>
      <c r="F93" s="19" t="s">
        <v>91</v>
      </c>
      <c r="G93" s="19" t="s">
        <v>90</v>
      </c>
      <c r="H93" s="19" t="s">
        <v>91</v>
      </c>
      <c r="I93" s="19" t="s">
        <v>91</v>
      </c>
      <c r="J93" s="19" t="s">
        <v>91</v>
      </c>
      <c r="K93" s="19" t="s">
        <v>91</v>
      </c>
      <c r="L93" s="19" t="s">
        <v>91</v>
      </c>
      <c r="M93" s="19" t="s">
        <v>90</v>
      </c>
      <c r="N93" s="19" t="s">
        <v>90</v>
      </c>
      <c r="O93" s="19" t="s">
        <v>91</v>
      </c>
      <c r="P93" s="19" t="s">
        <v>91</v>
      </c>
      <c r="Q93" s="19" t="s">
        <v>91</v>
      </c>
      <c r="R93" s="19" t="s">
        <v>90</v>
      </c>
      <c r="S93" s="19" t="s">
        <v>91</v>
      </c>
      <c r="T93" s="19" t="s">
        <v>91</v>
      </c>
      <c r="U93" s="95"/>
      <c r="V93" s="2">
        <f t="shared" si="12"/>
        <v>0</v>
      </c>
      <c r="W93" s="2">
        <f t="shared" si="13"/>
        <v>0</v>
      </c>
      <c r="X93" s="2">
        <f t="shared" si="14"/>
        <v>0</v>
      </c>
      <c r="Y93" s="2">
        <f t="shared" si="15"/>
        <v>0</v>
      </c>
    </row>
    <row r="94" spans="1:25" ht="15" customHeight="1" x14ac:dyDescent="0.25">
      <c r="A94" s="7" t="s">
        <v>168</v>
      </c>
      <c r="B94" s="7" t="s">
        <v>35</v>
      </c>
      <c r="C94" s="7" t="s">
        <v>169</v>
      </c>
      <c r="D94" s="7">
        <v>123618456</v>
      </c>
      <c r="E94" s="7" t="s">
        <v>61</v>
      </c>
      <c r="F94" s="19" t="s">
        <v>91</v>
      </c>
      <c r="G94" s="19" t="s">
        <v>90</v>
      </c>
      <c r="H94" s="19" t="s">
        <v>91</v>
      </c>
      <c r="I94" s="19" t="s">
        <v>91</v>
      </c>
      <c r="J94" s="19" t="s">
        <v>91</v>
      </c>
      <c r="K94" s="19" t="s">
        <v>91</v>
      </c>
      <c r="L94" s="19" t="s">
        <v>91</v>
      </c>
      <c r="M94" s="19" t="s">
        <v>91</v>
      </c>
      <c r="N94" s="19" t="s">
        <v>90</v>
      </c>
      <c r="O94" s="19" t="s">
        <v>91</v>
      </c>
      <c r="P94" s="19" t="s">
        <v>91</v>
      </c>
      <c r="Q94" s="19" t="s">
        <v>91</v>
      </c>
      <c r="R94" s="19" t="s">
        <v>91</v>
      </c>
      <c r="S94" s="19" t="s">
        <v>91</v>
      </c>
      <c r="T94" s="19" t="s">
        <v>91</v>
      </c>
      <c r="U94" s="95"/>
      <c r="V94" s="2">
        <f t="shared" si="12"/>
        <v>0</v>
      </c>
      <c r="W94" s="2">
        <f t="shared" si="13"/>
        <v>0</v>
      </c>
      <c r="X94" s="2">
        <f t="shared" si="14"/>
        <v>0</v>
      </c>
      <c r="Y94" s="2">
        <f t="shared" si="15"/>
        <v>0</v>
      </c>
    </row>
    <row r="95" spans="1:25" ht="15" customHeight="1" x14ac:dyDescent="0.25">
      <c r="A95" s="7" t="s">
        <v>161</v>
      </c>
      <c r="B95" s="7" t="s">
        <v>35</v>
      </c>
      <c r="C95" s="7" t="s">
        <v>162</v>
      </c>
      <c r="D95" s="19">
        <v>123421919</v>
      </c>
      <c r="E95" s="7" t="s">
        <v>61</v>
      </c>
      <c r="F95" s="19" t="s">
        <v>91</v>
      </c>
      <c r="G95" s="19" t="s">
        <v>90</v>
      </c>
      <c r="H95" s="19" t="s">
        <v>91</v>
      </c>
      <c r="I95" s="19" t="s">
        <v>91</v>
      </c>
      <c r="J95" s="19" t="s">
        <v>91</v>
      </c>
      <c r="K95" s="19" t="s">
        <v>91</v>
      </c>
      <c r="L95" s="19" t="s">
        <v>91</v>
      </c>
      <c r="M95" s="19" t="s">
        <v>90</v>
      </c>
      <c r="N95" s="19" t="s">
        <v>90</v>
      </c>
      <c r="O95" s="19" t="s">
        <v>91</v>
      </c>
      <c r="P95" s="19" t="s">
        <v>90</v>
      </c>
      <c r="Q95" s="19" t="s">
        <v>91</v>
      </c>
      <c r="R95" s="19" t="s">
        <v>28</v>
      </c>
      <c r="S95" s="94" t="s">
        <v>8</v>
      </c>
      <c r="T95" s="19" t="s">
        <v>91</v>
      </c>
      <c r="U95" s="97"/>
      <c r="V95" s="2">
        <f t="shared" si="12"/>
        <v>0</v>
      </c>
      <c r="W95" s="2">
        <f t="shared" si="13"/>
        <v>1</v>
      </c>
      <c r="X95" s="2">
        <f t="shared" si="14"/>
        <v>0</v>
      </c>
      <c r="Y95" s="2">
        <f t="shared" si="15"/>
        <v>1</v>
      </c>
    </row>
    <row r="96" spans="1:25" ht="15" customHeight="1" x14ac:dyDescent="0.25">
      <c r="A96" s="19" t="s">
        <v>31</v>
      </c>
      <c r="B96" s="7" t="s">
        <v>35</v>
      </c>
      <c r="C96" s="7" t="s">
        <v>65</v>
      </c>
      <c r="D96" s="7">
        <v>121243307</v>
      </c>
      <c r="E96" s="7" t="s">
        <v>61</v>
      </c>
      <c r="F96" s="19" t="s">
        <v>91</v>
      </c>
      <c r="G96" s="19" t="s">
        <v>90</v>
      </c>
      <c r="H96" s="19" t="s">
        <v>91</v>
      </c>
      <c r="I96" s="19" t="s">
        <v>91</v>
      </c>
      <c r="J96" s="19" t="s">
        <v>91</v>
      </c>
      <c r="K96" s="19" t="s">
        <v>91</v>
      </c>
      <c r="L96" s="19" t="s">
        <v>91</v>
      </c>
      <c r="M96" s="19" t="s">
        <v>90</v>
      </c>
      <c r="N96" s="19" t="s">
        <v>90</v>
      </c>
      <c r="O96" s="19" t="s">
        <v>91</v>
      </c>
      <c r="P96" s="19" t="s">
        <v>90</v>
      </c>
      <c r="Q96" s="19" t="s">
        <v>91</v>
      </c>
      <c r="R96" s="19" t="s">
        <v>91</v>
      </c>
      <c r="S96" s="19" t="s">
        <v>91</v>
      </c>
      <c r="T96" s="19" t="s">
        <v>91</v>
      </c>
      <c r="U96" s="94"/>
      <c r="V96" s="2">
        <f t="shared" si="12"/>
        <v>0</v>
      </c>
      <c r="W96" s="2">
        <f t="shared" si="13"/>
        <v>0</v>
      </c>
      <c r="X96" s="2">
        <f t="shared" si="14"/>
        <v>0</v>
      </c>
      <c r="Y96" s="2">
        <f t="shared" si="15"/>
        <v>0</v>
      </c>
    </row>
    <row r="97" spans="1:25" ht="15" customHeight="1" x14ac:dyDescent="0.25">
      <c r="A97" s="19" t="s">
        <v>66</v>
      </c>
      <c r="B97" s="7" t="s">
        <v>35</v>
      </c>
      <c r="C97" s="7" t="s">
        <v>67</v>
      </c>
      <c r="D97" s="7">
        <v>122098791</v>
      </c>
      <c r="E97" s="7" t="s">
        <v>61</v>
      </c>
      <c r="F97" s="19" t="s">
        <v>90</v>
      </c>
      <c r="G97" s="19" t="s">
        <v>90</v>
      </c>
      <c r="H97" s="19" t="s">
        <v>91</v>
      </c>
      <c r="I97" s="19" t="s">
        <v>91</v>
      </c>
      <c r="J97" s="19" t="s">
        <v>91</v>
      </c>
      <c r="K97" s="19" t="s">
        <v>91</v>
      </c>
      <c r="L97" s="19" t="s">
        <v>90</v>
      </c>
      <c r="M97" s="19" t="s">
        <v>90</v>
      </c>
      <c r="N97" s="19" t="s">
        <v>90</v>
      </c>
      <c r="O97" s="19" t="s">
        <v>91</v>
      </c>
      <c r="P97" s="19" t="s">
        <v>91</v>
      </c>
      <c r="Q97" s="19" t="s">
        <v>91</v>
      </c>
      <c r="R97" s="19">
        <v>30</v>
      </c>
      <c r="S97" s="19" t="s">
        <v>91</v>
      </c>
      <c r="T97" s="19" t="s">
        <v>91</v>
      </c>
      <c r="U97" s="94"/>
      <c r="V97" s="2">
        <f t="shared" si="12"/>
        <v>0</v>
      </c>
      <c r="W97" s="2">
        <f t="shared" si="13"/>
        <v>0</v>
      </c>
      <c r="X97" s="2">
        <f t="shared" si="14"/>
        <v>0.5</v>
      </c>
      <c r="Y97" s="2">
        <f t="shared" si="15"/>
        <v>0</v>
      </c>
    </row>
    <row r="98" spans="1:25" ht="15" customHeight="1" x14ac:dyDescent="0.25">
      <c r="A98" s="19" t="s">
        <v>205</v>
      </c>
      <c r="B98" s="7" t="s">
        <v>35</v>
      </c>
      <c r="C98" s="19" t="s">
        <v>68</v>
      </c>
      <c r="D98" s="19">
        <v>121468755</v>
      </c>
      <c r="E98" s="7" t="s">
        <v>61</v>
      </c>
      <c r="F98" s="80" t="s">
        <v>92</v>
      </c>
      <c r="G98" s="19" t="s">
        <v>90</v>
      </c>
      <c r="H98" s="19" t="s">
        <v>91</v>
      </c>
      <c r="I98" s="19" t="s">
        <v>91</v>
      </c>
      <c r="J98" s="19" t="s">
        <v>91</v>
      </c>
      <c r="K98" s="19" t="s">
        <v>90</v>
      </c>
      <c r="L98" s="19" t="s">
        <v>90</v>
      </c>
      <c r="M98" s="19" t="s">
        <v>90</v>
      </c>
      <c r="N98" s="19" t="s">
        <v>91</v>
      </c>
      <c r="O98" s="19" t="s">
        <v>91</v>
      </c>
      <c r="P98" s="19" t="s">
        <v>91</v>
      </c>
      <c r="Q98" s="19" t="s">
        <v>90</v>
      </c>
      <c r="R98" s="19" t="s">
        <v>90</v>
      </c>
      <c r="S98" s="19">
        <v>60</v>
      </c>
      <c r="T98" s="19" t="s">
        <v>91</v>
      </c>
      <c r="U98" s="94"/>
      <c r="V98" s="2">
        <f t="shared" si="12"/>
        <v>0</v>
      </c>
      <c r="W98" s="2">
        <f t="shared" si="13"/>
        <v>0</v>
      </c>
      <c r="X98" s="2">
        <f t="shared" si="14"/>
        <v>1</v>
      </c>
      <c r="Y98" s="2">
        <f t="shared" si="15"/>
        <v>0</v>
      </c>
    </row>
    <row r="99" spans="1:25" ht="15" customHeight="1" x14ac:dyDescent="0.25">
      <c r="A99" s="7" t="s">
        <v>32</v>
      </c>
      <c r="B99" s="7" t="s">
        <v>35</v>
      </c>
      <c r="C99" s="7" t="s">
        <v>69</v>
      </c>
      <c r="D99" s="7">
        <v>121495386</v>
      </c>
      <c r="E99" s="7" t="s">
        <v>61</v>
      </c>
      <c r="F99" s="91" t="s">
        <v>91</v>
      </c>
      <c r="G99" s="19" t="s">
        <v>90</v>
      </c>
      <c r="H99" s="19" t="s">
        <v>91</v>
      </c>
      <c r="I99" s="91" t="s">
        <v>91</v>
      </c>
      <c r="J99" s="19" t="s">
        <v>91</v>
      </c>
      <c r="K99" s="19" t="s">
        <v>91</v>
      </c>
      <c r="L99" s="19" t="s">
        <v>91</v>
      </c>
      <c r="M99" s="19" t="s">
        <v>90</v>
      </c>
      <c r="N99" s="19" t="s">
        <v>90</v>
      </c>
      <c r="O99" s="19" t="s">
        <v>91</v>
      </c>
      <c r="P99" s="19" t="s">
        <v>91</v>
      </c>
      <c r="Q99" s="19" t="s">
        <v>90</v>
      </c>
      <c r="R99" s="19" t="s">
        <v>91</v>
      </c>
      <c r="S99" s="19" t="s">
        <v>91</v>
      </c>
      <c r="T99" s="19" t="s">
        <v>91</v>
      </c>
      <c r="U99" s="94"/>
      <c r="V99" s="2">
        <f t="shared" si="12"/>
        <v>0</v>
      </c>
      <c r="W99" s="2">
        <f t="shared" si="13"/>
        <v>0</v>
      </c>
      <c r="X99" s="2">
        <f t="shared" si="14"/>
        <v>0</v>
      </c>
      <c r="Y99" s="2">
        <f t="shared" si="15"/>
        <v>0</v>
      </c>
    </row>
    <row r="100" spans="1:25" ht="15" customHeight="1" x14ac:dyDescent="0.25">
      <c r="A100" s="7" t="s">
        <v>176</v>
      </c>
      <c r="B100" s="7" t="s">
        <v>35</v>
      </c>
      <c r="C100" s="7" t="s">
        <v>177</v>
      </c>
      <c r="D100" s="7">
        <v>116760745</v>
      </c>
      <c r="E100" s="7" t="s">
        <v>61</v>
      </c>
      <c r="F100" s="19" t="s">
        <v>90</v>
      </c>
      <c r="G100" s="19" t="s">
        <v>91</v>
      </c>
      <c r="H100" s="19" t="s">
        <v>91</v>
      </c>
      <c r="I100" s="19" t="s">
        <v>91</v>
      </c>
      <c r="J100" s="19" t="s">
        <v>91</v>
      </c>
      <c r="K100" s="91" t="s">
        <v>91</v>
      </c>
      <c r="L100" s="19" t="s">
        <v>90</v>
      </c>
      <c r="M100" s="19" t="s">
        <v>90</v>
      </c>
      <c r="N100" s="19">
        <v>30</v>
      </c>
      <c r="O100" s="19" t="s">
        <v>91</v>
      </c>
      <c r="P100" s="19" t="s">
        <v>91</v>
      </c>
      <c r="Q100" s="19" t="s">
        <v>90</v>
      </c>
      <c r="R100" s="19" t="s">
        <v>91</v>
      </c>
      <c r="S100" s="19" t="s">
        <v>91</v>
      </c>
      <c r="T100" s="19" t="s">
        <v>90</v>
      </c>
      <c r="U100" s="94"/>
      <c r="V100" s="2">
        <f t="shared" si="12"/>
        <v>0</v>
      </c>
      <c r="W100" s="2">
        <f t="shared" si="13"/>
        <v>0</v>
      </c>
      <c r="X100" s="2">
        <f t="shared" si="14"/>
        <v>0.5</v>
      </c>
      <c r="Y100" s="2">
        <f t="shared" si="15"/>
        <v>0</v>
      </c>
    </row>
    <row r="101" spans="1:25" ht="15" customHeight="1" x14ac:dyDescent="0.25">
      <c r="A101" s="7" t="s">
        <v>81</v>
      </c>
      <c r="B101" s="7" t="s">
        <v>35</v>
      </c>
      <c r="C101" s="7" t="s">
        <v>76</v>
      </c>
      <c r="D101" s="7">
        <v>121243034</v>
      </c>
      <c r="E101" s="7" t="s">
        <v>61</v>
      </c>
      <c r="F101" s="19" t="s">
        <v>90</v>
      </c>
      <c r="G101" s="19" t="s">
        <v>90</v>
      </c>
      <c r="H101" s="19" t="s">
        <v>299</v>
      </c>
      <c r="I101" s="19">
        <v>60</v>
      </c>
      <c r="J101" s="19" t="s">
        <v>91</v>
      </c>
      <c r="K101" s="19" t="s">
        <v>91</v>
      </c>
      <c r="L101" s="19" t="s">
        <v>299</v>
      </c>
      <c r="M101" s="19" t="s">
        <v>90</v>
      </c>
      <c r="N101" s="19" t="s">
        <v>90</v>
      </c>
      <c r="O101" s="19" t="s">
        <v>91</v>
      </c>
      <c r="P101" s="19" t="s">
        <v>91</v>
      </c>
      <c r="Q101" s="19" t="s">
        <v>91</v>
      </c>
      <c r="R101" s="19">
        <v>60</v>
      </c>
      <c r="S101" s="19" t="s">
        <v>91</v>
      </c>
      <c r="T101" s="19" t="s">
        <v>90</v>
      </c>
      <c r="U101" s="94"/>
      <c r="V101" s="2">
        <f t="shared" si="12"/>
        <v>0</v>
      </c>
      <c r="W101" s="2">
        <f t="shared" si="13"/>
        <v>0</v>
      </c>
      <c r="X101" s="2">
        <f t="shared" si="14"/>
        <v>2</v>
      </c>
      <c r="Y101" s="2">
        <f t="shared" si="15"/>
        <v>0</v>
      </c>
    </row>
    <row r="102" spans="1:25" ht="15" customHeight="1" x14ac:dyDescent="0.25">
      <c r="A102" s="7" t="s">
        <v>38</v>
      </c>
      <c r="B102" s="7" t="s">
        <v>35</v>
      </c>
      <c r="C102" s="7" t="s">
        <v>77</v>
      </c>
      <c r="D102" s="7">
        <v>121243513</v>
      </c>
      <c r="E102" s="7" t="s">
        <v>61</v>
      </c>
      <c r="F102" s="19" t="s">
        <v>90</v>
      </c>
      <c r="G102" s="19" t="s">
        <v>90</v>
      </c>
      <c r="H102" s="19" t="s">
        <v>91</v>
      </c>
      <c r="I102" s="19" t="s">
        <v>91</v>
      </c>
      <c r="J102" s="19" t="s">
        <v>91</v>
      </c>
      <c r="K102" s="19" t="s">
        <v>299</v>
      </c>
      <c r="L102" s="19" t="s">
        <v>299</v>
      </c>
      <c r="M102" s="19" t="s">
        <v>90</v>
      </c>
      <c r="N102" s="19" t="s">
        <v>90</v>
      </c>
      <c r="O102" s="19" t="s">
        <v>91</v>
      </c>
      <c r="P102" s="19" t="s">
        <v>91</v>
      </c>
      <c r="Q102" s="19" t="s">
        <v>91</v>
      </c>
      <c r="R102" s="19">
        <v>60</v>
      </c>
      <c r="S102" s="19" t="s">
        <v>91</v>
      </c>
      <c r="T102" s="19" t="s">
        <v>90</v>
      </c>
      <c r="U102" s="95"/>
      <c r="V102" s="2">
        <f t="shared" si="12"/>
        <v>0</v>
      </c>
      <c r="W102" s="2">
        <f t="shared" si="13"/>
        <v>0</v>
      </c>
      <c r="X102" s="2">
        <f t="shared" si="14"/>
        <v>1</v>
      </c>
      <c r="Y102" s="2">
        <f t="shared" si="15"/>
        <v>0</v>
      </c>
    </row>
    <row r="103" spans="1:25" ht="15" customHeight="1" x14ac:dyDescent="0.25">
      <c r="A103" s="7" t="s">
        <v>39</v>
      </c>
      <c r="B103" s="7" t="s">
        <v>35</v>
      </c>
      <c r="C103" s="7" t="s">
        <v>75</v>
      </c>
      <c r="D103" s="7">
        <v>121243000</v>
      </c>
      <c r="E103" s="7" t="s">
        <v>61</v>
      </c>
      <c r="F103" s="19" t="s">
        <v>90</v>
      </c>
      <c r="G103" s="19" t="s">
        <v>90</v>
      </c>
      <c r="H103" s="19" t="s">
        <v>91</v>
      </c>
      <c r="I103" s="19" t="s">
        <v>91</v>
      </c>
      <c r="J103" s="19" t="s">
        <v>226</v>
      </c>
      <c r="K103" s="19">
        <v>60</v>
      </c>
      <c r="L103" s="19" t="s">
        <v>226</v>
      </c>
      <c r="M103" s="19" t="s">
        <v>90</v>
      </c>
      <c r="N103" s="19" t="s">
        <v>90</v>
      </c>
      <c r="O103" s="19" t="s">
        <v>91</v>
      </c>
      <c r="P103" s="19" t="s">
        <v>91</v>
      </c>
      <c r="Q103" s="19">
        <v>30</v>
      </c>
      <c r="R103" s="19" t="s">
        <v>91</v>
      </c>
      <c r="S103" s="19" t="s">
        <v>91</v>
      </c>
      <c r="T103" s="19" t="s">
        <v>90</v>
      </c>
      <c r="U103" s="95"/>
      <c r="V103" s="2">
        <f t="shared" si="12"/>
        <v>0</v>
      </c>
      <c r="W103" s="2">
        <f t="shared" si="13"/>
        <v>0</v>
      </c>
      <c r="X103" s="2">
        <f t="shared" si="14"/>
        <v>1.5</v>
      </c>
      <c r="Y103" s="2">
        <f t="shared" si="15"/>
        <v>0</v>
      </c>
    </row>
    <row r="104" spans="1:25" ht="15" customHeight="1" x14ac:dyDescent="0.25">
      <c r="A104" s="7" t="s">
        <v>83</v>
      </c>
      <c r="B104" s="7" t="s">
        <v>35</v>
      </c>
      <c r="C104" s="7" t="s">
        <v>84</v>
      </c>
      <c r="D104" s="7">
        <v>122693179</v>
      </c>
      <c r="E104" s="7" t="s">
        <v>61</v>
      </c>
      <c r="F104" s="19" t="s">
        <v>91</v>
      </c>
      <c r="G104" s="19" t="s">
        <v>90</v>
      </c>
      <c r="H104" s="19" t="s">
        <v>91</v>
      </c>
      <c r="I104" s="19">
        <v>30</v>
      </c>
      <c r="J104" s="19" t="s">
        <v>91</v>
      </c>
      <c r="K104" s="19" t="s">
        <v>90</v>
      </c>
      <c r="L104" s="19" t="s">
        <v>90</v>
      </c>
      <c r="M104" s="19" t="s">
        <v>90</v>
      </c>
      <c r="N104" s="91">
        <v>180</v>
      </c>
      <c r="O104" s="19" t="s">
        <v>91</v>
      </c>
      <c r="P104" s="19">
        <v>30</v>
      </c>
      <c r="Q104" s="19" t="s">
        <v>90</v>
      </c>
      <c r="R104" s="19" t="s">
        <v>91</v>
      </c>
      <c r="S104" s="19" t="s">
        <v>91</v>
      </c>
      <c r="T104" s="19" t="s">
        <v>91</v>
      </c>
      <c r="U104" s="95"/>
      <c r="V104" s="2">
        <f t="shared" si="12"/>
        <v>0</v>
      </c>
      <c r="W104" s="2">
        <f t="shared" si="13"/>
        <v>0</v>
      </c>
      <c r="X104" s="2">
        <f t="shared" si="14"/>
        <v>4</v>
      </c>
      <c r="Y104" s="2">
        <f t="shared" si="15"/>
        <v>0</v>
      </c>
    </row>
    <row r="105" spans="1:25" ht="15" customHeight="1" x14ac:dyDescent="0.25">
      <c r="A105" s="19" t="s">
        <v>206</v>
      </c>
      <c r="B105" s="7" t="s">
        <v>35</v>
      </c>
      <c r="C105" s="7" t="s">
        <v>120</v>
      </c>
      <c r="D105" s="7">
        <v>122166317</v>
      </c>
      <c r="E105" s="7" t="s">
        <v>61</v>
      </c>
      <c r="F105" s="19" t="s">
        <v>28</v>
      </c>
      <c r="G105" s="19" t="s">
        <v>91</v>
      </c>
      <c r="H105" s="71">
        <v>240</v>
      </c>
      <c r="I105" s="19" t="s">
        <v>90</v>
      </c>
      <c r="J105" s="19" t="s">
        <v>91</v>
      </c>
      <c r="K105" s="19" t="s">
        <v>91</v>
      </c>
      <c r="L105" s="19" t="s">
        <v>91</v>
      </c>
      <c r="M105" s="19" t="s">
        <v>90</v>
      </c>
      <c r="N105" s="19" t="s">
        <v>90</v>
      </c>
      <c r="O105" s="19" t="s">
        <v>90</v>
      </c>
      <c r="P105" s="19" t="s">
        <v>90</v>
      </c>
      <c r="Q105" s="19" t="s">
        <v>91</v>
      </c>
      <c r="R105" s="19" t="s">
        <v>91</v>
      </c>
      <c r="S105" s="19" t="s">
        <v>91</v>
      </c>
      <c r="T105" s="19" t="s">
        <v>91</v>
      </c>
      <c r="U105" s="94"/>
      <c r="V105" s="2">
        <f t="shared" si="12"/>
        <v>0</v>
      </c>
      <c r="W105" s="2">
        <f t="shared" si="13"/>
        <v>0</v>
      </c>
      <c r="X105" s="2">
        <f t="shared" si="14"/>
        <v>4</v>
      </c>
      <c r="Y105" s="2">
        <f t="shared" si="15"/>
        <v>1</v>
      </c>
    </row>
    <row r="106" spans="1:25" ht="15" customHeight="1" x14ac:dyDescent="0.25">
      <c r="A106" s="86" t="s">
        <v>62</v>
      </c>
      <c r="B106" s="20" t="s">
        <v>35</v>
      </c>
      <c r="C106" s="87" t="s">
        <v>78</v>
      </c>
      <c r="D106" s="88">
        <v>3220264026</v>
      </c>
      <c r="E106" s="7" t="s">
        <v>63</v>
      </c>
      <c r="F106" s="19" t="s">
        <v>91</v>
      </c>
      <c r="G106" s="19" t="s">
        <v>91</v>
      </c>
      <c r="H106" s="19" t="s">
        <v>91</v>
      </c>
      <c r="I106" s="19" t="s">
        <v>91</v>
      </c>
      <c r="J106" s="19" t="s">
        <v>91</v>
      </c>
      <c r="K106" s="19" t="s">
        <v>91</v>
      </c>
      <c r="L106" s="19" t="s">
        <v>91</v>
      </c>
      <c r="M106" s="19" t="s">
        <v>91</v>
      </c>
      <c r="N106" s="19" t="s">
        <v>91</v>
      </c>
      <c r="O106" s="19" t="s">
        <v>91</v>
      </c>
      <c r="P106" s="19" t="s">
        <v>91</v>
      </c>
      <c r="Q106" s="19" t="s">
        <v>91</v>
      </c>
      <c r="R106" s="19" t="s">
        <v>91</v>
      </c>
      <c r="S106" s="19" t="s">
        <v>91</v>
      </c>
      <c r="T106" s="19" t="s">
        <v>91</v>
      </c>
      <c r="U106" s="94"/>
      <c r="V106" s="2">
        <f t="shared" si="12"/>
        <v>0</v>
      </c>
      <c r="W106" s="2">
        <f t="shared" si="13"/>
        <v>0</v>
      </c>
      <c r="X106" s="2">
        <f t="shared" si="14"/>
        <v>0</v>
      </c>
      <c r="Y106" s="2">
        <f t="shared" si="15"/>
        <v>0</v>
      </c>
    </row>
    <row r="107" spans="1:25" ht="15" customHeight="1" x14ac:dyDescent="0.25">
      <c r="A107" s="19" t="s">
        <v>121</v>
      </c>
      <c r="B107" s="7" t="s">
        <v>35</v>
      </c>
      <c r="C107" s="7" t="s">
        <v>122</v>
      </c>
      <c r="D107" s="7">
        <v>121376255</v>
      </c>
      <c r="E107" s="7" t="s">
        <v>61</v>
      </c>
      <c r="F107" s="19">
        <v>30</v>
      </c>
      <c r="G107" s="19" t="s">
        <v>91</v>
      </c>
      <c r="H107" s="19" t="s">
        <v>91</v>
      </c>
      <c r="I107" s="19" t="s">
        <v>91</v>
      </c>
      <c r="J107" s="19" t="s">
        <v>91</v>
      </c>
      <c r="K107" s="19" t="s">
        <v>90</v>
      </c>
      <c r="L107" s="19" t="s">
        <v>90</v>
      </c>
      <c r="M107" s="19" t="s">
        <v>91</v>
      </c>
      <c r="N107" s="19" t="s">
        <v>90</v>
      </c>
      <c r="O107" s="19" t="s">
        <v>91</v>
      </c>
      <c r="P107" s="19" t="s">
        <v>91</v>
      </c>
      <c r="Q107" s="19" t="s">
        <v>91</v>
      </c>
      <c r="R107" s="19" t="s">
        <v>91</v>
      </c>
      <c r="S107" s="19" t="s">
        <v>91</v>
      </c>
      <c r="T107" s="19" t="s">
        <v>90</v>
      </c>
      <c r="U107" s="7"/>
      <c r="V107" s="2">
        <f t="shared" si="12"/>
        <v>0</v>
      </c>
      <c r="W107" s="2">
        <f t="shared" si="13"/>
        <v>0</v>
      </c>
      <c r="X107" s="2">
        <f t="shared" si="14"/>
        <v>0.5</v>
      </c>
      <c r="Y107" s="2">
        <f t="shared" si="15"/>
        <v>0</v>
      </c>
    </row>
    <row r="108" spans="1:25" ht="15" customHeight="1" x14ac:dyDescent="0.25">
      <c r="A108" s="24" t="s">
        <v>123</v>
      </c>
      <c r="B108" s="24" t="s">
        <v>35</v>
      </c>
      <c r="C108" s="24" t="s">
        <v>124</v>
      </c>
      <c r="D108" s="24">
        <v>121243752</v>
      </c>
      <c r="E108" s="7" t="s">
        <v>61</v>
      </c>
      <c r="F108" s="19" t="s">
        <v>90</v>
      </c>
      <c r="G108" s="19" t="s">
        <v>91</v>
      </c>
      <c r="H108" s="19" t="s">
        <v>91</v>
      </c>
      <c r="I108" s="19" t="s">
        <v>91</v>
      </c>
      <c r="J108" s="19">
        <v>30</v>
      </c>
      <c r="K108" s="19" t="s">
        <v>91</v>
      </c>
      <c r="L108" s="19" t="s">
        <v>90</v>
      </c>
      <c r="M108" s="19" t="s">
        <v>90</v>
      </c>
      <c r="N108" s="19" t="s">
        <v>91</v>
      </c>
      <c r="O108" s="19" t="s">
        <v>91</v>
      </c>
      <c r="P108" s="19" t="s">
        <v>90</v>
      </c>
      <c r="Q108" s="19" t="s">
        <v>91</v>
      </c>
      <c r="R108" s="19" t="s">
        <v>91</v>
      </c>
      <c r="S108" s="19">
        <v>30</v>
      </c>
      <c r="T108" s="19" t="s">
        <v>90</v>
      </c>
      <c r="U108" s="7"/>
      <c r="V108" s="2">
        <f t="shared" si="12"/>
        <v>0</v>
      </c>
      <c r="W108" s="2">
        <f t="shared" si="13"/>
        <v>0</v>
      </c>
      <c r="X108" s="2">
        <f t="shared" si="14"/>
        <v>1</v>
      </c>
      <c r="Y108" s="2">
        <f t="shared" si="15"/>
        <v>0</v>
      </c>
    </row>
    <row r="109" spans="1:25" ht="15" customHeight="1" x14ac:dyDescent="0.25">
      <c r="A109" s="19" t="s">
        <v>166</v>
      </c>
      <c r="B109" s="19" t="s">
        <v>35</v>
      </c>
      <c r="C109" s="7" t="s">
        <v>167</v>
      </c>
      <c r="D109" s="7">
        <v>123411167</v>
      </c>
      <c r="E109" s="7" t="s">
        <v>61</v>
      </c>
      <c r="F109" s="80" t="s">
        <v>92</v>
      </c>
      <c r="G109" s="19" t="s">
        <v>90</v>
      </c>
      <c r="H109" s="19" t="s">
        <v>91</v>
      </c>
      <c r="I109" s="19" t="s">
        <v>91</v>
      </c>
      <c r="J109" s="19" t="s">
        <v>91</v>
      </c>
      <c r="K109" s="19" t="s">
        <v>91</v>
      </c>
      <c r="L109" s="19" t="s">
        <v>90</v>
      </c>
      <c r="M109" s="19" t="s">
        <v>90</v>
      </c>
      <c r="N109" s="19" t="s">
        <v>90</v>
      </c>
      <c r="O109" s="19" t="s">
        <v>91</v>
      </c>
      <c r="P109" s="19" t="s">
        <v>91</v>
      </c>
      <c r="Q109" s="19" t="s">
        <v>91</v>
      </c>
      <c r="R109" s="19" t="s">
        <v>91</v>
      </c>
      <c r="S109" s="19" t="s">
        <v>91</v>
      </c>
      <c r="T109" s="19" t="s">
        <v>90</v>
      </c>
      <c r="U109" s="7"/>
      <c r="V109" s="2">
        <f t="shared" si="12"/>
        <v>0</v>
      </c>
      <c r="W109" s="2">
        <f t="shared" si="13"/>
        <v>0</v>
      </c>
      <c r="X109" s="2">
        <f t="shared" si="14"/>
        <v>0</v>
      </c>
      <c r="Y109" s="2">
        <f t="shared" si="15"/>
        <v>0</v>
      </c>
    </row>
    <row r="110" spans="1:25" ht="15" customHeight="1" x14ac:dyDescent="0.25">
      <c r="A110" s="86"/>
      <c r="B110" s="20"/>
      <c r="C110" s="87"/>
      <c r="D110" s="88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2">
        <f t="shared" si="12"/>
        <v>0</v>
      </c>
      <c r="W110" s="2">
        <f t="shared" si="13"/>
        <v>0</v>
      </c>
      <c r="X110" s="2">
        <f t="shared" si="14"/>
        <v>0</v>
      </c>
      <c r="Y110" s="2">
        <f t="shared" si="15"/>
        <v>0</v>
      </c>
    </row>
    <row r="111" spans="1:25" ht="15" customHeight="1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2">
        <f t="shared" si="12"/>
        <v>0</v>
      </c>
      <c r="W111" s="2">
        <f t="shared" si="13"/>
        <v>0</v>
      </c>
      <c r="X111" s="2">
        <f t="shared" si="14"/>
        <v>0</v>
      </c>
      <c r="Y111" s="2">
        <f t="shared" si="15"/>
        <v>0</v>
      </c>
    </row>
    <row r="112" spans="1:25" ht="15" customHeight="1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2">
        <f t="shared" si="12"/>
        <v>0</v>
      </c>
      <c r="W112" s="2">
        <f t="shared" si="13"/>
        <v>0</v>
      </c>
      <c r="X112" s="2">
        <f t="shared" si="14"/>
        <v>0</v>
      </c>
      <c r="Y112" s="2">
        <f t="shared" si="15"/>
        <v>0</v>
      </c>
    </row>
    <row r="113" spans="1:27" ht="15" customHeight="1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2">
        <f t="shared" si="12"/>
        <v>0</v>
      </c>
      <c r="W113" s="2">
        <f t="shared" si="13"/>
        <v>0</v>
      </c>
      <c r="X113" s="2">
        <f t="shared" si="14"/>
        <v>0</v>
      </c>
      <c r="Y113" s="2">
        <f t="shared" si="15"/>
        <v>0</v>
      </c>
    </row>
    <row r="114" spans="1:27" ht="15" customHeight="1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2">
        <f t="shared" si="12"/>
        <v>0</v>
      </c>
      <c r="W114" s="2">
        <f t="shared" si="13"/>
        <v>0</v>
      </c>
      <c r="X114" s="2">
        <f t="shared" si="14"/>
        <v>0</v>
      </c>
      <c r="Y114" s="2">
        <f t="shared" si="15"/>
        <v>0</v>
      </c>
      <c r="Z114" s="2" t="s">
        <v>8</v>
      </c>
      <c r="AA114" s="2" t="s">
        <v>41</v>
      </c>
    </row>
    <row r="115" spans="1:27" ht="15" customHeight="1" x14ac:dyDescent="0.25">
      <c r="A115" s="84"/>
      <c r="B115" s="84"/>
      <c r="C115" s="7"/>
      <c r="D115" s="20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2">
        <f t="shared" si="12"/>
        <v>0</v>
      </c>
      <c r="W115" s="2">
        <f t="shared" si="13"/>
        <v>0</v>
      </c>
      <c r="X115" s="2">
        <f t="shared" si="14"/>
        <v>0</v>
      </c>
      <c r="Y115" s="2">
        <f t="shared" si="15"/>
        <v>0</v>
      </c>
    </row>
    <row r="116" spans="1:27" ht="15" customHeigh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2">
        <f t="shared" si="12"/>
        <v>0</v>
      </c>
      <c r="W116" s="2">
        <f t="shared" si="13"/>
        <v>0</v>
      </c>
      <c r="X116" s="2">
        <f t="shared" si="14"/>
        <v>0</v>
      </c>
      <c r="Y116" s="2">
        <f t="shared" si="15"/>
        <v>0</v>
      </c>
    </row>
    <row r="117" spans="1:27" ht="15" customHeigh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2">
        <f t="shared" si="12"/>
        <v>0</v>
      </c>
      <c r="W117" s="2">
        <f t="shared" si="13"/>
        <v>0</v>
      </c>
      <c r="X117" s="2">
        <f t="shared" si="14"/>
        <v>0</v>
      </c>
      <c r="Y117" s="2">
        <f t="shared" si="15"/>
        <v>0</v>
      </c>
    </row>
    <row r="118" spans="1:27" ht="15" customHeigh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2">
        <f t="shared" si="12"/>
        <v>0</v>
      </c>
      <c r="W118" s="2">
        <f t="shared" si="13"/>
        <v>0</v>
      </c>
      <c r="X118" s="2">
        <f t="shared" si="14"/>
        <v>0</v>
      </c>
      <c r="Y118" s="2">
        <f t="shared" si="15"/>
        <v>0</v>
      </c>
    </row>
    <row r="119" spans="1:27" ht="15" customHeight="1" x14ac:dyDescent="0.25">
      <c r="A119" s="35"/>
      <c r="B119" s="36"/>
      <c r="C119" s="37"/>
      <c r="D119" s="38"/>
      <c r="E119" s="24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2">
        <f t="shared" si="12"/>
        <v>0</v>
      </c>
      <c r="W119" s="2">
        <f t="shared" si="13"/>
        <v>0</v>
      </c>
      <c r="X119" s="2">
        <f t="shared" si="14"/>
        <v>0</v>
      </c>
      <c r="Y119" s="2">
        <f t="shared" si="15"/>
        <v>0</v>
      </c>
    </row>
    <row r="120" spans="1:27" ht="15" customHeigh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2">
        <f t="shared" si="12"/>
        <v>0</v>
      </c>
      <c r="W120" s="2">
        <f t="shared" si="13"/>
        <v>0</v>
      </c>
      <c r="X120" s="2">
        <f t="shared" si="14"/>
        <v>0</v>
      </c>
      <c r="Y120" s="2">
        <f t="shared" si="15"/>
        <v>0</v>
      </c>
    </row>
    <row r="121" spans="1:27" ht="15" customHeigh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2">
        <f t="shared" si="12"/>
        <v>0</v>
      </c>
      <c r="W121" s="2">
        <f t="shared" si="13"/>
        <v>0</v>
      </c>
      <c r="X121" s="2">
        <f t="shared" si="14"/>
        <v>0</v>
      </c>
      <c r="Y121" s="2">
        <f t="shared" si="15"/>
        <v>0</v>
      </c>
    </row>
    <row r="122" spans="1:27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0"/>
      <c r="T122" s="70"/>
      <c r="U122" s="70"/>
      <c r="V122" s="2">
        <f t="shared" si="12"/>
        <v>0</v>
      </c>
      <c r="W122" s="2">
        <f t="shared" si="13"/>
        <v>0</v>
      </c>
      <c r="X122" s="2">
        <f t="shared" si="14"/>
        <v>0</v>
      </c>
      <c r="Y122" s="2">
        <f t="shared" si="15"/>
        <v>0</v>
      </c>
    </row>
    <row r="123" spans="1:27" ht="15" customHeight="1" x14ac:dyDescent="0.25">
      <c r="A123" s="70"/>
      <c r="B123" s="83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2">
        <f t="shared" si="12"/>
        <v>0</v>
      </c>
      <c r="W123" s="2">
        <f t="shared" si="13"/>
        <v>0</v>
      </c>
      <c r="X123" s="2">
        <f t="shared" si="14"/>
        <v>0</v>
      </c>
      <c r="Y123" s="2">
        <f t="shared" si="15"/>
        <v>0</v>
      </c>
    </row>
    <row r="124" spans="1:27" ht="16.5" x14ac:dyDescent="0.3">
      <c r="A124" s="89"/>
      <c r="B124" s="73"/>
      <c r="C124" s="34"/>
      <c r="D124" s="34"/>
      <c r="E124" s="7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2">
        <f t="shared" ref="V124:V139" si="20">COUNTIF(F124:U124,$V$2)</f>
        <v>0</v>
      </c>
      <c r="W124" s="2">
        <f t="shared" ref="W124:W139" si="21">COUNTIF(F124:U124,$W$2)</f>
        <v>0</v>
      </c>
      <c r="X124" s="2">
        <f t="shared" ref="X124:X139" si="22">+SUM(F124:U124)/60</f>
        <v>0</v>
      </c>
      <c r="Y124" s="2">
        <f t="shared" ref="Y124:Y139" si="23">COUNTIF(F124:U124,$Y$2)</f>
        <v>0</v>
      </c>
    </row>
    <row r="125" spans="1:27" ht="15" customHeight="1" x14ac:dyDescent="0.3">
      <c r="A125" s="90"/>
      <c r="B125" s="83"/>
      <c r="C125" s="34"/>
      <c r="D125" s="34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2">
        <f t="shared" si="20"/>
        <v>0</v>
      </c>
      <c r="W125" s="2">
        <f t="shared" si="21"/>
        <v>0</v>
      </c>
      <c r="X125" s="2">
        <f t="shared" si="22"/>
        <v>0</v>
      </c>
      <c r="Y125" s="2">
        <f t="shared" si="23"/>
        <v>0</v>
      </c>
    </row>
    <row r="126" spans="1:27" x14ac:dyDescent="0.25">
      <c r="A126" s="70"/>
      <c r="B126" s="83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2">
        <f t="shared" si="20"/>
        <v>0</v>
      </c>
      <c r="W126" s="2">
        <f t="shared" si="21"/>
        <v>0</v>
      </c>
      <c r="X126" s="2">
        <f t="shared" si="22"/>
        <v>0</v>
      </c>
      <c r="Y126" s="2">
        <f t="shared" si="23"/>
        <v>0</v>
      </c>
    </row>
    <row r="127" spans="1:27" ht="15" customHeight="1" x14ac:dyDescent="0.25">
      <c r="A127" s="70"/>
      <c r="B127" s="83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2">
        <f t="shared" si="20"/>
        <v>0</v>
      </c>
      <c r="W127" s="2">
        <f t="shared" si="21"/>
        <v>0</v>
      </c>
      <c r="X127" s="2">
        <f t="shared" si="22"/>
        <v>0</v>
      </c>
      <c r="Y127" s="2">
        <f t="shared" si="23"/>
        <v>0</v>
      </c>
    </row>
    <row r="128" spans="1:27" ht="15" customHeight="1" x14ac:dyDescent="0.25">
      <c r="A128" s="70"/>
      <c r="B128" s="83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2">
        <f t="shared" si="20"/>
        <v>0</v>
      </c>
      <c r="W128" s="2">
        <f t="shared" si="21"/>
        <v>0</v>
      </c>
      <c r="X128" s="2">
        <f t="shared" si="22"/>
        <v>0</v>
      </c>
      <c r="Y128" s="2">
        <f t="shared" si="23"/>
        <v>0</v>
      </c>
    </row>
    <row r="129" spans="1:25" ht="15" customHeight="1" x14ac:dyDescent="0.25">
      <c r="A129" s="7"/>
      <c r="B129" s="6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2">
        <f t="shared" si="20"/>
        <v>0</v>
      </c>
      <c r="W129" s="2">
        <f t="shared" si="21"/>
        <v>0</v>
      </c>
      <c r="X129" s="2">
        <f t="shared" si="22"/>
        <v>0</v>
      </c>
      <c r="Y129" s="2">
        <f t="shared" si="23"/>
        <v>0</v>
      </c>
    </row>
    <row r="130" spans="1:25" ht="15" customHeight="1" x14ac:dyDescent="0.25">
      <c r="A130" s="7"/>
      <c r="B130" s="66"/>
      <c r="C130" s="7"/>
      <c r="D130" s="7"/>
      <c r="E130" s="7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7"/>
      <c r="V130" s="2">
        <f t="shared" si="20"/>
        <v>0</v>
      </c>
      <c r="W130" s="2">
        <f t="shared" si="21"/>
        <v>0</v>
      </c>
      <c r="X130" s="2">
        <f t="shared" si="22"/>
        <v>0</v>
      </c>
      <c r="Y130" s="2">
        <f t="shared" si="23"/>
        <v>0</v>
      </c>
    </row>
    <row r="131" spans="1:25" ht="15" customHeigh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2">
        <f t="shared" si="20"/>
        <v>0</v>
      </c>
      <c r="W131" s="2">
        <f t="shared" si="21"/>
        <v>0</v>
      </c>
      <c r="X131" s="2">
        <f t="shared" si="22"/>
        <v>0</v>
      </c>
      <c r="Y131" s="2">
        <f t="shared" si="23"/>
        <v>0</v>
      </c>
    </row>
    <row r="132" spans="1:25" ht="15" customHeigh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2">
        <f t="shared" si="20"/>
        <v>0</v>
      </c>
      <c r="W132" s="2">
        <f t="shared" si="21"/>
        <v>0</v>
      </c>
      <c r="X132" s="2">
        <f t="shared" si="22"/>
        <v>0</v>
      </c>
      <c r="Y132" s="2">
        <f t="shared" si="23"/>
        <v>0</v>
      </c>
    </row>
    <row r="133" spans="1:25" ht="15" customHeight="1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2">
        <f t="shared" si="20"/>
        <v>0</v>
      </c>
      <c r="W133" s="2">
        <f t="shared" si="21"/>
        <v>0</v>
      </c>
      <c r="X133" s="2">
        <f t="shared" si="22"/>
        <v>0</v>
      </c>
      <c r="Y133" s="2">
        <f t="shared" si="23"/>
        <v>0</v>
      </c>
    </row>
    <row r="134" spans="1:25" ht="15" customHeight="1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2">
        <f t="shared" si="20"/>
        <v>0</v>
      </c>
      <c r="W134" s="2">
        <f t="shared" si="21"/>
        <v>0</v>
      </c>
      <c r="X134" s="2">
        <f t="shared" si="22"/>
        <v>0</v>
      </c>
      <c r="Y134" s="2">
        <f t="shared" si="23"/>
        <v>0</v>
      </c>
    </row>
    <row r="135" spans="1:25" ht="15" customHeight="1" x14ac:dyDescent="0.25">
      <c r="A135" s="7"/>
      <c r="B135" s="7"/>
      <c r="C135" s="7"/>
      <c r="D135" s="7"/>
      <c r="E135" s="7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7"/>
      <c r="V135" s="2">
        <f t="shared" si="20"/>
        <v>0</v>
      </c>
      <c r="W135" s="2">
        <f t="shared" si="21"/>
        <v>0</v>
      </c>
      <c r="X135" s="2">
        <f t="shared" si="22"/>
        <v>0</v>
      </c>
      <c r="Y135" s="2">
        <f t="shared" si="23"/>
        <v>0</v>
      </c>
    </row>
    <row r="136" spans="1:25" ht="15" customHeight="1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20"/>
      <c r="V136" s="2">
        <f t="shared" si="20"/>
        <v>0</v>
      </c>
      <c r="W136" s="2">
        <f t="shared" si="21"/>
        <v>0</v>
      </c>
      <c r="X136" s="2">
        <f t="shared" si="22"/>
        <v>0</v>
      </c>
      <c r="Y136" s="2">
        <f t="shared" si="23"/>
        <v>0</v>
      </c>
    </row>
    <row r="137" spans="1:25" ht="15" customHeight="1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2"/>
      <c r="V137" s="2">
        <f t="shared" si="20"/>
        <v>0</v>
      </c>
      <c r="W137" s="2">
        <f t="shared" si="21"/>
        <v>0</v>
      </c>
      <c r="X137" s="2">
        <f t="shared" si="22"/>
        <v>0</v>
      </c>
      <c r="Y137" s="2">
        <f t="shared" si="23"/>
        <v>0</v>
      </c>
    </row>
    <row r="138" spans="1:25" x14ac:dyDescent="0.25">
      <c r="A138" s="24"/>
      <c r="B138" s="24"/>
      <c r="C138" s="24"/>
      <c r="D138" s="24"/>
      <c r="E138" s="36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7"/>
      <c r="V138" s="2">
        <f t="shared" si="20"/>
        <v>0</v>
      </c>
      <c r="W138" s="2">
        <f t="shared" si="21"/>
        <v>0</v>
      </c>
      <c r="X138" s="2">
        <f t="shared" si="22"/>
        <v>0</v>
      </c>
      <c r="Y138" s="2">
        <f t="shared" si="23"/>
        <v>0</v>
      </c>
    </row>
    <row r="139" spans="1:25" x14ac:dyDescent="0.25">
      <c r="A139" s="7"/>
      <c r="B139" s="7"/>
      <c r="C139" s="7"/>
      <c r="D139" s="7"/>
      <c r="E139" s="73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2">
        <f t="shared" si="20"/>
        <v>0</v>
      </c>
      <c r="W139" s="2">
        <f t="shared" si="21"/>
        <v>0</v>
      </c>
      <c r="X139" s="2">
        <f t="shared" si="22"/>
        <v>0</v>
      </c>
      <c r="Y139" s="2">
        <f t="shared" si="23"/>
        <v>0</v>
      </c>
    </row>
  </sheetData>
  <autoFilter ref="A1:AB139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PLANILLA</vt:lpstr>
      <vt:lpstr>BOLETA</vt:lpstr>
      <vt:lpstr>ASISTENCIA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</dc:creator>
  <cp:lastModifiedBy>Usuario de Windows</cp:lastModifiedBy>
  <cp:lastPrinted>2022-09-30T16:53:42Z</cp:lastPrinted>
  <dcterms:created xsi:type="dcterms:W3CDTF">2021-09-14T16:56:18Z</dcterms:created>
  <dcterms:modified xsi:type="dcterms:W3CDTF">2023-05-09T04:25:23Z</dcterms:modified>
</cp:coreProperties>
</file>