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EEM\PLANILLAS 2023\SIMAN\"/>
    </mc:Choice>
  </mc:AlternateContent>
  <bookViews>
    <workbookView xWindow="0" yWindow="0" windowWidth="24000" windowHeight="9735"/>
  </bookViews>
  <sheets>
    <sheet name="PLANILLA" sheetId="1" r:id="rId1"/>
    <sheet name="BOLETA" sheetId="4" r:id="rId2"/>
    <sheet name="ASISTENCIA " sheetId="2" r:id="rId3"/>
  </sheets>
  <definedNames>
    <definedName name="_xlnm._FilterDatabase" localSheetId="2" hidden="1">'ASISTENCIA '!$A$1:$AB$139</definedName>
    <definedName name="_xlnm._FilterDatabase" localSheetId="0" hidden="1">PLANILLA!$A$1:$AB$87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7" i="1" l="1"/>
  <c r="N118" i="1"/>
  <c r="N119" i="1"/>
  <c r="N116" i="1"/>
  <c r="M102" i="1" l="1"/>
  <c r="X73" i="1"/>
  <c r="Y107" i="2" l="1"/>
  <c r="X107" i="2"/>
  <c r="W107" i="2"/>
  <c r="V107" i="2"/>
  <c r="Y106" i="2"/>
  <c r="X106" i="2"/>
  <c r="W106" i="2"/>
  <c r="V106" i="2"/>
  <c r="Y105" i="2"/>
  <c r="X105" i="2"/>
  <c r="W105" i="2"/>
  <c r="V105" i="2"/>
  <c r="Y104" i="2"/>
  <c r="X104" i="2"/>
  <c r="W104" i="2"/>
  <c r="V104" i="2"/>
  <c r="Y103" i="2"/>
  <c r="X103" i="2"/>
  <c r="W103" i="2"/>
  <c r="V103" i="2"/>
  <c r="Y102" i="2"/>
  <c r="X102" i="2"/>
  <c r="W102" i="2"/>
  <c r="V102" i="2"/>
  <c r="Y101" i="2"/>
  <c r="X101" i="2"/>
  <c r="W101" i="2"/>
  <c r="V101" i="2"/>
  <c r="Y100" i="2"/>
  <c r="X100" i="2"/>
  <c r="W100" i="2"/>
  <c r="V100" i="2"/>
  <c r="Y99" i="2"/>
  <c r="X99" i="2"/>
  <c r="W99" i="2"/>
  <c r="V99" i="2"/>
  <c r="Y98" i="2"/>
  <c r="X98" i="2"/>
  <c r="W98" i="2"/>
  <c r="V98" i="2"/>
  <c r="Y97" i="2"/>
  <c r="X97" i="2"/>
  <c r="W97" i="2"/>
  <c r="V97" i="2"/>
  <c r="Y96" i="2"/>
  <c r="X96" i="2"/>
  <c r="W96" i="2"/>
  <c r="V96" i="2"/>
  <c r="Y95" i="2"/>
  <c r="X95" i="2"/>
  <c r="W95" i="2"/>
  <c r="V95" i="2"/>
  <c r="Y94" i="2"/>
  <c r="X94" i="2"/>
  <c r="W94" i="2"/>
  <c r="V94" i="2"/>
  <c r="Y93" i="2"/>
  <c r="X93" i="2"/>
  <c r="W93" i="2"/>
  <c r="V93" i="2"/>
  <c r="Y92" i="2"/>
  <c r="X92" i="2"/>
  <c r="W92" i="2"/>
  <c r="V92" i="2"/>
  <c r="Y91" i="2"/>
  <c r="X91" i="2"/>
  <c r="W91" i="2"/>
  <c r="V91" i="2"/>
  <c r="Y90" i="2"/>
  <c r="X90" i="2"/>
  <c r="W90" i="2"/>
  <c r="V90" i="2"/>
  <c r="Y89" i="2"/>
  <c r="X89" i="2"/>
  <c r="W89" i="2"/>
  <c r="V89" i="2"/>
  <c r="Y88" i="2"/>
  <c r="X88" i="2"/>
  <c r="W88" i="2"/>
  <c r="V88" i="2"/>
  <c r="Y87" i="2"/>
  <c r="X87" i="2"/>
  <c r="W87" i="2"/>
  <c r="V87" i="2"/>
  <c r="Y86" i="2"/>
  <c r="X86" i="2"/>
  <c r="W86" i="2"/>
  <c r="V86" i="2"/>
  <c r="Y85" i="2"/>
  <c r="X85" i="2"/>
  <c r="W85" i="2"/>
  <c r="V85" i="2"/>
  <c r="Y84" i="2"/>
  <c r="X84" i="2"/>
  <c r="W84" i="2"/>
  <c r="V84" i="2"/>
  <c r="Y83" i="2"/>
  <c r="X83" i="2"/>
  <c r="W83" i="2"/>
  <c r="V83" i="2"/>
  <c r="Y82" i="2"/>
  <c r="X82" i="2"/>
  <c r="W82" i="2"/>
  <c r="V82" i="2"/>
  <c r="Y81" i="2"/>
  <c r="X81" i="2"/>
  <c r="W81" i="2"/>
  <c r="V81" i="2"/>
  <c r="Y80" i="2"/>
  <c r="X80" i="2"/>
  <c r="W80" i="2"/>
  <c r="V80" i="2"/>
  <c r="Y79" i="2"/>
  <c r="X79" i="2"/>
  <c r="W79" i="2"/>
  <c r="V79" i="2"/>
  <c r="Y78" i="2"/>
  <c r="X78" i="2"/>
  <c r="W78" i="2"/>
  <c r="V78" i="2"/>
  <c r="Y77" i="2"/>
  <c r="X77" i="2"/>
  <c r="W77" i="2"/>
  <c r="V77" i="2"/>
  <c r="Y76" i="2"/>
  <c r="X76" i="2"/>
  <c r="W76" i="2"/>
  <c r="V76" i="2"/>
  <c r="Y75" i="2"/>
  <c r="X75" i="2"/>
  <c r="W75" i="2"/>
  <c r="V75" i="2"/>
  <c r="Y74" i="2"/>
  <c r="X74" i="2"/>
  <c r="W74" i="2"/>
  <c r="V74" i="2"/>
  <c r="Y71" i="2"/>
  <c r="X71" i="2"/>
  <c r="W71" i="2"/>
  <c r="V71" i="2"/>
  <c r="Y70" i="2"/>
  <c r="X70" i="2"/>
  <c r="W70" i="2"/>
  <c r="V70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2" i="2"/>
  <c r="X62" i="2"/>
  <c r="W62" i="2"/>
  <c r="V62" i="2"/>
  <c r="Y61" i="2"/>
  <c r="X61" i="2"/>
  <c r="W61" i="2"/>
  <c r="V61" i="2"/>
  <c r="Y60" i="2"/>
  <c r="X60" i="2"/>
  <c r="W60" i="2"/>
  <c r="V60" i="2"/>
  <c r="Y59" i="2"/>
  <c r="X59" i="2"/>
  <c r="W59" i="2"/>
  <c r="V59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8" i="2"/>
  <c r="X28" i="2"/>
  <c r="W28" i="2"/>
  <c r="V28" i="2"/>
  <c r="Y27" i="2"/>
  <c r="X27" i="2"/>
  <c r="W27" i="2"/>
  <c r="V27" i="2"/>
  <c r="Y26" i="2"/>
  <c r="X26" i="2"/>
  <c r="W26" i="2"/>
  <c r="V26" i="2"/>
  <c r="Y25" i="2"/>
  <c r="X25" i="2"/>
  <c r="W25" i="2"/>
  <c r="V25" i="2"/>
  <c r="Y24" i="2"/>
  <c r="X24" i="2"/>
  <c r="W24" i="2"/>
  <c r="V24" i="2"/>
  <c r="Y23" i="2"/>
  <c r="X23" i="2"/>
  <c r="W23" i="2"/>
  <c r="V23" i="2"/>
  <c r="Y22" i="2"/>
  <c r="X22" i="2"/>
  <c r="W22" i="2"/>
  <c r="V22" i="2"/>
  <c r="Y19" i="2"/>
  <c r="X19" i="2"/>
  <c r="W19" i="2"/>
  <c r="V19" i="2"/>
  <c r="Y18" i="2"/>
  <c r="X18" i="2"/>
  <c r="W18" i="2"/>
  <c r="V18" i="2"/>
  <c r="Y17" i="2"/>
  <c r="X17" i="2"/>
  <c r="W17" i="2"/>
  <c r="V17" i="2"/>
  <c r="Y16" i="2"/>
  <c r="X16" i="2"/>
  <c r="W16" i="2"/>
  <c r="V16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Y11" i="2"/>
  <c r="X11" i="2"/>
  <c r="W11" i="2"/>
  <c r="V11" i="2"/>
  <c r="Y10" i="2"/>
  <c r="X10" i="2"/>
  <c r="W10" i="2"/>
  <c r="V10" i="2"/>
  <c r="Y8" i="2"/>
  <c r="X8" i="2"/>
  <c r="W8" i="2"/>
  <c r="V8" i="2"/>
  <c r="Y6" i="2"/>
  <c r="X6" i="2"/>
  <c r="W6" i="2"/>
  <c r="V6" i="2"/>
  <c r="Y5" i="2"/>
  <c r="X5" i="2"/>
  <c r="W5" i="2"/>
  <c r="V5" i="2"/>
  <c r="Y4" i="2"/>
  <c r="X4" i="2"/>
  <c r="W4" i="2"/>
  <c r="V4" i="2"/>
  <c r="H102" i="1" l="1"/>
  <c r="J102" i="1" s="1"/>
  <c r="P102" i="1" s="1"/>
  <c r="H101" i="1"/>
  <c r="J101" i="1" s="1"/>
  <c r="P101" i="1" s="1"/>
  <c r="L119" i="1"/>
  <c r="L116" i="1"/>
  <c r="Y117" i="2" l="1"/>
  <c r="X117" i="2"/>
  <c r="W117" i="2"/>
  <c r="V117" i="2"/>
  <c r="Y116" i="2"/>
  <c r="X116" i="2"/>
  <c r="W116" i="2"/>
  <c r="V116" i="2"/>
  <c r="Y115" i="2"/>
  <c r="X115" i="2"/>
  <c r="W115" i="2"/>
  <c r="V115" i="2"/>
  <c r="Y114" i="2"/>
  <c r="X114" i="2"/>
  <c r="W114" i="2"/>
  <c r="V114" i="2"/>
  <c r="Y113" i="2"/>
  <c r="X113" i="2"/>
  <c r="W113" i="2"/>
  <c r="V113" i="2"/>
  <c r="Y112" i="2"/>
  <c r="X112" i="2"/>
  <c r="W112" i="2"/>
  <c r="V112" i="2"/>
  <c r="Y111" i="2"/>
  <c r="X111" i="2"/>
  <c r="W111" i="2"/>
  <c r="V111" i="2"/>
  <c r="Y110" i="2"/>
  <c r="X110" i="2"/>
  <c r="W110" i="2"/>
  <c r="V110" i="2"/>
  <c r="Y109" i="2"/>
  <c r="X109" i="2"/>
  <c r="W109" i="2"/>
  <c r="V109" i="2"/>
  <c r="Y108" i="2"/>
  <c r="X108" i="2"/>
  <c r="W108" i="2"/>
  <c r="V108" i="2"/>
  <c r="Y73" i="2"/>
  <c r="X73" i="2"/>
  <c r="Q102" i="1" s="1"/>
  <c r="R102" i="1" s="1"/>
  <c r="S102" i="1" s="1"/>
  <c r="U102" i="1" s="1"/>
  <c r="V102" i="1" s="1"/>
  <c r="AB102" i="1" s="1"/>
  <c r="W73" i="2"/>
  <c r="L102" i="1" s="1"/>
  <c r="V73" i="2"/>
  <c r="K102" i="1" s="1"/>
  <c r="Y72" i="2"/>
  <c r="X72" i="2"/>
  <c r="Q101" i="1" s="1"/>
  <c r="R101" i="1" s="1"/>
  <c r="S101" i="1" s="1"/>
  <c r="U101" i="1" s="1"/>
  <c r="V101" i="1" s="1"/>
  <c r="AB101" i="1" s="1"/>
  <c r="W72" i="2"/>
  <c r="L101" i="1" s="1"/>
  <c r="V72" i="2"/>
  <c r="K101" i="1" s="1"/>
  <c r="Y64" i="2"/>
  <c r="X64" i="2"/>
  <c r="W64" i="2"/>
  <c r="V64" i="2"/>
  <c r="Y63" i="2"/>
  <c r="X63" i="2"/>
  <c r="W63" i="2"/>
  <c r="V63" i="2"/>
  <c r="Y53" i="2"/>
  <c r="X53" i="2"/>
  <c r="W53" i="2"/>
  <c r="V53" i="2"/>
  <c r="Y36" i="2"/>
  <c r="X36" i="2"/>
  <c r="W36" i="2"/>
  <c r="V36" i="2"/>
  <c r="Y29" i="2"/>
  <c r="X29" i="2"/>
  <c r="W29" i="2"/>
  <c r="V29" i="2"/>
  <c r="Y21" i="2"/>
  <c r="X21" i="2"/>
  <c r="W21" i="2"/>
  <c r="V21" i="2"/>
  <c r="Y20" i="2"/>
  <c r="X20" i="2"/>
  <c r="W20" i="2"/>
  <c r="V20" i="2"/>
  <c r="Y9" i="2"/>
  <c r="X9" i="2"/>
  <c r="W9" i="2"/>
  <c r="V9" i="2"/>
  <c r="Y7" i="2"/>
  <c r="X7" i="2"/>
  <c r="W7" i="2"/>
  <c r="V7" i="2"/>
  <c r="Y3" i="2"/>
  <c r="X3" i="2"/>
  <c r="W3" i="2"/>
  <c r="V3" i="2"/>
  <c r="H54" i="1" l="1"/>
  <c r="J54" i="1" s="1"/>
  <c r="Y54" i="1"/>
  <c r="H55" i="1"/>
  <c r="J55" i="1" s="1"/>
  <c r="Y55" i="1"/>
  <c r="H56" i="1"/>
  <c r="J56" i="1" s="1"/>
  <c r="H57" i="1"/>
  <c r="J57" i="1" s="1"/>
  <c r="H58" i="1"/>
  <c r="J58" i="1" s="1"/>
  <c r="Y58" i="1"/>
  <c r="H59" i="1"/>
  <c r="J59" i="1" s="1"/>
  <c r="Y59" i="1"/>
  <c r="H60" i="1"/>
  <c r="J60" i="1" s="1"/>
  <c r="H61" i="1"/>
  <c r="J61" i="1" s="1"/>
  <c r="H62" i="1"/>
  <c r="J62" i="1" s="1"/>
  <c r="Y62" i="1"/>
  <c r="H63" i="1"/>
  <c r="J63" i="1" s="1"/>
  <c r="Y63" i="1"/>
  <c r="H64" i="1"/>
  <c r="J64" i="1" s="1"/>
  <c r="Y64" i="1"/>
  <c r="H65" i="1"/>
  <c r="J65" i="1" s="1"/>
  <c r="Y65" i="1"/>
  <c r="H98" i="1"/>
  <c r="J98" i="1" s="1"/>
  <c r="P98" i="1" s="1"/>
  <c r="H97" i="1"/>
  <c r="J97" i="1" s="1"/>
  <c r="P97" i="1" s="1"/>
  <c r="H96" i="1"/>
  <c r="J96" i="1" s="1"/>
  <c r="P96" i="1" l="1"/>
  <c r="Y139" i="2" l="1"/>
  <c r="X139" i="2"/>
  <c r="W139" i="2"/>
  <c r="V139" i="2"/>
  <c r="Y138" i="2"/>
  <c r="X138" i="2"/>
  <c r="W138" i="2"/>
  <c r="V138" i="2"/>
  <c r="Y137" i="2"/>
  <c r="X137" i="2"/>
  <c r="W137" i="2"/>
  <c r="V137" i="2"/>
  <c r="Y136" i="2"/>
  <c r="X136" i="2"/>
  <c r="W136" i="2"/>
  <c r="V136" i="2"/>
  <c r="Y135" i="2"/>
  <c r="X135" i="2"/>
  <c r="W135" i="2"/>
  <c r="V135" i="2"/>
  <c r="Y134" i="2"/>
  <c r="X134" i="2"/>
  <c r="W134" i="2"/>
  <c r="V134" i="2"/>
  <c r="Y133" i="2"/>
  <c r="X133" i="2"/>
  <c r="W133" i="2"/>
  <c r="V133" i="2"/>
  <c r="Y132" i="2"/>
  <c r="X132" i="2"/>
  <c r="W132" i="2"/>
  <c r="V132" i="2"/>
  <c r="Y131" i="2"/>
  <c r="X131" i="2"/>
  <c r="W131" i="2"/>
  <c r="V131" i="2"/>
  <c r="Y130" i="2"/>
  <c r="X130" i="2"/>
  <c r="W130" i="2"/>
  <c r="V130" i="2"/>
  <c r="Y129" i="2"/>
  <c r="X129" i="2"/>
  <c r="W129" i="2"/>
  <c r="V129" i="2"/>
  <c r="Y128" i="2"/>
  <c r="X128" i="2"/>
  <c r="W128" i="2"/>
  <c r="V128" i="2"/>
  <c r="Y127" i="2"/>
  <c r="X127" i="2"/>
  <c r="W127" i="2"/>
  <c r="V127" i="2"/>
  <c r="Y126" i="2"/>
  <c r="X126" i="2"/>
  <c r="W126" i="2"/>
  <c r="V126" i="2"/>
  <c r="Y125" i="2"/>
  <c r="X125" i="2"/>
  <c r="W125" i="2"/>
  <c r="V125" i="2"/>
  <c r="Y124" i="2"/>
  <c r="X124" i="2"/>
  <c r="W124" i="2"/>
  <c r="V124" i="2"/>
  <c r="Y123" i="2"/>
  <c r="X123" i="2"/>
  <c r="W123" i="2"/>
  <c r="V123" i="2"/>
  <c r="Y122" i="2"/>
  <c r="X122" i="2"/>
  <c r="W122" i="2"/>
  <c r="V122" i="2"/>
  <c r="Y121" i="2"/>
  <c r="X121" i="2"/>
  <c r="W121" i="2"/>
  <c r="V121" i="2"/>
  <c r="Y120" i="2"/>
  <c r="X120" i="2"/>
  <c r="W120" i="2"/>
  <c r="V120" i="2"/>
  <c r="Y119" i="2"/>
  <c r="X119" i="2"/>
  <c r="W119" i="2"/>
  <c r="V119" i="2"/>
  <c r="Y118" i="2"/>
  <c r="X118" i="2"/>
  <c r="W118" i="2"/>
  <c r="V118" i="2"/>
  <c r="L83" i="1"/>
  <c r="K81" i="1"/>
  <c r="K83" i="1"/>
  <c r="L79" i="1"/>
  <c r="K82" i="1"/>
  <c r="L112" i="1"/>
  <c r="K112" i="1"/>
  <c r="K79" i="1"/>
  <c r="L110" i="1"/>
  <c r="K111" i="1"/>
  <c r="L76" i="1"/>
  <c r="K78" i="1"/>
  <c r="L75" i="1"/>
  <c r="K110" i="1"/>
  <c r="L73" i="1"/>
  <c r="K76" i="1"/>
  <c r="L72" i="1"/>
  <c r="K75" i="1"/>
  <c r="L103" i="1"/>
  <c r="K74" i="1"/>
  <c r="L71" i="1"/>
  <c r="K73" i="1"/>
  <c r="Q109" i="1"/>
  <c r="L109" i="1"/>
  <c r="K72" i="1"/>
  <c r="L70" i="1"/>
  <c r="K103" i="1"/>
  <c r="L69" i="1"/>
  <c r="K69" i="1"/>
  <c r="L68" i="1"/>
  <c r="K109" i="1"/>
  <c r="L67" i="1"/>
  <c r="K70" i="1"/>
  <c r="Q100" i="1"/>
  <c r="R100" i="1" s="1"/>
  <c r="L100" i="1"/>
  <c r="Q99" i="1"/>
  <c r="R99" i="1" s="1"/>
  <c r="L99" i="1"/>
  <c r="K99" i="1"/>
  <c r="Q65" i="1"/>
  <c r="L65" i="1"/>
  <c r="K65" i="1"/>
  <c r="Q64" i="1"/>
  <c r="L64" i="1"/>
  <c r="K64" i="1"/>
  <c r="Q63" i="1"/>
  <c r="L63" i="1"/>
  <c r="K63" i="1"/>
  <c r="Q62" i="1"/>
  <c r="L62" i="1"/>
  <c r="K62" i="1"/>
  <c r="Q98" i="1"/>
  <c r="R98" i="1" s="1"/>
  <c r="S98" i="1" s="1"/>
  <c r="U98" i="1" s="1"/>
  <c r="L98" i="1"/>
  <c r="K98" i="1"/>
  <c r="Q97" i="1"/>
  <c r="R97" i="1" s="1"/>
  <c r="S97" i="1" s="1"/>
  <c r="U97" i="1" s="1"/>
  <c r="L97" i="1"/>
  <c r="Q59" i="1"/>
  <c r="L59" i="1"/>
  <c r="Q57" i="1"/>
  <c r="L57" i="1"/>
  <c r="Q56" i="1"/>
  <c r="L56" i="1"/>
  <c r="Q55" i="1"/>
  <c r="L55" i="1"/>
  <c r="K55" i="1"/>
  <c r="Q54" i="1"/>
  <c r="L54" i="1"/>
  <c r="L53" i="1"/>
  <c r="Q96" i="1"/>
  <c r="R96" i="1" s="1"/>
  <c r="S96" i="1" s="1"/>
  <c r="U96" i="1" s="1"/>
  <c r="L58" i="1"/>
  <c r="L52" i="1"/>
  <c r="Q51" i="1"/>
  <c r="Q50" i="1"/>
  <c r="Q49" i="1"/>
  <c r="K49" i="1"/>
  <c r="Q47" i="1"/>
  <c r="Q46" i="1"/>
  <c r="Q45" i="1"/>
  <c r="K41" i="1"/>
  <c r="K40" i="1"/>
  <c r="K39" i="1"/>
  <c r="K37" i="1"/>
  <c r="K36" i="1"/>
  <c r="Q35" i="1"/>
  <c r="K35" i="1"/>
  <c r="Q34" i="1"/>
  <c r="K32" i="1"/>
  <c r="Q31" i="1"/>
  <c r="K31" i="1"/>
  <c r="K30" i="1"/>
  <c r="Q33" i="1"/>
  <c r="L33" i="1"/>
  <c r="K33" i="1"/>
  <c r="Q27" i="1"/>
  <c r="Q26" i="1"/>
  <c r="K26" i="1"/>
  <c r="Q25" i="1"/>
  <c r="Q24" i="1"/>
  <c r="Q22" i="1"/>
  <c r="Q21" i="1"/>
  <c r="L21" i="1"/>
  <c r="K21" i="1"/>
  <c r="L20" i="1"/>
  <c r="Q94" i="1"/>
  <c r="R94" i="1" s="1"/>
  <c r="L94" i="1"/>
  <c r="K94" i="1"/>
  <c r="K19" i="1"/>
  <c r="Q18" i="1"/>
  <c r="L18" i="1"/>
  <c r="Q17" i="1"/>
  <c r="Q16" i="1"/>
  <c r="K16" i="1"/>
  <c r="Q15" i="1"/>
  <c r="Q14" i="1"/>
  <c r="K14" i="1"/>
  <c r="Q13" i="1"/>
  <c r="L13" i="1"/>
  <c r="K13" i="1"/>
  <c r="Q12" i="1"/>
  <c r="L11" i="1"/>
  <c r="L10" i="1"/>
  <c r="K10" i="1"/>
  <c r="L9" i="1"/>
  <c r="K9" i="1"/>
  <c r="Q93" i="1"/>
  <c r="R93" i="1" s="1"/>
  <c r="L93" i="1"/>
  <c r="K93" i="1"/>
  <c r="Q92" i="1"/>
  <c r="R92" i="1" s="1"/>
  <c r="L92" i="1"/>
  <c r="K92" i="1"/>
  <c r="K5" i="1"/>
  <c r="K3" i="1"/>
  <c r="Q2" i="1"/>
  <c r="L2" i="1"/>
  <c r="K2" i="1"/>
  <c r="G39" i="4"/>
  <c r="G38" i="4"/>
  <c r="G37" i="4"/>
  <c r="G24" i="4"/>
  <c r="G23" i="4"/>
  <c r="G22" i="4"/>
  <c r="G10" i="4"/>
  <c r="G9" i="4"/>
  <c r="G8" i="4"/>
  <c r="L120" i="1"/>
  <c r="G120" i="1"/>
  <c r="J119" i="1"/>
  <c r="I119" i="1"/>
  <c r="J118" i="1"/>
  <c r="I118" i="1"/>
  <c r="J117" i="1"/>
  <c r="I117" i="1"/>
  <c r="J116" i="1"/>
  <c r="I116" i="1"/>
  <c r="Q112" i="1"/>
  <c r="H112" i="1"/>
  <c r="J112" i="1" s="1"/>
  <c r="Q111" i="1"/>
  <c r="L111" i="1"/>
  <c r="H111" i="1"/>
  <c r="J111" i="1" s="1"/>
  <c r="Q110" i="1"/>
  <c r="H110" i="1"/>
  <c r="J110" i="1" s="1"/>
  <c r="H109" i="1"/>
  <c r="J109" i="1" s="1"/>
  <c r="Y103" i="1"/>
  <c r="Q103" i="1"/>
  <c r="R103" i="1" s="1"/>
  <c r="H103" i="1"/>
  <c r="J103" i="1" s="1"/>
  <c r="P103" i="1" s="1"/>
  <c r="H100" i="1"/>
  <c r="J100" i="1" s="1"/>
  <c r="P100" i="1" s="1"/>
  <c r="H99" i="1"/>
  <c r="J99" i="1" s="1"/>
  <c r="P99" i="1" s="1"/>
  <c r="Q95" i="1"/>
  <c r="R95" i="1" s="1"/>
  <c r="H95" i="1"/>
  <c r="J95" i="1" s="1"/>
  <c r="P95" i="1" s="1"/>
  <c r="H94" i="1"/>
  <c r="J94" i="1" s="1"/>
  <c r="P94" i="1" s="1"/>
  <c r="H93" i="1"/>
  <c r="J93" i="1" s="1"/>
  <c r="P93" i="1" s="1"/>
  <c r="H92" i="1"/>
  <c r="J92" i="1" s="1"/>
  <c r="P92" i="1" s="1"/>
  <c r="Z87" i="1"/>
  <c r="Q83" i="1"/>
  <c r="H83" i="1"/>
  <c r="J83" i="1" s="1"/>
  <c r="Q82" i="1"/>
  <c r="L82" i="1"/>
  <c r="H82" i="1"/>
  <c r="J82" i="1" s="1"/>
  <c r="Y81" i="1"/>
  <c r="Q81" i="1"/>
  <c r="L81" i="1"/>
  <c r="H81" i="1"/>
  <c r="J81" i="1" s="1"/>
  <c r="Y80" i="1"/>
  <c r="Q80" i="1"/>
  <c r="L80" i="1"/>
  <c r="H80" i="1"/>
  <c r="J80" i="1" s="1"/>
  <c r="Q79" i="1"/>
  <c r="H79" i="1"/>
  <c r="J79" i="1" s="1"/>
  <c r="Q78" i="1"/>
  <c r="L78" i="1"/>
  <c r="H78" i="1"/>
  <c r="J78" i="1" s="1"/>
  <c r="Y77" i="1"/>
  <c r="Q77" i="1"/>
  <c r="L77" i="1"/>
  <c r="H77" i="1"/>
  <c r="J77" i="1" s="1"/>
  <c r="Q76" i="1"/>
  <c r="H76" i="1"/>
  <c r="J76" i="1" s="1"/>
  <c r="Q75" i="1"/>
  <c r="H75" i="1"/>
  <c r="J75" i="1" s="1"/>
  <c r="Q74" i="1"/>
  <c r="L74" i="1"/>
  <c r="H74" i="1"/>
  <c r="J74" i="1" s="1"/>
  <c r="Q73" i="1"/>
  <c r="H73" i="1"/>
  <c r="J73" i="1" s="1"/>
  <c r="Y72" i="1"/>
  <c r="Q72" i="1"/>
  <c r="H72" i="1"/>
  <c r="J72" i="1" s="1"/>
  <c r="Q71" i="1"/>
  <c r="H71" i="1"/>
  <c r="J71" i="1" s="1"/>
  <c r="Q70" i="1"/>
  <c r="H70" i="1"/>
  <c r="J70" i="1" s="1"/>
  <c r="Y69" i="1"/>
  <c r="Q69" i="1"/>
  <c r="H69" i="1"/>
  <c r="J69" i="1" s="1"/>
  <c r="Y68" i="1"/>
  <c r="Q68" i="1"/>
  <c r="H68" i="1"/>
  <c r="J68" i="1" s="1"/>
  <c r="Q67" i="1"/>
  <c r="H67" i="1"/>
  <c r="J67" i="1" s="1"/>
  <c r="Y66" i="1"/>
  <c r="Q66" i="1"/>
  <c r="L66" i="1"/>
  <c r="H66" i="1"/>
  <c r="J66" i="1" s="1"/>
  <c r="Y53" i="1"/>
  <c r="Q53" i="1"/>
  <c r="H53" i="1"/>
  <c r="J53" i="1" s="1"/>
  <c r="Y52" i="1"/>
  <c r="Q52" i="1"/>
  <c r="H52" i="1"/>
  <c r="J52" i="1" s="1"/>
  <c r="Y51" i="1"/>
  <c r="H51" i="1"/>
  <c r="J51" i="1" s="1"/>
  <c r="L50" i="1"/>
  <c r="H50" i="1"/>
  <c r="J50" i="1" s="1"/>
  <c r="L49" i="1"/>
  <c r="H49" i="1"/>
  <c r="J49" i="1" s="1"/>
  <c r="Y48" i="1"/>
  <c r="Q48" i="1"/>
  <c r="L48" i="1"/>
  <c r="H48" i="1"/>
  <c r="J48" i="1" s="1"/>
  <c r="L47" i="1"/>
  <c r="H47" i="1"/>
  <c r="J47" i="1" s="1"/>
  <c r="Y46" i="1"/>
  <c r="L46" i="1"/>
  <c r="H46" i="1"/>
  <c r="J46" i="1" s="1"/>
  <c r="Y45" i="1"/>
  <c r="L45" i="1"/>
  <c r="H45" i="1"/>
  <c r="J45" i="1" s="1"/>
  <c r="Q44" i="1"/>
  <c r="L44" i="1"/>
  <c r="H44" i="1"/>
  <c r="J44" i="1" s="1"/>
  <c r="Y43" i="1"/>
  <c r="Q43" i="1"/>
  <c r="L43" i="1"/>
  <c r="H43" i="1"/>
  <c r="J43" i="1" s="1"/>
  <c r="Y42" i="1"/>
  <c r="Q42" i="1"/>
  <c r="L42" i="1"/>
  <c r="H42" i="1"/>
  <c r="J42" i="1" s="1"/>
  <c r="Q41" i="1"/>
  <c r="L41" i="1"/>
  <c r="H41" i="1"/>
  <c r="J41" i="1" s="1"/>
  <c r="Y40" i="1"/>
  <c r="Q40" i="1"/>
  <c r="L40" i="1"/>
  <c r="H40" i="1"/>
  <c r="J40" i="1" s="1"/>
  <c r="Y39" i="1"/>
  <c r="Q39" i="1"/>
  <c r="L39" i="1"/>
  <c r="H39" i="1"/>
  <c r="J39" i="1" s="1"/>
  <c r="Y38" i="1"/>
  <c r="Q38" i="1"/>
  <c r="L38" i="1"/>
  <c r="H38" i="1"/>
  <c r="J38" i="1" s="1"/>
  <c r="Q37" i="1"/>
  <c r="L37" i="1"/>
  <c r="H37" i="1"/>
  <c r="J37" i="1" s="1"/>
  <c r="Y36" i="1"/>
  <c r="Q36" i="1"/>
  <c r="L36" i="1"/>
  <c r="H36" i="1"/>
  <c r="J36" i="1" s="1"/>
  <c r="Y35" i="1"/>
  <c r="L35" i="1"/>
  <c r="H35" i="1"/>
  <c r="J35" i="1" s="1"/>
  <c r="L34" i="1"/>
  <c r="H34" i="1"/>
  <c r="J34" i="1" s="1"/>
  <c r="H33" i="1"/>
  <c r="J33" i="1" s="1"/>
  <c r="Y32" i="1"/>
  <c r="Q32" i="1"/>
  <c r="L32" i="1"/>
  <c r="H32" i="1"/>
  <c r="J32" i="1" s="1"/>
  <c r="L31" i="1"/>
  <c r="H31" i="1"/>
  <c r="J31" i="1" s="1"/>
  <c r="Y30" i="1"/>
  <c r="Q30" i="1"/>
  <c r="L30" i="1"/>
  <c r="H30" i="1"/>
  <c r="J30" i="1" s="1"/>
  <c r="Y29" i="1"/>
  <c r="Q29" i="1"/>
  <c r="L29" i="1"/>
  <c r="H29" i="1"/>
  <c r="J29" i="1" s="1"/>
  <c r="Y28" i="1"/>
  <c r="Q28" i="1"/>
  <c r="L28" i="1"/>
  <c r="K28" i="1"/>
  <c r="H28" i="1"/>
  <c r="J28" i="1" s="1"/>
  <c r="Y27" i="1"/>
  <c r="L27" i="1"/>
  <c r="H27" i="1"/>
  <c r="J27" i="1" s="1"/>
  <c r="Y26" i="1"/>
  <c r="L26" i="1"/>
  <c r="H26" i="1"/>
  <c r="J26" i="1" s="1"/>
  <c r="Y25" i="1"/>
  <c r="L25" i="1"/>
  <c r="H25" i="1"/>
  <c r="J25" i="1" s="1"/>
  <c r="Y24" i="1"/>
  <c r="L24" i="1"/>
  <c r="H24" i="1"/>
  <c r="J24" i="1" s="1"/>
  <c r="Y23" i="1"/>
  <c r="H23" i="1"/>
  <c r="J23" i="1" s="1"/>
  <c r="Y22" i="1"/>
  <c r="L22" i="1"/>
  <c r="H22" i="1"/>
  <c r="J22" i="1" s="1"/>
  <c r="Y21" i="1"/>
  <c r="H21" i="1"/>
  <c r="J21" i="1" s="1"/>
  <c r="Y20" i="1"/>
  <c r="Q20" i="1"/>
  <c r="H20" i="1"/>
  <c r="J20" i="1" s="1"/>
  <c r="Y19" i="1"/>
  <c r="H19" i="1"/>
  <c r="J19" i="1" s="1"/>
  <c r="Y18" i="1"/>
  <c r="H18" i="1"/>
  <c r="J18" i="1" s="1"/>
  <c r="Y17" i="1"/>
  <c r="L17" i="1"/>
  <c r="H17" i="1"/>
  <c r="J17" i="1" s="1"/>
  <c r="Y16" i="1"/>
  <c r="L16" i="1"/>
  <c r="H16" i="1"/>
  <c r="J16" i="1" s="1"/>
  <c r="Y15" i="1"/>
  <c r="L15" i="1"/>
  <c r="H15" i="1"/>
  <c r="J15" i="1" s="1"/>
  <c r="Y14" i="1"/>
  <c r="L14" i="1"/>
  <c r="H14" i="1"/>
  <c r="J14" i="1" s="1"/>
  <c r="H13" i="1"/>
  <c r="J13" i="1" s="1"/>
  <c r="Y12" i="1"/>
  <c r="L12" i="1"/>
  <c r="H12" i="1"/>
  <c r="J12" i="1" s="1"/>
  <c r="Q11" i="1"/>
  <c r="H11" i="1"/>
  <c r="J11" i="1" s="1"/>
  <c r="Y10" i="1"/>
  <c r="Q10" i="1"/>
  <c r="H10" i="1"/>
  <c r="J10" i="1" s="1"/>
  <c r="Y9" i="1"/>
  <c r="Q9" i="1"/>
  <c r="H9" i="1"/>
  <c r="J9" i="1" s="1"/>
  <c r="Y8" i="1"/>
  <c r="H8" i="1"/>
  <c r="J8" i="1" s="1"/>
  <c r="Y7" i="1"/>
  <c r="H7" i="1"/>
  <c r="J7" i="1" s="1"/>
  <c r="Y6" i="1"/>
  <c r="L6" i="1"/>
  <c r="H6" i="1"/>
  <c r="J6" i="1" s="1"/>
  <c r="Y5" i="1"/>
  <c r="Q5" i="1"/>
  <c r="L5" i="1"/>
  <c r="H5" i="1"/>
  <c r="J5" i="1" s="1"/>
  <c r="Q4" i="1"/>
  <c r="L4" i="1"/>
  <c r="K4" i="1"/>
  <c r="H4" i="1"/>
  <c r="J4" i="1" s="1"/>
  <c r="Q3" i="1"/>
  <c r="L3" i="1"/>
  <c r="H3" i="1"/>
  <c r="J3" i="1" s="1"/>
  <c r="H2" i="1"/>
  <c r="J2" i="1" s="1"/>
  <c r="L60" i="1" l="1"/>
  <c r="Q6" i="1"/>
  <c r="L61" i="1"/>
  <c r="L7" i="1"/>
  <c r="Q19" i="1"/>
  <c r="Q61" i="1"/>
  <c r="L19" i="1"/>
  <c r="M19" i="1" s="1"/>
  <c r="Q60" i="1"/>
  <c r="L51" i="1"/>
  <c r="K61" i="1"/>
  <c r="L8" i="1"/>
  <c r="K15" i="1"/>
  <c r="M15" i="1" s="1"/>
  <c r="R15" i="1" s="1"/>
  <c r="S15" i="1" s="1"/>
  <c r="U15" i="1" s="1"/>
  <c r="V15" i="1" s="1"/>
  <c r="Q8" i="1"/>
  <c r="Q7" i="1"/>
  <c r="K23" i="1"/>
  <c r="L23" i="1"/>
  <c r="K8" i="1"/>
  <c r="Q23" i="1"/>
  <c r="Q58" i="1"/>
  <c r="V96" i="1"/>
  <c r="AB96" i="1" s="1"/>
  <c r="V97" i="1"/>
  <c r="AB97" i="1" s="1"/>
  <c r="V98" i="1"/>
  <c r="AB98" i="1" s="1"/>
  <c r="I120" i="1"/>
  <c r="M55" i="1"/>
  <c r="R55" i="1" s="1"/>
  <c r="S55" i="1" s="1"/>
  <c r="U55" i="1" s="1"/>
  <c r="V55" i="1" s="1"/>
  <c r="M62" i="1"/>
  <c r="R62" i="1" s="1"/>
  <c r="S62" i="1" s="1"/>
  <c r="U62" i="1" s="1"/>
  <c r="V62" i="1" s="1"/>
  <c r="M63" i="1"/>
  <c r="P63" i="1" s="1"/>
  <c r="M64" i="1"/>
  <c r="R64" i="1" s="1"/>
  <c r="S64" i="1" s="1"/>
  <c r="U64" i="1" s="1"/>
  <c r="V64" i="1" s="1"/>
  <c r="M65" i="1"/>
  <c r="P65" i="1" s="1"/>
  <c r="K52" i="1"/>
  <c r="M52" i="1" s="1"/>
  <c r="P52" i="1" s="1"/>
  <c r="K42" i="1"/>
  <c r="M42" i="1" s="1"/>
  <c r="K43" i="1"/>
  <c r="M43" i="1" s="1"/>
  <c r="R43" i="1" s="1"/>
  <c r="S43" i="1" s="1"/>
  <c r="U43" i="1" s="1"/>
  <c r="V43" i="1" s="1"/>
  <c r="K44" i="1"/>
  <c r="M44" i="1" s="1"/>
  <c r="R44" i="1" s="1"/>
  <c r="S44" i="1" s="1"/>
  <c r="U44" i="1" s="1"/>
  <c r="V44" i="1" s="1"/>
  <c r="K45" i="1"/>
  <c r="M45" i="1" s="1"/>
  <c r="R45" i="1" s="1"/>
  <c r="S45" i="1" s="1"/>
  <c r="U45" i="1" s="1"/>
  <c r="V45" i="1" s="1"/>
  <c r="K47" i="1"/>
  <c r="M47" i="1" s="1"/>
  <c r="R47" i="1" s="1"/>
  <c r="S47" i="1" s="1"/>
  <c r="U47" i="1" s="1"/>
  <c r="V47" i="1" s="1"/>
  <c r="K48" i="1"/>
  <c r="M48" i="1" s="1"/>
  <c r="R48" i="1" s="1"/>
  <c r="S48" i="1" s="1"/>
  <c r="U48" i="1" s="1"/>
  <c r="V48" i="1" s="1"/>
  <c r="K38" i="1"/>
  <c r="M38" i="1" s="1"/>
  <c r="K50" i="1"/>
  <c r="M50" i="1" s="1"/>
  <c r="K53" i="1"/>
  <c r="M53" i="1" s="1"/>
  <c r="P53" i="1" s="1"/>
  <c r="K54" i="1"/>
  <c r="M54" i="1" s="1"/>
  <c r="K66" i="1"/>
  <c r="M66" i="1" s="1"/>
  <c r="K56" i="1"/>
  <c r="M56" i="1" s="1"/>
  <c r="K46" i="1"/>
  <c r="M46" i="1" s="1"/>
  <c r="K57" i="1"/>
  <c r="M57" i="1" s="1"/>
  <c r="K58" i="1"/>
  <c r="M58" i="1" s="1"/>
  <c r="K100" i="1"/>
  <c r="K59" i="1"/>
  <c r="M59" i="1" s="1"/>
  <c r="K60" i="1"/>
  <c r="K67" i="1"/>
  <c r="M67" i="1" s="1"/>
  <c r="R67" i="1" s="1"/>
  <c r="S67" i="1" s="1"/>
  <c r="U67" i="1" s="1"/>
  <c r="K68" i="1"/>
  <c r="M68" i="1" s="1"/>
  <c r="P68" i="1" s="1"/>
  <c r="K7" i="1"/>
  <c r="K12" i="1"/>
  <c r="M12" i="1" s="1"/>
  <c r="R12" i="1" s="1"/>
  <c r="S12" i="1" s="1"/>
  <c r="U12" i="1" s="1"/>
  <c r="V12" i="1" s="1"/>
  <c r="K11" i="1"/>
  <c r="M11" i="1" s="1"/>
  <c r="P11" i="1" s="1"/>
  <c r="K17" i="1"/>
  <c r="M17" i="1" s="1"/>
  <c r="P17" i="1" s="1"/>
  <c r="K18" i="1"/>
  <c r="M18" i="1" s="1"/>
  <c r="P18" i="1" s="1"/>
  <c r="K22" i="1"/>
  <c r="M22" i="1" s="1"/>
  <c r="P22" i="1" s="1"/>
  <c r="K24" i="1"/>
  <c r="M24" i="1" s="1"/>
  <c r="R24" i="1" s="1"/>
  <c r="S24" i="1" s="1"/>
  <c r="U24" i="1" s="1"/>
  <c r="V24" i="1" s="1"/>
  <c r="K20" i="1"/>
  <c r="M20" i="1" s="1"/>
  <c r="R20" i="1" s="1"/>
  <c r="S20" i="1" s="1"/>
  <c r="U20" i="1" s="1"/>
  <c r="V20" i="1" s="1"/>
  <c r="K27" i="1"/>
  <c r="M27" i="1" s="1"/>
  <c r="R27" i="1" s="1"/>
  <c r="S27" i="1" s="1"/>
  <c r="U27" i="1" s="1"/>
  <c r="V27" i="1" s="1"/>
  <c r="K6" i="1"/>
  <c r="M6" i="1" s="1"/>
  <c r="K34" i="1"/>
  <c r="M34" i="1" s="1"/>
  <c r="M112" i="1"/>
  <c r="P112" i="1" s="1"/>
  <c r="K95" i="1"/>
  <c r="L95" i="1"/>
  <c r="L96" i="1"/>
  <c r="K51" i="1"/>
  <c r="K96" i="1"/>
  <c r="K97" i="1"/>
  <c r="K71" i="1"/>
  <c r="M71" i="1" s="1"/>
  <c r="P71" i="1" s="1"/>
  <c r="M111" i="1"/>
  <c r="P111" i="1" s="1"/>
  <c r="K80" i="1"/>
  <c r="M80" i="1" s="1"/>
  <c r="P80" i="1" s="1"/>
  <c r="J120" i="1"/>
  <c r="S94" i="1"/>
  <c r="U94" i="1" s="1"/>
  <c r="S95" i="1"/>
  <c r="U95" i="1" s="1"/>
  <c r="S103" i="1"/>
  <c r="U103" i="1" s="1"/>
  <c r="S99" i="1"/>
  <c r="U99" i="1" s="1"/>
  <c r="S100" i="1"/>
  <c r="U100" i="1" s="1"/>
  <c r="S92" i="1"/>
  <c r="U92" i="1" s="1"/>
  <c r="S93" i="1"/>
  <c r="U93" i="1" s="1"/>
  <c r="K77" i="1"/>
  <c r="M77" i="1" s="1"/>
  <c r="P77" i="1" s="1"/>
  <c r="K25" i="1"/>
  <c r="M25" i="1" s="1"/>
  <c r="P25" i="1" s="1"/>
  <c r="K29" i="1"/>
  <c r="M29" i="1" s="1"/>
  <c r="P29" i="1" s="1"/>
  <c r="M76" i="1"/>
  <c r="P76" i="1" s="1"/>
  <c r="M110" i="1"/>
  <c r="P110" i="1" s="1"/>
  <c r="M72" i="1"/>
  <c r="P72" i="1" s="1"/>
  <c r="M75" i="1"/>
  <c r="P75" i="1" s="1"/>
  <c r="M109" i="1"/>
  <c r="P109" i="1" s="1"/>
  <c r="M73" i="1"/>
  <c r="R73" i="1" s="1"/>
  <c r="S73" i="1" s="1"/>
  <c r="U73" i="1" s="1"/>
  <c r="M82" i="1"/>
  <c r="R82" i="1" s="1"/>
  <c r="S82" i="1" s="1"/>
  <c r="U82" i="1" s="1"/>
  <c r="M21" i="1"/>
  <c r="P21" i="1" s="1"/>
  <c r="M4" i="1"/>
  <c r="R4" i="1" s="1"/>
  <c r="S4" i="1" s="1"/>
  <c r="U4" i="1" s="1"/>
  <c r="V4" i="1" s="1"/>
  <c r="M16" i="1"/>
  <c r="P16" i="1" s="1"/>
  <c r="M33" i="1"/>
  <c r="P33" i="1" s="1"/>
  <c r="M39" i="1"/>
  <c r="R39" i="1" s="1"/>
  <c r="S39" i="1" s="1"/>
  <c r="U39" i="1" s="1"/>
  <c r="V39" i="1" s="1"/>
  <c r="G12" i="4"/>
  <c r="M26" i="1"/>
  <c r="P26" i="1" s="1"/>
  <c r="M41" i="1"/>
  <c r="P41" i="1" s="1"/>
  <c r="M69" i="1"/>
  <c r="P69" i="1" s="1"/>
  <c r="M83" i="1"/>
  <c r="R83" i="1" s="1"/>
  <c r="S83" i="1" s="1"/>
  <c r="U83" i="1" s="1"/>
  <c r="G41" i="4"/>
  <c r="M3" i="1"/>
  <c r="R3" i="1" s="1"/>
  <c r="S3" i="1" s="1"/>
  <c r="U3" i="1" s="1"/>
  <c r="W3" i="1" s="1"/>
  <c r="M31" i="1"/>
  <c r="R31" i="1" s="1"/>
  <c r="S31" i="1" s="1"/>
  <c r="U31" i="1" s="1"/>
  <c r="V31" i="1" s="1"/>
  <c r="M40" i="1"/>
  <c r="R40" i="1" s="1"/>
  <c r="S40" i="1" s="1"/>
  <c r="U40" i="1" s="1"/>
  <c r="V40" i="1" s="1"/>
  <c r="M70" i="1"/>
  <c r="P70" i="1" s="1"/>
  <c r="M79" i="1"/>
  <c r="P79" i="1" s="1"/>
  <c r="M81" i="1"/>
  <c r="R81" i="1" s="1"/>
  <c r="S81" i="1" s="1"/>
  <c r="U81" i="1" s="1"/>
  <c r="G26" i="4"/>
  <c r="M5" i="1"/>
  <c r="P5" i="1" s="1"/>
  <c r="M9" i="1"/>
  <c r="R9" i="1" s="1"/>
  <c r="S9" i="1" s="1"/>
  <c r="U9" i="1" s="1"/>
  <c r="V9" i="1" s="1"/>
  <c r="M13" i="1"/>
  <c r="R13" i="1" s="1"/>
  <c r="S13" i="1" s="1"/>
  <c r="U13" i="1" s="1"/>
  <c r="V13" i="1" s="1"/>
  <c r="M2" i="1"/>
  <c r="P2" i="1" s="1"/>
  <c r="M10" i="1"/>
  <c r="R10" i="1" s="1"/>
  <c r="S10" i="1" s="1"/>
  <c r="U10" i="1" s="1"/>
  <c r="V10" i="1" s="1"/>
  <c r="M14" i="1"/>
  <c r="P14" i="1" s="1"/>
  <c r="M30" i="1"/>
  <c r="P30" i="1" s="1"/>
  <c r="M35" i="1"/>
  <c r="R35" i="1" s="1"/>
  <c r="S35" i="1" s="1"/>
  <c r="U35" i="1" s="1"/>
  <c r="V35" i="1" s="1"/>
  <c r="M37" i="1"/>
  <c r="R37" i="1" s="1"/>
  <c r="S37" i="1" s="1"/>
  <c r="U37" i="1" s="1"/>
  <c r="W37" i="1" s="1"/>
  <c r="Y37" i="1" s="1"/>
  <c r="M49" i="1"/>
  <c r="P49" i="1" s="1"/>
  <c r="M78" i="1"/>
  <c r="P78" i="1" s="1"/>
  <c r="M74" i="1"/>
  <c r="P74" i="1" s="1"/>
  <c r="M28" i="1"/>
  <c r="M32" i="1"/>
  <c r="M36" i="1"/>
  <c r="M23" i="1" l="1"/>
  <c r="R23" i="1" s="1"/>
  <c r="S23" i="1" s="1"/>
  <c r="U23" i="1" s="1"/>
  <c r="M60" i="1"/>
  <c r="P60" i="1" s="1"/>
  <c r="R6" i="1"/>
  <c r="S6" i="1" s="1"/>
  <c r="U6" i="1" s="1"/>
  <c r="V6" i="1" s="1"/>
  <c r="R19" i="1"/>
  <c r="S19" i="1" s="1"/>
  <c r="U19" i="1" s="1"/>
  <c r="V19" i="1" s="1"/>
  <c r="M61" i="1"/>
  <c r="R61" i="1" s="1"/>
  <c r="S61" i="1" s="1"/>
  <c r="U61" i="1" s="1"/>
  <c r="M7" i="1"/>
  <c r="P7" i="1" s="1"/>
  <c r="M8" i="1"/>
  <c r="R8" i="1" s="1"/>
  <c r="S8" i="1" s="1"/>
  <c r="U8" i="1" s="1"/>
  <c r="V8" i="1" s="1"/>
  <c r="M51" i="1"/>
  <c r="R51" i="1" s="1"/>
  <c r="S51" i="1" s="1"/>
  <c r="U51" i="1" s="1"/>
  <c r="V51" i="1" s="1"/>
  <c r="R66" i="1"/>
  <c r="S66" i="1" s="1"/>
  <c r="U66" i="1" s="1"/>
  <c r="V66" i="1" s="1"/>
  <c r="P66" i="1"/>
  <c r="U104" i="1"/>
  <c r="P64" i="1"/>
  <c r="AB43" i="1"/>
  <c r="W82" i="1"/>
  <c r="AC82" i="1" s="1"/>
  <c r="V92" i="1"/>
  <c r="AB92" i="1" s="1"/>
  <c r="V103" i="1"/>
  <c r="AC103" i="1" s="1"/>
  <c r="AC27" i="1"/>
  <c r="AB10" i="1"/>
  <c r="AB15" i="1"/>
  <c r="V95" i="1"/>
  <c r="AB95" i="1" s="1"/>
  <c r="V99" i="1"/>
  <c r="AB99" i="1" s="1"/>
  <c r="V94" i="1"/>
  <c r="AB94" i="1" s="1"/>
  <c r="P55" i="1"/>
  <c r="AB45" i="1"/>
  <c r="AB35" i="1"/>
  <c r="V100" i="1"/>
  <c r="AB100" i="1" s="1"/>
  <c r="Y13" i="1"/>
  <c r="AB13" i="1" s="1"/>
  <c r="AB39" i="1"/>
  <c r="Y4" i="1"/>
  <c r="AB4" i="1" s="1"/>
  <c r="AB37" i="1"/>
  <c r="AB9" i="1"/>
  <c r="W67" i="1"/>
  <c r="Y67" i="1" s="1"/>
  <c r="AB67" i="1" s="1"/>
  <c r="Y44" i="1"/>
  <c r="R65" i="1"/>
  <c r="S65" i="1" s="1"/>
  <c r="U65" i="1" s="1"/>
  <c r="V65" i="1" s="1"/>
  <c r="P62" i="1"/>
  <c r="R63" i="1"/>
  <c r="S63" i="1" s="1"/>
  <c r="U63" i="1" s="1"/>
  <c r="V63" i="1" s="1"/>
  <c r="R58" i="1"/>
  <c r="S58" i="1" s="1"/>
  <c r="U58" i="1" s="1"/>
  <c r="V58" i="1" s="1"/>
  <c r="P58" i="1"/>
  <c r="AC64" i="1"/>
  <c r="AC62" i="1"/>
  <c r="AC55" i="1"/>
  <c r="R59" i="1"/>
  <c r="S59" i="1" s="1"/>
  <c r="U59" i="1" s="1"/>
  <c r="V59" i="1" s="1"/>
  <c r="P59" i="1"/>
  <c r="P57" i="1"/>
  <c r="R57" i="1"/>
  <c r="S57" i="1" s="1"/>
  <c r="U57" i="1" s="1"/>
  <c r="V57" i="1" s="1"/>
  <c r="P56" i="1"/>
  <c r="R56" i="1"/>
  <c r="S56" i="1" s="1"/>
  <c r="U56" i="1" s="1"/>
  <c r="V56" i="1" s="1"/>
  <c r="P54" i="1"/>
  <c r="R54" i="1"/>
  <c r="S54" i="1" s="1"/>
  <c r="U54" i="1" s="1"/>
  <c r="V54" i="1" s="1"/>
  <c r="R110" i="1"/>
  <c r="S110" i="1" s="1"/>
  <c r="F117" i="1" s="1"/>
  <c r="H117" i="1" s="1"/>
  <c r="K117" i="1" s="1"/>
  <c r="AC40" i="1"/>
  <c r="AC20" i="1"/>
  <c r="AC12" i="1"/>
  <c r="AC48" i="1"/>
  <c r="V93" i="1"/>
  <c r="AB93" i="1" s="1"/>
  <c r="R76" i="1"/>
  <c r="S76" i="1" s="1"/>
  <c r="U76" i="1" s="1"/>
  <c r="P19" i="1"/>
  <c r="R109" i="1"/>
  <c r="S109" i="1" s="1"/>
  <c r="F116" i="1" s="1"/>
  <c r="P12" i="1"/>
  <c r="R49" i="1"/>
  <c r="S49" i="1" s="1"/>
  <c r="U49" i="1" s="1"/>
  <c r="W49" i="1" s="1"/>
  <c r="Y49" i="1" s="1"/>
  <c r="P10" i="1"/>
  <c r="P81" i="1"/>
  <c r="R52" i="1"/>
  <c r="S52" i="1" s="1"/>
  <c r="U52" i="1" s="1"/>
  <c r="V52" i="1" s="1"/>
  <c r="R72" i="1"/>
  <c r="S72" i="1" s="1"/>
  <c r="U72" i="1" s="1"/>
  <c r="R75" i="1"/>
  <c r="S75" i="1" s="1"/>
  <c r="U75" i="1" s="1"/>
  <c r="R53" i="1"/>
  <c r="S53" i="1" s="1"/>
  <c r="U53" i="1" s="1"/>
  <c r="V53" i="1" s="1"/>
  <c r="P15" i="1"/>
  <c r="P82" i="1"/>
  <c r="R5" i="1"/>
  <c r="S5" i="1" s="1"/>
  <c r="U5" i="1" s="1"/>
  <c r="V5" i="1" s="1"/>
  <c r="P73" i="1"/>
  <c r="P40" i="1"/>
  <c r="P45" i="1"/>
  <c r="R21" i="1"/>
  <c r="S21" i="1" s="1"/>
  <c r="U21" i="1" s="1"/>
  <c r="V21" i="1" s="1"/>
  <c r="P44" i="1"/>
  <c r="P83" i="1"/>
  <c r="R68" i="1"/>
  <c r="S68" i="1" s="1"/>
  <c r="U68" i="1" s="1"/>
  <c r="R26" i="1"/>
  <c r="S26" i="1" s="1"/>
  <c r="U26" i="1" s="1"/>
  <c r="V26" i="1" s="1"/>
  <c r="R18" i="1"/>
  <c r="S18" i="1" s="1"/>
  <c r="U18" i="1" s="1"/>
  <c r="V18" i="1" s="1"/>
  <c r="P6" i="1"/>
  <c r="R77" i="1"/>
  <c r="S77" i="1" s="1"/>
  <c r="U77" i="1" s="1"/>
  <c r="P39" i="1"/>
  <c r="P48" i="1"/>
  <c r="P4" i="1"/>
  <c r="R33" i="1"/>
  <c r="S33" i="1" s="1"/>
  <c r="U33" i="1" s="1"/>
  <c r="V33" i="1" s="1"/>
  <c r="P37" i="1"/>
  <c r="R80" i="1"/>
  <c r="S80" i="1" s="1"/>
  <c r="U80" i="1" s="1"/>
  <c r="R41" i="1"/>
  <c r="S41" i="1" s="1"/>
  <c r="U41" i="1" s="1"/>
  <c r="V41" i="1" s="1"/>
  <c r="P13" i="1"/>
  <c r="R17" i="1"/>
  <c r="S17" i="1" s="1"/>
  <c r="U17" i="1" s="1"/>
  <c r="V17" i="1" s="1"/>
  <c r="P20" i="1"/>
  <c r="R25" i="1"/>
  <c r="S25" i="1" s="1"/>
  <c r="U25" i="1" s="1"/>
  <c r="V25" i="1" s="1"/>
  <c r="P3" i="1"/>
  <c r="R71" i="1"/>
  <c r="S71" i="1" s="1"/>
  <c r="U71" i="1" s="1"/>
  <c r="R69" i="1"/>
  <c r="S69" i="1" s="1"/>
  <c r="U69" i="1" s="1"/>
  <c r="R16" i="1"/>
  <c r="S16" i="1" s="1"/>
  <c r="U16" i="1" s="1"/>
  <c r="V16" i="1" s="1"/>
  <c r="R29" i="1"/>
  <c r="S29" i="1" s="1"/>
  <c r="U29" i="1" s="1"/>
  <c r="V29" i="1" s="1"/>
  <c r="R2" i="1"/>
  <c r="S2" i="1" s="1"/>
  <c r="U2" i="1" s="1"/>
  <c r="W2" i="1" s="1"/>
  <c r="R111" i="1"/>
  <c r="S111" i="1" s="1"/>
  <c r="F118" i="1" s="1"/>
  <c r="R79" i="1"/>
  <c r="S79" i="1" s="1"/>
  <c r="U79" i="1" s="1"/>
  <c r="P47" i="1"/>
  <c r="P31" i="1"/>
  <c r="R70" i="1"/>
  <c r="S70" i="1" s="1"/>
  <c r="U70" i="1" s="1"/>
  <c r="P43" i="1"/>
  <c r="R78" i="1"/>
  <c r="S78" i="1" s="1"/>
  <c r="U78" i="1" s="1"/>
  <c r="R30" i="1"/>
  <c r="S30" i="1" s="1"/>
  <c r="U30" i="1" s="1"/>
  <c r="V30" i="1" s="1"/>
  <c r="P67" i="1"/>
  <c r="R22" i="1"/>
  <c r="S22" i="1" s="1"/>
  <c r="U22" i="1" s="1"/>
  <c r="V22" i="1" s="1"/>
  <c r="P27" i="1"/>
  <c r="P24" i="1"/>
  <c r="R11" i="1"/>
  <c r="S11" i="1" s="1"/>
  <c r="U11" i="1" s="1"/>
  <c r="W11" i="1" s="1"/>
  <c r="R74" i="1"/>
  <c r="S74" i="1" s="1"/>
  <c r="U74" i="1" s="1"/>
  <c r="P46" i="1"/>
  <c r="R46" i="1"/>
  <c r="S46" i="1" s="1"/>
  <c r="U46" i="1" s="1"/>
  <c r="V46" i="1" s="1"/>
  <c r="R112" i="1"/>
  <c r="S112" i="1" s="1"/>
  <c r="F119" i="1" s="1"/>
  <c r="P9" i="1"/>
  <c r="P35" i="1"/>
  <c r="R14" i="1"/>
  <c r="S14" i="1" s="1"/>
  <c r="U14" i="1" s="1"/>
  <c r="V14" i="1" s="1"/>
  <c r="P42" i="1"/>
  <c r="R42" i="1"/>
  <c r="S42" i="1" s="1"/>
  <c r="U42" i="1" s="1"/>
  <c r="V42" i="1" s="1"/>
  <c r="P34" i="1"/>
  <c r="R34" i="1"/>
  <c r="S34" i="1" s="1"/>
  <c r="U34" i="1" s="1"/>
  <c r="W34" i="1" s="1"/>
  <c r="Y34" i="1" s="1"/>
  <c r="W83" i="1"/>
  <c r="P50" i="1"/>
  <c r="R50" i="1"/>
  <c r="S50" i="1" s="1"/>
  <c r="U50" i="1" s="1"/>
  <c r="W50" i="1" s="1"/>
  <c r="Y50" i="1" s="1"/>
  <c r="P32" i="1"/>
  <c r="R32" i="1"/>
  <c r="S32" i="1" s="1"/>
  <c r="U32" i="1" s="1"/>
  <c r="V32" i="1" s="1"/>
  <c r="Y31" i="1"/>
  <c r="V81" i="1"/>
  <c r="AC81" i="1" s="1"/>
  <c r="R38" i="1"/>
  <c r="S38" i="1" s="1"/>
  <c r="U38" i="1" s="1"/>
  <c r="V38" i="1" s="1"/>
  <c r="P38" i="1"/>
  <c r="P36" i="1"/>
  <c r="R36" i="1"/>
  <c r="S36" i="1" s="1"/>
  <c r="U36" i="1" s="1"/>
  <c r="V36" i="1" s="1"/>
  <c r="W73" i="1"/>
  <c r="P28" i="1"/>
  <c r="R28" i="1"/>
  <c r="S28" i="1" s="1"/>
  <c r="U28" i="1" s="1"/>
  <c r="V28" i="1" s="1"/>
  <c r="Y61" i="1" l="1"/>
  <c r="V61" i="1"/>
  <c r="AB61" i="1" s="1"/>
  <c r="AD61" i="1" s="1"/>
  <c r="P8" i="1"/>
  <c r="AB8" i="1"/>
  <c r="AD8" i="1" s="1"/>
  <c r="P23" i="1"/>
  <c r="R60" i="1"/>
  <c r="S60" i="1" s="1"/>
  <c r="U60" i="1" s="1"/>
  <c r="AB6" i="1"/>
  <c r="AD6" i="1" s="1"/>
  <c r="AB19" i="1"/>
  <c r="AD19" i="1" s="1"/>
  <c r="R7" i="1"/>
  <c r="S7" i="1" s="1"/>
  <c r="U7" i="1" s="1"/>
  <c r="V7" i="1" s="1"/>
  <c r="AC7" i="1" s="1"/>
  <c r="AC61" i="1"/>
  <c r="P61" i="1"/>
  <c r="P51" i="1"/>
  <c r="AB66" i="1"/>
  <c r="AD66" i="1" s="1"/>
  <c r="AB51" i="1"/>
  <c r="AD51" i="1" s="1"/>
  <c r="V23" i="1"/>
  <c r="AB23" i="1" s="1"/>
  <c r="AD23" i="1" s="1"/>
  <c r="AB31" i="1"/>
  <c r="AD31" i="1" s="1"/>
  <c r="Y82" i="1"/>
  <c r="AB82" i="1" s="1"/>
  <c r="AD82" i="1" s="1"/>
  <c r="AC10" i="1"/>
  <c r="AC43" i="1"/>
  <c r="AC37" i="1"/>
  <c r="AC31" i="1"/>
  <c r="AC19" i="1"/>
  <c r="AC44" i="1"/>
  <c r="AC9" i="1"/>
  <c r="AC66" i="1"/>
  <c r="AC6" i="1"/>
  <c r="AC51" i="1"/>
  <c r="AB103" i="1"/>
  <c r="AD103" i="1" s="1"/>
  <c r="AC67" i="1"/>
  <c r="AC15" i="1"/>
  <c r="AB20" i="1"/>
  <c r="AD20" i="1" s="1"/>
  <c r="AC45" i="1"/>
  <c r="AB62" i="1"/>
  <c r="AD62" i="1" s="1"/>
  <c r="AB55" i="1"/>
  <c r="AD55" i="1" s="1"/>
  <c r="AC4" i="1"/>
  <c r="AB27" i="1"/>
  <c r="AD27" i="1" s="1"/>
  <c r="AB48" i="1"/>
  <c r="AD48" i="1" s="1"/>
  <c r="AD67" i="1"/>
  <c r="W70" i="1"/>
  <c r="V72" i="1"/>
  <c r="AC72" i="1" s="1"/>
  <c r="W74" i="1"/>
  <c r="AC8" i="1"/>
  <c r="Y57" i="1"/>
  <c r="AB57" i="1" s="1"/>
  <c r="AC35" i="1"/>
  <c r="V69" i="1"/>
  <c r="AC69" i="1" s="1"/>
  <c r="Y41" i="1"/>
  <c r="AB41" i="1" s="1"/>
  <c r="AC26" i="1"/>
  <c r="AC5" i="1"/>
  <c r="AC65" i="1"/>
  <c r="AB12" i="1"/>
  <c r="AD12" i="1" s="1"/>
  <c r="AB50" i="1"/>
  <c r="Y2" i="1"/>
  <c r="AB2" i="1" s="1"/>
  <c r="W76" i="1"/>
  <c r="AC76" i="1" s="1"/>
  <c r="AB24" i="1"/>
  <c r="AD24" i="1" s="1"/>
  <c r="AB40" i="1"/>
  <c r="AD40" i="1" s="1"/>
  <c r="AB64" i="1"/>
  <c r="AD64" i="1" s="1"/>
  <c r="AB28" i="1"/>
  <c r="AB38" i="1"/>
  <c r="AB14" i="1"/>
  <c r="AC13" i="1"/>
  <c r="AB36" i="1"/>
  <c r="AB32" i="1"/>
  <c r="AC39" i="1"/>
  <c r="AB34" i="1"/>
  <c r="W79" i="1"/>
  <c r="Y79" i="1" s="1"/>
  <c r="AB79" i="1" s="1"/>
  <c r="W71" i="1"/>
  <c r="Y71" i="1" s="1"/>
  <c r="AB71" i="1" s="1"/>
  <c r="V80" i="1"/>
  <c r="AC80" i="1" s="1"/>
  <c r="V77" i="1"/>
  <c r="AC77" i="1" s="1"/>
  <c r="V68" i="1"/>
  <c r="AC68" i="1" s="1"/>
  <c r="W75" i="1"/>
  <c r="Y75" i="1" s="1"/>
  <c r="H116" i="1"/>
  <c r="K116" i="1" s="1"/>
  <c r="Y56" i="1"/>
  <c r="AB56" i="1" s="1"/>
  <c r="AC63" i="1"/>
  <c r="AB81" i="1"/>
  <c r="AD81" i="1" s="1"/>
  <c r="AB44" i="1"/>
  <c r="AD44" i="1" s="1"/>
  <c r="AC54" i="1"/>
  <c r="AC59" i="1"/>
  <c r="AC58" i="1"/>
  <c r="AD4" i="1"/>
  <c r="V104" i="1"/>
  <c r="AC22" i="1"/>
  <c r="AC17" i="1"/>
  <c r="AB53" i="1"/>
  <c r="AC46" i="1"/>
  <c r="AC52" i="1"/>
  <c r="AC24" i="1"/>
  <c r="AC16" i="1"/>
  <c r="AB42" i="1"/>
  <c r="AC30" i="1"/>
  <c r="AC29" i="1"/>
  <c r="AC25" i="1"/>
  <c r="AC21" i="1"/>
  <c r="H119" i="1"/>
  <c r="K119" i="1" s="1"/>
  <c r="X78" i="1"/>
  <c r="H118" i="1"/>
  <c r="K118" i="1" s="1"/>
  <c r="AD35" i="1"/>
  <c r="X74" i="1"/>
  <c r="X70" i="1"/>
  <c r="W78" i="1"/>
  <c r="F120" i="1"/>
  <c r="AD9" i="1"/>
  <c r="AD37" i="1"/>
  <c r="AD10" i="1"/>
  <c r="Y73" i="1"/>
  <c r="AC73" i="1"/>
  <c r="Y33" i="1"/>
  <c r="AD13" i="1"/>
  <c r="Y47" i="1"/>
  <c r="AC47" i="1"/>
  <c r="AD45" i="1"/>
  <c r="AC3" i="1"/>
  <c r="Y3" i="1"/>
  <c r="AD39" i="1"/>
  <c r="AD43" i="1"/>
  <c r="Y11" i="1"/>
  <c r="Y83" i="1"/>
  <c r="AC83" i="1"/>
  <c r="AD15" i="1"/>
  <c r="W60" i="1" l="1"/>
  <c r="Y60" i="1" s="1"/>
  <c r="AB60" i="1" s="1"/>
  <c r="AD60" i="1" s="1"/>
  <c r="U87" i="1"/>
  <c r="V87" i="1" s="1"/>
  <c r="AC23" i="1"/>
  <c r="AB33" i="1"/>
  <c r="AD33" i="1" s="1"/>
  <c r="AB11" i="1"/>
  <c r="AD11" i="1" s="1"/>
  <c r="AB47" i="1"/>
  <c r="AD47" i="1" s="1"/>
  <c r="AB3" i="1"/>
  <c r="AD3" i="1" s="1"/>
  <c r="N120" i="1"/>
  <c r="AB104" i="1"/>
  <c r="AC57" i="1"/>
  <c r="AC38" i="1"/>
  <c r="AC50" i="1"/>
  <c r="AC34" i="1"/>
  <c r="AC79" i="1"/>
  <c r="AC11" i="1"/>
  <c r="AC2" i="1"/>
  <c r="Y74" i="1"/>
  <c r="AB74" i="1" s="1"/>
  <c r="AD74" i="1" s="1"/>
  <c r="AC28" i="1"/>
  <c r="AC33" i="1"/>
  <c r="AB26" i="1"/>
  <c r="AD26" i="1" s="1"/>
  <c r="Y76" i="1"/>
  <c r="AB76" i="1" s="1"/>
  <c r="AD76" i="1" s="1"/>
  <c r="AB5" i="1"/>
  <c r="AD5" i="1" s="1"/>
  <c r="AB65" i="1"/>
  <c r="AD65" i="1" s="1"/>
  <c r="AC14" i="1"/>
  <c r="AC71" i="1"/>
  <c r="AC32" i="1"/>
  <c r="AB54" i="1"/>
  <c r="AD54" i="1" s="1"/>
  <c r="AB68" i="1"/>
  <c r="AD68" i="1" s="1"/>
  <c r="AC56" i="1"/>
  <c r="AC36" i="1"/>
  <c r="AB17" i="1"/>
  <c r="AD17" i="1" s="1"/>
  <c r="AB69" i="1"/>
  <c r="AD69" i="1" s="1"/>
  <c r="AB75" i="1"/>
  <c r="AD75" i="1" s="1"/>
  <c r="AC41" i="1"/>
  <c r="AB30" i="1"/>
  <c r="AD30" i="1" s="1"/>
  <c r="AB16" i="1"/>
  <c r="AD16" i="1" s="1"/>
  <c r="AD79" i="1"/>
  <c r="AB73" i="1"/>
  <c r="AD73" i="1" s="1"/>
  <c r="AC75" i="1"/>
  <c r="AB58" i="1"/>
  <c r="AD58" i="1" s="1"/>
  <c r="AB46" i="1"/>
  <c r="AD46" i="1" s="1"/>
  <c r="AB59" i="1"/>
  <c r="AD59" i="1" s="1"/>
  <c r="AB7" i="1"/>
  <c r="AD7" i="1" s="1"/>
  <c r="AB25" i="1"/>
  <c r="AD25" i="1" s="1"/>
  <c r="AB83" i="1"/>
  <c r="AD83" i="1" s="1"/>
  <c r="AD71" i="1"/>
  <c r="AD42" i="1"/>
  <c r="AB63" i="1"/>
  <c r="AD63" i="1" s="1"/>
  <c r="AB77" i="1"/>
  <c r="AD77" i="1" s="1"/>
  <c r="AB80" i="1"/>
  <c r="AD80" i="1" s="1"/>
  <c r="AB22" i="1"/>
  <c r="AD22" i="1" s="1"/>
  <c r="AB18" i="1"/>
  <c r="AD18" i="1" s="1"/>
  <c r="AB49" i="1"/>
  <c r="AD49" i="1" s="1"/>
  <c r="AB21" i="1"/>
  <c r="AD21" i="1" s="1"/>
  <c r="AB29" i="1"/>
  <c r="AD29" i="1" s="1"/>
  <c r="AB52" i="1"/>
  <c r="AD52" i="1" s="1"/>
  <c r="AB72" i="1"/>
  <c r="AD72" i="1" s="1"/>
  <c r="AD56" i="1"/>
  <c r="AD57" i="1"/>
  <c r="AD41" i="1"/>
  <c r="AD53" i="1"/>
  <c r="AC53" i="1"/>
  <c r="AC42" i="1"/>
  <c r="K120" i="1"/>
  <c r="H120" i="1"/>
  <c r="AC18" i="1"/>
  <c r="AC49" i="1"/>
  <c r="AC74" i="1"/>
  <c r="X87" i="1"/>
  <c r="Y70" i="1"/>
  <c r="AC70" i="1"/>
  <c r="AC78" i="1"/>
  <c r="Y78" i="1"/>
  <c r="AB78" i="1" s="1"/>
  <c r="AD32" i="1"/>
  <c r="AD34" i="1"/>
  <c r="AD14" i="1"/>
  <c r="AD50" i="1"/>
  <c r="AD28" i="1"/>
  <c r="AD36" i="1"/>
  <c r="AD38" i="1"/>
  <c r="W87" i="1" l="1"/>
  <c r="AC60" i="1"/>
  <c r="AC87" i="1"/>
  <c r="AB70" i="1"/>
  <c r="AD70" i="1" s="1"/>
  <c r="AD78" i="1"/>
  <c r="Y87" i="1"/>
  <c r="AD2" i="1"/>
  <c r="AB87" i="1" l="1"/>
</calcChain>
</file>

<file path=xl/sharedStrings.xml><?xml version="1.0" encoding="utf-8"?>
<sst xmlns="http://schemas.openxmlformats.org/spreadsheetml/2006/main" count="2347" uniqueCount="286">
  <si>
    <t>AGENTE</t>
  </si>
  <si>
    <t>CAMPAÑA</t>
  </si>
  <si>
    <t>CUENTA</t>
  </si>
  <si>
    <t>BANCO</t>
  </si>
  <si>
    <t>Sueldo Base</t>
  </si>
  <si>
    <t>Horas Quincena</t>
  </si>
  <si>
    <t>Valor Por Hora</t>
  </si>
  <si>
    <t>LOA</t>
  </si>
  <si>
    <t>A</t>
  </si>
  <si>
    <t>Horas Trabjadas</t>
  </si>
  <si>
    <t>FERIADO</t>
  </si>
  <si>
    <t>Horas Extras</t>
  </si>
  <si>
    <t>Valor Por Dias Trabajados</t>
  </si>
  <si>
    <t>Horas Tardias</t>
  </si>
  <si>
    <t>Total De Horas Laboradas</t>
  </si>
  <si>
    <t>Sub-Total</t>
  </si>
  <si>
    <t>PRODUCTIVIDAD</t>
  </si>
  <si>
    <t>Renta</t>
  </si>
  <si>
    <t>Total a Pagar</t>
  </si>
  <si>
    <t>Sueldo + productividad</t>
  </si>
  <si>
    <t>BONOS</t>
  </si>
  <si>
    <t>ISSS</t>
  </si>
  <si>
    <t>AFP</t>
  </si>
  <si>
    <t>Sueldo + bonos</t>
  </si>
  <si>
    <t>TOTAL ISSS Y AFP</t>
  </si>
  <si>
    <t>AGENTES</t>
  </si>
  <si>
    <t>Núero de cuenta</t>
  </si>
  <si>
    <t>Esmeralda Aracely Andres Montes</t>
  </si>
  <si>
    <t>MED</t>
  </si>
  <si>
    <t>Wilber Alexis Henriquez Hernandez</t>
  </si>
  <si>
    <t>Steven Josue Moreno Salmeron</t>
  </si>
  <si>
    <t>Gracia Berenice Galan Sanchez</t>
  </si>
  <si>
    <t>Jaqueline Lisseth Guzman Escobar</t>
  </si>
  <si>
    <t>TARDIAS</t>
  </si>
  <si>
    <t>VOZ</t>
  </si>
  <si>
    <t>STAFF</t>
  </si>
  <si>
    <t>Claudia Gabriela Escobar Lizama</t>
  </si>
  <si>
    <t>David Jose Molina Martinez</t>
  </si>
  <si>
    <t>Lilian Raquel Salazar Hernandez</t>
  </si>
  <si>
    <t>Marcela Ivonne Funes Pineda</t>
  </si>
  <si>
    <t>BONO SIN RENTA</t>
  </si>
  <si>
    <t>8 horas</t>
  </si>
  <si>
    <t>16 Horas</t>
  </si>
  <si>
    <t>S</t>
  </si>
  <si>
    <t>tardiaas</t>
  </si>
  <si>
    <t>Incapacidad</t>
  </si>
  <si>
    <t>DIAS</t>
  </si>
  <si>
    <t>HORA</t>
  </si>
  <si>
    <t>SALARIO BASE</t>
  </si>
  <si>
    <t>DESCUENTOS</t>
  </si>
  <si>
    <t>SUELDO LIQUIDO</t>
  </si>
  <si>
    <t>BOLETA DE PAGO</t>
  </si>
  <si>
    <t>EMPLEADOR:</t>
  </si>
  <si>
    <t>EMPLEADO:</t>
  </si>
  <si>
    <t>PERIODO:</t>
  </si>
  <si>
    <t>CONCEPTO</t>
  </si>
  <si>
    <t>-</t>
  </si>
  <si>
    <t>SERVICIOS ESTRATEGICOS EMPRESARIALES S.A. DE C.V.</t>
  </si>
  <si>
    <t>TOTAL DESCUENTOS DE LEY</t>
  </si>
  <si>
    <t>DESCUENTOS TOTALES</t>
  </si>
  <si>
    <t>CANTIDAD HORAS EXTRAS</t>
  </si>
  <si>
    <t>BAC</t>
  </si>
  <si>
    <t>Orlando Vladimir Escobar Dominguez</t>
  </si>
  <si>
    <t>AGRICOLA</t>
  </si>
  <si>
    <t>DUI</t>
  </si>
  <si>
    <t>06537855-7</t>
  </si>
  <si>
    <t>Hector Alejandro Valencia Moran</t>
  </si>
  <si>
    <t>05749791-5</t>
  </si>
  <si>
    <t>06058659-5</t>
  </si>
  <si>
    <t>05875425-5</t>
  </si>
  <si>
    <t>BO</t>
  </si>
  <si>
    <t>CALIDAD</t>
  </si>
  <si>
    <t>05815632-0</t>
  </si>
  <si>
    <t>04683215-2</t>
  </si>
  <si>
    <t>05441543-5</t>
  </si>
  <si>
    <t>04844368-2</t>
  </si>
  <si>
    <t>05801112-8</t>
  </si>
  <si>
    <t>05335208-2</t>
  </si>
  <si>
    <t>02307933-7</t>
  </si>
  <si>
    <t>05815632-6</t>
  </si>
  <si>
    <t>Erick Rodrigo Calderon Campos</t>
  </si>
  <si>
    <t>Kevin Alejandro Hernandez Barrientos</t>
  </si>
  <si>
    <t>Mauricio Ernesto Monge Navarro</t>
  </si>
  <si>
    <t>04291536-4</t>
  </si>
  <si>
    <t>Katherine Elizabeth Sánchez Herrera</t>
  </si>
  <si>
    <t>05559381-2</t>
  </si>
  <si>
    <t>Roberto Alejandro Candido Joya</t>
  </si>
  <si>
    <t>05933739-9</t>
  </si>
  <si>
    <t xml:space="preserve">PART TIME </t>
  </si>
  <si>
    <t>OFF</t>
  </si>
  <si>
    <t>P</t>
  </si>
  <si>
    <t>OFF/EXTRA</t>
  </si>
  <si>
    <t>Alexis Giovanni Henriquez Perez</t>
  </si>
  <si>
    <t>RRSS</t>
  </si>
  <si>
    <t>06086419-7</t>
  </si>
  <si>
    <t>06568008-5</t>
  </si>
  <si>
    <t>Byron Alirio Gomez Del Cid</t>
  </si>
  <si>
    <t>05934826-9</t>
  </si>
  <si>
    <t>Christian Alexander Cordova Escoto</t>
  </si>
  <si>
    <t>05409399-0</t>
  </si>
  <si>
    <t>Christopher Geovanny Solano Torres</t>
  </si>
  <si>
    <t>06237067-3</t>
  </si>
  <si>
    <t>Emerson Javier Juárez López</t>
  </si>
  <si>
    <t>06209806-9</t>
  </si>
  <si>
    <t>Fatima Elena Romero Lima</t>
  </si>
  <si>
    <t>04738055-6</t>
  </si>
  <si>
    <t>Jose Benjamin Araniva Efigenio</t>
  </si>
  <si>
    <t>04706824-3</t>
  </si>
  <si>
    <t>Jose Luis Valiente Rosales</t>
  </si>
  <si>
    <t>05894158-5</t>
  </si>
  <si>
    <t>Jose Ramon Rivas Valle</t>
  </si>
  <si>
    <t>04739838-9</t>
  </si>
  <si>
    <t>Karla Liseth Barahona Del Cid</t>
  </si>
  <si>
    <t>04983048-4</t>
  </si>
  <si>
    <t>06149881-8</t>
  </si>
  <si>
    <t>Lilian Esperanza Martinez Martinez</t>
  </si>
  <si>
    <t>05851850-8</t>
  </si>
  <si>
    <t>Neyda Melissa Rodriguez Barahona</t>
  </si>
  <si>
    <t>06251495-0</t>
  </si>
  <si>
    <t>05611508-1</t>
  </si>
  <si>
    <t>Rodrigo Alfonso Hernandez Cruz</t>
  </si>
  <si>
    <t>06062099-1</t>
  </si>
  <si>
    <t>Sara Nohemy Hernandez Campos</t>
  </si>
  <si>
    <t>05641836-6</t>
  </si>
  <si>
    <t>Ludy Mercedes Rivera Orantes</t>
  </si>
  <si>
    <t>Ana Margarita Alvarado Alvarez</t>
  </si>
  <si>
    <t>Pedro Antonio Nerio Perez</t>
  </si>
  <si>
    <t>PM</t>
  </si>
  <si>
    <t>02495623-1</t>
  </si>
  <si>
    <t>05516882-9</t>
  </si>
  <si>
    <t>04875267-5</t>
  </si>
  <si>
    <t>SUELDO MENSUAL</t>
  </si>
  <si>
    <t>TOTAL FINAL</t>
  </si>
  <si>
    <t>Emerson Amilcar Villata Quintinilla</t>
  </si>
  <si>
    <t>06103109-8</t>
  </si>
  <si>
    <t>1QN</t>
  </si>
  <si>
    <t>SALARIO DECLARADO</t>
  </si>
  <si>
    <t>SERVICIOS PROF</t>
  </si>
  <si>
    <t>ISSS 3%</t>
  </si>
  <si>
    <t>AFP 7.25%</t>
  </si>
  <si>
    <t>RENTA 10%</t>
  </si>
  <si>
    <t>Alberto Jose Saravia Rodriguez</t>
  </si>
  <si>
    <t>02185792-5</t>
  </si>
  <si>
    <t>SOLO PARA CALCULO</t>
  </si>
  <si>
    <t>Ivania Carolina Sánchez Peña</t>
  </si>
  <si>
    <t>05723708-0</t>
  </si>
  <si>
    <t>Saida Jael Nolasco Grande</t>
  </si>
  <si>
    <t>05417973-8</t>
  </si>
  <si>
    <t>Bradley Nahum Velasquez Serrano</t>
  </si>
  <si>
    <t>05860898-3</t>
  </si>
  <si>
    <t>Juan Carlos Amaya Escobar</t>
  </si>
  <si>
    <t>05027997-6</t>
  </si>
  <si>
    <t>Angela Nohemy Herrera Ramirez</t>
  </si>
  <si>
    <t>06406500-4</t>
  </si>
  <si>
    <t>Benjamin Uriel Melara Guardon</t>
  </si>
  <si>
    <t>05445056-6</t>
  </si>
  <si>
    <t>Cristina Isabel Escobar Portillo</t>
  </si>
  <si>
    <t>06385981-6</t>
  </si>
  <si>
    <t>Fatima Yadira Mejia Palucho</t>
  </si>
  <si>
    <t>06263243-1</t>
  </si>
  <si>
    <t>Gerson Giovanni Lopez Lopez</t>
  </si>
  <si>
    <t>05199662-8</t>
  </si>
  <si>
    <t>04513335-1</t>
  </si>
  <si>
    <t>Silvia Margarita Gracias Ortiz</t>
  </si>
  <si>
    <t>05618262-2</t>
  </si>
  <si>
    <t>Fabiola Michelle Dominguez Alvarado</t>
  </si>
  <si>
    <t>05573800-6</t>
  </si>
  <si>
    <t>Anderson Alexander Portillo Amaya</t>
  </si>
  <si>
    <t>06505483-6</t>
  </si>
  <si>
    <t>Brayan Yobani Aquino Sandoval</t>
  </si>
  <si>
    <t>06402714-5</t>
  </si>
  <si>
    <t>Carlos Alfredo Hernandez Martinez</t>
  </si>
  <si>
    <t>04885020-3</t>
  </si>
  <si>
    <t>Juan Josué Marroquín Martínez</t>
  </si>
  <si>
    <t>05500970-8</t>
  </si>
  <si>
    <t>Marjorie Eunice Ortez Mata</t>
  </si>
  <si>
    <t>06448839-1</t>
  </si>
  <si>
    <t>Cristian Daniel Galdamez Cortez</t>
  </si>
  <si>
    <t>Pedro Vladimir Barahona Ayala</t>
  </si>
  <si>
    <t>Paul Armando Barraza Chicas</t>
  </si>
  <si>
    <t>Stefany Elizabeth Zelaya Jimenez</t>
  </si>
  <si>
    <t>David Alexander Guevara Rivera</t>
  </si>
  <si>
    <t>Ariana Alexandra Toledo Escobar</t>
  </si>
  <si>
    <t>Gabriela Nicole Toledo Escobar</t>
  </si>
  <si>
    <t>05619218-0</t>
  </si>
  <si>
    <t>05217065-7</t>
  </si>
  <si>
    <t>04746819-2</t>
  </si>
  <si>
    <t>06371542-8</t>
  </si>
  <si>
    <t>06429011-2</t>
  </si>
  <si>
    <t>06640800-4</t>
  </si>
  <si>
    <t>05883275-2</t>
  </si>
  <si>
    <t>Katherine Esmeralda Hernandez Barrera</t>
  </si>
  <si>
    <t>06018018-7</t>
  </si>
  <si>
    <t>Karina Lissette Munguia Orella</t>
  </si>
  <si>
    <t>05604272-5</t>
  </si>
  <si>
    <t>Manuel Enrique Candido Perez</t>
  </si>
  <si>
    <t>06257723-3</t>
  </si>
  <si>
    <t>Obed Benjamin Romero Ayala</t>
  </si>
  <si>
    <t>06228304-6</t>
  </si>
  <si>
    <t>Brandon Alexander Aviles Madrid</t>
  </si>
  <si>
    <t>Hilary Odalis Reyes Burgos</t>
  </si>
  <si>
    <t>Omar Antonio Juarez Molina</t>
  </si>
  <si>
    <t>Guillermo Alexander Castro Chirino</t>
  </si>
  <si>
    <t>06613162-3</t>
  </si>
  <si>
    <t>Miguel Antonio Pineda Miranda</t>
  </si>
  <si>
    <t>06565874-5</t>
  </si>
  <si>
    <t>José Roberto Iraheta Paredes</t>
  </si>
  <si>
    <t>05093689-5</t>
  </si>
  <si>
    <t>Katherine Nicole Lopez Lopez</t>
  </si>
  <si>
    <t>Mario Alexander Molina Ramos</t>
  </si>
  <si>
    <t>06565656-5</t>
  </si>
  <si>
    <t>Diana Lisstte Doño Erazo</t>
  </si>
  <si>
    <t>05940755-0</t>
  </si>
  <si>
    <t>Jose Guillermo Escobar Castillo</t>
  </si>
  <si>
    <t>06162510-6</t>
  </si>
  <si>
    <t>Oscar Antonio Peñate Hernandez</t>
  </si>
  <si>
    <t>06339844-6</t>
  </si>
  <si>
    <t>Karla Yaneth Serrano De Garcia</t>
  </si>
  <si>
    <t>04892455-7</t>
  </si>
  <si>
    <t>Dannia Larisa Romero Diaz</t>
  </si>
  <si>
    <t>05156225-9</t>
  </si>
  <si>
    <t>VAC</t>
  </si>
  <si>
    <t>Samuel Eduardo Lopez Rodriguez</t>
  </si>
  <si>
    <t>Carlos Jose Doño Erazo</t>
  </si>
  <si>
    <t>06385959-9</t>
  </si>
  <si>
    <t>Francisco Javier Torres Portillo</t>
  </si>
  <si>
    <t>04130385-7</t>
  </si>
  <si>
    <t>Gabriela Guadalupe Ceron Fernandez</t>
  </si>
  <si>
    <t>05658367-4</t>
  </si>
  <si>
    <t>Hazel Abigail Moreno Zambrano</t>
  </si>
  <si>
    <t>06787124-2</t>
  </si>
  <si>
    <t>Jasmin Eunice Santos Aguilar</t>
  </si>
  <si>
    <t>05488483-8</t>
  </si>
  <si>
    <t>Jessica Evangelina Ramirez De Suria</t>
  </si>
  <si>
    <t>04538339-6</t>
  </si>
  <si>
    <t>Josue Emilio Rodriguez Reyes</t>
  </si>
  <si>
    <t>05664543-4</t>
  </si>
  <si>
    <t>Karen Elizabeth Pineda Elias</t>
  </si>
  <si>
    <t>06030684-8</t>
  </si>
  <si>
    <t>Gabriel Alejandro Trejo Castro</t>
  </si>
  <si>
    <t>05829471-8</t>
  </si>
  <si>
    <t>J</t>
  </si>
  <si>
    <t>V</t>
  </si>
  <si>
    <t>D</t>
  </si>
  <si>
    <t>M</t>
  </si>
  <si>
    <t>X</t>
  </si>
  <si>
    <t>WHATSAPP</t>
  </si>
  <si>
    <t>Genesis Pamela Zamora Ramirez</t>
  </si>
  <si>
    <t>Rene Fernando Erazo Argueta</t>
  </si>
  <si>
    <t>Rodrigo Josue Santos Ramirez</t>
  </si>
  <si>
    <t>Luis Enrique Ventura Alvarado</t>
  </si>
  <si>
    <t>Luis Carlos Canizalez Aviles</t>
  </si>
  <si>
    <t>05538310-2</t>
  </si>
  <si>
    <t>04594594-4</t>
  </si>
  <si>
    <t>05898609-8</t>
  </si>
  <si>
    <t>06504478-4</t>
  </si>
  <si>
    <t>06235340-1</t>
  </si>
  <si>
    <t>Denilson Caleb Oviedo Beltrand</t>
  </si>
  <si>
    <t>06445934-2</t>
  </si>
  <si>
    <t>Eduardo Aaron Guevara Antonio</t>
  </si>
  <si>
    <t>06795578-7</t>
  </si>
  <si>
    <t>Erick Mauricio Heredia Paiz</t>
  </si>
  <si>
    <t>06413765-7</t>
  </si>
  <si>
    <t>Estefanie Alejandra Cubias Marinero</t>
  </si>
  <si>
    <t>04438040-0</t>
  </si>
  <si>
    <t>Fatima Elizabeth Menendez Santos</t>
  </si>
  <si>
    <t>06399086-6</t>
  </si>
  <si>
    <t>Herbert Eli Escalante Martinez</t>
  </si>
  <si>
    <t>06480162-0</t>
  </si>
  <si>
    <t>Jasmin Arely Bran Ramirez</t>
  </si>
  <si>
    <t>06181243-6</t>
  </si>
  <si>
    <t>Jose Enrique Sorto Pacheco</t>
  </si>
  <si>
    <t>05498633-9</t>
  </si>
  <si>
    <t>Josue Emmanuel Marroquin Avalos</t>
  </si>
  <si>
    <t>06037773-4</t>
  </si>
  <si>
    <t>Samuel Antonio Herrera Hernandez</t>
  </si>
  <si>
    <t>06637663-9</t>
  </si>
  <si>
    <t>L</t>
  </si>
  <si>
    <t>PT/VOZ</t>
  </si>
  <si>
    <t>Maria Jose Grande Perez</t>
  </si>
  <si>
    <t>06418148-6</t>
  </si>
  <si>
    <t>PT/RRSS</t>
  </si>
  <si>
    <t>loa</t>
  </si>
  <si>
    <t>David Larreynaga</t>
  </si>
  <si>
    <t>Katherine Alvarez</t>
  </si>
  <si>
    <t>Doma Arquitectos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</si>
</sst>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[$-C0A]General"/>
    <numFmt numFmtId="165" formatCode="[$-C0A]0.00"/>
    <numFmt numFmtId="166" formatCode="&quot; &quot;[$$-440A]#,##0.00&quot; &quot;;&quot; &quot;[$$-440A]&quot;(&quot;#,##0.00&quot;)&quot;;&quot; &quot;[$$-440A]&quot;-&quot;#&quot; &quot;;&quot; &quot;@&quot; &quot;"/>
    <numFmt numFmtId="167" formatCode="&quot; &quot;[$$-440A]#,##0.00&quot; &quot;;&quot; &quot;[$$-440A]&quot;-&quot;#,##0.00&quot; &quot;;&quot; &quot;[$$-440A]&quot;-&quot;#&quot; &quot;;&quot; &quot;@&quot; &quot;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Roboto"/>
    </font>
    <font>
      <sz val="11"/>
      <color theme="1"/>
      <name val="Century Gothic"/>
      <family val="2"/>
    </font>
    <font>
      <b/>
      <sz val="11"/>
      <color rgb="FF00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sz val="9"/>
      <color theme="0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rgb="FFFFFFFF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5" tint="0.59999389629810485"/>
        <bgColor rgb="FFAFABAB"/>
      </patternFill>
    </fill>
    <fill>
      <patternFill patternType="solid">
        <fgColor rgb="FFFFFF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ABAB"/>
      </patternFill>
    </fill>
    <fill>
      <patternFill patternType="solid">
        <fgColor rgb="FFBDD6E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44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4" fontId="6" fillId="0" borderId="0" applyFont="0" applyFill="0" applyBorder="0" applyAlignment="0" applyProtection="0"/>
  </cellStyleXfs>
  <cellXfs count="146">
    <xf numFmtId="0" fontId="0" fillId="0" borderId="0" xfId="0"/>
    <xf numFmtId="164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/>
    <xf numFmtId="164" fontId="2" fillId="2" borderId="1" xfId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1" fillId="0" borderId="1" xfId="1" applyNumberFormat="1" applyBorder="1" applyAlignment="1">
      <alignment horizontal="right"/>
    </xf>
    <xf numFmtId="165" fontId="1" fillId="0" borderId="1" xfId="1" applyNumberFormat="1" applyBorder="1" applyAlignment="1">
      <alignment horizontal="right"/>
    </xf>
    <xf numFmtId="0" fontId="1" fillId="0" borderId="1" xfId="1" applyNumberFormat="1" applyBorder="1" applyAlignment="1">
      <alignment horizontal="center"/>
    </xf>
    <xf numFmtId="164" fontId="1" fillId="0" borderId="1" xfId="1" applyBorder="1" applyAlignment="1">
      <alignment horizontal="right"/>
    </xf>
    <xf numFmtId="166" fontId="0" fillId="0" borderId="0" xfId="0" applyNumberFormat="1"/>
    <xf numFmtId="164" fontId="2" fillId="5" borderId="1" xfId="1" applyFont="1" applyFill="1" applyBorder="1" applyAlignment="1">
      <alignment horizontal="center" vertical="center" wrapText="1"/>
    </xf>
    <xf numFmtId="44" fontId="1" fillId="0" borderId="0" xfId="2" applyFont="1" applyFill="1"/>
    <xf numFmtId="0" fontId="0" fillId="0" borderId="5" xfId="0" applyBorder="1"/>
    <xf numFmtId="0" fontId="0" fillId="0" borderId="0" xfId="0" applyAlignment="1">
      <alignment horizontal="center" vertical="center"/>
    </xf>
    <xf numFmtId="6" fontId="0" fillId="0" borderId="0" xfId="0" applyNumberFormat="1"/>
    <xf numFmtId="8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1" fillId="0" borderId="4" xfId="1" applyNumberFormat="1" applyBorder="1" applyAlignment="1">
      <alignment horizontal="right"/>
    </xf>
    <xf numFmtId="165" fontId="1" fillId="0" borderId="4" xfId="1" applyNumberFormat="1" applyBorder="1" applyAlignment="1">
      <alignment horizontal="right"/>
    </xf>
    <xf numFmtId="0" fontId="1" fillId="0" borderId="4" xfId="1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8" fillId="6" borderId="0" xfId="0" applyFont="1" applyFill="1" applyAlignment="1">
      <alignment horizontal="center"/>
    </xf>
    <xf numFmtId="164" fontId="2" fillId="2" borderId="7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6" fontId="1" fillId="0" borderId="0" xfId="1" applyNumberFormat="1" applyBorder="1" applyAlignment="1">
      <alignment horizontal="right"/>
    </xf>
    <xf numFmtId="165" fontId="1" fillId="0" borderId="0" xfId="1" applyNumberFormat="1" applyBorder="1" applyAlignment="1">
      <alignment horizontal="right"/>
    </xf>
    <xf numFmtId="0" fontId="1" fillId="0" borderId="0" xfId="1" applyNumberFormat="1" applyBorder="1" applyAlignment="1">
      <alignment horizontal="center"/>
    </xf>
    <xf numFmtId="164" fontId="1" fillId="0" borderId="0" xfId="1" applyBorder="1" applyAlignment="1">
      <alignment horizontal="right"/>
    </xf>
    <xf numFmtId="44" fontId="0" fillId="0" borderId="0" xfId="0" applyNumberFormat="1"/>
    <xf numFmtId="0" fontId="11" fillId="0" borderId="1" xfId="0" applyFont="1" applyBorder="1" applyAlignment="1">
      <alignment horizontal="center" wrapText="1"/>
    </xf>
    <xf numFmtId="0" fontId="6" fillId="0" borderId="4" xfId="3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4" applyFont="1" applyBorder="1" applyAlignment="1">
      <alignment horizontal="center" vertical="center"/>
    </xf>
    <xf numFmtId="0" fontId="6" fillId="0" borderId="4" xfId="5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166" fontId="1" fillId="9" borderId="1" xfId="1" applyNumberFormat="1" applyFill="1" applyBorder="1" applyAlignment="1">
      <alignment horizontal="right"/>
    </xf>
    <xf numFmtId="165" fontId="1" fillId="9" borderId="1" xfId="1" applyNumberFormat="1" applyFill="1" applyBorder="1" applyAlignment="1">
      <alignment horizontal="right"/>
    </xf>
    <xf numFmtId="0" fontId="1" fillId="9" borderId="1" xfId="1" applyNumberFormat="1" applyFill="1" applyBorder="1" applyAlignment="1">
      <alignment horizontal="center"/>
    </xf>
    <xf numFmtId="164" fontId="1" fillId="9" borderId="1" xfId="1" applyFill="1" applyBorder="1" applyAlignment="1">
      <alignment horizontal="right"/>
    </xf>
    <xf numFmtId="44" fontId="1" fillId="9" borderId="0" xfId="2" applyFont="1" applyFill="1"/>
    <xf numFmtId="0" fontId="0" fillId="9" borderId="0" xfId="0" applyFill="1"/>
    <xf numFmtId="0" fontId="0" fillId="9" borderId="1" xfId="0" applyFill="1" applyBorder="1" applyAlignment="1">
      <alignment horizontal="center"/>
    </xf>
    <xf numFmtId="166" fontId="1" fillId="9" borderId="4" xfId="1" applyNumberFormat="1" applyFill="1" applyBorder="1" applyAlignment="1">
      <alignment horizontal="right"/>
    </xf>
    <xf numFmtId="165" fontId="1" fillId="9" borderId="4" xfId="1" applyNumberFormat="1" applyFill="1" applyBorder="1" applyAlignment="1">
      <alignment horizontal="right"/>
    </xf>
    <xf numFmtId="0" fontId="0" fillId="9" borderId="0" xfId="0" applyFill="1" applyAlignment="1">
      <alignment horizontal="center"/>
    </xf>
    <xf numFmtId="166" fontId="0" fillId="9" borderId="1" xfId="2" applyNumberFormat="1" applyFont="1" applyFill="1" applyBorder="1" applyAlignment="1">
      <alignment horizontal="center" vertical="center"/>
    </xf>
    <xf numFmtId="44" fontId="0" fillId="9" borderId="1" xfId="2" applyFont="1" applyFill="1" applyBorder="1" applyAlignment="1">
      <alignment horizontal="center" vertical="center"/>
    </xf>
    <xf numFmtId="44" fontId="0" fillId="9" borderId="1" xfId="2" applyFont="1" applyFill="1" applyBorder="1" applyAlignment="1">
      <alignment vertical="center"/>
    </xf>
    <xf numFmtId="0" fontId="5" fillId="9" borderId="1" xfId="0" applyFont="1" applyFill="1" applyBorder="1" applyAlignment="1">
      <alignment horizontal="center" wrapText="1"/>
    </xf>
    <xf numFmtId="166" fontId="1" fillId="9" borderId="1" xfId="1" applyNumberFormat="1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166" fontId="1" fillId="10" borderId="1" xfId="1" applyNumberFormat="1" applyFill="1" applyBorder="1" applyAlignment="1">
      <alignment horizontal="right"/>
    </xf>
    <xf numFmtId="165" fontId="1" fillId="10" borderId="1" xfId="1" applyNumberFormat="1" applyFill="1" applyBorder="1" applyAlignment="1">
      <alignment horizontal="right"/>
    </xf>
    <xf numFmtId="0" fontId="1" fillId="10" borderId="1" xfId="1" applyNumberFormat="1" applyFill="1" applyBorder="1" applyAlignment="1">
      <alignment horizontal="center"/>
    </xf>
    <xf numFmtId="164" fontId="1" fillId="10" borderId="1" xfId="1" applyFill="1" applyBorder="1" applyAlignment="1">
      <alignment horizontal="right"/>
    </xf>
    <xf numFmtId="44" fontId="1" fillId="10" borderId="0" xfId="2" applyFont="1" applyFill="1"/>
    <xf numFmtId="0" fontId="0" fillId="10" borderId="0" xfId="0" applyFill="1"/>
    <xf numFmtId="0" fontId="11" fillId="0" borderId="0" xfId="0" applyFont="1"/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10" borderId="4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166" fontId="1" fillId="10" borderId="4" xfId="1" applyNumberFormat="1" applyFill="1" applyBorder="1" applyAlignment="1">
      <alignment horizontal="right"/>
    </xf>
    <xf numFmtId="165" fontId="1" fillId="10" borderId="4" xfId="1" applyNumberFormat="1" applyFill="1" applyBorder="1" applyAlignment="1">
      <alignment horizontal="right"/>
    </xf>
    <xf numFmtId="0" fontId="1" fillId="10" borderId="4" xfId="1" applyNumberFormat="1" applyFill="1" applyBorder="1" applyAlignment="1">
      <alignment horizontal="center"/>
    </xf>
    <xf numFmtId="164" fontId="1" fillId="10" borderId="4" xfId="1" applyFill="1" applyBorder="1" applyAlignment="1">
      <alignment horizontal="right"/>
    </xf>
    <xf numFmtId="0" fontId="0" fillId="0" borderId="9" xfId="0" applyBorder="1" applyAlignment="1">
      <alignment horizontal="center" wrapText="1"/>
    </xf>
    <xf numFmtId="0" fontId="0" fillId="10" borderId="0" xfId="0" applyFill="1" applyAlignment="1">
      <alignment horizontal="center"/>
    </xf>
    <xf numFmtId="167" fontId="0" fillId="0" borderId="0" xfId="0" applyNumberFormat="1"/>
    <xf numFmtId="0" fontId="11" fillId="1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2" fillId="4" borderId="7" xfId="0" applyFont="1" applyFill="1" applyBorder="1" applyAlignment="1">
      <alignment horizontal="center" wrapText="1"/>
    </xf>
    <xf numFmtId="16" fontId="12" fillId="4" borderId="7" xfId="0" applyNumberFormat="1" applyFont="1" applyFill="1" applyBorder="1" applyAlignment="1">
      <alignment horizontal="center" wrapText="1"/>
    </xf>
    <xf numFmtId="16" fontId="12" fillId="4" borderId="6" xfId="0" applyNumberFormat="1" applyFont="1" applyFill="1" applyBorder="1" applyAlignment="1">
      <alignment horizontal="center" wrapText="1"/>
    </xf>
    <xf numFmtId="16" fontId="12" fillId="4" borderId="2" xfId="0" applyNumberFormat="1" applyFont="1" applyFill="1" applyBorder="1" applyAlignment="1">
      <alignment horizontal="center" wrapText="1"/>
    </xf>
    <xf numFmtId="16" fontId="12" fillId="4" borderId="3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164" fontId="1" fillId="10" borderId="0" xfId="1" applyFill="1"/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7" fontId="1" fillId="0" borderId="1" xfId="1" applyNumberFormat="1" applyBorder="1" applyAlignment="1">
      <alignment horizontal="right"/>
    </xf>
    <xf numFmtId="0" fontId="0" fillId="3" borderId="8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3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6" fillId="0" borderId="1" xfId="5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166" fontId="1" fillId="0" borderId="1" xfId="1" applyNumberFormat="1" applyFill="1" applyBorder="1" applyAlignment="1">
      <alignment horizontal="right"/>
    </xf>
    <xf numFmtId="165" fontId="1" fillId="0" borderId="1" xfId="1" applyNumberFormat="1" applyFill="1" applyBorder="1" applyAlignment="1">
      <alignment horizontal="right"/>
    </xf>
    <xf numFmtId="0" fontId="1" fillId="0" borderId="1" xfId="1" applyNumberFormat="1" applyFill="1" applyBorder="1" applyAlignment="1">
      <alignment horizontal="center"/>
    </xf>
    <xf numFmtId="164" fontId="1" fillId="0" borderId="1" xfId="1" applyFill="1" applyBorder="1" applyAlignment="1">
      <alignment horizontal="right"/>
    </xf>
    <xf numFmtId="166" fontId="1" fillId="0" borderId="4" xfId="1" applyNumberFormat="1" applyFill="1" applyBorder="1" applyAlignment="1">
      <alignment horizontal="right"/>
    </xf>
    <xf numFmtId="167" fontId="1" fillId="0" borderId="1" xfId="1" applyNumberFormat="1" applyFill="1" applyBorder="1" applyAlignment="1">
      <alignment horizontal="right"/>
    </xf>
    <xf numFmtId="0" fontId="0" fillId="0" borderId="0" xfId="0" applyFill="1"/>
    <xf numFmtId="167" fontId="1" fillId="0" borderId="4" xfId="1" applyNumberFormat="1" applyBorder="1" applyAlignment="1">
      <alignment horizontal="right"/>
    </xf>
    <xf numFmtId="166" fontId="1" fillId="0" borderId="8" xfId="1" applyNumberFormat="1" applyFill="1" applyBorder="1" applyAlignment="1">
      <alignment horizontal="right"/>
    </xf>
    <xf numFmtId="165" fontId="1" fillId="0" borderId="8" xfId="1" applyNumberFormat="1" applyFill="1" applyBorder="1" applyAlignment="1">
      <alignment horizontal="right"/>
    </xf>
    <xf numFmtId="0" fontId="1" fillId="0" borderId="8" xfId="1" applyNumberFormat="1" applyFill="1" applyBorder="1" applyAlignment="1">
      <alignment horizontal="center"/>
    </xf>
    <xf numFmtId="164" fontId="1" fillId="0" borderId="8" xfId="1" applyFill="1" applyBorder="1" applyAlignment="1">
      <alignment horizontal="right"/>
    </xf>
    <xf numFmtId="167" fontId="1" fillId="0" borderId="8" xfId="1" applyNumberFormat="1" applyFill="1" applyBorder="1" applyAlignment="1">
      <alignment horizontal="right"/>
    </xf>
    <xf numFmtId="167" fontId="1" fillId="10" borderId="1" xfId="1" applyNumberFormat="1" applyFill="1" applyBorder="1" applyAlignment="1">
      <alignment horizontal="right"/>
    </xf>
    <xf numFmtId="0" fontId="0" fillId="14" borderId="1" xfId="0" applyFill="1" applyBorder="1" applyAlignment="1">
      <alignment horizontal="center" wrapText="1"/>
    </xf>
    <xf numFmtId="166" fontId="16" fillId="14" borderId="0" xfId="0" applyNumberFormat="1" applyFont="1" applyFill="1"/>
    <xf numFmtId="166" fontId="17" fillId="14" borderId="0" xfId="1" applyNumberFormat="1" applyFont="1" applyFill="1" applyBorder="1" applyAlignment="1">
      <alignment horizontal="right"/>
    </xf>
    <xf numFmtId="44" fontId="15" fillId="14" borderId="0" xfId="0" applyNumberFormat="1" applyFont="1" applyFill="1"/>
    <xf numFmtId="0" fontId="14" fillId="15" borderId="0" xfId="0" applyFont="1" applyFill="1" applyAlignment="1">
      <alignment horizontal="center"/>
    </xf>
    <xf numFmtId="0" fontId="14" fillId="15" borderId="0" xfId="0" applyFont="1" applyFill="1"/>
    <xf numFmtId="164" fontId="18" fillId="16" borderId="1" xfId="1" applyFont="1" applyFill="1" applyBorder="1" applyAlignment="1">
      <alignment horizontal="center" vertical="center" wrapText="1"/>
    </xf>
    <xf numFmtId="164" fontId="19" fillId="16" borderId="1" xfId="1" applyFont="1" applyFill="1" applyBorder="1" applyAlignment="1">
      <alignment horizontal="center" vertical="center" wrapText="1"/>
    </xf>
    <xf numFmtId="164" fontId="18" fillId="16" borderId="7" xfId="1" applyFont="1" applyFill="1" applyBorder="1" applyAlignment="1">
      <alignment horizontal="center" vertical="center" wrapText="1"/>
    </xf>
    <xf numFmtId="165" fontId="18" fillId="16" borderId="1" xfId="1" applyNumberFormat="1" applyFont="1" applyFill="1" applyBorder="1" applyAlignment="1">
      <alignment horizontal="center" vertical="center" wrapText="1"/>
    </xf>
    <xf numFmtId="164" fontId="20" fillId="15" borderId="0" xfId="1" applyFont="1" applyFill="1" applyAlignment="1">
      <alignment horizontal="center"/>
    </xf>
    <xf numFmtId="0" fontId="14" fillId="15" borderId="1" xfId="0" applyFont="1" applyFill="1" applyBorder="1" applyAlignment="1">
      <alignment horizontal="center" wrapText="1"/>
    </xf>
    <xf numFmtId="0" fontId="14" fillId="15" borderId="1" xfId="0" applyFont="1" applyFill="1" applyBorder="1" applyAlignment="1">
      <alignment horizontal="center"/>
    </xf>
    <xf numFmtId="166" fontId="21" fillId="15" borderId="1" xfId="1" applyNumberFormat="1" applyFont="1" applyFill="1" applyBorder="1" applyAlignment="1">
      <alignment horizontal="right"/>
    </xf>
    <xf numFmtId="166" fontId="21" fillId="15" borderId="4" xfId="1" applyNumberFormat="1" applyFont="1" applyFill="1" applyBorder="1" applyAlignment="1">
      <alignment horizontal="right"/>
    </xf>
    <xf numFmtId="165" fontId="21" fillId="15" borderId="4" xfId="1" applyNumberFormat="1" applyFont="1" applyFill="1" applyBorder="1" applyAlignment="1">
      <alignment horizontal="right"/>
    </xf>
    <xf numFmtId="165" fontId="21" fillId="15" borderId="1" xfId="1" applyNumberFormat="1" applyFont="1" applyFill="1" applyBorder="1" applyAlignment="1">
      <alignment horizontal="right"/>
    </xf>
    <xf numFmtId="0" fontId="21" fillId="15" borderId="4" xfId="1" applyNumberFormat="1" applyFont="1" applyFill="1" applyBorder="1" applyAlignment="1">
      <alignment horizontal="center"/>
    </xf>
    <xf numFmtId="0" fontId="21" fillId="15" borderId="1" xfId="1" applyNumberFormat="1" applyFont="1" applyFill="1" applyBorder="1" applyAlignment="1">
      <alignment horizontal="center"/>
    </xf>
    <xf numFmtId="164" fontId="21" fillId="15" borderId="1" xfId="1" applyFont="1" applyFill="1" applyBorder="1" applyAlignment="1">
      <alignment horizontal="right"/>
    </xf>
    <xf numFmtId="0" fontId="22" fillId="15" borderId="1" xfId="0" applyFont="1" applyFill="1" applyBorder="1" applyAlignment="1">
      <alignment horizontal="center" wrapText="1"/>
    </xf>
    <xf numFmtId="166" fontId="21" fillId="1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17" borderId="1" xfId="0" applyFill="1" applyBorder="1" applyAlignment="1">
      <alignment wrapText="1"/>
    </xf>
    <xf numFmtId="44" fontId="0" fillId="0" borderId="1" xfId="2" applyFont="1" applyBorder="1" applyAlignment="1">
      <alignment horizontal="right" wrapText="1"/>
    </xf>
  </cellXfs>
  <cellStyles count="7">
    <cellStyle name="Excel Built-in Normal" xfId="1"/>
    <cellStyle name="Moneda" xfId="2" builtinId="4"/>
    <cellStyle name="Moneda 2" xfId="6"/>
    <cellStyle name="Normal" xfId="0" builtinId="0"/>
    <cellStyle name="Normal 2" xfId="3"/>
    <cellStyle name="Normal 3" xfId="4"/>
    <cellStyle name="Normal 4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27007</xdr:rowOff>
    </xdr:from>
    <xdr:to>
      <xdr:col>7</xdr:col>
      <xdr:colOff>581026</xdr:colOff>
      <xdr:row>2</xdr:row>
      <xdr:rowOff>125580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5D4022B-5654-49BE-84E8-E921E159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twoCellAnchor>
  <xdr:oneCellAnchor>
    <xdr:from>
      <xdr:col>7</xdr:col>
      <xdr:colOff>57150</xdr:colOff>
      <xdr:row>14</xdr:row>
      <xdr:rowOff>27007</xdr:rowOff>
    </xdr:from>
    <xdr:ext cx="523876" cy="479573"/>
    <xdr:pic>
      <xdr:nvPicPr>
        <xdr:cNvPr id="5" name="Picture 4">
          <a:extLst>
            <a:ext uri="{FF2B5EF4-FFF2-40B4-BE49-F238E27FC236}">
              <a16:creationId xmlns="" xmlns:a16="http://schemas.microsoft.com/office/drawing/2014/main" id="{4518E65E-124B-4855-A5D4-392A66D17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29</xdr:row>
      <xdr:rowOff>27007</xdr:rowOff>
    </xdr:from>
    <xdr:ext cx="523876" cy="479573"/>
    <xdr:pic>
      <xdr:nvPicPr>
        <xdr:cNvPr id="6" name="Picture 5">
          <a:extLst>
            <a:ext uri="{FF2B5EF4-FFF2-40B4-BE49-F238E27FC236}">
              <a16:creationId xmlns="" xmlns:a16="http://schemas.microsoft.com/office/drawing/2014/main" id="{DA0C99B1-A6FB-4F28-904E-C3D623976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513032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14</xdr:row>
      <xdr:rowOff>27007</xdr:rowOff>
    </xdr:from>
    <xdr:ext cx="523876" cy="479573"/>
    <xdr:pic>
      <xdr:nvPicPr>
        <xdr:cNvPr id="7" name="Picture 6">
          <a:extLst>
            <a:ext uri="{FF2B5EF4-FFF2-40B4-BE49-F238E27FC236}">
              <a16:creationId xmlns="" xmlns:a16="http://schemas.microsoft.com/office/drawing/2014/main" id="{6E385B60-450F-4E8E-92A3-44BF30303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29</xdr:row>
      <xdr:rowOff>27007</xdr:rowOff>
    </xdr:from>
    <xdr:ext cx="523876" cy="479573"/>
    <xdr:pic>
      <xdr:nvPicPr>
        <xdr:cNvPr id="8" name="Picture 7">
          <a:extLst>
            <a:ext uri="{FF2B5EF4-FFF2-40B4-BE49-F238E27FC236}">
              <a16:creationId xmlns="" xmlns:a16="http://schemas.microsoft.com/office/drawing/2014/main" id="{4AAEADD2-EB7F-4C85-B5BF-E6C85BB3B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7007"/>
          <a:ext cx="523876" cy="4795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N122"/>
  <sheetViews>
    <sheetView tabSelected="1" zoomScale="70" zoomScaleNormal="70" workbookViewId="0">
      <pane xSplit="1" ySplit="1" topLeftCell="N49" activePane="bottomRight" state="frozen"/>
      <selection pane="topRight" activeCell="B1" sqref="B1"/>
      <selection pane="bottomLeft" activeCell="A2" sqref="A2"/>
      <selection pane="bottomRight" activeCell="AI2" sqref="AI2:AI83"/>
    </sheetView>
  </sheetViews>
  <sheetFormatPr baseColWidth="10" defaultColWidth="8.85546875" defaultRowHeight="15" x14ac:dyDescent="0.25"/>
  <cols>
    <col min="1" max="1" width="38.42578125" style="2" customWidth="1"/>
    <col min="2" max="2" width="19.5703125" customWidth="1"/>
    <col min="3" max="3" width="24.5703125" style="2" customWidth="1"/>
    <col min="4" max="4" width="24" customWidth="1"/>
    <col min="5" max="5" width="13.85546875" customWidth="1"/>
    <col min="6" max="6" width="13.28515625" customWidth="1"/>
    <col min="7" max="7" width="11.42578125" customWidth="1"/>
    <col min="8" max="8" width="12.42578125" customWidth="1"/>
    <col min="9" max="9" width="15.28515625" customWidth="1"/>
    <col min="10" max="10" width="11.140625" customWidth="1"/>
    <col min="11" max="11" width="10.42578125" customWidth="1"/>
    <col min="12" max="12" width="10.5703125" customWidth="1"/>
    <col min="13" max="13" width="12.5703125" customWidth="1"/>
    <col min="14" max="14" width="18.7109375" customWidth="1"/>
    <col min="16" max="16" width="12.140625" customWidth="1"/>
    <col min="18" max="18" width="17.5703125" customWidth="1"/>
    <col min="19" max="19" width="11.5703125" customWidth="1"/>
    <col min="20" max="20" width="11.85546875" customWidth="1"/>
    <col min="21" max="21" width="13.5703125" customWidth="1"/>
    <col min="22" max="22" width="12.140625" customWidth="1"/>
    <col min="23" max="23" width="9.5703125" customWidth="1"/>
    <col min="24" max="24" width="10.5703125" bestFit="1" customWidth="1"/>
    <col min="25" max="25" width="10.140625" customWidth="1"/>
    <col min="26" max="27" width="12.140625" customWidth="1"/>
    <col min="28" max="28" width="21.28515625" customWidth="1"/>
    <col min="29" max="29" width="11.42578125" customWidth="1"/>
    <col min="30" max="30" width="10.5703125" customWidth="1"/>
  </cols>
  <sheetData>
    <row r="1" spans="1:1028" s="2" customFormat="1" ht="36" x14ac:dyDescent="0.25">
      <c r="A1" s="4" t="s">
        <v>0</v>
      </c>
      <c r="B1" s="4" t="s">
        <v>1</v>
      </c>
      <c r="C1" s="4" t="s">
        <v>64</v>
      </c>
      <c r="D1" s="5" t="s">
        <v>2</v>
      </c>
      <c r="E1" s="26" t="s">
        <v>3</v>
      </c>
      <c r="F1" s="4" t="s">
        <v>4</v>
      </c>
      <c r="G1" s="4" t="s">
        <v>16</v>
      </c>
      <c r="H1" s="4" t="s">
        <v>19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20</v>
      </c>
      <c r="U1" s="4" t="s">
        <v>23</v>
      </c>
      <c r="V1" s="4" t="s">
        <v>17</v>
      </c>
      <c r="W1" s="4" t="s">
        <v>21</v>
      </c>
      <c r="X1" s="4" t="s">
        <v>22</v>
      </c>
      <c r="Y1" s="4" t="s">
        <v>24</v>
      </c>
      <c r="Z1" s="4" t="s">
        <v>40</v>
      </c>
      <c r="AA1" s="4" t="s">
        <v>49</v>
      </c>
      <c r="AB1" s="4" t="s">
        <v>18</v>
      </c>
      <c r="AC1" s="13" t="s">
        <v>58</v>
      </c>
      <c r="AD1" s="13" t="s">
        <v>59</v>
      </c>
      <c r="AE1" s="1" t="s">
        <v>46</v>
      </c>
      <c r="AF1" s="1">
        <v>16</v>
      </c>
      <c r="AG1" s="1" t="s">
        <v>47</v>
      </c>
      <c r="AH1" s="1">
        <v>8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</row>
    <row r="2" spans="1:1028" s="62" customFormat="1" ht="15" customHeight="1" x14ac:dyDescent="0.25">
      <c r="A2" s="55" t="s">
        <v>141</v>
      </c>
      <c r="B2" s="55" t="s">
        <v>34</v>
      </c>
      <c r="C2" s="55" t="s">
        <v>142</v>
      </c>
      <c r="D2" s="55">
        <v>121243406</v>
      </c>
      <c r="E2" s="55" t="s">
        <v>61</v>
      </c>
      <c r="F2" s="57">
        <v>182.5</v>
      </c>
      <c r="G2" s="57"/>
      <c r="H2" s="57">
        <f t="shared" ref="H2:H16" si="0">+F2+G2</f>
        <v>182.5</v>
      </c>
      <c r="I2" s="58">
        <v>120</v>
      </c>
      <c r="J2" s="58">
        <f t="shared" ref="J2:J16" si="1">+H2/I2</f>
        <v>1.5208333333333333</v>
      </c>
      <c r="K2" s="59">
        <f>VLOOKUP($A2,'ASISTENCIA '!$A:$Y,22,FALSE)</f>
        <v>0</v>
      </c>
      <c r="L2" s="59">
        <f>VLOOKUP($A2,'ASISTENCIA '!$A:$Y,23,FALSE)</f>
        <v>0</v>
      </c>
      <c r="M2" s="59">
        <f t="shared" ref="M2:M75" si="2">I2-(K2*$AF$2+L2*$AF$4)</f>
        <v>120</v>
      </c>
      <c r="N2" s="58"/>
      <c r="O2" s="60"/>
      <c r="P2" s="57">
        <f t="shared" ref="P2:P16" si="3">M2*J2</f>
        <v>182.5</v>
      </c>
      <c r="Q2" s="59">
        <f>VLOOKUP($A2,'ASISTENCIA '!$A:$Y,24,FALSE)</f>
        <v>0</v>
      </c>
      <c r="R2" s="57">
        <f t="shared" ref="R2:R66" si="4">$M2-$Q2+$O2+$N2</f>
        <v>120</v>
      </c>
      <c r="S2" s="57">
        <f t="shared" ref="S2:S66" si="5">+$R2*$J2</f>
        <v>182.5</v>
      </c>
      <c r="T2" s="57"/>
      <c r="U2" s="57">
        <f>$S2+$T2</f>
        <v>182.5</v>
      </c>
      <c r="V2" s="57"/>
      <c r="W2" s="68">
        <f>+U2*3%</f>
        <v>5.4749999999999996</v>
      </c>
      <c r="X2" s="57"/>
      <c r="Y2" s="57">
        <f t="shared" ref="Y2:Y16" si="6">+W2+X2</f>
        <v>5.4749999999999996</v>
      </c>
      <c r="Z2" s="57"/>
      <c r="AA2" s="57"/>
      <c r="AB2" s="119">
        <f>+U2-V2-Y2+Z2-AA2</f>
        <v>177.02500000000001</v>
      </c>
      <c r="AC2" s="61">
        <f t="shared" ref="AC2:AC16" si="7">SUM(V2:X2)</f>
        <v>5.4749999999999996</v>
      </c>
      <c r="AD2" s="61">
        <f t="shared" ref="AD2:AD16" si="8">U2-AB2</f>
        <v>5.4749999999999943</v>
      </c>
      <c r="AE2" s="62" t="s">
        <v>7</v>
      </c>
      <c r="AF2" s="62">
        <v>16</v>
      </c>
      <c r="AG2" s="88"/>
      <c r="AH2" s="88"/>
      <c r="AI2" s="88">
        <v>1</v>
      </c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</row>
    <row r="3" spans="1:1028" s="62" customFormat="1" ht="15" customHeight="1" x14ac:dyDescent="0.25">
      <c r="A3" s="55" t="s">
        <v>125</v>
      </c>
      <c r="B3" s="56" t="s">
        <v>127</v>
      </c>
      <c r="C3" s="55" t="s">
        <v>129</v>
      </c>
      <c r="D3" s="55">
        <v>122171580</v>
      </c>
      <c r="E3" s="56" t="s">
        <v>61</v>
      </c>
      <c r="F3" s="57">
        <v>182.5</v>
      </c>
      <c r="G3" s="57"/>
      <c r="H3" s="57">
        <f t="shared" si="0"/>
        <v>182.5</v>
      </c>
      <c r="I3" s="58">
        <v>120</v>
      </c>
      <c r="J3" s="58">
        <f t="shared" si="1"/>
        <v>1.5208333333333333</v>
      </c>
      <c r="K3" s="59">
        <f>VLOOKUP($A3,'ASISTENCIA '!$A:$Y,22,FALSE)</f>
        <v>0</v>
      </c>
      <c r="L3" s="59">
        <f>VLOOKUP($A3,'ASISTENCIA '!$A:$Y,23,FALSE)</f>
        <v>0</v>
      </c>
      <c r="M3" s="59">
        <f t="shared" si="2"/>
        <v>120</v>
      </c>
      <c r="N3" s="58"/>
      <c r="O3" s="60"/>
      <c r="P3" s="57">
        <f t="shared" si="3"/>
        <v>182.5</v>
      </c>
      <c r="Q3" s="59">
        <f>VLOOKUP($A3,'ASISTENCIA '!$A:$Y,24,FALSE)</f>
        <v>2</v>
      </c>
      <c r="R3" s="57">
        <f t="shared" si="4"/>
        <v>118</v>
      </c>
      <c r="S3" s="57">
        <f t="shared" si="5"/>
        <v>179.45833333333331</v>
      </c>
      <c r="T3" s="57"/>
      <c r="U3" s="57">
        <f t="shared" ref="U3:U67" si="9">$S3+$T3</f>
        <v>179.45833333333331</v>
      </c>
      <c r="V3" s="57"/>
      <c r="W3" s="68">
        <f>+U3*3%</f>
        <v>5.3837499999999991</v>
      </c>
      <c r="X3" s="57"/>
      <c r="Y3" s="57">
        <f t="shared" si="6"/>
        <v>5.3837499999999991</v>
      </c>
      <c r="Z3" s="57"/>
      <c r="AA3" s="57"/>
      <c r="AB3" s="119">
        <f t="shared" ref="AB3:AB65" si="10">+U3-V3-Y3+Z3-AA3</f>
        <v>174.07458333333332</v>
      </c>
      <c r="AC3" s="61">
        <f t="shared" si="7"/>
        <v>5.3837499999999991</v>
      </c>
      <c r="AD3" s="61">
        <f t="shared" si="8"/>
        <v>5.383749999999992</v>
      </c>
      <c r="AG3" s="88"/>
      <c r="AH3" s="88"/>
      <c r="AI3" s="88">
        <v>2</v>
      </c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V3" s="88"/>
      <c r="NW3" s="88"/>
      <c r="NX3" s="88"/>
      <c r="NY3" s="88"/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M3" s="88"/>
      <c r="PN3" s="88"/>
      <c r="PO3" s="88"/>
      <c r="PP3" s="88"/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D3" s="88"/>
      <c r="RE3" s="88"/>
      <c r="RF3" s="88"/>
      <c r="RG3" s="88"/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U3" s="88"/>
      <c r="SV3" s="88"/>
      <c r="SW3" s="88"/>
      <c r="SX3" s="88"/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L3" s="88"/>
      <c r="UM3" s="88"/>
      <c r="UN3" s="88"/>
      <c r="UO3" s="88"/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C3" s="88"/>
      <c r="WD3" s="88"/>
      <c r="WE3" s="88"/>
      <c r="WF3" s="88"/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T3" s="88"/>
      <c r="XU3" s="88"/>
      <c r="XV3" s="88"/>
      <c r="XW3" s="88"/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K3" s="88"/>
      <c r="ZL3" s="88"/>
      <c r="ZM3" s="88"/>
      <c r="ZN3" s="88"/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B3" s="88"/>
      <c r="ABC3" s="88"/>
      <c r="ABD3" s="88"/>
      <c r="ABE3" s="88"/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  <c r="ABY3" s="88"/>
      <c r="ABZ3" s="88"/>
      <c r="ACA3" s="88"/>
      <c r="ACB3" s="88"/>
      <c r="ACC3" s="88"/>
      <c r="ACD3" s="88"/>
      <c r="ACE3" s="88"/>
      <c r="ACF3" s="88"/>
      <c r="ACG3" s="88"/>
      <c r="ACH3" s="88"/>
      <c r="ACI3" s="88"/>
      <c r="ACJ3" s="88"/>
      <c r="ACK3" s="88"/>
      <c r="ACL3" s="88"/>
      <c r="ACM3" s="88"/>
      <c r="ACN3" s="88"/>
      <c r="ACO3" s="88"/>
      <c r="ACP3" s="88"/>
      <c r="ACQ3" s="88"/>
      <c r="ACR3" s="88"/>
      <c r="ACS3" s="88"/>
      <c r="ACT3" s="88"/>
      <c r="ACU3" s="88"/>
      <c r="ACV3" s="88"/>
      <c r="ACW3" s="88"/>
      <c r="ACX3" s="88"/>
      <c r="ACY3" s="88"/>
      <c r="ACZ3" s="88"/>
      <c r="ADA3" s="88"/>
      <c r="ADB3" s="88"/>
      <c r="ADC3" s="88"/>
      <c r="ADD3" s="88"/>
      <c r="ADE3" s="88"/>
      <c r="ADF3" s="88"/>
      <c r="ADG3" s="88"/>
      <c r="ADH3" s="88"/>
      <c r="ADI3" s="88"/>
      <c r="ADJ3" s="88"/>
      <c r="ADK3" s="88"/>
      <c r="ADL3" s="88"/>
      <c r="ADM3" s="88"/>
      <c r="ADN3" s="88"/>
      <c r="ADO3" s="88"/>
      <c r="ADP3" s="88"/>
      <c r="ADQ3" s="88"/>
      <c r="ADR3" s="88"/>
      <c r="ADS3" s="88"/>
      <c r="ADT3" s="88"/>
      <c r="ADU3" s="88"/>
      <c r="ADV3" s="88"/>
      <c r="ADW3" s="88"/>
      <c r="ADX3" s="88"/>
      <c r="ADY3" s="88"/>
      <c r="ADZ3" s="88"/>
      <c r="AEA3" s="88"/>
      <c r="AEB3" s="88"/>
      <c r="AEC3" s="88"/>
      <c r="AED3" s="88"/>
      <c r="AEE3" s="88"/>
      <c r="AEF3" s="88"/>
      <c r="AEG3" s="88"/>
      <c r="AEH3" s="88"/>
      <c r="AEI3" s="88"/>
      <c r="AEJ3" s="88"/>
      <c r="AEK3" s="88"/>
      <c r="AEL3" s="88"/>
      <c r="AEM3" s="88"/>
      <c r="AEN3" s="88"/>
      <c r="AEO3" s="88"/>
      <c r="AEP3" s="88"/>
      <c r="AEQ3" s="88"/>
      <c r="AER3" s="88"/>
      <c r="AES3" s="88"/>
      <c r="AET3" s="88"/>
      <c r="AEU3" s="88"/>
      <c r="AEV3" s="88"/>
      <c r="AEW3" s="88"/>
      <c r="AEX3" s="88"/>
      <c r="AEY3" s="88"/>
      <c r="AEZ3" s="88"/>
      <c r="AFA3" s="88"/>
      <c r="AFB3" s="88"/>
      <c r="AFC3" s="88"/>
      <c r="AFD3" s="88"/>
      <c r="AFE3" s="88"/>
      <c r="AFF3" s="88"/>
      <c r="AFG3" s="88"/>
      <c r="AFH3" s="88"/>
      <c r="AFI3" s="88"/>
      <c r="AFJ3" s="88"/>
      <c r="AFK3" s="88"/>
      <c r="AFL3" s="88"/>
      <c r="AFM3" s="88"/>
      <c r="AFN3" s="88"/>
      <c r="AFO3" s="88"/>
      <c r="AFP3" s="88"/>
      <c r="AFQ3" s="88"/>
      <c r="AFR3" s="88"/>
      <c r="AFS3" s="88"/>
      <c r="AFT3" s="88"/>
      <c r="AFU3" s="88"/>
      <c r="AFV3" s="88"/>
      <c r="AFW3" s="88"/>
      <c r="AFX3" s="88"/>
      <c r="AFY3" s="88"/>
      <c r="AFZ3" s="88"/>
      <c r="AGA3" s="88"/>
      <c r="AGB3" s="88"/>
      <c r="AGC3" s="88"/>
      <c r="AGD3" s="88"/>
      <c r="AGE3" s="88"/>
      <c r="AGF3" s="88"/>
      <c r="AGG3" s="88"/>
      <c r="AGH3" s="88"/>
      <c r="AGI3" s="88"/>
      <c r="AGJ3" s="88"/>
      <c r="AGK3" s="88"/>
      <c r="AGL3" s="88"/>
      <c r="AGM3" s="88"/>
      <c r="AGN3" s="88"/>
      <c r="AGO3" s="88"/>
      <c r="AGP3" s="88"/>
      <c r="AGQ3" s="88"/>
      <c r="AGR3" s="88"/>
      <c r="AGS3" s="88"/>
      <c r="AGT3" s="88"/>
      <c r="AGU3" s="88"/>
      <c r="AGV3" s="88"/>
      <c r="AGW3" s="88"/>
      <c r="AGX3" s="88"/>
      <c r="AGY3" s="88"/>
      <c r="AGZ3" s="88"/>
      <c r="AHA3" s="88"/>
      <c r="AHB3" s="88"/>
      <c r="AHC3" s="88"/>
      <c r="AHD3" s="88"/>
      <c r="AHE3" s="88"/>
      <c r="AHF3" s="88"/>
      <c r="AHG3" s="88"/>
      <c r="AHH3" s="88"/>
      <c r="AHI3" s="88"/>
      <c r="AHJ3" s="88"/>
      <c r="AHK3" s="88"/>
      <c r="AHL3" s="88"/>
      <c r="AHM3" s="88"/>
      <c r="AHN3" s="88"/>
      <c r="AHO3" s="88"/>
      <c r="AHP3" s="88"/>
      <c r="AHQ3" s="88"/>
      <c r="AHR3" s="88"/>
      <c r="AHS3" s="88"/>
      <c r="AHT3" s="88"/>
      <c r="AHU3" s="88"/>
      <c r="AHV3" s="88"/>
      <c r="AHW3" s="88"/>
      <c r="AHX3" s="88"/>
      <c r="AHY3" s="88"/>
      <c r="AHZ3" s="88"/>
      <c r="AIA3" s="88"/>
      <c r="AIB3" s="88"/>
      <c r="AIC3" s="88"/>
      <c r="AID3" s="88"/>
      <c r="AIE3" s="88"/>
      <c r="AIF3" s="88"/>
      <c r="AIG3" s="88"/>
      <c r="AIH3" s="88"/>
      <c r="AII3" s="88"/>
      <c r="AIJ3" s="88"/>
      <c r="AIK3" s="88"/>
      <c r="AIL3" s="88"/>
      <c r="AIM3" s="88"/>
      <c r="AIN3" s="88"/>
      <c r="AIO3" s="88"/>
      <c r="AIP3" s="88"/>
      <c r="AIQ3" s="88"/>
      <c r="AIR3" s="88"/>
      <c r="AIS3" s="88"/>
      <c r="AIT3" s="88"/>
      <c r="AIU3" s="88"/>
      <c r="AIV3" s="88"/>
      <c r="AIW3" s="88"/>
      <c r="AIX3" s="88"/>
      <c r="AIY3" s="88"/>
      <c r="AIZ3" s="88"/>
      <c r="AJA3" s="88"/>
      <c r="AJB3" s="88"/>
      <c r="AJC3" s="88"/>
      <c r="AJD3" s="88"/>
      <c r="AJE3" s="88"/>
      <c r="AJF3" s="88"/>
      <c r="AJG3" s="88"/>
      <c r="AJH3" s="88"/>
      <c r="AJI3" s="88"/>
      <c r="AJJ3" s="88"/>
      <c r="AJK3" s="88"/>
      <c r="AJL3" s="88"/>
      <c r="AJM3" s="88"/>
      <c r="AJN3" s="88"/>
      <c r="AJO3" s="88"/>
      <c r="AJP3" s="88"/>
      <c r="AJQ3" s="88"/>
      <c r="AJR3" s="88"/>
      <c r="AJS3" s="88"/>
      <c r="AJT3" s="88"/>
      <c r="AJU3" s="88"/>
      <c r="AJV3" s="88"/>
      <c r="AJW3" s="88"/>
      <c r="AJX3" s="88"/>
      <c r="AJY3" s="88"/>
      <c r="AJZ3" s="88"/>
      <c r="AKA3" s="88"/>
      <c r="AKB3" s="88"/>
      <c r="AKC3" s="88"/>
      <c r="AKD3" s="88"/>
      <c r="AKE3" s="88"/>
      <c r="AKF3" s="88"/>
      <c r="AKG3" s="88"/>
      <c r="AKH3" s="88"/>
      <c r="AKI3" s="88"/>
      <c r="AKJ3" s="88"/>
      <c r="AKK3" s="88"/>
      <c r="AKL3" s="88"/>
      <c r="AKM3" s="88"/>
      <c r="AKN3" s="88"/>
      <c r="AKO3" s="88"/>
      <c r="AKP3" s="88"/>
      <c r="AKQ3" s="88"/>
      <c r="AKR3" s="88"/>
      <c r="AKS3" s="88"/>
      <c r="AKT3" s="88"/>
      <c r="AKU3" s="88"/>
      <c r="AKV3" s="88"/>
      <c r="AKW3" s="88"/>
      <c r="AKX3" s="88"/>
      <c r="AKY3" s="88"/>
      <c r="AKZ3" s="88"/>
      <c r="ALA3" s="88"/>
      <c r="ALB3" s="88"/>
      <c r="ALC3" s="88"/>
      <c r="ALD3" s="88"/>
      <c r="ALE3" s="88"/>
      <c r="ALF3" s="88"/>
      <c r="ALG3" s="88"/>
      <c r="ALH3" s="88"/>
      <c r="ALI3" s="88"/>
      <c r="ALJ3" s="88"/>
      <c r="ALK3" s="88"/>
      <c r="ALL3" s="88"/>
      <c r="ALM3" s="88"/>
      <c r="ALN3" s="88"/>
      <c r="ALO3" s="88"/>
      <c r="ALP3" s="88"/>
      <c r="ALQ3" s="88"/>
      <c r="ALR3" s="88"/>
      <c r="ALS3" s="88"/>
      <c r="ALT3" s="88"/>
      <c r="ALU3" s="88"/>
      <c r="ALV3" s="88"/>
      <c r="ALW3" s="88"/>
      <c r="ALX3" s="88"/>
      <c r="ALY3" s="88"/>
      <c r="ALZ3" s="88"/>
      <c r="AMA3" s="88"/>
      <c r="AMB3" s="88"/>
      <c r="AMC3" s="88"/>
      <c r="AMD3" s="88"/>
      <c r="AME3" s="88"/>
      <c r="AMF3" s="88"/>
      <c r="AMG3" s="88"/>
      <c r="AMH3" s="88"/>
      <c r="AMI3" s="88"/>
      <c r="AMJ3" s="88"/>
      <c r="AMK3" s="88"/>
      <c r="AML3" s="88"/>
      <c r="AMM3" s="88"/>
      <c r="AMN3" s="88"/>
    </row>
    <row r="4" spans="1:1028" s="112" customFormat="1" ht="15" customHeight="1" x14ac:dyDescent="0.25">
      <c r="A4" s="19" t="s">
        <v>167</v>
      </c>
      <c r="B4" s="19" t="s">
        <v>93</v>
      </c>
      <c r="C4" s="19" t="s">
        <v>168</v>
      </c>
      <c r="D4" s="19">
        <v>123621161</v>
      </c>
      <c r="E4" s="7" t="s">
        <v>61</v>
      </c>
      <c r="F4" s="106">
        <v>186</v>
      </c>
      <c r="G4" s="106"/>
      <c r="H4" s="106">
        <f t="shared" si="0"/>
        <v>186</v>
      </c>
      <c r="I4" s="107">
        <v>120</v>
      </c>
      <c r="J4" s="107">
        <f t="shared" si="1"/>
        <v>1.55</v>
      </c>
      <c r="K4" s="108">
        <f>VLOOKUP($A4,'ASISTENCIA '!$A:$Y,22,FALSE)</f>
        <v>0</v>
      </c>
      <c r="L4" s="108">
        <f>VLOOKUP($A4,'ASISTENCIA '!$A:$Y,23,FALSE)</f>
        <v>0</v>
      </c>
      <c r="M4" s="108">
        <f t="shared" si="2"/>
        <v>120</v>
      </c>
      <c r="N4" s="107"/>
      <c r="O4" s="109"/>
      <c r="P4" s="106">
        <f t="shared" si="3"/>
        <v>186</v>
      </c>
      <c r="Q4" s="108">
        <f>VLOOKUP($A4,'ASISTENCIA '!$A:$Y,24,FALSE)</f>
        <v>5.5</v>
      </c>
      <c r="R4" s="106">
        <f t="shared" si="4"/>
        <v>114.5</v>
      </c>
      <c r="S4" s="106">
        <f t="shared" si="5"/>
        <v>177.47499999999999</v>
      </c>
      <c r="T4" s="106"/>
      <c r="U4" s="106">
        <f t="shared" si="9"/>
        <v>177.47499999999999</v>
      </c>
      <c r="V4" s="106">
        <f t="shared" ref="V4:V66" si="11">+U4*0.1</f>
        <v>17.747499999999999</v>
      </c>
      <c r="W4" s="110"/>
      <c r="X4" s="106"/>
      <c r="Y4" s="106">
        <f t="shared" si="6"/>
        <v>0</v>
      </c>
      <c r="Z4" s="106"/>
      <c r="AA4" s="106"/>
      <c r="AB4" s="111">
        <f t="shared" si="10"/>
        <v>159.72749999999999</v>
      </c>
      <c r="AC4" s="14">
        <f t="shared" si="7"/>
        <v>17.747499999999999</v>
      </c>
      <c r="AD4" s="14">
        <f t="shared" si="8"/>
        <v>17.747500000000002</v>
      </c>
      <c r="AE4" s="112" t="s">
        <v>8</v>
      </c>
      <c r="AF4" s="112">
        <v>8</v>
      </c>
      <c r="AI4" s="88">
        <v>3</v>
      </c>
    </row>
    <row r="5" spans="1:1028" s="112" customFormat="1" ht="15" customHeight="1" x14ac:dyDescent="0.25">
      <c r="A5" s="87" t="s">
        <v>152</v>
      </c>
      <c r="B5" s="7" t="s">
        <v>246</v>
      </c>
      <c r="C5" s="7" t="s">
        <v>153</v>
      </c>
      <c r="D5" s="7">
        <v>123410961</v>
      </c>
      <c r="E5" s="7" t="s">
        <v>61</v>
      </c>
      <c r="F5" s="106">
        <v>186</v>
      </c>
      <c r="G5" s="106"/>
      <c r="H5" s="106">
        <f t="shared" si="0"/>
        <v>186</v>
      </c>
      <c r="I5" s="107">
        <v>120</v>
      </c>
      <c r="J5" s="107">
        <f t="shared" si="1"/>
        <v>1.55</v>
      </c>
      <c r="K5" s="108">
        <f>VLOOKUP($A5,'ASISTENCIA '!$A:$Y,22,FALSE)</f>
        <v>0</v>
      </c>
      <c r="L5" s="108">
        <f>VLOOKUP($A5,'ASISTENCIA '!$A:$Y,23,FALSE)</f>
        <v>1</v>
      </c>
      <c r="M5" s="108">
        <f t="shared" si="2"/>
        <v>112</v>
      </c>
      <c r="N5" s="107"/>
      <c r="O5" s="109"/>
      <c r="P5" s="106">
        <f t="shared" si="3"/>
        <v>173.6</v>
      </c>
      <c r="Q5" s="108">
        <f>VLOOKUP($A5,'ASISTENCIA '!$A:$Y,24,FALSE)</f>
        <v>0</v>
      </c>
      <c r="R5" s="106">
        <f t="shared" si="4"/>
        <v>112</v>
      </c>
      <c r="S5" s="106">
        <f t="shared" si="5"/>
        <v>173.6</v>
      </c>
      <c r="T5" s="106"/>
      <c r="U5" s="106">
        <f t="shared" si="9"/>
        <v>173.6</v>
      </c>
      <c r="V5" s="106">
        <f t="shared" si="11"/>
        <v>17.36</v>
      </c>
      <c r="W5" s="110"/>
      <c r="X5" s="106"/>
      <c r="Y5" s="106">
        <f t="shared" si="6"/>
        <v>0</v>
      </c>
      <c r="Z5" s="106"/>
      <c r="AA5" s="106"/>
      <c r="AB5" s="111">
        <f t="shared" si="10"/>
        <v>156.24</v>
      </c>
      <c r="AC5" s="14">
        <f t="shared" si="7"/>
        <v>17.36</v>
      </c>
      <c r="AD5" s="14">
        <f t="shared" si="8"/>
        <v>17.359999999999985</v>
      </c>
      <c r="AI5" s="88">
        <v>4</v>
      </c>
    </row>
    <row r="6" spans="1:1028" s="112" customFormat="1" ht="15" customHeight="1" x14ac:dyDescent="0.25">
      <c r="A6" s="19" t="s">
        <v>154</v>
      </c>
      <c r="B6" s="7" t="s">
        <v>93</v>
      </c>
      <c r="C6" s="7" t="s">
        <v>155</v>
      </c>
      <c r="D6" s="19">
        <v>123449936</v>
      </c>
      <c r="E6" s="7" t="s">
        <v>61</v>
      </c>
      <c r="F6" s="106">
        <v>186</v>
      </c>
      <c r="G6" s="106"/>
      <c r="H6" s="106">
        <f t="shared" si="0"/>
        <v>186</v>
      </c>
      <c r="I6" s="107">
        <v>120</v>
      </c>
      <c r="J6" s="107">
        <f t="shared" si="1"/>
        <v>1.55</v>
      </c>
      <c r="K6" s="108">
        <f>VLOOKUP($A6,'ASISTENCIA '!$A:$Y,22,FALSE)</f>
        <v>1</v>
      </c>
      <c r="L6" s="108">
        <f>VLOOKUP($A6,'ASISTENCIA '!$A:$Y,23,FALSE)</f>
        <v>0</v>
      </c>
      <c r="M6" s="108">
        <f t="shared" si="2"/>
        <v>104</v>
      </c>
      <c r="N6" s="107"/>
      <c r="O6" s="109"/>
      <c r="P6" s="106">
        <f t="shared" si="3"/>
        <v>161.20000000000002</v>
      </c>
      <c r="Q6" s="108">
        <f>VLOOKUP($A6,'ASISTENCIA '!$A:$Y,24,FALSE)</f>
        <v>0.5</v>
      </c>
      <c r="R6" s="106">
        <f t="shared" si="4"/>
        <v>103.5</v>
      </c>
      <c r="S6" s="106">
        <f t="shared" si="5"/>
        <v>160.42500000000001</v>
      </c>
      <c r="T6" s="106"/>
      <c r="U6" s="106">
        <f t="shared" si="9"/>
        <v>160.42500000000001</v>
      </c>
      <c r="V6" s="106">
        <f t="shared" si="11"/>
        <v>16.0425</v>
      </c>
      <c r="W6" s="110"/>
      <c r="X6" s="106"/>
      <c r="Y6" s="106">
        <f t="shared" si="6"/>
        <v>0</v>
      </c>
      <c r="Z6" s="106"/>
      <c r="AA6" s="106"/>
      <c r="AB6" s="111">
        <f t="shared" si="10"/>
        <v>144.38250000000002</v>
      </c>
      <c r="AC6" s="14">
        <f t="shared" si="7"/>
        <v>16.0425</v>
      </c>
      <c r="AD6" s="14">
        <f t="shared" si="8"/>
        <v>16.04249999999999</v>
      </c>
      <c r="AI6" s="88">
        <v>5</v>
      </c>
    </row>
    <row r="7" spans="1:1028" s="112" customFormat="1" ht="15" customHeight="1" x14ac:dyDescent="0.25">
      <c r="A7" s="19" t="s">
        <v>199</v>
      </c>
      <c r="B7" s="7" t="s">
        <v>93</v>
      </c>
      <c r="C7" s="7" t="s">
        <v>95</v>
      </c>
      <c r="D7" s="7">
        <v>121739080</v>
      </c>
      <c r="E7" s="7" t="s">
        <v>61</v>
      </c>
      <c r="F7" s="106">
        <v>186</v>
      </c>
      <c r="G7" s="106"/>
      <c r="H7" s="106">
        <f t="shared" si="0"/>
        <v>186</v>
      </c>
      <c r="I7" s="107">
        <v>120</v>
      </c>
      <c r="J7" s="107">
        <f t="shared" si="1"/>
        <v>1.55</v>
      </c>
      <c r="K7" s="108">
        <f>VLOOKUP($A7,'ASISTENCIA '!$A:$Y,22,FALSE)</f>
        <v>1</v>
      </c>
      <c r="L7" s="108">
        <f>VLOOKUP($A7,'ASISTENCIA '!$A:$Y,23,FALSE)</f>
        <v>0</v>
      </c>
      <c r="M7" s="108">
        <f t="shared" si="2"/>
        <v>104</v>
      </c>
      <c r="N7" s="107"/>
      <c r="O7" s="109"/>
      <c r="P7" s="106">
        <f t="shared" si="3"/>
        <v>161.20000000000002</v>
      </c>
      <c r="Q7" s="108">
        <f>VLOOKUP($A7,'ASISTENCIA '!$A:$Y,24,FALSE)</f>
        <v>6</v>
      </c>
      <c r="R7" s="106">
        <f t="shared" si="4"/>
        <v>98</v>
      </c>
      <c r="S7" s="106">
        <f t="shared" si="5"/>
        <v>151.9</v>
      </c>
      <c r="T7" s="106"/>
      <c r="U7" s="106">
        <f t="shared" si="9"/>
        <v>151.9</v>
      </c>
      <c r="V7" s="106">
        <f t="shared" si="11"/>
        <v>15.190000000000001</v>
      </c>
      <c r="W7" s="110"/>
      <c r="X7" s="106"/>
      <c r="Y7" s="106">
        <f t="shared" si="6"/>
        <v>0</v>
      </c>
      <c r="Z7" s="106"/>
      <c r="AA7" s="106"/>
      <c r="AB7" s="111">
        <f t="shared" si="10"/>
        <v>136.71</v>
      </c>
      <c r="AC7" s="14">
        <f t="shared" si="7"/>
        <v>15.190000000000001</v>
      </c>
      <c r="AD7" s="14">
        <f t="shared" si="8"/>
        <v>15.189999999999998</v>
      </c>
      <c r="AI7" s="88">
        <v>6</v>
      </c>
    </row>
    <row r="8" spans="1:1028" s="112" customFormat="1" ht="15" customHeight="1" x14ac:dyDescent="0.25">
      <c r="A8" s="87" t="s">
        <v>96</v>
      </c>
      <c r="B8" s="7" t="s">
        <v>246</v>
      </c>
      <c r="C8" s="7" t="s">
        <v>97</v>
      </c>
      <c r="D8" s="7">
        <v>122165277</v>
      </c>
      <c r="E8" s="7" t="s">
        <v>61</v>
      </c>
      <c r="F8" s="106">
        <v>186</v>
      </c>
      <c r="G8" s="106"/>
      <c r="H8" s="106">
        <f t="shared" si="0"/>
        <v>186</v>
      </c>
      <c r="I8" s="107">
        <v>120</v>
      </c>
      <c r="J8" s="107">
        <f t="shared" si="1"/>
        <v>1.55</v>
      </c>
      <c r="K8" s="108">
        <f>VLOOKUP($A8,'ASISTENCIA '!$A:$Y,22,FALSE)</f>
        <v>0</v>
      </c>
      <c r="L8" s="108">
        <f>VLOOKUP($A8,'ASISTENCIA '!$A:$Y,23,FALSE)</f>
        <v>0</v>
      </c>
      <c r="M8" s="108">
        <f t="shared" si="2"/>
        <v>120</v>
      </c>
      <c r="N8" s="107"/>
      <c r="O8" s="109"/>
      <c r="P8" s="106">
        <f t="shared" si="3"/>
        <v>186</v>
      </c>
      <c r="Q8" s="108">
        <f>VLOOKUP($A8,'ASISTENCIA '!$A:$Y,24,FALSE)</f>
        <v>3</v>
      </c>
      <c r="R8" s="106">
        <f t="shared" si="4"/>
        <v>117</v>
      </c>
      <c r="S8" s="106">
        <f t="shared" si="5"/>
        <v>181.35</v>
      </c>
      <c r="T8" s="106"/>
      <c r="U8" s="106">
        <f t="shared" si="9"/>
        <v>181.35</v>
      </c>
      <c r="V8" s="106">
        <f t="shared" si="11"/>
        <v>18.135000000000002</v>
      </c>
      <c r="W8" s="110"/>
      <c r="X8" s="106"/>
      <c r="Y8" s="106">
        <f t="shared" si="6"/>
        <v>0</v>
      </c>
      <c r="Z8" s="106"/>
      <c r="AA8" s="106"/>
      <c r="AB8" s="111">
        <f t="shared" si="10"/>
        <v>163.215</v>
      </c>
      <c r="AC8" s="14">
        <f t="shared" si="7"/>
        <v>18.135000000000002</v>
      </c>
      <c r="AD8" s="14">
        <f t="shared" si="8"/>
        <v>18.134999999999991</v>
      </c>
      <c r="AI8" s="88">
        <v>7</v>
      </c>
    </row>
    <row r="9" spans="1:1028" s="112" customFormat="1" ht="15" customHeight="1" x14ac:dyDescent="0.25">
      <c r="A9" s="19" t="s">
        <v>171</v>
      </c>
      <c r="B9" s="7" t="s">
        <v>93</v>
      </c>
      <c r="C9" s="7" t="s">
        <v>172</v>
      </c>
      <c r="D9" s="7">
        <v>123630741</v>
      </c>
      <c r="E9" s="7" t="s">
        <v>61</v>
      </c>
      <c r="F9" s="106">
        <v>186</v>
      </c>
      <c r="G9" s="106"/>
      <c r="H9" s="106">
        <f t="shared" si="0"/>
        <v>186</v>
      </c>
      <c r="I9" s="107">
        <v>120</v>
      </c>
      <c r="J9" s="107">
        <f t="shared" si="1"/>
        <v>1.55</v>
      </c>
      <c r="K9" s="108">
        <f>VLOOKUP($A9,'ASISTENCIA '!$A:$Y,22,FALSE)</f>
        <v>0</v>
      </c>
      <c r="L9" s="108">
        <f>VLOOKUP($A9,'ASISTENCIA '!$A:$Y,23,FALSE)</f>
        <v>0</v>
      </c>
      <c r="M9" s="108">
        <f t="shared" si="2"/>
        <v>120</v>
      </c>
      <c r="N9" s="107"/>
      <c r="O9" s="109"/>
      <c r="P9" s="106">
        <f t="shared" si="3"/>
        <v>186</v>
      </c>
      <c r="Q9" s="108">
        <f>VLOOKUP($A9,'ASISTENCIA '!$A:$Y,24,FALSE)</f>
        <v>1</v>
      </c>
      <c r="R9" s="106">
        <f t="shared" si="4"/>
        <v>119</v>
      </c>
      <c r="S9" s="106">
        <f t="shared" si="5"/>
        <v>184.45000000000002</v>
      </c>
      <c r="T9" s="106"/>
      <c r="U9" s="106">
        <f t="shared" si="9"/>
        <v>184.45000000000002</v>
      </c>
      <c r="V9" s="106">
        <f t="shared" si="11"/>
        <v>18.445000000000004</v>
      </c>
      <c r="W9" s="110"/>
      <c r="X9" s="106"/>
      <c r="Y9" s="106">
        <f t="shared" si="6"/>
        <v>0</v>
      </c>
      <c r="Z9" s="106"/>
      <c r="AA9" s="106"/>
      <c r="AB9" s="111">
        <f t="shared" si="10"/>
        <v>166.00500000000002</v>
      </c>
      <c r="AC9" s="14">
        <f t="shared" si="7"/>
        <v>18.445000000000004</v>
      </c>
      <c r="AD9" s="14">
        <f t="shared" si="8"/>
        <v>18.444999999999993</v>
      </c>
      <c r="AE9" s="112" t="s">
        <v>8</v>
      </c>
      <c r="AF9" s="112">
        <v>8</v>
      </c>
      <c r="AI9" s="88">
        <v>8</v>
      </c>
    </row>
    <row r="10" spans="1:1028" s="112" customFormat="1" ht="15" customHeight="1" x14ac:dyDescent="0.25">
      <c r="A10" s="87" t="s">
        <v>223</v>
      </c>
      <c r="B10" s="7" t="s">
        <v>246</v>
      </c>
      <c r="C10" s="7" t="s">
        <v>224</v>
      </c>
      <c r="D10" s="7">
        <v>122922925</v>
      </c>
      <c r="E10" s="7" t="s">
        <v>61</v>
      </c>
      <c r="F10" s="106">
        <v>186</v>
      </c>
      <c r="G10" s="106"/>
      <c r="H10" s="106">
        <f t="shared" si="0"/>
        <v>186</v>
      </c>
      <c r="I10" s="107">
        <v>120</v>
      </c>
      <c r="J10" s="107">
        <f t="shared" si="1"/>
        <v>1.55</v>
      </c>
      <c r="K10" s="108">
        <f>VLOOKUP($A10,'ASISTENCIA '!$A:$Y,22,FALSE)</f>
        <v>3</v>
      </c>
      <c r="L10" s="108">
        <f>VLOOKUP($A10,'ASISTENCIA '!$A:$Y,23,FALSE)</f>
        <v>1</v>
      </c>
      <c r="M10" s="108">
        <f t="shared" si="2"/>
        <v>64</v>
      </c>
      <c r="N10" s="107"/>
      <c r="O10" s="109"/>
      <c r="P10" s="106">
        <f t="shared" si="3"/>
        <v>99.2</v>
      </c>
      <c r="Q10" s="108">
        <f>VLOOKUP($A10,'ASISTENCIA '!$A:$Y,24,FALSE)</f>
        <v>0.5</v>
      </c>
      <c r="R10" s="106">
        <f t="shared" si="4"/>
        <v>63.5</v>
      </c>
      <c r="S10" s="106">
        <f t="shared" si="5"/>
        <v>98.424999999999997</v>
      </c>
      <c r="T10" s="106"/>
      <c r="U10" s="106">
        <f t="shared" si="9"/>
        <v>98.424999999999997</v>
      </c>
      <c r="V10" s="106">
        <f t="shared" si="11"/>
        <v>9.8425000000000011</v>
      </c>
      <c r="W10" s="110"/>
      <c r="X10" s="106"/>
      <c r="Y10" s="106">
        <f t="shared" si="6"/>
        <v>0</v>
      </c>
      <c r="Z10" s="106"/>
      <c r="AA10" s="106"/>
      <c r="AB10" s="111">
        <f t="shared" si="10"/>
        <v>88.582499999999996</v>
      </c>
      <c r="AC10" s="14">
        <f t="shared" si="7"/>
        <v>9.8425000000000011</v>
      </c>
      <c r="AD10" s="14">
        <f t="shared" si="8"/>
        <v>9.8425000000000011</v>
      </c>
      <c r="AI10" s="88">
        <v>9</v>
      </c>
    </row>
    <row r="11" spans="1:1028" s="62" customFormat="1" ht="15" customHeight="1" x14ac:dyDescent="0.25">
      <c r="A11" s="55" t="s">
        <v>100</v>
      </c>
      <c r="B11" s="55" t="s">
        <v>93</v>
      </c>
      <c r="C11" s="55" t="s">
        <v>101</v>
      </c>
      <c r="D11" s="55">
        <v>121243414</v>
      </c>
      <c r="E11" s="55" t="s">
        <v>61</v>
      </c>
      <c r="F11" s="57">
        <v>182.5</v>
      </c>
      <c r="G11" s="57"/>
      <c r="H11" s="57">
        <f t="shared" si="0"/>
        <v>182.5</v>
      </c>
      <c r="I11" s="58">
        <v>120</v>
      </c>
      <c r="J11" s="58">
        <f t="shared" si="1"/>
        <v>1.5208333333333333</v>
      </c>
      <c r="K11" s="59">
        <f>VLOOKUP($A11,'ASISTENCIA '!$A:$Y,22,FALSE)</f>
        <v>0</v>
      </c>
      <c r="L11" s="59">
        <f>VLOOKUP($A11,'ASISTENCIA '!$A:$Y,23,FALSE)</f>
        <v>0</v>
      </c>
      <c r="M11" s="59">
        <f t="shared" si="2"/>
        <v>120</v>
      </c>
      <c r="N11" s="58"/>
      <c r="O11" s="60"/>
      <c r="P11" s="57">
        <f t="shared" si="3"/>
        <v>182.5</v>
      </c>
      <c r="Q11" s="59">
        <f>VLOOKUP($A11,'ASISTENCIA '!$A:$Y,24,FALSE)</f>
        <v>4</v>
      </c>
      <c r="R11" s="57">
        <f t="shared" si="4"/>
        <v>116</v>
      </c>
      <c r="S11" s="57">
        <f t="shared" si="5"/>
        <v>176.41666666666666</v>
      </c>
      <c r="T11" s="57"/>
      <c r="U11" s="57">
        <f t="shared" si="9"/>
        <v>176.41666666666666</v>
      </c>
      <c r="V11" s="57"/>
      <c r="W11" s="68">
        <f>+U11*3%</f>
        <v>5.2924999999999995</v>
      </c>
      <c r="X11" s="57"/>
      <c r="Y11" s="57">
        <f t="shared" si="6"/>
        <v>5.2924999999999995</v>
      </c>
      <c r="Z11" s="57"/>
      <c r="AA11" s="57"/>
      <c r="AB11" s="119">
        <f t="shared" si="10"/>
        <v>171.12416666666667</v>
      </c>
      <c r="AC11" s="61">
        <f t="shared" si="7"/>
        <v>5.2924999999999995</v>
      </c>
      <c r="AD11" s="61">
        <f t="shared" si="8"/>
        <v>5.2924999999999898</v>
      </c>
      <c r="AI11" s="88">
        <v>10</v>
      </c>
    </row>
    <row r="12" spans="1:1028" s="112" customFormat="1" x14ac:dyDescent="0.25">
      <c r="A12" s="87" t="s">
        <v>177</v>
      </c>
      <c r="B12" s="19" t="s">
        <v>246</v>
      </c>
      <c r="C12" s="19" t="s">
        <v>184</v>
      </c>
      <c r="D12" s="19">
        <v>112594734</v>
      </c>
      <c r="E12" s="7" t="s">
        <v>61</v>
      </c>
      <c r="F12" s="106">
        <v>186</v>
      </c>
      <c r="G12" s="106"/>
      <c r="H12" s="106">
        <f t="shared" si="0"/>
        <v>186</v>
      </c>
      <c r="I12" s="107">
        <v>120</v>
      </c>
      <c r="J12" s="107">
        <f t="shared" si="1"/>
        <v>1.55</v>
      </c>
      <c r="K12" s="108">
        <f>VLOOKUP($A12,'ASISTENCIA '!$A:$Y,22,FALSE)</f>
        <v>0</v>
      </c>
      <c r="L12" s="108">
        <f>VLOOKUP($A12,'ASISTENCIA '!$A:$Y,23,FALSE)</f>
        <v>0</v>
      </c>
      <c r="M12" s="108">
        <f t="shared" si="2"/>
        <v>120</v>
      </c>
      <c r="N12" s="107"/>
      <c r="O12" s="109">
        <v>10.75</v>
      </c>
      <c r="P12" s="106">
        <f t="shared" si="3"/>
        <v>186</v>
      </c>
      <c r="Q12" s="108">
        <f>VLOOKUP($A12,'ASISTENCIA '!$A:$Y,24,FALSE)</f>
        <v>4</v>
      </c>
      <c r="R12" s="106">
        <f t="shared" si="4"/>
        <v>126.75</v>
      </c>
      <c r="S12" s="106">
        <f t="shared" si="5"/>
        <v>196.46250000000001</v>
      </c>
      <c r="T12" s="106"/>
      <c r="U12" s="106">
        <f t="shared" si="9"/>
        <v>196.46250000000001</v>
      </c>
      <c r="V12" s="106">
        <f t="shared" si="11"/>
        <v>19.646250000000002</v>
      </c>
      <c r="W12" s="110"/>
      <c r="X12" s="106"/>
      <c r="Y12" s="106">
        <f t="shared" si="6"/>
        <v>0</v>
      </c>
      <c r="Z12" s="106"/>
      <c r="AA12" s="106">
        <v>25</v>
      </c>
      <c r="AB12" s="111">
        <f t="shared" si="10"/>
        <v>151.81625</v>
      </c>
      <c r="AC12" s="14">
        <f t="shared" si="7"/>
        <v>19.646250000000002</v>
      </c>
      <c r="AD12" s="14">
        <f t="shared" si="8"/>
        <v>44.646250000000009</v>
      </c>
      <c r="AI12" s="88">
        <v>11</v>
      </c>
    </row>
    <row r="13" spans="1:1028" s="112" customFormat="1" ht="15" customHeight="1" x14ac:dyDescent="0.25">
      <c r="A13" s="19" t="s">
        <v>156</v>
      </c>
      <c r="B13" s="7" t="s">
        <v>93</v>
      </c>
      <c r="C13" s="7" t="s">
        <v>157</v>
      </c>
      <c r="D13" s="19">
        <v>123405243</v>
      </c>
      <c r="E13" s="7" t="s">
        <v>61</v>
      </c>
      <c r="F13" s="106">
        <v>186</v>
      </c>
      <c r="G13" s="106"/>
      <c r="H13" s="106">
        <f t="shared" si="0"/>
        <v>186</v>
      </c>
      <c r="I13" s="107">
        <v>120</v>
      </c>
      <c r="J13" s="107">
        <f t="shared" si="1"/>
        <v>1.55</v>
      </c>
      <c r="K13" s="108">
        <f>VLOOKUP($A13,'ASISTENCIA '!$A:$Y,22,FALSE)</f>
        <v>0</v>
      </c>
      <c r="L13" s="108">
        <f>VLOOKUP($A13,'ASISTENCIA '!$A:$Y,23,FALSE)</f>
        <v>0</v>
      </c>
      <c r="M13" s="108">
        <f t="shared" si="2"/>
        <v>120</v>
      </c>
      <c r="N13" s="107"/>
      <c r="O13" s="109"/>
      <c r="P13" s="106">
        <f t="shared" si="3"/>
        <v>186</v>
      </c>
      <c r="Q13" s="108">
        <f>VLOOKUP($A13,'ASISTENCIA '!$A:$Y,24,FALSE)</f>
        <v>1.5</v>
      </c>
      <c r="R13" s="106">
        <f t="shared" si="4"/>
        <v>118.5</v>
      </c>
      <c r="S13" s="106">
        <f t="shared" si="5"/>
        <v>183.67500000000001</v>
      </c>
      <c r="T13" s="106"/>
      <c r="U13" s="106">
        <f t="shared" si="9"/>
        <v>183.67500000000001</v>
      </c>
      <c r="V13" s="106">
        <f t="shared" si="11"/>
        <v>18.367500000000003</v>
      </c>
      <c r="W13" s="110"/>
      <c r="X13" s="106"/>
      <c r="Y13" s="106">
        <f t="shared" si="6"/>
        <v>0</v>
      </c>
      <c r="Z13" s="106"/>
      <c r="AA13" s="106"/>
      <c r="AB13" s="111">
        <f t="shared" si="10"/>
        <v>165.3075</v>
      </c>
      <c r="AC13" s="14">
        <f t="shared" si="7"/>
        <v>18.367500000000003</v>
      </c>
      <c r="AD13" s="14">
        <f t="shared" si="8"/>
        <v>18.367500000000007</v>
      </c>
      <c r="AI13" s="88">
        <v>12</v>
      </c>
    </row>
    <row r="14" spans="1:1028" s="112" customFormat="1" ht="15" customHeight="1" x14ac:dyDescent="0.25">
      <c r="A14" s="7" t="s">
        <v>219</v>
      </c>
      <c r="B14" s="7" t="s">
        <v>93</v>
      </c>
      <c r="C14" s="7" t="s">
        <v>220</v>
      </c>
      <c r="D14" s="7">
        <v>123856775</v>
      </c>
      <c r="E14" s="7" t="s">
        <v>61</v>
      </c>
      <c r="F14" s="106">
        <v>186</v>
      </c>
      <c r="G14" s="106"/>
      <c r="H14" s="106">
        <f t="shared" si="0"/>
        <v>186</v>
      </c>
      <c r="I14" s="107">
        <v>120</v>
      </c>
      <c r="J14" s="107">
        <f t="shared" si="1"/>
        <v>1.55</v>
      </c>
      <c r="K14" s="108">
        <f>VLOOKUP($A14,'ASISTENCIA '!$A:$Y,22,FALSE)</f>
        <v>4</v>
      </c>
      <c r="L14" s="108">
        <f>VLOOKUP($A14,'ASISTENCIA '!$A:$Y,23,FALSE)</f>
        <v>1</v>
      </c>
      <c r="M14" s="108">
        <f t="shared" si="2"/>
        <v>48</v>
      </c>
      <c r="N14" s="107"/>
      <c r="O14" s="109"/>
      <c r="P14" s="106">
        <f t="shared" si="3"/>
        <v>74.400000000000006</v>
      </c>
      <c r="Q14" s="108">
        <f>VLOOKUP($A14,'ASISTENCIA '!$A:$Y,24,FALSE)</f>
        <v>8</v>
      </c>
      <c r="R14" s="106">
        <f t="shared" si="4"/>
        <v>40</v>
      </c>
      <c r="S14" s="106">
        <f t="shared" si="5"/>
        <v>62</v>
      </c>
      <c r="T14" s="106"/>
      <c r="U14" s="106">
        <f t="shared" si="9"/>
        <v>62</v>
      </c>
      <c r="V14" s="106">
        <f t="shared" si="11"/>
        <v>6.2</v>
      </c>
      <c r="W14" s="110"/>
      <c r="X14" s="106"/>
      <c r="Y14" s="106">
        <f t="shared" si="6"/>
        <v>0</v>
      </c>
      <c r="Z14" s="106"/>
      <c r="AA14" s="106"/>
      <c r="AB14" s="111">
        <f t="shared" si="10"/>
        <v>55.8</v>
      </c>
      <c r="AC14" s="14">
        <f t="shared" si="7"/>
        <v>6.2</v>
      </c>
      <c r="AD14" s="14">
        <f t="shared" si="8"/>
        <v>6.2000000000000028</v>
      </c>
      <c r="AI14" s="88">
        <v>13</v>
      </c>
    </row>
    <row r="15" spans="1:1028" s="112" customFormat="1" ht="15" customHeight="1" x14ac:dyDescent="0.25">
      <c r="A15" s="19" t="s">
        <v>181</v>
      </c>
      <c r="B15" s="7" t="s">
        <v>34</v>
      </c>
      <c r="C15" s="7" t="s">
        <v>188</v>
      </c>
      <c r="D15" s="7">
        <v>123922106</v>
      </c>
      <c r="E15" s="7" t="s">
        <v>61</v>
      </c>
      <c r="F15" s="106">
        <v>186</v>
      </c>
      <c r="G15" s="106"/>
      <c r="H15" s="106">
        <f t="shared" si="0"/>
        <v>186</v>
      </c>
      <c r="I15" s="107">
        <v>120</v>
      </c>
      <c r="J15" s="107">
        <f t="shared" si="1"/>
        <v>1.55</v>
      </c>
      <c r="K15" s="108">
        <f>VLOOKUP($A15,'ASISTENCIA '!$A:$Y,22,FALSE)</f>
        <v>0</v>
      </c>
      <c r="L15" s="108">
        <f>VLOOKUP($A15,'ASISTENCIA '!$A:$Y,23,FALSE)</f>
        <v>0</v>
      </c>
      <c r="M15" s="108">
        <f t="shared" si="2"/>
        <v>120</v>
      </c>
      <c r="N15" s="107"/>
      <c r="O15" s="109">
        <v>8.5</v>
      </c>
      <c r="P15" s="106">
        <f t="shared" si="3"/>
        <v>186</v>
      </c>
      <c r="Q15" s="108">
        <f>VLOOKUP($A15,'ASISTENCIA '!$A:$Y,24,FALSE)</f>
        <v>0</v>
      </c>
      <c r="R15" s="106">
        <f t="shared" si="4"/>
        <v>128.5</v>
      </c>
      <c r="S15" s="106">
        <f t="shared" si="5"/>
        <v>199.17500000000001</v>
      </c>
      <c r="T15" s="106"/>
      <c r="U15" s="106">
        <f t="shared" si="9"/>
        <v>199.17500000000001</v>
      </c>
      <c r="V15" s="106">
        <f t="shared" si="11"/>
        <v>19.917500000000004</v>
      </c>
      <c r="W15" s="110"/>
      <c r="X15" s="106"/>
      <c r="Y15" s="106">
        <f t="shared" si="6"/>
        <v>0</v>
      </c>
      <c r="Z15" s="106"/>
      <c r="AA15" s="106"/>
      <c r="AB15" s="111">
        <f t="shared" si="10"/>
        <v>179.25749999999999</v>
      </c>
      <c r="AC15" s="14">
        <f t="shared" si="7"/>
        <v>19.917500000000004</v>
      </c>
      <c r="AD15" s="14">
        <f t="shared" si="8"/>
        <v>19.917500000000018</v>
      </c>
      <c r="AI15" s="88">
        <v>14</v>
      </c>
    </row>
    <row r="16" spans="1:1028" s="112" customFormat="1" ht="15" customHeight="1" x14ac:dyDescent="0.25">
      <c r="A16" s="7" t="s">
        <v>257</v>
      </c>
      <c r="B16" s="7" t="s">
        <v>34</v>
      </c>
      <c r="C16" s="7" t="s">
        <v>258</v>
      </c>
      <c r="D16" s="7">
        <v>125013391</v>
      </c>
      <c r="E16" s="7" t="s">
        <v>61</v>
      </c>
      <c r="F16" s="106">
        <v>186</v>
      </c>
      <c r="G16" s="106"/>
      <c r="H16" s="106">
        <f t="shared" si="0"/>
        <v>186</v>
      </c>
      <c r="I16" s="107">
        <v>120</v>
      </c>
      <c r="J16" s="107">
        <f t="shared" si="1"/>
        <v>1.55</v>
      </c>
      <c r="K16" s="108">
        <f>VLOOKUP($A16,'ASISTENCIA '!$A:$Y,22,FALSE)</f>
        <v>0</v>
      </c>
      <c r="L16" s="108">
        <f>VLOOKUP($A16,'ASISTENCIA '!$A:$Y,23,FALSE)</f>
        <v>0</v>
      </c>
      <c r="M16" s="108">
        <f t="shared" si="2"/>
        <v>120</v>
      </c>
      <c r="N16" s="107"/>
      <c r="O16" s="109"/>
      <c r="P16" s="106">
        <f t="shared" si="3"/>
        <v>186</v>
      </c>
      <c r="Q16" s="108">
        <f>VLOOKUP($A16,'ASISTENCIA '!$A:$Y,24,FALSE)</f>
        <v>0.5</v>
      </c>
      <c r="R16" s="106">
        <f t="shared" si="4"/>
        <v>119.5</v>
      </c>
      <c r="S16" s="106">
        <f t="shared" si="5"/>
        <v>185.22499999999999</v>
      </c>
      <c r="T16" s="106"/>
      <c r="U16" s="106">
        <f t="shared" si="9"/>
        <v>185.22499999999999</v>
      </c>
      <c r="V16" s="106">
        <f t="shared" si="11"/>
        <v>18.522500000000001</v>
      </c>
      <c r="W16" s="110"/>
      <c r="X16" s="106"/>
      <c r="Y16" s="106">
        <f t="shared" si="6"/>
        <v>0</v>
      </c>
      <c r="Z16" s="106"/>
      <c r="AA16" s="106"/>
      <c r="AB16" s="111">
        <f t="shared" si="10"/>
        <v>166.70249999999999</v>
      </c>
      <c r="AC16" s="14">
        <f t="shared" si="7"/>
        <v>18.522500000000001</v>
      </c>
      <c r="AD16" s="14">
        <f t="shared" si="8"/>
        <v>18.522500000000008</v>
      </c>
      <c r="AI16" s="88">
        <v>15</v>
      </c>
    </row>
    <row r="17" spans="1:35" s="112" customFormat="1" ht="15" customHeight="1" x14ac:dyDescent="0.25">
      <c r="A17" s="7" t="s">
        <v>133</v>
      </c>
      <c r="B17" s="20" t="s">
        <v>127</v>
      </c>
      <c r="C17" s="7" t="s">
        <v>134</v>
      </c>
      <c r="D17" s="7">
        <v>123181364</v>
      </c>
      <c r="E17" s="20" t="s">
        <v>61</v>
      </c>
      <c r="F17" s="106">
        <v>186</v>
      </c>
      <c r="G17" s="106"/>
      <c r="H17" s="106">
        <f t="shared" ref="H17:H36" si="12">+F17+G17</f>
        <v>186</v>
      </c>
      <c r="I17" s="107">
        <v>120</v>
      </c>
      <c r="J17" s="107">
        <f t="shared" ref="J17:J36" si="13">+H17/I17</f>
        <v>1.55</v>
      </c>
      <c r="K17" s="108">
        <f>VLOOKUP($A17,'ASISTENCIA '!$A:$Y,22,FALSE)</f>
        <v>0</v>
      </c>
      <c r="L17" s="108">
        <f>VLOOKUP($A17,'ASISTENCIA '!$A:$Y,23,FALSE)</f>
        <v>0</v>
      </c>
      <c r="M17" s="108">
        <f t="shared" si="2"/>
        <v>120</v>
      </c>
      <c r="N17" s="107"/>
      <c r="O17" s="109"/>
      <c r="P17" s="106">
        <f t="shared" ref="P17:P36" si="14">M17*J17</f>
        <v>186</v>
      </c>
      <c r="Q17" s="108">
        <f>VLOOKUP($A17,'ASISTENCIA '!$A:$Y,24,FALSE)</f>
        <v>0</v>
      </c>
      <c r="R17" s="106">
        <f t="shared" si="4"/>
        <v>120</v>
      </c>
      <c r="S17" s="106">
        <f t="shared" si="5"/>
        <v>186</v>
      </c>
      <c r="T17" s="106"/>
      <c r="U17" s="106">
        <f t="shared" si="9"/>
        <v>186</v>
      </c>
      <c r="V17" s="106">
        <f t="shared" si="11"/>
        <v>18.600000000000001</v>
      </c>
      <c r="W17" s="110"/>
      <c r="X17" s="106"/>
      <c r="Y17" s="106">
        <f t="shared" ref="Y17:Y36" si="15">+W17+X17</f>
        <v>0</v>
      </c>
      <c r="Z17" s="106"/>
      <c r="AA17" s="106"/>
      <c r="AB17" s="111">
        <f t="shared" si="10"/>
        <v>167.4</v>
      </c>
      <c r="AC17" s="14">
        <f t="shared" ref="AC17:AC36" si="16">SUM(V17:X17)</f>
        <v>18.600000000000001</v>
      </c>
      <c r="AD17" s="14">
        <f t="shared" ref="AD17:AD36" si="17">U17-AB17</f>
        <v>18.599999999999994</v>
      </c>
      <c r="AI17" s="88">
        <v>16</v>
      </c>
    </row>
    <row r="18" spans="1:35" s="112" customFormat="1" ht="15" customHeight="1" x14ac:dyDescent="0.25">
      <c r="A18" s="7" t="s">
        <v>102</v>
      </c>
      <c r="B18" s="7" t="s">
        <v>93</v>
      </c>
      <c r="C18" s="7" t="s">
        <v>103</v>
      </c>
      <c r="D18" s="7">
        <v>123044430</v>
      </c>
      <c r="E18" s="7" t="s">
        <v>61</v>
      </c>
      <c r="F18" s="106">
        <v>186</v>
      </c>
      <c r="G18" s="106"/>
      <c r="H18" s="106">
        <f t="shared" si="12"/>
        <v>186</v>
      </c>
      <c r="I18" s="107">
        <v>120</v>
      </c>
      <c r="J18" s="107">
        <f t="shared" si="13"/>
        <v>1.55</v>
      </c>
      <c r="K18" s="108">
        <f>VLOOKUP($A18,'ASISTENCIA '!$A:$Y,22,FALSE)</f>
        <v>2</v>
      </c>
      <c r="L18" s="108">
        <f>VLOOKUP($A18,'ASISTENCIA '!$A:$Y,23,FALSE)</f>
        <v>0</v>
      </c>
      <c r="M18" s="108">
        <f t="shared" si="2"/>
        <v>88</v>
      </c>
      <c r="N18" s="107"/>
      <c r="O18" s="109"/>
      <c r="P18" s="106">
        <f t="shared" si="14"/>
        <v>136.4</v>
      </c>
      <c r="Q18" s="108">
        <f>VLOOKUP($A18,'ASISTENCIA '!$A:$Y,24,FALSE)</f>
        <v>7.75</v>
      </c>
      <c r="R18" s="106">
        <f t="shared" si="4"/>
        <v>80.25</v>
      </c>
      <c r="S18" s="106">
        <f t="shared" si="5"/>
        <v>124.3875</v>
      </c>
      <c r="T18" s="106"/>
      <c r="U18" s="106">
        <f t="shared" si="9"/>
        <v>124.3875</v>
      </c>
      <c r="V18" s="106">
        <f t="shared" si="11"/>
        <v>12.438750000000001</v>
      </c>
      <c r="W18" s="110"/>
      <c r="X18" s="106"/>
      <c r="Y18" s="106">
        <f t="shared" si="15"/>
        <v>0</v>
      </c>
      <c r="Z18" s="106"/>
      <c r="AA18" s="106"/>
      <c r="AB18" s="111">
        <f t="shared" si="10"/>
        <v>111.94875</v>
      </c>
      <c r="AC18" s="14">
        <f t="shared" si="16"/>
        <v>12.438750000000001</v>
      </c>
      <c r="AD18" s="14">
        <f t="shared" si="17"/>
        <v>12.438749999999999</v>
      </c>
      <c r="AI18" s="88">
        <v>17</v>
      </c>
    </row>
    <row r="19" spans="1:35" s="112" customFormat="1" ht="15" customHeight="1" x14ac:dyDescent="0.25">
      <c r="A19" s="7" t="s">
        <v>261</v>
      </c>
      <c r="B19" s="7" t="s">
        <v>34</v>
      </c>
      <c r="C19" s="7" t="s">
        <v>262</v>
      </c>
      <c r="D19" s="7">
        <v>125019778</v>
      </c>
      <c r="E19" s="7" t="s">
        <v>61</v>
      </c>
      <c r="F19" s="106">
        <v>186</v>
      </c>
      <c r="G19" s="106"/>
      <c r="H19" s="106">
        <f t="shared" si="12"/>
        <v>186</v>
      </c>
      <c r="I19" s="107">
        <v>120</v>
      </c>
      <c r="J19" s="107">
        <f t="shared" si="13"/>
        <v>1.55</v>
      </c>
      <c r="K19" s="108">
        <f>VLOOKUP($A19,'ASISTENCIA '!$A:$Y,22,FALSE)</f>
        <v>0</v>
      </c>
      <c r="L19" s="108">
        <f>VLOOKUP($A19,'ASISTENCIA '!$A:$Y,23,FALSE)</f>
        <v>1</v>
      </c>
      <c r="M19" s="108">
        <f t="shared" si="2"/>
        <v>112</v>
      </c>
      <c r="N19" s="107"/>
      <c r="O19" s="109"/>
      <c r="P19" s="106">
        <f t="shared" si="14"/>
        <v>173.6</v>
      </c>
      <c r="Q19" s="108">
        <f>VLOOKUP($A19,'ASISTENCIA '!$A:$Y,24,FALSE)</f>
        <v>0</v>
      </c>
      <c r="R19" s="106">
        <f t="shared" si="4"/>
        <v>112</v>
      </c>
      <c r="S19" s="106">
        <f t="shared" si="5"/>
        <v>173.6</v>
      </c>
      <c r="T19" s="106"/>
      <c r="U19" s="106">
        <f t="shared" si="9"/>
        <v>173.6</v>
      </c>
      <c r="V19" s="106">
        <f t="shared" si="11"/>
        <v>17.36</v>
      </c>
      <c r="W19" s="110"/>
      <c r="X19" s="106"/>
      <c r="Y19" s="106">
        <f t="shared" si="15"/>
        <v>0</v>
      </c>
      <c r="Z19" s="106"/>
      <c r="AA19" s="106"/>
      <c r="AB19" s="111">
        <f t="shared" si="10"/>
        <v>156.24</v>
      </c>
      <c r="AC19" s="14">
        <f t="shared" si="16"/>
        <v>17.36</v>
      </c>
      <c r="AD19" s="14">
        <f t="shared" si="17"/>
        <v>17.359999999999985</v>
      </c>
      <c r="AI19" s="88">
        <v>18</v>
      </c>
    </row>
    <row r="20" spans="1:35" s="112" customFormat="1" ht="15" customHeight="1" x14ac:dyDescent="0.25">
      <c r="A20" s="7" t="s">
        <v>263</v>
      </c>
      <c r="B20" s="7" t="s">
        <v>34</v>
      </c>
      <c r="C20" s="7" t="s">
        <v>264</v>
      </c>
      <c r="D20" s="7">
        <v>123891236</v>
      </c>
      <c r="E20" s="7" t="s">
        <v>61</v>
      </c>
      <c r="F20" s="106">
        <v>186</v>
      </c>
      <c r="G20" s="106"/>
      <c r="H20" s="106">
        <f t="shared" si="12"/>
        <v>186</v>
      </c>
      <c r="I20" s="107">
        <v>120</v>
      </c>
      <c r="J20" s="107">
        <f t="shared" si="13"/>
        <v>1.55</v>
      </c>
      <c r="K20" s="108">
        <f>VLOOKUP($A20,'ASISTENCIA '!$A:$Y,22,FALSE)</f>
        <v>0</v>
      </c>
      <c r="L20" s="108">
        <f>VLOOKUP($A20,'ASISTENCIA '!$A:$Y,23,FALSE)</f>
        <v>2</v>
      </c>
      <c r="M20" s="108">
        <f t="shared" si="2"/>
        <v>104</v>
      </c>
      <c r="N20" s="107"/>
      <c r="O20" s="109"/>
      <c r="P20" s="106">
        <f t="shared" si="14"/>
        <v>161.20000000000002</v>
      </c>
      <c r="Q20" s="108">
        <f>VLOOKUP($A20,'ASISTENCIA '!$A:$Y,24,FALSE)</f>
        <v>0</v>
      </c>
      <c r="R20" s="106">
        <f t="shared" si="4"/>
        <v>104</v>
      </c>
      <c r="S20" s="106">
        <f t="shared" si="5"/>
        <v>161.20000000000002</v>
      </c>
      <c r="T20" s="106"/>
      <c r="U20" s="106">
        <f t="shared" si="9"/>
        <v>161.20000000000002</v>
      </c>
      <c r="V20" s="106">
        <f t="shared" si="11"/>
        <v>16.12</v>
      </c>
      <c r="W20" s="110"/>
      <c r="X20" s="106"/>
      <c r="Y20" s="106">
        <f t="shared" si="15"/>
        <v>0</v>
      </c>
      <c r="Z20" s="106"/>
      <c r="AA20" s="106"/>
      <c r="AB20" s="111">
        <f t="shared" si="10"/>
        <v>145.08000000000001</v>
      </c>
      <c r="AC20" s="14">
        <f t="shared" si="16"/>
        <v>16.12</v>
      </c>
      <c r="AD20" s="14">
        <f t="shared" si="17"/>
        <v>16.120000000000005</v>
      </c>
      <c r="AI20" s="88">
        <v>19</v>
      </c>
    </row>
    <row r="21" spans="1:35" s="112" customFormat="1" ht="15" customHeight="1" x14ac:dyDescent="0.25">
      <c r="A21" s="19" t="s">
        <v>104</v>
      </c>
      <c r="B21" s="7" t="s">
        <v>34</v>
      </c>
      <c r="C21" s="7" t="s">
        <v>105</v>
      </c>
      <c r="D21" s="19">
        <v>121118715</v>
      </c>
      <c r="E21" s="7" t="s">
        <v>61</v>
      </c>
      <c r="F21" s="106">
        <v>186</v>
      </c>
      <c r="G21" s="106"/>
      <c r="H21" s="106">
        <f t="shared" si="12"/>
        <v>186</v>
      </c>
      <c r="I21" s="107">
        <v>120</v>
      </c>
      <c r="J21" s="107">
        <f t="shared" si="13"/>
        <v>1.55</v>
      </c>
      <c r="K21" s="108">
        <f>VLOOKUP($A21,'ASISTENCIA '!$A:$Y,22,FALSE)</f>
        <v>0</v>
      </c>
      <c r="L21" s="108">
        <f>VLOOKUP($A21,'ASISTENCIA '!$A:$Y,23,FALSE)</f>
        <v>0</v>
      </c>
      <c r="M21" s="108">
        <f>I21-(K21*$AF$2+L21*$AF$4)</f>
        <v>120</v>
      </c>
      <c r="N21" s="107"/>
      <c r="O21" s="109"/>
      <c r="P21" s="106">
        <f t="shared" si="14"/>
        <v>186</v>
      </c>
      <c r="Q21" s="108">
        <f>VLOOKUP($A21,'ASISTENCIA '!$A:$Y,24,FALSE)</f>
        <v>0</v>
      </c>
      <c r="R21" s="106">
        <f t="shared" si="4"/>
        <v>120</v>
      </c>
      <c r="S21" s="106">
        <f t="shared" si="5"/>
        <v>186</v>
      </c>
      <c r="T21" s="106"/>
      <c r="U21" s="106">
        <f t="shared" si="9"/>
        <v>186</v>
      </c>
      <c r="V21" s="106">
        <f t="shared" si="11"/>
        <v>18.600000000000001</v>
      </c>
      <c r="W21" s="110"/>
      <c r="X21" s="106"/>
      <c r="Y21" s="106">
        <f t="shared" si="15"/>
        <v>0</v>
      </c>
      <c r="Z21" s="106"/>
      <c r="AA21" s="106"/>
      <c r="AB21" s="111">
        <f t="shared" si="10"/>
        <v>167.4</v>
      </c>
      <c r="AC21" s="14">
        <f t="shared" si="16"/>
        <v>18.600000000000001</v>
      </c>
      <c r="AD21" s="14">
        <f t="shared" si="17"/>
        <v>18.599999999999994</v>
      </c>
      <c r="AI21" s="88">
        <v>20</v>
      </c>
    </row>
    <row r="22" spans="1:35" s="112" customFormat="1" ht="15" customHeight="1" x14ac:dyDescent="0.25">
      <c r="A22" s="7" t="s">
        <v>265</v>
      </c>
      <c r="B22" s="7" t="s">
        <v>34</v>
      </c>
      <c r="C22" s="7" t="s">
        <v>266</v>
      </c>
      <c r="D22" s="7">
        <v>125013813</v>
      </c>
      <c r="E22" s="7" t="s">
        <v>61</v>
      </c>
      <c r="F22" s="106">
        <v>186</v>
      </c>
      <c r="G22" s="106"/>
      <c r="H22" s="106">
        <f t="shared" si="12"/>
        <v>186</v>
      </c>
      <c r="I22" s="107">
        <v>120</v>
      </c>
      <c r="J22" s="107">
        <f t="shared" si="13"/>
        <v>1.55</v>
      </c>
      <c r="K22" s="108">
        <f>VLOOKUP($A22,'ASISTENCIA '!$A:$Y,22,FALSE)</f>
        <v>0</v>
      </c>
      <c r="L22" s="108">
        <f>VLOOKUP($A22,'ASISTENCIA '!$A:$Y,23,FALSE)</f>
        <v>0</v>
      </c>
      <c r="M22" s="108">
        <f t="shared" si="2"/>
        <v>120</v>
      </c>
      <c r="N22" s="107"/>
      <c r="O22" s="109"/>
      <c r="P22" s="106">
        <f t="shared" si="14"/>
        <v>186</v>
      </c>
      <c r="Q22" s="108">
        <f>VLOOKUP($A22,'ASISTENCIA '!$A:$Y,24,FALSE)</f>
        <v>0</v>
      </c>
      <c r="R22" s="106">
        <f t="shared" si="4"/>
        <v>120</v>
      </c>
      <c r="S22" s="106">
        <f t="shared" si="5"/>
        <v>186</v>
      </c>
      <c r="T22" s="106"/>
      <c r="U22" s="106">
        <f t="shared" si="9"/>
        <v>186</v>
      </c>
      <c r="V22" s="106">
        <f t="shared" si="11"/>
        <v>18.600000000000001</v>
      </c>
      <c r="W22" s="110"/>
      <c r="X22" s="106"/>
      <c r="Y22" s="106">
        <f t="shared" si="15"/>
        <v>0</v>
      </c>
      <c r="Z22" s="106"/>
      <c r="AA22" s="106"/>
      <c r="AB22" s="111">
        <f t="shared" si="10"/>
        <v>167.4</v>
      </c>
      <c r="AC22" s="14">
        <f t="shared" si="16"/>
        <v>18.600000000000001</v>
      </c>
      <c r="AD22" s="14">
        <f t="shared" si="17"/>
        <v>18.599999999999994</v>
      </c>
      <c r="AI22" s="88">
        <v>21</v>
      </c>
    </row>
    <row r="23" spans="1:35" s="112" customFormat="1" ht="15" customHeight="1" x14ac:dyDescent="0.25">
      <c r="A23" s="19" t="s">
        <v>225</v>
      </c>
      <c r="B23" s="7" t="s">
        <v>34</v>
      </c>
      <c r="C23" s="7" t="s">
        <v>226</v>
      </c>
      <c r="D23" s="7">
        <v>113147524</v>
      </c>
      <c r="E23" s="7" t="s">
        <v>61</v>
      </c>
      <c r="F23" s="106">
        <v>186</v>
      </c>
      <c r="G23" s="106"/>
      <c r="H23" s="106">
        <f t="shared" si="12"/>
        <v>186</v>
      </c>
      <c r="I23" s="107">
        <v>120</v>
      </c>
      <c r="J23" s="107">
        <f t="shared" si="13"/>
        <v>1.55</v>
      </c>
      <c r="K23" s="108">
        <f>VLOOKUP($A23,'ASISTENCIA '!$A:$Y,22,FALSE)</f>
        <v>0</v>
      </c>
      <c r="L23" s="108">
        <f>VLOOKUP($A23,'ASISTENCIA '!$A:$Y,23,FALSE)</f>
        <v>1</v>
      </c>
      <c r="M23" s="108">
        <f t="shared" si="2"/>
        <v>112</v>
      </c>
      <c r="N23" s="107"/>
      <c r="O23" s="109"/>
      <c r="P23" s="106">
        <f t="shared" si="14"/>
        <v>173.6</v>
      </c>
      <c r="Q23" s="108">
        <f>VLOOKUP($A23,'ASISTENCIA '!$A:$Y,24,FALSE)</f>
        <v>0.5</v>
      </c>
      <c r="R23" s="106">
        <f t="shared" si="4"/>
        <v>111.5</v>
      </c>
      <c r="S23" s="106">
        <f t="shared" si="5"/>
        <v>172.82500000000002</v>
      </c>
      <c r="T23" s="106"/>
      <c r="U23" s="106">
        <f t="shared" si="9"/>
        <v>172.82500000000002</v>
      </c>
      <c r="V23" s="106">
        <f t="shared" si="11"/>
        <v>17.282500000000002</v>
      </c>
      <c r="W23" s="110"/>
      <c r="X23" s="106"/>
      <c r="Y23" s="106">
        <f t="shared" si="15"/>
        <v>0</v>
      </c>
      <c r="Z23" s="106"/>
      <c r="AA23" s="106"/>
      <c r="AB23" s="111">
        <f t="shared" si="10"/>
        <v>155.54250000000002</v>
      </c>
      <c r="AC23" s="14">
        <f t="shared" si="16"/>
        <v>17.282500000000002</v>
      </c>
      <c r="AD23" s="14">
        <f t="shared" si="17"/>
        <v>17.282499999999999</v>
      </c>
      <c r="AI23" s="88">
        <v>22</v>
      </c>
    </row>
    <row r="24" spans="1:35" s="112" customFormat="1" ht="15" customHeight="1" x14ac:dyDescent="0.25">
      <c r="A24" s="19" t="s">
        <v>227</v>
      </c>
      <c r="B24" s="7" t="s">
        <v>34</v>
      </c>
      <c r="C24" s="7" t="s">
        <v>228</v>
      </c>
      <c r="D24" s="7">
        <v>123480915</v>
      </c>
      <c r="E24" s="7" t="s">
        <v>61</v>
      </c>
      <c r="F24" s="106">
        <v>186</v>
      </c>
      <c r="G24" s="106"/>
      <c r="H24" s="106">
        <f t="shared" si="12"/>
        <v>186</v>
      </c>
      <c r="I24" s="107">
        <v>120</v>
      </c>
      <c r="J24" s="107">
        <f t="shared" si="13"/>
        <v>1.55</v>
      </c>
      <c r="K24" s="108">
        <f>VLOOKUP($A24,'ASISTENCIA '!$A:$Y,22,FALSE)</f>
        <v>0</v>
      </c>
      <c r="L24" s="108">
        <f>VLOOKUP($A24,'ASISTENCIA '!$A:$Y,23,FALSE)</f>
        <v>1</v>
      </c>
      <c r="M24" s="108">
        <f t="shared" si="2"/>
        <v>112</v>
      </c>
      <c r="N24" s="107"/>
      <c r="O24" s="109"/>
      <c r="P24" s="106">
        <f t="shared" si="14"/>
        <v>173.6</v>
      </c>
      <c r="Q24" s="108">
        <f>VLOOKUP($A24,'ASISTENCIA '!$A:$Y,24,FALSE)</f>
        <v>0</v>
      </c>
      <c r="R24" s="106">
        <f t="shared" si="4"/>
        <v>112</v>
      </c>
      <c r="S24" s="106">
        <f t="shared" si="5"/>
        <v>173.6</v>
      </c>
      <c r="T24" s="106"/>
      <c r="U24" s="106">
        <f t="shared" si="9"/>
        <v>173.6</v>
      </c>
      <c r="V24" s="106">
        <f t="shared" si="11"/>
        <v>17.36</v>
      </c>
      <c r="W24" s="110"/>
      <c r="X24" s="106"/>
      <c r="Y24" s="106">
        <f t="shared" si="15"/>
        <v>0</v>
      </c>
      <c r="Z24" s="106"/>
      <c r="AA24" s="106"/>
      <c r="AB24" s="111">
        <f t="shared" si="10"/>
        <v>156.24</v>
      </c>
      <c r="AC24" s="14">
        <f t="shared" si="16"/>
        <v>17.36</v>
      </c>
      <c r="AD24" s="14">
        <f t="shared" si="17"/>
        <v>17.359999999999985</v>
      </c>
      <c r="AI24" s="88">
        <v>23</v>
      </c>
    </row>
    <row r="25" spans="1:35" s="112" customFormat="1" ht="15" customHeight="1" x14ac:dyDescent="0.25">
      <c r="A25" s="87" t="s">
        <v>183</v>
      </c>
      <c r="B25" s="7" t="s">
        <v>246</v>
      </c>
      <c r="C25" s="7" t="s">
        <v>190</v>
      </c>
      <c r="D25" s="19">
        <v>123930489</v>
      </c>
      <c r="E25" s="7" t="s">
        <v>61</v>
      </c>
      <c r="F25" s="106">
        <v>186</v>
      </c>
      <c r="G25" s="106"/>
      <c r="H25" s="106">
        <f t="shared" si="12"/>
        <v>186</v>
      </c>
      <c r="I25" s="107">
        <v>120</v>
      </c>
      <c r="J25" s="107">
        <f t="shared" si="13"/>
        <v>1.55</v>
      </c>
      <c r="K25" s="108">
        <f>VLOOKUP($A25,'ASISTENCIA '!$A:$Y,22,FALSE)</f>
        <v>0</v>
      </c>
      <c r="L25" s="108">
        <f>VLOOKUP($A25,'ASISTENCIA '!$A:$Y,23,FALSE)</f>
        <v>1</v>
      </c>
      <c r="M25" s="108">
        <f t="shared" si="2"/>
        <v>112</v>
      </c>
      <c r="N25" s="107"/>
      <c r="O25" s="109"/>
      <c r="P25" s="106">
        <f t="shared" si="14"/>
        <v>173.6</v>
      </c>
      <c r="Q25" s="108">
        <f>VLOOKUP($A25,'ASISTENCIA '!$A:$Y,24,FALSE)</f>
        <v>3</v>
      </c>
      <c r="R25" s="106">
        <f t="shared" si="4"/>
        <v>109</v>
      </c>
      <c r="S25" s="106">
        <f t="shared" si="5"/>
        <v>168.95000000000002</v>
      </c>
      <c r="T25" s="106"/>
      <c r="U25" s="106">
        <f t="shared" si="9"/>
        <v>168.95000000000002</v>
      </c>
      <c r="V25" s="106">
        <f t="shared" si="11"/>
        <v>16.895000000000003</v>
      </c>
      <c r="W25" s="110"/>
      <c r="X25" s="106"/>
      <c r="Y25" s="106">
        <f t="shared" si="15"/>
        <v>0</v>
      </c>
      <c r="Z25" s="106"/>
      <c r="AA25" s="106"/>
      <c r="AB25" s="111">
        <f t="shared" si="10"/>
        <v>152.05500000000001</v>
      </c>
      <c r="AC25" s="14">
        <f t="shared" si="16"/>
        <v>16.895000000000003</v>
      </c>
      <c r="AD25" s="14">
        <f t="shared" si="17"/>
        <v>16.89500000000001</v>
      </c>
      <c r="AI25" s="88">
        <v>24</v>
      </c>
    </row>
    <row r="26" spans="1:35" s="112" customFormat="1" ht="15" customHeight="1" x14ac:dyDescent="0.25">
      <c r="A26" s="7" t="s">
        <v>247</v>
      </c>
      <c r="B26" s="7" t="s">
        <v>34</v>
      </c>
      <c r="C26" s="7" t="s">
        <v>252</v>
      </c>
      <c r="D26" s="7">
        <v>124904897</v>
      </c>
      <c r="E26" s="7" t="s">
        <v>61</v>
      </c>
      <c r="F26" s="106">
        <v>186</v>
      </c>
      <c r="G26" s="106"/>
      <c r="H26" s="106">
        <f t="shared" si="12"/>
        <v>186</v>
      </c>
      <c r="I26" s="107">
        <v>120</v>
      </c>
      <c r="J26" s="107">
        <f t="shared" si="13"/>
        <v>1.55</v>
      </c>
      <c r="K26" s="108">
        <f>VLOOKUP($A26,'ASISTENCIA '!$A:$Y,22,FALSE)</f>
        <v>0</v>
      </c>
      <c r="L26" s="108">
        <f>VLOOKUP($A26,'ASISTENCIA '!$A:$Y,23,FALSE)</f>
        <v>0</v>
      </c>
      <c r="M26" s="108">
        <f t="shared" si="2"/>
        <v>120</v>
      </c>
      <c r="N26" s="107"/>
      <c r="O26" s="109"/>
      <c r="P26" s="106">
        <f t="shared" si="14"/>
        <v>186</v>
      </c>
      <c r="Q26" s="108">
        <f>VLOOKUP($A26,'ASISTENCIA '!$A:$Y,24,FALSE)</f>
        <v>0</v>
      </c>
      <c r="R26" s="106">
        <f t="shared" si="4"/>
        <v>120</v>
      </c>
      <c r="S26" s="106">
        <f t="shared" si="5"/>
        <v>186</v>
      </c>
      <c r="T26" s="106"/>
      <c r="U26" s="106">
        <f t="shared" si="9"/>
        <v>186</v>
      </c>
      <c r="V26" s="106">
        <f t="shared" si="11"/>
        <v>18.600000000000001</v>
      </c>
      <c r="W26" s="110"/>
      <c r="X26" s="106"/>
      <c r="Y26" s="106">
        <f t="shared" si="15"/>
        <v>0</v>
      </c>
      <c r="Z26" s="106"/>
      <c r="AA26" s="106"/>
      <c r="AB26" s="111">
        <f t="shared" si="10"/>
        <v>167.4</v>
      </c>
      <c r="AC26" s="14">
        <f t="shared" si="16"/>
        <v>18.600000000000001</v>
      </c>
      <c r="AD26" s="14">
        <f t="shared" si="17"/>
        <v>18.599999999999994</v>
      </c>
      <c r="AI26" s="88">
        <v>25</v>
      </c>
    </row>
    <row r="27" spans="1:35" s="112" customFormat="1" ht="15" customHeight="1" x14ac:dyDescent="0.25">
      <c r="A27" s="87" t="s">
        <v>160</v>
      </c>
      <c r="B27" s="7" t="s">
        <v>246</v>
      </c>
      <c r="C27" s="7" t="s">
        <v>161</v>
      </c>
      <c r="D27" s="7">
        <v>123421299</v>
      </c>
      <c r="E27" s="7" t="s">
        <v>61</v>
      </c>
      <c r="F27" s="106">
        <v>186</v>
      </c>
      <c r="G27" s="106"/>
      <c r="H27" s="106">
        <f t="shared" si="12"/>
        <v>186</v>
      </c>
      <c r="I27" s="107">
        <v>120</v>
      </c>
      <c r="J27" s="107">
        <f t="shared" si="13"/>
        <v>1.55</v>
      </c>
      <c r="K27" s="108">
        <f>VLOOKUP($A27,'ASISTENCIA '!$A:$Y,22,FALSE)</f>
        <v>0</v>
      </c>
      <c r="L27" s="108">
        <f>VLOOKUP($A27,'ASISTENCIA '!$A:$Y,23,FALSE)</f>
        <v>2</v>
      </c>
      <c r="M27" s="108">
        <f t="shared" si="2"/>
        <v>104</v>
      </c>
      <c r="N27" s="107"/>
      <c r="O27" s="109">
        <v>0.75</v>
      </c>
      <c r="P27" s="106">
        <f t="shared" si="14"/>
        <v>161.20000000000002</v>
      </c>
      <c r="Q27" s="108">
        <f>VLOOKUP($A27,'ASISTENCIA '!$A:$Y,24,FALSE)</f>
        <v>0</v>
      </c>
      <c r="R27" s="106">
        <f t="shared" si="4"/>
        <v>104.75</v>
      </c>
      <c r="S27" s="106">
        <f t="shared" si="5"/>
        <v>162.36250000000001</v>
      </c>
      <c r="T27" s="106"/>
      <c r="U27" s="106">
        <f t="shared" si="9"/>
        <v>162.36250000000001</v>
      </c>
      <c r="V27" s="106">
        <f t="shared" si="11"/>
        <v>16.236250000000002</v>
      </c>
      <c r="W27" s="110"/>
      <c r="X27" s="106"/>
      <c r="Y27" s="106">
        <f t="shared" si="15"/>
        <v>0</v>
      </c>
      <c r="Z27" s="106"/>
      <c r="AA27" s="106"/>
      <c r="AB27" s="111">
        <f t="shared" si="10"/>
        <v>146.12625</v>
      </c>
      <c r="AC27" s="14">
        <f t="shared" si="16"/>
        <v>16.236250000000002</v>
      </c>
      <c r="AD27" s="14">
        <f t="shared" si="17"/>
        <v>16.236250000000013</v>
      </c>
      <c r="AI27" s="88">
        <v>26</v>
      </c>
    </row>
    <row r="28" spans="1:35" s="112" customFormat="1" ht="15" customHeight="1" x14ac:dyDescent="0.25">
      <c r="A28" s="7" t="s">
        <v>202</v>
      </c>
      <c r="B28" s="7" t="s">
        <v>34</v>
      </c>
      <c r="C28" s="7" t="s">
        <v>203</v>
      </c>
      <c r="D28" s="7">
        <v>124334566</v>
      </c>
      <c r="E28" s="7" t="s">
        <v>61</v>
      </c>
      <c r="F28" s="106">
        <v>186</v>
      </c>
      <c r="G28" s="106"/>
      <c r="H28" s="106">
        <f t="shared" si="12"/>
        <v>186</v>
      </c>
      <c r="I28" s="107">
        <v>120</v>
      </c>
      <c r="J28" s="107">
        <f t="shared" si="13"/>
        <v>1.55</v>
      </c>
      <c r="K28" s="108">
        <f>VLOOKUP($A28,'ASISTENCIA '!$A:$Y,22,FALSE)</f>
        <v>0</v>
      </c>
      <c r="L28" s="108">
        <f>VLOOKUP($A28,'ASISTENCIA '!$A:$Y,23,FALSE)</f>
        <v>3</v>
      </c>
      <c r="M28" s="108">
        <f t="shared" si="2"/>
        <v>96</v>
      </c>
      <c r="N28" s="107"/>
      <c r="O28" s="109"/>
      <c r="P28" s="106">
        <f t="shared" si="14"/>
        <v>148.80000000000001</v>
      </c>
      <c r="Q28" s="108">
        <f>VLOOKUP($A28,'ASISTENCIA '!$A:$Y,24,FALSE)</f>
        <v>0</v>
      </c>
      <c r="R28" s="106">
        <f t="shared" si="4"/>
        <v>96</v>
      </c>
      <c r="S28" s="106">
        <f t="shared" si="5"/>
        <v>148.80000000000001</v>
      </c>
      <c r="T28" s="106"/>
      <c r="U28" s="106">
        <f t="shared" si="9"/>
        <v>148.80000000000001</v>
      </c>
      <c r="V28" s="106">
        <f t="shared" si="11"/>
        <v>14.880000000000003</v>
      </c>
      <c r="W28" s="110"/>
      <c r="X28" s="106"/>
      <c r="Y28" s="106">
        <f t="shared" si="15"/>
        <v>0</v>
      </c>
      <c r="Z28" s="106"/>
      <c r="AA28" s="106"/>
      <c r="AB28" s="111">
        <f t="shared" si="10"/>
        <v>133.92000000000002</v>
      </c>
      <c r="AC28" s="14">
        <f t="shared" si="16"/>
        <v>14.880000000000003</v>
      </c>
      <c r="AD28" s="14">
        <f t="shared" si="17"/>
        <v>14.879999999999995</v>
      </c>
      <c r="AI28" s="88">
        <v>27</v>
      </c>
    </row>
    <row r="29" spans="1:35" s="112" customFormat="1" ht="15" customHeight="1" x14ac:dyDescent="0.25">
      <c r="A29" s="19" t="s">
        <v>229</v>
      </c>
      <c r="B29" s="7" t="s">
        <v>34</v>
      </c>
      <c r="C29" s="7" t="s">
        <v>230</v>
      </c>
      <c r="D29" s="7">
        <v>124704776</v>
      </c>
      <c r="E29" s="7" t="s">
        <v>61</v>
      </c>
      <c r="F29" s="106">
        <v>186</v>
      </c>
      <c r="G29" s="106"/>
      <c r="H29" s="106">
        <f t="shared" si="12"/>
        <v>186</v>
      </c>
      <c r="I29" s="107">
        <v>120</v>
      </c>
      <c r="J29" s="107">
        <f t="shared" si="13"/>
        <v>1.55</v>
      </c>
      <c r="K29" s="108">
        <f>VLOOKUP($A29,'ASISTENCIA '!$A:$Y,22,FALSE)</f>
        <v>0</v>
      </c>
      <c r="L29" s="108">
        <f>VLOOKUP($A29,'ASISTENCIA '!$A:$Y,23,FALSE)</f>
        <v>0</v>
      </c>
      <c r="M29" s="108">
        <f t="shared" si="2"/>
        <v>120</v>
      </c>
      <c r="N29" s="107"/>
      <c r="O29" s="109"/>
      <c r="P29" s="106">
        <f t="shared" si="14"/>
        <v>186</v>
      </c>
      <c r="Q29" s="108">
        <f>VLOOKUP($A29,'ASISTENCIA '!$A:$Y,24,FALSE)</f>
        <v>0</v>
      </c>
      <c r="R29" s="106">
        <f t="shared" si="4"/>
        <v>120</v>
      </c>
      <c r="S29" s="106">
        <f t="shared" si="5"/>
        <v>186</v>
      </c>
      <c r="T29" s="106"/>
      <c r="U29" s="106">
        <f t="shared" si="9"/>
        <v>186</v>
      </c>
      <c r="V29" s="106">
        <f t="shared" si="11"/>
        <v>18.600000000000001</v>
      </c>
      <c r="W29" s="110"/>
      <c r="X29" s="106"/>
      <c r="Y29" s="106">
        <f t="shared" si="15"/>
        <v>0</v>
      </c>
      <c r="Z29" s="106"/>
      <c r="AA29" s="106"/>
      <c r="AB29" s="111">
        <f t="shared" si="10"/>
        <v>167.4</v>
      </c>
      <c r="AC29" s="14">
        <f t="shared" si="16"/>
        <v>18.600000000000001</v>
      </c>
      <c r="AD29" s="14">
        <f t="shared" si="17"/>
        <v>18.599999999999994</v>
      </c>
      <c r="AI29" s="88">
        <v>28</v>
      </c>
    </row>
    <row r="30" spans="1:35" s="112" customFormat="1" ht="15" customHeight="1" x14ac:dyDescent="0.25">
      <c r="A30" s="19" t="s">
        <v>144</v>
      </c>
      <c r="B30" s="7" t="s">
        <v>93</v>
      </c>
      <c r="C30" s="7" t="s">
        <v>145</v>
      </c>
      <c r="D30" s="7">
        <v>123322414</v>
      </c>
      <c r="E30" s="7" t="s">
        <v>61</v>
      </c>
      <c r="F30" s="106">
        <v>186</v>
      </c>
      <c r="G30" s="106"/>
      <c r="H30" s="106">
        <f t="shared" si="12"/>
        <v>186</v>
      </c>
      <c r="I30" s="107">
        <v>120</v>
      </c>
      <c r="J30" s="107">
        <f t="shared" si="13"/>
        <v>1.55</v>
      </c>
      <c r="K30" s="108">
        <f>VLOOKUP($A30,'ASISTENCIA '!$A:$Y,22,FALSE)</f>
        <v>1</v>
      </c>
      <c r="L30" s="108">
        <f>VLOOKUP($A30,'ASISTENCIA '!$A:$Y,23,FALSE)</f>
        <v>0</v>
      </c>
      <c r="M30" s="108">
        <f t="shared" si="2"/>
        <v>104</v>
      </c>
      <c r="N30" s="107"/>
      <c r="O30" s="109">
        <v>8</v>
      </c>
      <c r="P30" s="106">
        <f t="shared" si="14"/>
        <v>161.20000000000002</v>
      </c>
      <c r="Q30" s="108">
        <f>VLOOKUP($A30,'ASISTENCIA '!$A:$Y,24,FALSE)</f>
        <v>0</v>
      </c>
      <c r="R30" s="106">
        <f t="shared" si="4"/>
        <v>112</v>
      </c>
      <c r="S30" s="106">
        <f t="shared" si="5"/>
        <v>173.6</v>
      </c>
      <c r="T30" s="106"/>
      <c r="U30" s="106">
        <f t="shared" si="9"/>
        <v>173.6</v>
      </c>
      <c r="V30" s="106">
        <f t="shared" si="11"/>
        <v>17.36</v>
      </c>
      <c r="W30" s="110"/>
      <c r="X30" s="106"/>
      <c r="Y30" s="106">
        <f t="shared" si="15"/>
        <v>0</v>
      </c>
      <c r="Z30" s="106"/>
      <c r="AA30" s="106"/>
      <c r="AB30" s="111">
        <f t="shared" si="10"/>
        <v>156.24</v>
      </c>
      <c r="AC30" s="14">
        <f t="shared" si="16"/>
        <v>17.36</v>
      </c>
      <c r="AD30" s="14">
        <f t="shared" si="17"/>
        <v>17.359999999999985</v>
      </c>
      <c r="AI30" s="88">
        <v>29</v>
      </c>
    </row>
    <row r="31" spans="1:35" s="112" customFormat="1" ht="15" customHeight="1" x14ac:dyDescent="0.25">
      <c r="A31" s="7" t="s">
        <v>269</v>
      </c>
      <c r="B31" s="7" t="s">
        <v>34</v>
      </c>
      <c r="C31" s="7" t="s">
        <v>270</v>
      </c>
      <c r="D31" s="7">
        <v>125021576</v>
      </c>
      <c r="E31" s="7" t="s">
        <v>61</v>
      </c>
      <c r="F31" s="106">
        <v>186</v>
      </c>
      <c r="G31" s="106"/>
      <c r="H31" s="106">
        <f t="shared" si="12"/>
        <v>186</v>
      </c>
      <c r="I31" s="107">
        <v>120</v>
      </c>
      <c r="J31" s="107">
        <f t="shared" si="13"/>
        <v>1.55</v>
      </c>
      <c r="K31" s="108">
        <f>VLOOKUP($A31,'ASISTENCIA '!$A:$Y,22,FALSE)</f>
        <v>0</v>
      </c>
      <c r="L31" s="108">
        <f>VLOOKUP($A31,'ASISTENCIA '!$A:$Y,23,FALSE)</f>
        <v>2</v>
      </c>
      <c r="M31" s="108">
        <f t="shared" si="2"/>
        <v>104</v>
      </c>
      <c r="N31" s="107"/>
      <c r="O31" s="109"/>
      <c r="P31" s="106">
        <f t="shared" si="14"/>
        <v>161.20000000000002</v>
      </c>
      <c r="Q31" s="108">
        <f>VLOOKUP($A31,'ASISTENCIA '!$A:$Y,24,FALSE)</f>
        <v>0</v>
      </c>
      <c r="R31" s="106">
        <f t="shared" si="4"/>
        <v>104</v>
      </c>
      <c r="S31" s="106">
        <f t="shared" si="5"/>
        <v>161.20000000000002</v>
      </c>
      <c r="T31" s="106"/>
      <c r="U31" s="106">
        <f t="shared" si="9"/>
        <v>161.20000000000002</v>
      </c>
      <c r="V31" s="106">
        <f t="shared" si="11"/>
        <v>16.12</v>
      </c>
      <c r="W31" s="110"/>
      <c r="X31" s="106"/>
      <c r="Y31" s="106">
        <f t="shared" si="15"/>
        <v>0</v>
      </c>
      <c r="Z31" s="106"/>
      <c r="AA31" s="106"/>
      <c r="AB31" s="111">
        <f t="shared" si="10"/>
        <v>145.08000000000001</v>
      </c>
      <c r="AC31" s="14">
        <f t="shared" si="16"/>
        <v>16.12</v>
      </c>
      <c r="AD31" s="14">
        <f t="shared" si="17"/>
        <v>16.120000000000005</v>
      </c>
      <c r="AI31" s="88">
        <v>30</v>
      </c>
    </row>
    <row r="32" spans="1:35" s="112" customFormat="1" ht="15" customHeight="1" x14ac:dyDescent="0.25">
      <c r="A32" s="19" t="s">
        <v>231</v>
      </c>
      <c r="B32" s="7" t="s">
        <v>34</v>
      </c>
      <c r="C32" s="7" t="s">
        <v>232</v>
      </c>
      <c r="D32" s="7">
        <v>119779874</v>
      </c>
      <c r="E32" s="7" t="s">
        <v>61</v>
      </c>
      <c r="F32" s="106">
        <v>186</v>
      </c>
      <c r="G32" s="106"/>
      <c r="H32" s="106">
        <f t="shared" si="12"/>
        <v>186</v>
      </c>
      <c r="I32" s="107">
        <v>120</v>
      </c>
      <c r="J32" s="107">
        <f t="shared" si="13"/>
        <v>1.55</v>
      </c>
      <c r="K32" s="108">
        <f>VLOOKUP($A32,'ASISTENCIA '!$A:$Y,22,FALSE)</f>
        <v>1</v>
      </c>
      <c r="L32" s="108">
        <f>VLOOKUP($A32,'ASISTENCIA '!$A:$Y,23,FALSE)</f>
        <v>0</v>
      </c>
      <c r="M32" s="108">
        <f t="shared" si="2"/>
        <v>104</v>
      </c>
      <c r="N32" s="107"/>
      <c r="O32" s="109"/>
      <c r="P32" s="106">
        <f t="shared" si="14"/>
        <v>161.20000000000002</v>
      </c>
      <c r="Q32" s="108">
        <f>VLOOKUP($A32,'ASISTENCIA '!$A:$Y,24,FALSE)</f>
        <v>0</v>
      </c>
      <c r="R32" s="106">
        <f t="shared" si="4"/>
        <v>104</v>
      </c>
      <c r="S32" s="106">
        <f t="shared" si="5"/>
        <v>161.20000000000002</v>
      </c>
      <c r="T32" s="106"/>
      <c r="U32" s="106">
        <f t="shared" si="9"/>
        <v>161.20000000000002</v>
      </c>
      <c r="V32" s="106">
        <f t="shared" si="11"/>
        <v>16.12</v>
      </c>
      <c r="W32" s="110"/>
      <c r="X32" s="106"/>
      <c r="Y32" s="106">
        <f t="shared" si="15"/>
        <v>0</v>
      </c>
      <c r="Z32" s="106"/>
      <c r="AA32" s="106"/>
      <c r="AB32" s="111">
        <f t="shared" si="10"/>
        <v>145.08000000000001</v>
      </c>
      <c r="AC32" s="14">
        <f t="shared" si="16"/>
        <v>16.12</v>
      </c>
      <c r="AD32" s="14">
        <f t="shared" si="17"/>
        <v>16.120000000000005</v>
      </c>
      <c r="AI32" s="88">
        <v>31</v>
      </c>
    </row>
    <row r="33" spans="1:35" s="112" customFormat="1" ht="15" customHeight="1" x14ac:dyDescent="0.25">
      <c r="A33" s="19" t="s">
        <v>233</v>
      </c>
      <c r="B33" s="7" t="s">
        <v>34</v>
      </c>
      <c r="C33" s="7" t="s">
        <v>234</v>
      </c>
      <c r="D33" s="7">
        <v>123421794</v>
      </c>
      <c r="E33" s="7" t="s">
        <v>61</v>
      </c>
      <c r="F33" s="106">
        <v>186</v>
      </c>
      <c r="G33" s="106"/>
      <c r="H33" s="106">
        <f t="shared" si="12"/>
        <v>186</v>
      </c>
      <c r="I33" s="107">
        <v>120</v>
      </c>
      <c r="J33" s="107">
        <f t="shared" si="13"/>
        <v>1.55</v>
      </c>
      <c r="K33" s="108">
        <f>VLOOKUP($A33,'ASISTENCIA '!$A:$Y,22,FALSE)</f>
        <v>1</v>
      </c>
      <c r="L33" s="108">
        <f>VLOOKUP($A33,'ASISTENCIA '!$A:$Y,23,FALSE)</f>
        <v>1</v>
      </c>
      <c r="M33" s="108">
        <f t="shared" si="2"/>
        <v>96</v>
      </c>
      <c r="N33" s="107"/>
      <c r="O33" s="109"/>
      <c r="P33" s="106">
        <f t="shared" si="14"/>
        <v>148.80000000000001</v>
      </c>
      <c r="Q33" s="108">
        <f>VLOOKUP($A33,'ASISTENCIA '!$A:$Y,24,FALSE)</f>
        <v>0.5</v>
      </c>
      <c r="R33" s="106">
        <f t="shared" si="4"/>
        <v>95.5</v>
      </c>
      <c r="S33" s="106">
        <f t="shared" si="5"/>
        <v>148.02500000000001</v>
      </c>
      <c r="T33" s="106"/>
      <c r="U33" s="106">
        <f t="shared" si="9"/>
        <v>148.02500000000001</v>
      </c>
      <c r="V33" s="106">
        <f t="shared" si="11"/>
        <v>14.802500000000002</v>
      </c>
      <c r="W33" s="110"/>
      <c r="X33" s="106"/>
      <c r="Y33" s="106">
        <f t="shared" si="15"/>
        <v>0</v>
      </c>
      <c r="Z33" s="106"/>
      <c r="AA33" s="106"/>
      <c r="AB33" s="111">
        <f t="shared" si="10"/>
        <v>133.2225</v>
      </c>
      <c r="AC33" s="14">
        <f t="shared" si="16"/>
        <v>14.802500000000002</v>
      </c>
      <c r="AD33" s="14">
        <f t="shared" si="17"/>
        <v>14.802500000000009</v>
      </c>
      <c r="AI33" s="88">
        <v>32</v>
      </c>
    </row>
    <row r="34" spans="1:35" s="62" customFormat="1" ht="15" customHeight="1" x14ac:dyDescent="0.25">
      <c r="A34" s="55" t="s">
        <v>106</v>
      </c>
      <c r="B34" s="55" t="s">
        <v>34</v>
      </c>
      <c r="C34" s="55" t="s">
        <v>107</v>
      </c>
      <c r="D34" s="55">
        <v>122160971</v>
      </c>
      <c r="E34" s="55" t="s">
        <v>61</v>
      </c>
      <c r="F34" s="57">
        <v>182.5</v>
      </c>
      <c r="G34" s="57"/>
      <c r="H34" s="57">
        <f t="shared" si="12"/>
        <v>182.5</v>
      </c>
      <c r="I34" s="58">
        <v>120</v>
      </c>
      <c r="J34" s="58">
        <f t="shared" si="13"/>
        <v>1.5208333333333333</v>
      </c>
      <c r="K34" s="59">
        <f>VLOOKUP($A34,'ASISTENCIA '!$A:$Y,22,FALSE)</f>
        <v>0</v>
      </c>
      <c r="L34" s="59">
        <f>VLOOKUP($A34,'ASISTENCIA '!$A:$Y,23,FALSE)</f>
        <v>0</v>
      </c>
      <c r="M34" s="59">
        <f t="shared" si="2"/>
        <v>120</v>
      </c>
      <c r="N34" s="58"/>
      <c r="O34" s="60"/>
      <c r="P34" s="57">
        <f t="shared" si="14"/>
        <v>182.5</v>
      </c>
      <c r="Q34" s="59">
        <f>VLOOKUP($A34,'ASISTENCIA '!$A:$Y,24,FALSE)</f>
        <v>1</v>
      </c>
      <c r="R34" s="57">
        <f t="shared" si="4"/>
        <v>119</v>
      </c>
      <c r="S34" s="57">
        <f t="shared" si="5"/>
        <v>180.97916666666666</v>
      </c>
      <c r="T34" s="57"/>
      <c r="U34" s="57">
        <f t="shared" si="9"/>
        <v>180.97916666666666</v>
      </c>
      <c r="V34" s="57"/>
      <c r="W34" s="68">
        <f>+U34*3%</f>
        <v>5.4293749999999994</v>
      </c>
      <c r="X34" s="57"/>
      <c r="Y34" s="57">
        <f t="shared" si="15"/>
        <v>5.4293749999999994</v>
      </c>
      <c r="Z34" s="57"/>
      <c r="AA34" s="57"/>
      <c r="AB34" s="119">
        <f t="shared" si="10"/>
        <v>175.54979166666666</v>
      </c>
      <c r="AC34" s="61">
        <f t="shared" si="16"/>
        <v>5.4293749999999994</v>
      </c>
      <c r="AD34" s="61">
        <f t="shared" si="17"/>
        <v>5.4293749999999932</v>
      </c>
      <c r="AI34" s="88">
        <v>33</v>
      </c>
    </row>
    <row r="35" spans="1:35" s="112" customFormat="1" ht="15" customHeight="1" x14ac:dyDescent="0.25">
      <c r="A35" s="87" t="s">
        <v>271</v>
      </c>
      <c r="B35" s="7" t="s">
        <v>246</v>
      </c>
      <c r="C35" s="7" t="s">
        <v>272</v>
      </c>
      <c r="D35" s="7">
        <v>118321678</v>
      </c>
      <c r="E35" s="7" t="s">
        <v>61</v>
      </c>
      <c r="F35" s="106">
        <v>186</v>
      </c>
      <c r="G35" s="106"/>
      <c r="H35" s="106">
        <f t="shared" si="12"/>
        <v>186</v>
      </c>
      <c r="I35" s="107">
        <v>120</v>
      </c>
      <c r="J35" s="107">
        <f t="shared" si="13"/>
        <v>1.55</v>
      </c>
      <c r="K35" s="108">
        <f>VLOOKUP($A35,'ASISTENCIA '!$A:$Y,22,FALSE)</f>
        <v>0</v>
      </c>
      <c r="L35" s="108">
        <f>VLOOKUP($A35,'ASISTENCIA '!$A:$Y,23,FALSE)</f>
        <v>0</v>
      </c>
      <c r="M35" s="108">
        <f t="shared" si="2"/>
        <v>120</v>
      </c>
      <c r="N35" s="107"/>
      <c r="O35" s="109">
        <v>4.75</v>
      </c>
      <c r="P35" s="106">
        <f t="shared" si="14"/>
        <v>186</v>
      </c>
      <c r="Q35" s="108">
        <f>VLOOKUP($A35,'ASISTENCIA '!$A:$Y,24,FALSE)</f>
        <v>4</v>
      </c>
      <c r="R35" s="106">
        <f t="shared" si="4"/>
        <v>120.75</v>
      </c>
      <c r="S35" s="106">
        <f t="shared" si="5"/>
        <v>187.16249999999999</v>
      </c>
      <c r="T35" s="106"/>
      <c r="U35" s="106">
        <f t="shared" si="9"/>
        <v>187.16249999999999</v>
      </c>
      <c r="V35" s="106">
        <f t="shared" si="11"/>
        <v>18.716249999999999</v>
      </c>
      <c r="W35" s="110"/>
      <c r="X35" s="106"/>
      <c r="Y35" s="106">
        <f t="shared" si="15"/>
        <v>0</v>
      </c>
      <c r="Z35" s="106"/>
      <c r="AA35" s="106"/>
      <c r="AB35" s="111">
        <f t="shared" si="10"/>
        <v>168.44624999999999</v>
      </c>
      <c r="AC35" s="14">
        <f t="shared" si="16"/>
        <v>18.716249999999999</v>
      </c>
      <c r="AD35" s="14">
        <f t="shared" si="17"/>
        <v>18.716250000000002</v>
      </c>
      <c r="AI35" s="88">
        <v>34</v>
      </c>
    </row>
    <row r="36" spans="1:35" s="112" customFormat="1" ht="15" customHeight="1" x14ac:dyDescent="0.25">
      <c r="A36" s="7" t="s">
        <v>213</v>
      </c>
      <c r="B36" s="7" t="s">
        <v>34</v>
      </c>
      <c r="C36" s="7" t="s">
        <v>214</v>
      </c>
      <c r="D36" s="7">
        <v>124497249</v>
      </c>
      <c r="E36" s="7" t="s">
        <v>61</v>
      </c>
      <c r="F36" s="106">
        <v>186</v>
      </c>
      <c r="G36" s="106"/>
      <c r="H36" s="106">
        <f t="shared" si="12"/>
        <v>186</v>
      </c>
      <c r="I36" s="107">
        <v>120</v>
      </c>
      <c r="J36" s="107">
        <f t="shared" si="13"/>
        <v>1.55</v>
      </c>
      <c r="K36" s="108">
        <f>VLOOKUP($A36,'ASISTENCIA '!$A:$Y,22,FALSE)</f>
        <v>0</v>
      </c>
      <c r="L36" s="108">
        <f>VLOOKUP($A36,'ASISTENCIA '!$A:$Y,23,FALSE)</f>
        <v>0</v>
      </c>
      <c r="M36" s="108">
        <f t="shared" si="2"/>
        <v>120</v>
      </c>
      <c r="N36" s="107"/>
      <c r="O36" s="109"/>
      <c r="P36" s="106">
        <f t="shared" si="14"/>
        <v>186</v>
      </c>
      <c r="Q36" s="108">
        <f>VLOOKUP($A36,'ASISTENCIA '!$A:$Y,24,FALSE)</f>
        <v>0</v>
      </c>
      <c r="R36" s="106">
        <f t="shared" si="4"/>
        <v>120</v>
      </c>
      <c r="S36" s="106">
        <f t="shared" si="5"/>
        <v>186</v>
      </c>
      <c r="T36" s="106"/>
      <c r="U36" s="106">
        <f t="shared" si="9"/>
        <v>186</v>
      </c>
      <c r="V36" s="106">
        <f t="shared" si="11"/>
        <v>18.600000000000001</v>
      </c>
      <c r="W36" s="110"/>
      <c r="X36" s="106"/>
      <c r="Y36" s="106">
        <f t="shared" si="15"/>
        <v>0</v>
      </c>
      <c r="Z36" s="106"/>
      <c r="AA36" s="106"/>
      <c r="AB36" s="111">
        <f t="shared" si="10"/>
        <v>167.4</v>
      </c>
      <c r="AC36" s="14">
        <f t="shared" si="16"/>
        <v>18.600000000000001</v>
      </c>
      <c r="AD36" s="14">
        <f t="shared" si="17"/>
        <v>18.599999999999994</v>
      </c>
      <c r="AI36" s="88">
        <v>35</v>
      </c>
    </row>
    <row r="37" spans="1:35" s="62" customFormat="1" ht="15" customHeight="1" x14ac:dyDescent="0.25">
      <c r="A37" s="55" t="s">
        <v>108</v>
      </c>
      <c r="B37" s="55" t="s">
        <v>34</v>
      </c>
      <c r="C37" s="55" t="s">
        <v>109</v>
      </c>
      <c r="D37" s="55">
        <v>122407414</v>
      </c>
      <c r="E37" s="55" t="s">
        <v>61</v>
      </c>
      <c r="F37" s="57">
        <v>182.5</v>
      </c>
      <c r="G37" s="57"/>
      <c r="H37" s="57">
        <f t="shared" ref="H37:H51" si="18">+F37+G37</f>
        <v>182.5</v>
      </c>
      <c r="I37" s="58">
        <v>120</v>
      </c>
      <c r="J37" s="58">
        <f t="shared" ref="J37:J66" si="19">+H37/I37</f>
        <v>1.5208333333333333</v>
      </c>
      <c r="K37" s="59">
        <f>VLOOKUP($A37,'ASISTENCIA '!$A:$Y,22,FALSE)</f>
        <v>0</v>
      </c>
      <c r="L37" s="59">
        <f>VLOOKUP($A37,'ASISTENCIA '!$A:$Y,23,FALSE)</f>
        <v>0</v>
      </c>
      <c r="M37" s="59">
        <f t="shared" si="2"/>
        <v>120</v>
      </c>
      <c r="N37" s="58"/>
      <c r="O37" s="60"/>
      <c r="P37" s="57">
        <f t="shared" ref="P37:P51" si="20">M37*J37</f>
        <v>182.5</v>
      </c>
      <c r="Q37" s="59">
        <f>VLOOKUP($A37,'ASISTENCIA '!$A:$Y,24,FALSE)</f>
        <v>0</v>
      </c>
      <c r="R37" s="57">
        <f t="shared" si="4"/>
        <v>120</v>
      </c>
      <c r="S37" s="57">
        <f t="shared" si="5"/>
        <v>182.5</v>
      </c>
      <c r="T37" s="57"/>
      <c r="U37" s="57">
        <f t="shared" si="9"/>
        <v>182.5</v>
      </c>
      <c r="V37" s="57"/>
      <c r="W37" s="68">
        <f>+U37*3%</f>
        <v>5.4749999999999996</v>
      </c>
      <c r="X37" s="57"/>
      <c r="Y37" s="57">
        <f t="shared" ref="Y37:Y51" si="21">+W37+X37</f>
        <v>5.4749999999999996</v>
      </c>
      <c r="Z37" s="57"/>
      <c r="AA37" s="57"/>
      <c r="AB37" s="119">
        <f t="shared" si="10"/>
        <v>177.02500000000001</v>
      </c>
      <c r="AC37" s="61">
        <f t="shared" ref="AC37:AC51" si="22">SUM(V37:X37)</f>
        <v>5.4749999999999996</v>
      </c>
      <c r="AD37" s="61">
        <f t="shared" ref="AD37:AD51" si="23">U37-AB37</f>
        <v>5.4749999999999943</v>
      </c>
      <c r="AI37" s="88">
        <v>36</v>
      </c>
    </row>
    <row r="38" spans="1:35" s="112" customFormat="1" ht="15" customHeight="1" x14ac:dyDescent="0.25">
      <c r="A38" s="7" t="s">
        <v>110</v>
      </c>
      <c r="B38" s="19" t="s">
        <v>34</v>
      </c>
      <c r="C38" s="7" t="s">
        <v>111</v>
      </c>
      <c r="D38" s="7">
        <v>121262034</v>
      </c>
      <c r="E38" s="7" t="s">
        <v>61</v>
      </c>
      <c r="F38" s="106">
        <v>186</v>
      </c>
      <c r="G38" s="106"/>
      <c r="H38" s="106">
        <f t="shared" si="18"/>
        <v>186</v>
      </c>
      <c r="I38" s="107">
        <v>120</v>
      </c>
      <c r="J38" s="107">
        <f t="shared" si="19"/>
        <v>1.55</v>
      </c>
      <c r="K38" s="108">
        <f>VLOOKUP($A38,'ASISTENCIA '!$A:$Y,22,FALSE)</f>
        <v>0</v>
      </c>
      <c r="L38" s="108">
        <f>VLOOKUP($A38,'ASISTENCIA '!$A:$Y,23,FALSE)</f>
        <v>0</v>
      </c>
      <c r="M38" s="108">
        <f t="shared" si="2"/>
        <v>120</v>
      </c>
      <c r="N38" s="107"/>
      <c r="O38" s="109"/>
      <c r="P38" s="106">
        <f t="shared" si="20"/>
        <v>186</v>
      </c>
      <c r="Q38" s="108">
        <f>VLOOKUP($A38,'ASISTENCIA '!$A:$Y,24,FALSE)</f>
        <v>0</v>
      </c>
      <c r="R38" s="106">
        <f t="shared" si="4"/>
        <v>120</v>
      </c>
      <c r="S38" s="106">
        <f t="shared" si="5"/>
        <v>186</v>
      </c>
      <c r="T38" s="106"/>
      <c r="U38" s="106">
        <f t="shared" si="9"/>
        <v>186</v>
      </c>
      <c r="V38" s="106">
        <f t="shared" si="11"/>
        <v>18.600000000000001</v>
      </c>
      <c r="W38" s="110"/>
      <c r="X38" s="106"/>
      <c r="Y38" s="106">
        <f t="shared" si="21"/>
        <v>0</v>
      </c>
      <c r="Z38" s="106"/>
      <c r="AA38" s="106"/>
      <c r="AB38" s="111">
        <f t="shared" si="10"/>
        <v>167.4</v>
      </c>
      <c r="AC38" s="14">
        <f t="shared" si="22"/>
        <v>18.600000000000001</v>
      </c>
      <c r="AD38" s="14">
        <f t="shared" si="23"/>
        <v>18.599999999999994</v>
      </c>
      <c r="AI38" s="88">
        <v>37</v>
      </c>
    </row>
    <row r="39" spans="1:35" s="112" customFormat="1" ht="15" customHeight="1" x14ac:dyDescent="0.25">
      <c r="A39" s="87" t="s">
        <v>206</v>
      </c>
      <c r="B39" s="7" t="s">
        <v>246</v>
      </c>
      <c r="C39" s="7" t="s">
        <v>207</v>
      </c>
      <c r="D39" s="7">
        <v>124520255</v>
      </c>
      <c r="E39" s="7" t="s">
        <v>61</v>
      </c>
      <c r="F39" s="106">
        <v>186</v>
      </c>
      <c r="G39" s="106"/>
      <c r="H39" s="106">
        <f t="shared" si="18"/>
        <v>186</v>
      </c>
      <c r="I39" s="107">
        <v>120</v>
      </c>
      <c r="J39" s="107">
        <f t="shared" si="19"/>
        <v>1.55</v>
      </c>
      <c r="K39" s="108">
        <f>VLOOKUP($A39,'ASISTENCIA '!$A:$Y,22,FALSE)</f>
        <v>1</v>
      </c>
      <c r="L39" s="108">
        <f>VLOOKUP($A39,'ASISTENCIA '!$A:$Y,23,FALSE)</f>
        <v>0</v>
      </c>
      <c r="M39" s="108">
        <f t="shared" si="2"/>
        <v>104</v>
      </c>
      <c r="N39" s="107"/>
      <c r="O39" s="109">
        <v>8.75</v>
      </c>
      <c r="P39" s="106">
        <f t="shared" si="20"/>
        <v>161.20000000000002</v>
      </c>
      <c r="Q39" s="108">
        <f>VLOOKUP($A39,'ASISTENCIA '!$A:$Y,24,FALSE)</f>
        <v>3</v>
      </c>
      <c r="R39" s="106">
        <f t="shared" si="4"/>
        <v>109.75</v>
      </c>
      <c r="S39" s="106">
        <f t="shared" si="5"/>
        <v>170.11250000000001</v>
      </c>
      <c r="T39" s="106"/>
      <c r="U39" s="106">
        <f t="shared" si="9"/>
        <v>170.11250000000001</v>
      </c>
      <c r="V39" s="106">
        <f t="shared" si="11"/>
        <v>17.01125</v>
      </c>
      <c r="W39" s="110"/>
      <c r="X39" s="106"/>
      <c r="Y39" s="106">
        <f t="shared" si="21"/>
        <v>0</v>
      </c>
      <c r="Z39" s="106"/>
      <c r="AA39" s="106"/>
      <c r="AB39" s="111">
        <f t="shared" si="10"/>
        <v>153.10125000000002</v>
      </c>
      <c r="AC39" s="14">
        <f t="shared" si="22"/>
        <v>17.01125</v>
      </c>
      <c r="AD39" s="14">
        <f t="shared" si="23"/>
        <v>17.01124999999999</v>
      </c>
      <c r="AI39" s="88">
        <v>38</v>
      </c>
    </row>
    <row r="40" spans="1:35" s="112" customFormat="1" ht="15" customHeight="1" x14ac:dyDescent="0.25">
      <c r="A40" s="19" t="s">
        <v>235</v>
      </c>
      <c r="B40" s="7" t="s">
        <v>93</v>
      </c>
      <c r="C40" s="7" t="s">
        <v>236</v>
      </c>
      <c r="D40" s="7">
        <v>124700089</v>
      </c>
      <c r="E40" s="7" t="s">
        <v>61</v>
      </c>
      <c r="F40" s="106">
        <v>186</v>
      </c>
      <c r="G40" s="106"/>
      <c r="H40" s="106">
        <f t="shared" si="18"/>
        <v>186</v>
      </c>
      <c r="I40" s="107">
        <v>120</v>
      </c>
      <c r="J40" s="107">
        <f t="shared" si="19"/>
        <v>1.55</v>
      </c>
      <c r="K40" s="108">
        <f>VLOOKUP($A40,'ASISTENCIA '!$A:$Y,22,FALSE)</f>
        <v>0</v>
      </c>
      <c r="L40" s="108">
        <f>VLOOKUP($A40,'ASISTENCIA '!$A:$Y,23,FALSE)</f>
        <v>0</v>
      </c>
      <c r="M40" s="108">
        <f t="shared" si="2"/>
        <v>120</v>
      </c>
      <c r="N40" s="107"/>
      <c r="O40" s="109"/>
      <c r="P40" s="106">
        <f t="shared" si="20"/>
        <v>186</v>
      </c>
      <c r="Q40" s="108">
        <f>VLOOKUP($A40,'ASISTENCIA '!$A:$Y,24,FALSE)</f>
        <v>2</v>
      </c>
      <c r="R40" s="106">
        <f t="shared" si="4"/>
        <v>118</v>
      </c>
      <c r="S40" s="106">
        <f t="shared" si="5"/>
        <v>182.9</v>
      </c>
      <c r="T40" s="106"/>
      <c r="U40" s="106">
        <f t="shared" si="9"/>
        <v>182.9</v>
      </c>
      <c r="V40" s="106">
        <f t="shared" si="11"/>
        <v>18.290000000000003</v>
      </c>
      <c r="W40" s="110"/>
      <c r="X40" s="106"/>
      <c r="Y40" s="106">
        <f t="shared" si="21"/>
        <v>0</v>
      </c>
      <c r="Z40" s="106"/>
      <c r="AA40" s="106"/>
      <c r="AB40" s="111">
        <f t="shared" si="10"/>
        <v>164.61</v>
      </c>
      <c r="AC40" s="14">
        <f t="shared" si="22"/>
        <v>18.290000000000003</v>
      </c>
      <c r="AD40" s="14">
        <f t="shared" si="23"/>
        <v>18.289999999999992</v>
      </c>
      <c r="AI40" s="88">
        <v>39</v>
      </c>
    </row>
    <row r="41" spans="1:35" s="112" customFormat="1" ht="15" customHeight="1" x14ac:dyDescent="0.25">
      <c r="A41" s="87" t="s">
        <v>273</v>
      </c>
      <c r="B41" s="7" t="s">
        <v>246</v>
      </c>
      <c r="C41" s="7" t="s">
        <v>274</v>
      </c>
      <c r="D41" s="7">
        <v>125012062</v>
      </c>
      <c r="E41" s="7" t="s">
        <v>61</v>
      </c>
      <c r="F41" s="106">
        <v>186</v>
      </c>
      <c r="G41" s="106"/>
      <c r="H41" s="106">
        <f t="shared" si="18"/>
        <v>186</v>
      </c>
      <c r="I41" s="107">
        <v>120</v>
      </c>
      <c r="J41" s="107">
        <f t="shared" si="19"/>
        <v>1.55</v>
      </c>
      <c r="K41" s="108">
        <f>VLOOKUP($A41,'ASISTENCIA '!$A:$Y,22,FALSE)</f>
        <v>0</v>
      </c>
      <c r="L41" s="108">
        <f>VLOOKUP($A41,'ASISTENCIA '!$A:$Y,23,FALSE)</f>
        <v>0</v>
      </c>
      <c r="M41" s="108">
        <f t="shared" si="2"/>
        <v>120</v>
      </c>
      <c r="N41" s="107"/>
      <c r="O41" s="109"/>
      <c r="P41" s="106">
        <f t="shared" si="20"/>
        <v>186</v>
      </c>
      <c r="Q41" s="108">
        <f>VLOOKUP($A41,'ASISTENCIA '!$A:$Y,24,FALSE)</f>
        <v>0.5</v>
      </c>
      <c r="R41" s="106">
        <f t="shared" si="4"/>
        <v>119.5</v>
      </c>
      <c r="S41" s="106">
        <f t="shared" si="5"/>
        <v>185.22499999999999</v>
      </c>
      <c r="T41" s="106"/>
      <c r="U41" s="106">
        <f t="shared" si="9"/>
        <v>185.22499999999999</v>
      </c>
      <c r="V41" s="106">
        <f t="shared" si="11"/>
        <v>18.522500000000001</v>
      </c>
      <c r="W41" s="110"/>
      <c r="X41" s="106"/>
      <c r="Y41" s="106">
        <f t="shared" si="21"/>
        <v>0</v>
      </c>
      <c r="Z41" s="106"/>
      <c r="AA41" s="106"/>
      <c r="AB41" s="111">
        <f t="shared" si="10"/>
        <v>166.70249999999999</v>
      </c>
      <c r="AC41" s="14">
        <f t="shared" si="22"/>
        <v>18.522500000000001</v>
      </c>
      <c r="AD41" s="14">
        <f t="shared" si="23"/>
        <v>18.522500000000008</v>
      </c>
      <c r="AI41" s="88">
        <v>40</v>
      </c>
    </row>
    <row r="42" spans="1:35" s="112" customFormat="1" ht="15" customHeight="1" x14ac:dyDescent="0.25">
      <c r="A42" s="87" t="s">
        <v>150</v>
      </c>
      <c r="B42" s="7" t="s">
        <v>246</v>
      </c>
      <c r="C42" s="7" t="s">
        <v>151</v>
      </c>
      <c r="D42" s="7">
        <v>123323040</v>
      </c>
      <c r="E42" s="7" t="s">
        <v>61</v>
      </c>
      <c r="F42" s="106">
        <v>186</v>
      </c>
      <c r="G42" s="106"/>
      <c r="H42" s="106">
        <f t="shared" si="18"/>
        <v>186</v>
      </c>
      <c r="I42" s="107">
        <v>120</v>
      </c>
      <c r="J42" s="107">
        <f t="shared" si="19"/>
        <v>1.55</v>
      </c>
      <c r="K42" s="108">
        <f>VLOOKUP($A42,'ASISTENCIA '!$A:$Y,22,FALSE)</f>
        <v>0</v>
      </c>
      <c r="L42" s="108">
        <f>VLOOKUP($A42,'ASISTENCIA '!$A:$Y,23,FALSE)</f>
        <v>0</v>
      </c>
      <c r="M42" s="108">
        <f t="shared" si="2"/>
        <v>120</v>
      </c>
      <c r="N42" s="107"/>
      <c r="O42" s="109"/>
      <c r="P42" s="106">
        <f t="shared" si="20"/>
        <v>186</v>
      </c>
      <c r="Q42" s="108">
        <f>VLOOKUP($A42,'ASISTENCIA '!$A:$Y,24,FALSE)</f>
        <v>8</v>
      </c>
      <c r="R42" s="106">
        <f t="shared" si="4"/>
        <v>112</v>
      </c>
      <c r="S42" s="106">
        <f t="shared" si="5"/>
        <v>173.6</v>
      </c>
      <c r="T42" s="106"/>
      <c r="U42" s="106">
        <f t="shared" si="9"/>
        <v>173.6</v>
      </c>
      <c r="V42" s="106">
        <f t="shared" si="11"/>
        <v>17.36</v>
      </c>
      <c r="W42" s="110"/>
      <c r="X42" s="106"/>
      <c r="Y42" s="106">
        <f t="shared" si="21"/>
        <v>0</v>
      </c>
      <c r="Z42" s="106"/>
      <c r="AA42" s="106"/>
      <c r="AB42" s="111">
        <f t="shared" si="10"/>
        <v>156.24</v>
      </c>
      <c r="AC42" s="14">
        <f t="shared" si="22"/>
        <v>17.36</v>
      </c>
      <c r="AD42" s="14">
        <f t="shared" si="23"/>
        <v>17.359999999999985</v>
      </c>
      <c r="AI42" s="88">
        <v>41</v>
      </c>
    </row>
    <row r="43" spans="1:35" s="112" customFormat="1" ht="15" customHeight="1" x14ac:dyDescent="0.25">
      <c r="A43" s="19" t="s">
        <v>237</v>
      </c>
      <c r="B43" s="7" t="s">
        <v>34</v>
      </c>
      <c r="C43" s="7" t="s">
        <v>238</v>
      </c>
      <c r="D43" s="7">
        <v>124703620</v>
      </c>
      <c r="E43" s="7" t="s">
        <v>61</v>
      </c>
      <c r="F43" s="106">
        <v>186</v>
      </c>
      <c r="G43" s="106"/>
      <c r="H43" s="106">
        <f t="shared" si="18"/>
        <v>186</v>
      </c>
      <c r="I43" s="107">
        <v>120</v>
      </c>
      <c r="J43" s="107">
        <f t="shared" si="19"/>
        <v>1.55</v>
      </c>
      <c r="K43" s="108">
        <f>VLOOKUP($A43,'ASISTENCIA '!$A:$Y,22,FALSE)</f>
        <v>0</v>
      </c>
      <c r="L43" s="108">
        <f>VLOOKUP($A43,'ASISTENCIA '!$A:$Y,23,FALSE)</f>
        <v>0</v>
      </c>
      <c r="M43" s="108">
        <f t="shared" si="2"/>
        <v>120</v>
      </c>
      <c r="N43" s="107"/>
      <c r="O43" s="109"/>
      <c r="P43" s="106">
        <f t="shared" si="20"/>
        <v>186</v>
      </c>
      <c r="Q43" s="108">
        <f>VLOOKUP($A43,'ASISTENCIA '!$A:$Y,24,FALSE)</f>
        <v>0.5</v>
      </c>
      <c r="R43" s="106">
        <f t="shared" si="4"/>
        <v>119.5</v>
      </c>
      <c r="S43" s="106">
        <f t="shared" si="5"/>
        <v>185.22499999999999</v>
      </c>
      <c r="T43" s="106"/>
      <c r="U43" s="106">
        <f t="shared" si="9"/>
        <v>185.22499999999999</v>
      </c>
      <c r="V43" s="106">
        <f t="shared" si="11"/>
        <v>18.522500000000001</v>
      </c>
      <c r="W43" s="110"/>
      <c r="X43" s="106"/>
      <c r="Y43" s="106">
        <f t="shared" si="21"/>
        <v>0</v>
      </c>
      <c r="Z43" s="106"/>
      <c r="AA43" s="106"/>
      <c r="AB43" s="111">
        <f t="shared" si="10"/>
        <v>166.70249999999999</v>
      </c>
      <c r="AC43" s="14">
        <f t="shared" si="22"/>
        <v>18.522500000000001</v>
      </c>
      <c r="AD43" s="14">
        <f t="shared" si="23"/>
        <v>18.522500000000008</v>
      </c>
      <c r="AI43" s="88">
        <v>42</v>
      </c>
    </row>
    <row r="44" spans="1:35" s="112" customFormat="1" ht="15" customHeight="1" x14ac:dyDescent="0.25">
      <c r="A44" s="19" t="s">
        <v>193</v>
      </c>
      <c r="B44" s="7" t="s">
        <v>34</v>
      </c>
      <c r="C44" s="7" t="s">
        <v>194</v>
      </c>
      <c r="D44" s="7">
        <v>124190034</v>
      </c>
      <c r="E44" s="7" t="s">
        <v>61</v>
      </c>
      <c r="F44" s="106">
        <v>186</v>
      </c>
      <c r="G44" s="106"/>
      <c r="H44" s="106">
        <f t="shared" si="18"/>
        <v>186</v>
      </c>
      <c r="I44" s="107">
        <v>120</v>
      </c>
      <c r="J44" s="107">
        <f t="shared" si="19"/>
        <v>1.55</v>
      </c>
      <c r="K44" s="108">
        <f>VLOOKUP($A44,'ASISTENCIA '!$A:$Y,22,FALSE)</f>
        <v>1</v>
      </c>
      <c r="L44" s="108">
        <f>VLOOKUP($A44,'ASISTENCIA '!$A:$Y,23,FALSE)</f>
        <v>0</v>
      </c>
      <c r="M44" s="108">
        <f t="shared" si="2"/>
        <v>104</v>
      </c>
      <c r="N44" s="107"/>
      <c r="O44" s="109"/>
      <c r="P44" s="106">
        <f t="shared" si="20"/>
        <v>161.20000000000002</v>
      </c>
      <c r="Q44" s="108">
        <f>VLOOKUP($A44,'ASISTENCIA '!$A:$Y,24,FALSE)</f>
        <v>0</v>
      </c>
      <c r="R44" s="106">
        <f t="shared" si="4"/>
        <v>104</v>
      </c>
      <c r="S44" s="106">
        <f t="shared" si="5"/>
        <v>161.20000000000002</v>
      </c>
      <c r="T44" s="106"/>
      <c r="U44" s="106">
        <f t="shared" si="9"/>
        <v>161.20000000000002</v>
      </c>
      <c r="V44" s="106">
        <f t="shared" si="11"/>
        <v>16.12</v>
      </c>
      <c r="W44" s="110"/>
      <c r="X44" s="106"/>
      <c r="Y44" s="106">
        <f t="shared" si="21"/>
        <v>0</v>
      </c>
      <c r="Z44" s="106"/>
      <c r="AA44" s="106"/>
      <c r="AB44" s="111">
        <f t="shared" si="10"/>
        <v>145.08000000000001</v>
      </c>
      <c r="AC44" s="14">
        <f t="shared" si="22"/>
        <v>16.12</v>
      </c>
      <c r="AD44" s="14">
        <f t="shared" si="23"/>
        <v>16.120000000000005</v>
      </c>
      <c r="AI44" s="88">
        <v>43</v>
      </c>
    </row>
    <row r="45" spans="1:35" s="112" customFormat="1" ht="15" customHeight="1" x14ac:dyDescent="0.25">
      <c r="A45" s="87" t="s">
        <v>112</v>
      </c>
      <c r="B45" s="7" t="s">
        <v>246</v>
      </c>
      <c r="C45" s="7" t="s">
        <v>113</v>
      </c>
      <c r="D45" s="7">
        <v>122028863</v>
      </c>
      <c r="E45" s="7" t="s">
        <v>61</v>
      </c>
      <c r="F45" s="106">
        <v>186</v>
      </c>
      <c r="G45" s="106"/>
      <c r="H45" s="106">
        <f t="shared" si="18"/>
        <v>186</v>
      </c>
      <c r="I45" s="107">
        <v>120</v>
      </c>
      <c r="J45" s="107">
        <f t="shared" si="19"/>
        <v>1.55</v>
      </c>
      <c r="K45" s="108">
        <f>VLOOKUP($A45,'ASISTENCIA '!$A:$Y,22,FALSE)</f>
        <v>0</v>
      </c>
      <c r="L45" s="108">
        <f>VLOOKUP($A45,'ASISTENCIA '!$A:$Y,23,FALSE)</f>
        <v>0</v>
      </c>
      <c r="M45" s="108">
        <f t="shared" si="2"/>
        <v>120</v>
      </c>
      <c r="N45" s="107"/>
      <c r="O45" s="109">
        <v>1.75</v>
      </c>
      <c r="P45" s="106">
        <f t="shared" si="20"/>
        <v>186</v>
      </c>
      <c r="Q45" s="108">
        <f>VLOOKUP($A45,'ASISTENCIA '!$A:$Y,24,FALSE)</f>
        <v>1.5</v>
      </c>
      <c r="R45" s="106">
        <f t="shared" si="4"/>
        <v>120.25</v>
      </c>
      <c r="S45" s="106">
        <f t="shared" si="5"/>
        <v>186.38750000000002</v>
      </c>
      <c r="T45" s="106"/>
      <c r="U45" s="106">
        <f t="shared" si="9"/>
        <v>186.38750000000002</v>
      </c>
      <c r="V45" s="106">
        <f t="shared" si="11"/>
        <v>18.638750000000002</v>
      </c>
      <c r="W45" s="110"/>
      <c r="X45" s="106"/>
      <c r="Y45" s="106">
        <f t="shared" si="21"/>
        <v>0</v>
      </c>
      <c r="Z45" s="106"/>
      <c r="AA45" s="106"/>
      <c r="AB45" s="111">
        <f t="shared" si="10"/>
        <v>167.74875000000003</v>
      </c>
      <c r="AC45" s="14">
        <f t="shared" si="22"/>
        <v>18.638750000000002</v>
      </c>
      <c r="AD45" s="14">
        <f t="shared" si="23"/>
        <v>18.638749999999987</v>
      </c>
      <c r="AI45" s="88">
        <v>44</v>
      </c>
    </row>
    <row r="46" spans="1:35" s="112" customFormat="1" ht="15" customHeight="1" x14ac:dyDescent="0.25">
      <c r="A46" s="19" t="s">
        <v>84</v>
      </c>
      <c r="B46" s="7" t="s">
        <v>34</v>
      </c>
      <c r="C46" s="7" t="s">
        <v>85</v>
      </c>
      <c r="D46" s="19">
        <v>122906787</v>
      </c>
      <c r="E46" s="7" t="s">
        <v>61</v>
      </c>
      <c r="F46" s="106">
        <v>186</v>
      </c>
      <c r="G46" s="106"/>
      <c r="H46" s="106">
        <f t="shared" si="18"/>
        <v>186</v>
      </c>
      <c r="I46" s="107">
        <v>120</v>
      </c>
      <c r="J46" s="107">
        <f t="shared" si="19"/>
        <v>1.55</v>
      </c>
      <c r="K46" s="108">
        <f>VLOOKUP($A46,'ASISTENCIA '!$A:$Y,22,FALSE)</f>
        <v>0</v>
      </c>
      <c r="L46" s="108">
        <f>VLOOKUP($A46,'ASISTENCIA '!$A:$Y,23,FALSE)</f>
        <v>0</v>
      </c>
      <c r="M46" s="108">
        <f t="shared" si="2"/>
        <v>120</v>
      </c>
      <c r="N46" s="107"/>
      <c r="O46" s="109"/>
      <c r="P46" s="106">
        <f t="shared" si="20"/>
        <v>186</v>
      </c>
      <c r="Q46" s="108">
        <f>VLOOKUP($A46,'ASISTENCIA '!$A:$Y,24,FALSE)</f>
        <v>0</v>
      </c>
      <c r="R46" s="106">
        <f t="shared" si="4"/>
        <v>120</v>
      </c>
      <c r="S46" s="106">
        <f t="shared" si="5"/>
        <v>186</v>
      </c>
      <c r="T46" s="106"/>
      <c r="U46" s="106">
        <f t="shared" si="9"/>
        <v>186</v>
      </c>
      <c r="V46" s="106">
        <f t="shared" si="11"/>
        <v>18.600000000000001</v>
      </c>
      <c r="W46" s="110"/>
      <c r="X46" s="106"/>
      <c r="Y46" s="106">
        <f t="shared" si="21"/>
        <v>0</v>
      </c>
      <c r="Z46" s="106"/>
      <c r="AA46" s="106"/>
      <c r="AB46" s="111">
        <f t="shared" si="10"/>
        <v>167.4</v>
      </c>
      <c r="AC46" s="14">
        <f t="shared" si="22"/>
        <v>18.600000000000001</v>
      </c>
      <c r="AD46" s="14">
        <f t="shared" si="23"/>
        <v>18.599999999999994</v>
      </c>
      <c r="AI46" s="88">
        <v>45</v>
      </c>
    </row>
    <row r="47" spans="1:35" s="112" customFormat="1" ht="15" customHeight="1" x14ac:dyDescent="0.25">
      <c r="A47" s="19" t="s">
        <v>191</v>
      </c>
      <c r="B47" s="7" t="s">
        <v>93</v>
      </c>
      <c r="C47" s="7" t="s">
        <v>192</v>
      </c>
      <c r="D47" s="7">
        <v>123911521</v>
      </c>
      <c r="E47" s="7" t="s">
        <v>61</v>
      </c>
      <c r="F47" s="106">
        <v>186</v>
      </c>
      <c r="G47" s="106"/>
      <c r="H47" s="106">
        <f t="shared" si="18"/>
        <v>186</v>
      </c>
      <c r="I47" s="107">
        <v>120</v>
      </c>
      <c r="J47" s="107">
        <f t="shared" si="19"/>
        <v>1.55</v>
      </c>
      <c r="K47" s="108">
        <f>VLOOKUP($A47,'ASISTENCIA '!$A:$Y,22,FALSE)</f>
        <v>2</v>
      </c>
      <c r="L47" s="108">
        <f>VLOOKUP($A47,'ASISTENCIA '!$A:$Y,23,FALSE)</f>
        <v>0</v>
      </c>
      <c r="M47" s="108">
        <f t="shared" si="2"/>
        <v>88</v>
      </c>
      <c r="N47" s="107"/>
      <c r="O47" s="109"/>
      <c r="P47" s="106">
        <f t="shared" si="20"/>
        <v>136.4</v>
      </c>
      <c r="Q47" s="108">
        <f>VLOOKUP($A47,'ASISTENCIA '!$A:$Y,24,FALSE)</f>
        <v>3</v>
      </c>
      <c r="R47" s="106">
        <f t="shared" si="4"/>
        <v>85</v>
      </c>
      <c r="S47" s="106">
        <f t="shared" si="5"/>
        <v>131.75</v>
      </c>
      <c r="T47" s="106"/>
      <c r="U47" s="106">
        <f t="shared" si="9"/>
        <v>131.75</v>
      </c>
      <c r="V47" s="106">
        <f t="shared" si="11"/>
        <v>13.175000000000001</v>
      </c>
      <c r="W47" s="110"/>
      <c r="X47" s="106"/>
      <c r="Y47" s="106">
        <f t="shared" si="21"/>
        <v>0</v>
      </c>
      <c r="Z47" s="106"/>
      <c r="AA47" s="106"/>
      <c r="AB47" s="111">
        <f t="shared" si="10"/>
        <v>118.575</v>
      </c>
      <c r="AC47" s="14">
        <f t="shared" si="22"/>
        <v>13.175000000000001</v>
      </c>
      <c r="AD47" s="14">
        <f t="shared" si="23"/>
        <v>13.174999999999997</v>
      </c>
      <c r="AI47" s="88">
        <v>46</v>
      </c>
    </row>
    <row r="48" spans="1:35" s="112" customFormat="1" ht="15" customHeight="1" x14ac:dyDescent="0.25">
      <c r="A48" s="19" t="s">
        <v>208</v>
      </c>
      <c r="B48" s="7" t="s">
        <v>93</v>
      </c>
      <c r="C48" s="19" t="s">
        <v>114</v>
      </c>
      <c r="D48" s="19">
        <v>122780604</v>
      </c>
      <c r="E48" s="7" t="s">
        <v>61</v>
      </c>
      <c r="F48" s="106">
        <v>186</v>
      </c>
      <c r="G48" s="106"/>
      <c r="H48" s="106">
        <f t="shared" si="18"/>
        <v>186</v>
      </c>
      <c r="I48" s="107">
        <v>120</v>
      </c>
      <c r="J48" s="107">
        <f t="shared" si="19"/>
        <v>1.55</v>
      </c>
      <c r="K48" s="108">
        <f>VLOOKUP($A48,'ASISTENCIA '!$A:$Y,22,FALSE)</f>
        <v>0</v>
      </c>
      <c r="L48" s="108">
        <f>VLOOKUP($A48,'ASISTENCIA '!$A:$Y,23,FALSE)</f>
        <v>0</v>
      </c>
      <c r="M48" s="108">
        <f t="shared" si="2"/>
        <v>120</v>
      </c>
      <c r="N48" s="107"/>
      <c r="O48" s="109"/>
      <c r="P48" s="106">
        <f t="shared" si="20"/>
        <v>186</v>
      </c>
      <c r="Q48" s="108">
        <f>VLOOKUP($A48,'ASISTENCIA '!$A:$Y,24,FALSE)</f>
        <v>0</v>
      </c>
      <c r="R48" s="106">
        <f t="shared" si="4"/>
        <v>120</v>
      </c>
      <c r="S48" s="106">
        <f t="shared" si="5"/>
        <v>186</v>
      </c>
      <c r="T48" s="106"/>
      <c r="U48" s="106">
        <f t="shared" si="9"/>
        <v>186</v>
      </c>
      <c r="V48" s="106">
        <f t="shared" si="11"/>
        <v>18.600000000000001</v>
      </c>
      <c r="W48" s="110"/>
      <c r="X48" s="106"/>
      <c r="Y48" s="106">
        <f t="shared" si="21"/>
        <v>0</v>
      </c>
      <c r="Z48" s="106"/>
      <c r="AA48" s="106"/>
      <c r="AB48" s="111">
        <f t="shared" si="10"/>
        <v>167.4</v>
      </c>
      <c r="AC48" s="14">
        <f t="shared" si="22"/>
        <v>18.600000000000001</v>
      </c>
      <c r="AD48" s="14">
        <f t="shared" si="23"/>
        <v>18.599999999999994</v>
      </c>
      <c r="AI48" s="88">
        <v>47</v>
      </c>
    </row>
    <row r="49" spans="1:35" s="62" customFormat="1" ht="15" customHeight="1" x14ac:dyDescent="0.25">
      <c r="A49" s="55" t="s">
        <v>115</v>
      </c>
      <c r="B49" s="55" t="s">
        <v>34</v>
      </c>
      <c r="C49" s="55" t="s">
        <v>116</v>
      </c>
      <c r="D49" s="55">
        <v>121532212</v>
      </c>
      <c r="E49" s="55" t="s">
        <v>61</v>
      </c>
      <c r="F49" s="57">
        <v>182.5</v>
      </c>
      <c r="G49" s="57"/>
      <c r="H49" s="57">
        <f t="shared" si="18"/>
        <v>182.5</v>
      </c>
      <c r="I49" s="58">
        <v>120</v>
      </c>
      <c r="J49" s="58">
        <f t="shared" si="19"/>
        <v>1.5208333333333333</v>
      </c>
      <c r="K49" s="59">
        <f>VLOOKUP($A49,'ASISTENCIA '!$A:$Y,22,FALSE)</f>
        <v>0</v>
      </c>
      <c r="L49" s="59">
        <f>VLOOKUP($A49,'ASISTENCIA '!$A:$Y,23,FALSE)</f>
        <v>0</v>
      </c>
      <c r="M49" s="59">
        <f t="shared" si="2"/>
        <v>120</v>
      </c>
      <c r="N49" s="58"/>
      <c r="O49" s="60"/>
      <c r="P49" s="57">
        <f t="shared" si="20"/>
        <v>182.5</v>
      </c>
      <c r="Q49" s="59">
        <f>VLOOKUP($A49,'ASISTENCIA '!$A:$Y,24,FALSE)</f>
        <v>2</v>
      </c>
      <c r="R49" s="57">
        <f t="shared" si="4"/>
        <v>118</v>
      </c>
      <c r="S49" s="57">
        <f t="shared" si="5"/>
        <v>179.45833333333331</v>
      </c>
      <c r="T49" s="57"/>
      <c r="U49" s="57">
        <f t="shared" si="9"/>
        <v>179.45833333333331</v>
      </c>
      <c r="V49" s="57"/>
      <c r="W49" s="68">
        <f>+U49*3%</f>
        <v>5.3837499999999991</v>
      </c>
      <c r="X49" s="57"/>
      <c r="Y49" s="57">
        <f t="shared" si="21"/>
        <v>5.3837499999999991</v>
      </c>
      <c r="Z49" s="57"/>
      <c r="AA49" s="57"/>
      <c r="AB49" s="119">
        <f t="shared" si="10"/>
        <v>174.07458333333332</v>
      </c>
      <c r="AC49" s="61">
        <f t="shared" si="22"/>
        <v>5.3837499999999991</v>
      </c>
      <c r="AD49" s="61">
        <f t="shared" si="23"/>
        <v>5.383749999999992</v>
      </c>
      <c r="AI49" s="88">
        <v>48</v>
      </c>
    </row>
    <row r="50" spans="1:35" s="62" customFormat="1" ht="15" customHeight="1" x14ac:dyDescent="0.25">
      <c r="A50" s="55" t="s">
        <v>124</v>
      </c>
      <c r="B50" s="55" t="s">
        <v>34</v>
      </c>
      <c r="C50" s="55" t="s">
        <v>128</v>
      </c>
      <c r="D50" s="55">
        <v>122170160</v>
      </c>
      <c r="E50" s="55" t="s">
        <v>61</v>
      </c>
      <c r="F50" s="57">
        <v>182.5</v>
      </c>
      <c r="G50" s="57"/>
      <c r="H50" s="57">
        <f t="shared" si="18"/>
        <v>182.5</v>
      </c>
      <c r="I50" s="58">
        <v>120</v>
      </c>
      <c r="J50" s="58">
        <f t="shared" si="19"/>
        <v>1.5208333333333333</v>
      </c>
      <c r="K50" s="59">
        <f>VLOOKUP($A50,'ASISTENCIA '!$A:$Y,22,FALSE)</f>
        <v>0</v>
      </c>
      <c r="L50" s="59">
        <f>VLOOKUP($A50,'ASISTENCIA '!$A:$Y,23,FALSE)</f>
        <v>0</v>
      </c>
      <c r="M50" s="59">
        <f t="shared" si="2"/>
        <v>120</v>
      </c>
      <c r="N50" s="58"/>
      <c r="O50" s="60"/>
      <c r="P50" s="57">
        <f t="shared" si="20"/>
        <v>182.5</v>
      </c>
      <c r="Q50" s="59">
        <f>VLOOKUP($A50,'ASISTENCIA '!$A:$Y,24,FALSE)</f>
        <v>0</v>
      </c>
      <c r="R50" s="57">
        <f t="shared" si="4"/>
        <v>120</v>
      </c>
      <c r="S50" s="57">
        <f t="shared" si="5"/>
        <v>182.5</v>
      </c>
      <c r="T50" s="57"/>
      <c r="U50" s="57">
        <f t="shared" si="9"/>
        <v>182.5</v>
      </c>
      <c r="V50" s="57"/>
      <c r="W50" s="68">
        <f>+U50*3%</f>
        <v>5.4749999999999996</v>
      </c>
      <c r="X50" s="57"/>
      <c r="Y50" s="57">
        <f t="shared" si="21"/>
        <v>5.4749999999999996</v>
      </c>
      <c r="Z50" s="57"/>
      <c r="AA50" s="57"/>
      <c r="AB50" s="119">
        <f t="shared" si="10"/>
        <v>177.02500000000001</v>
      </c>
      <c r="AC50" s="61">
        <f t="shared" si="22"/>
        <v>5.4749999999999996</v>
      </c>
      <c r="AD50" s="61">
        <f t="shared" si="23"/>
        <v>5.4749999999999943</v>
      </c>
      <c r="AI50" s="88">
        <v>49</v>
      </c>
    </row>
    <row r="51" spans="1:35" s="112" customFormat="1" ht="15" customHeight="1" x14ac:dyDescent="0.25">
      <c r="A51" s="7" t="s">
        <v>251</v>
      </c>
      <c r="B51" s="7" t="s">
        <v>34</v>
      </c>
      <c r="C51" s="7" t="s">
        <v>256</v>
      </c>
      <c r="D51" s="7">
        <v>124906322</v>
      </c>
      <c r="E51" s="7" t="s">
        <v>61</v>
      </c>
      <c r="F51" s="106">
        <v>186</v>
      </c>
      <c r="G51" s="106"/>
      <c r="H51" s="106">
        <f t="shared" si="18"/>
        <v>186</v>
      </c>
      <c r="I51" s="107">
        <v>120</v>
      </c>
      <c r="J51" s="107">
        <f t="shared" si="19"/>
        <v>1.55</v>
      </c>
      <c r="K51" s="108">
        <f>VLOOKUP($A51,'ASISTENCIA '!$A:$Y,22,FALSE)</f>
        <v>0</v>
      </c>
      <c r="L51" s="108">
        <f>VLOOKUP($A51,'ASISTENCIA '!$A:$Y,23,FALSE)</f>
        <v>0</v>
      </c>
      <c r="M51" s="108">
        <f t="shared" si="2"/>
        <v>120</v>
      </c>
      <c r="N51" s="107"/>
      <c r="O51" s="109">
        <v>8</v>
      </c>
      <c r="P51" s="106">
        <f t="shared" si="20"/>
        <v>186</v>
      </c>
      <c r="Q51" s="108">
        <f>VLOOKUP($A51,'ASISTENCIA '!$A:$Y,24,FALSE)</f>
        <v>2.5</v>
      </c>
      <c r="R51" s="106">
        <f t="shared" si="4"/>
        <v>125.5</v>
      </c>
      <c r="S51" s="106">
        <f t="shared" si="5"/>
        <v>194.52500000000001</v>
      </c>
      <c r="T51" s="106"/>
      <c r="U51" s="106">
        <f t="shared" si="9"/>
        <v>194.52500000000001</v>
      </c>
      <c r="V51" s="106">
        <f t="shared" si="11"/>
        <v>19.452500000000001</v>
      </c>
      <c r="W51" s="110"/>
      <c r="X51" s="106"/>
      <c r="Y51" s="106">
        <f t="shared" si="21"/>
        <v>0</v>
      </c>
      <c r="Z51" s="106"/>
      <c r="AA51" s="106"/>
      <c r="AB51" s="111">
        <f t="shared" si="10"/>
        <v>175.07249999999999</v>
      </c>
      <c r="AC51" s="14">
        <f t="shared" si="22"/>
        <v>19.452500000000001</v>
      </c>
      <c r="AD51" s="14">
        <f t="shared" si="23"/>
        <v>19.452500000000015</v>
      </c>
      <c r="AI51" s="88">
        <v>50</v>
      </c>
    </row>
    <row r="52" spans="1:35" s="112" customFormat="1" ht="15" customHeight="1" x14ac:dyDescent="0.25">
      <c r="A52" s="7" t="s">
        <v>250</v>
      </c>
      <c r="B52" s="7" t="s">
        <v>34</v>
      </c>
      <c r="C52" s="7" t="s">
        <v>255</v>
      </c>
      <c r="D52" s="7">
        <v>124906017</v>
      </c>
      <c r="E52" s="7" t="s">
        <v>61</v>
      </c>
      <c r="F52" s="106">
        <v>186</v>
      </c>
      <c r="G52" s="106"/>
      <c r="H52" s="106">
        <f t="shared" ref="H52:H66" si="24">+F52+G52</f>
        <v>186</v>
      </c>
      <c r="I52" s="107">
        <v>120</v>
      </c>
      <c r="J52" s="107">
        <f t="shared" si="19"/>
        <v>1.55</v>
      </c>
      <c r="K52" s="108">
        <f>VLOOKUP($A52,'ASISTENCIA '!$A:$Y,22,FALSE)</f>
        <v>3</v>
      </c>
      <c r="L52" s="108">
        <f>VLOOKUP($A52,'ASISTENCIA '!$A:$Y,23,FALSE)</f>
        <v>0</v>
      </c>
      <c r="M52" s="108">
        <f t="shared" ref="M52:M66" si="25">I52-(K52*$AF$2+L52*$AF$4)</f>
        <v>72</v>
      </c>
      <c r="N52" s="107"/>
      <c r="O52" s="109"/>
      <c r="P52" s="106">
        <f t="shared" ref="P52:P53" si="26">M52*J52</f>
        <v>111.60000000000001</v>
      </c>
      <c r="Q52" s="108">
        <f>VLOOKUP($A52,'ASISTENCIA '!$A:$Y,24,FALSE)</f>
        <v>0</v>
      </c>
      <c r="R52" s="106">
        <f t="shared" si="4"/>
        <v>72</v>
      </c>
      <c r="S52" s="106">
        <f t="shared" si="5"/>
        <v>111.60000000000001</v>
      </c>
      <c r="T52" s="106"/>
      <c r="U52" s="106">
        <f t="shared" si="9"/>
        <v>111.60000000000001</v>
      </c>
      <c r="V52" s="106">
        <f t="shared" si="11"/>
        <v>11.160000000000002</v>
      </c>
      <c r="W52" s="110"/>
      <c r="X52" s="106"/>
      <c r="Y52" s="106">
        <f t="shared" ref="Y52:Y66" si="27">+W52+X52</f>
        <v>0</v>
      </c>
      <c r="Z52" s="106"/>
      <c r="AA52" s="106"/>
      <c r="AB52" s="111">
        <f t="shared" si="10"/>
        <v>100.44000000000001</v>
      </c>
      <c r="AC52" s="14">
        <f t="shared" ref="AC52:AC66" si="28">SUM(V52:X52)</f>
        <v>11.160000000000002</v>
      </c>
      <c r="AD52" s="14">
        <f t="shared" ref="AD52:AD66" si="29">U52-AB52</f>
        <v>11.159999999999997</v>
      </c>
      <c r="AI52" s="88">
        <v>51</v>
      </c>
    </row>
    <row r="53" spans="1:35" s="112" customFormat="1" ht="15" customHeight="1" x14ac:dyDescent="0.25">
      <c r="A53" s="19" t="s">
        <v>195</v>
      </c>
      <c r="B53" s="7" t="s">
        <v>93</v>
      </c>
      <c r="C53" s="7" t="s">
        <v>196</v>
      </c>
      <c r="D53" s="7">
        <v>123411027</v>
      </c>
      <c r="E53" s="7" t="s">
        <v>61</v>
      </c>
      <c r="F53" s="106">
        <v>186</v>
      </c>
      <c r="G53" s="106"/>
      <c r="H53" s="106">
        <f t="shared" si="24"/>
        <v>186</v>
      </c>
      <c r="I53" s="107">
        <v>120</v>
      </c>
      <c r="J53" s="107">
        <f t="shared" si="19"/>
        <v>1.55</v>
      </c>
      <c r="K53" s="108">
        <f>VLOOKUP($A53,'ASISTENCIA '!$A:$Y,22,FALSE)</f>
        <v>0</v>
      </c>
      <c r="L53" s="108">
        <f>VLOOKUP($A53,'ASISTENCIA '!$A:$Y,23,FALSE)</f>
        <v>0</v>
      </c>
      <c r="M53" s="108">
        <f t="shared" si="25"/>
        <v>120</v>
      </c>
      <c r="N53" s="107"/>
      <c r="O53" s="109">
        <v>10</v>
      </c>
      <c r="P53" s="106">
        <f t="shared" si="26"/>
        <v>186</v>
      </c>
      <c r="Q53" s="108">
        <f>VLOOKUP($A53,'ASISTENCIA '!$A:$Y,24,FALSE)</f>
        <v>4.25</v>
      </c>
      <c r="R53" s="106">
        <f t="shared" si="4"/>
        <v>125.75</v>
      </c>
      <c r="S53" s="106">
        <f t="shared" si="5"/>
        <v>194.91249999999999</v>
      </c>
      <c r="T53" s="106"/>
      <c r="U53" s="106">
        <f t="shared" si="9"/>
        <v>194.91249999999999</v>
      </c>
      <c r="V53" s="106">
        <f t="shared" si="11"/>
        <v>19.491250000000001</v>
      </c>
      <c r="W53" s="110"/>
      <c r="X53" s="106"/>
      <c r="Y53" s="106">
        <f t="shared" si="27"/>
        <v>0</v>
      </c>
      <c r="Z53" s="106"/>
      <c r="AA53" s="106"/>
      <c r="AB53" s="111">
        <f t="shared" si="10"/>
        <v>175.42124999999999</v>
      </c>
      <c r="AC53" s="14">
        <f t="shared" ref="AC53:AC65" si="30">SUM(V53:X53)</f>
        <v>19.491250000000001</v>
      </c>
      <c r="AD53" s="14">
        <f t="shared" ref="AD53:AD65" si="31">U53-AB53</f>
        <v>19.491250000000008</v>
      </c>
      <c r="AI53" s="88">
        <v>52</v>
      </c>
    </row>
    <row r="54" spans="1:35" s="112" customFormat="1" ht="15" customHeight="1" x14ac:dyDescent="0.25">
      <c r="A54" s="87" t="s">
        <v>279</v>
      </c>
      <c r="B54" s="7" t="s">
        <v>246</v>
      </c>
      <c r="C54" s="7" t="s">
        <v>280</v>
      </c>
      <c r="D54" s="7">
        <v>124194739</v>
      </c>
      <c r="E54" s="7" t="s">
        <v>61</v>
      </c>
      <c r="F54" s="106">
        <v>186</v>
      </c>
      <c r="G54" s="106"/>
      <c r="H54" s="106">
        <f t="shared" ref="H54:H65" si="32">+F54+G54</f>
        <v>186</v>
      </c>
      <c r="I54" s="107">
        <v>120</v>
      </c>
      <c r="J54" s="107">
        <f t="shared" si="19"/>
        <v>1.55</v>
      </c>
      <c r="K54" s="108">
        <f>VLOOKUP($A54,'ASISTENCIA '!$A:$Y,22,FALSE)</f>
        <v>0</v>
      </c>
      <c r="L54" s="108">
        <f>VLOOKUP($A54,'ASISTENCIA '!$A:$Y,23,FALSE)</f>
        <v>8</v>
      </c>
      <c r="M54" s="108">
        <f t="shared" ref="M54:M65" si="33">I54-(K54*$AF$2+L54*$AF$4)</f>
        <v>56</v>
      </c>
      <c r="N54" s="107"/>
      <c r="O54" s="109"/>
      <c r="P54" s="106">
        <f t="shared" ref="P54:P65" si="34">M54*J54</f>
        <v>86.8</v>
      </c>
      <c r="Q54" s="108">
        <f>VLOOKUP($A54,'ASISTENCIA '!$A:$Y,24,FALSE)</f>
        <v>0</v>
      </c>
      <c r="R54" s="106">
        <f t="shared" si="4"/>
        <v>56</v>
      </c>
      <c r="S54" s="106">
        <f t="shared" si="5"/>
        <v>86.8</v>
      </c>
      <c r="T54" s="106"/>
      <c r="U54" s="106">
        <f t="shared" si="9"/>
        <v>86.8</v>
      </c>
      <c r="V54" s="106">
        <f t="shared" si="11"/>
        <v>8.68</v>
      </c>
      <c r="W54" s="110"/>
      <c r="X54" s="106"/>
      <c r="Y54" s="106">
        <f t="shared" ref="Y54:Y65" si="35">+W54+X54</f>
        <v>0</v>
      </c>
      <c r="Z54" s="106"/>
      <c r="AA54" s="106"/>
      <c r="AB54" s="111">
        <f t="shared" si="10"/>
        <v>78.12</v>
      </c>
      <c r="AC54" s="14">
        <f t="shared" si="30"/>
        <v>8.68</v>
      </c>
      <c r="AD54" s="14">
        <f t="shared" si="31"/>
        <v>8.6799999999999926</v>
      </c>
      <c r="AI54" s="88">
        <v>53</v>
      </c>
    </row>
    <row r="55" spans="1:35" s="112" customFormat="1" ht="15" customHeight="1" x14ac:dyDescent="0.25">
      <c r="A55" s="7" t="s">
        <v>204</v>
      </c>
      <c r="B55" s="7" t="s">
        <v>34</v>
      </c>
      <c r="C55" s="7" t="s">
        <v>205</v>
      </c>
      <c r="D55" s="7">
        <v>122033335</v>
      </c>
      <c r="E55" s="7" t="s">
        <v>61</v>
      </c>
      <c r="F55" s="106">
        <v>186</v>
      </c>
      <c r="G55" s="106"/>
      <c r="H55" s="106">
        <f t="shared" si="32"/>
        <v>186</v>
      </c>
      <c r="I55" s="107">
        <v>120</v>
      </c>
      <c r="J55" s="107">
        <f t="shared" si="19"/>
        <v>1.55</v>
      </c>
      <c r="K55" s="108">
        <f>VLOOKUP($A55,'ASISTENCIA '!$A:$Y,22,FALSE)</f>
        <v>0</v>
      </c>
      <c r="L55" s="108">
        <f>VLOOKUP($A55,'ASISTENCIA '!$A:$Y,23,FALSE)</f>
        <v>0</v>
      </c>
      <c r="M55" s="108">
        <f t="shared" si="33"/>
        <v>120</v>
      </c>
      <c r="N55" s="107"/>
      <c r="O55" s="109">
        <v>7</v>
      </c>
      <c r="P55" s="106">
        <f t="shared" si="34"/>
        <v>186</v>
      </c>
      <c r="Q55" s="108">
        <f>VLOOKUP($A55,'ASISTENCIA '!$A:$Y,24,FALSE)</f>
        <v>4.75</v>
      </c>
      <c r="R55" s="106">
        <f t="shared" si="4"/>
        <v>122.25</v>
      </c>
      <c r="S55" s="106">
        <f t="shared" si="5"/>
        <v>189.48750000000001</v>
      </c>
      <c r="T55" s="106"/>
      <c r="U55" s="106">
        <f t="shared" si="9"/>
        <v>189.48750000000001</v>
      </c>
      <c r="V55" s="106">
        <f t="shared" si="11"/>
        <v>18.94875</v>
      </c>
      <c r="W55" s="110"/>
      <c r="X55" s="106"/>
      <c r="Y55" s="106">
        <f t="shared" si="35"/>
        <v>0</v>
      </c>
      <c r="Z55" s="106"/>
      <c r="AA55" s="106"/>
      <c r="AB55" s="111">
        <f t="shared" si="10"/>
        <v>170.53875000000002</v>
      </c>
      <c r="AC55" s="14">
        <f t="shared" si="30"/>
        <v>18.94875</v>
      </c>
      <c r="AD55" s="14">
        <f t="shared" si="31"/>
        <v>18.94874999999999</v>
      </c>
      <c r="AI55" s="88">
        <v>54</v>
      </c>
    </row>
    <row r="56" spans="1:35" s="112" customFormat="1" ht="15" customHeight="1" x14ac:dyDescent="0.25">
      <c r="A56" s="19" t="s">
        <v>117</v>
      </c>
      <c r="B56" s="7" t="s">
        <v>93</v>
      </c>
      <c r="C56" s="7" t="s">
        <v>118</v>
      </c>
      <c r="D56" s="7">
        <v>121243687</v>
      </c>
      <c r="E56" s="7" t="s">
        <v>61</v>
      </c>
      <c r="F56" s="106">
        <v>186</v>
      </c>
      <c r="G56" s="106"/>
      <c r="H56" s="106">
        <f t="shared" si="32"/>
        <v>186</v>
      </c>
      <c r="I56" s="107">
        <v>120</v>
      </c>
      <c r="J56" s="107">
        <f t="shared" si="19"/>
        <v>1.55</v>
      </c>
      <c r="K56" s="108">
        <f>VLOOKUP($A56,'ASISTENCIA '!$A:$Y,22,FALSE)</f>
        <v>0</v>
      </c>
      <c r="L56" s="108">
        <f>VLOOKUP($A56,'ASISTENCIA '!$A:$Y,23,FALSE)</f>
        <v>1</v>
      </c>
      <c r="M56" s="108">
        <f t="shared" si="33"/>
        <v>112</v>
      </c>
      <c r="N56" s="107"/>
      <c r="O56" s="109">
        <v>2</v>
      </c>
      <c r="P56" s="106">
        <f t="shared" si="34"/>
        <v>173.6</v>
      </c>
      <c r="Q56" s="108">
        <f>VLOOKUP($A56,'ASISTENCIA '!$A:$Y,24,FALSE)</f>
        <v>0</v>
      </c>
      <c r="R56" s="106">
        <f t="shared" si="4"/>
        <v>114</v>
      </c>
      <c r="S56" s="106">
        <f t="shared" si="5"/>
        <v>176.70000000000002</v>
      </c>
      <c r="T56" s="106"/>
      <c r="U56" s="106">
        <f t="shared" si="9"/>
        <v>176.70000000000002</v>
      </c>
      <c r="V56" s="106">
        <f t="shared" si="11"/>
        <v>17.670000000000002</v>
      </c>
      <c r="W56" s="110"/>
      <c r="X56" s="106"/>
      <c r="Y56" s="106">
        <f t="shared" si="35"/>
        <v>0</v>
      </c>
      <c r="Z56" s="106"/>
      <c r="AA56" s="106"/>
      <c r="AB56" s="111">
        <f t="shared" si="10"/>
        <v>159.03000000000003</v>
      </c>
      <c r="AC56" s="14">
        <f t="shared" si="30"/>
        <v>17.670000000000002</v>
      </c>
      <c r="AD56" s="14">
        <f t="shared" si="31"/>
        <v>17.669999999999987</v>
      </c>
      <c r="AI56" s="88">
        <v>55</v>
      </c>
    </row>
    <row r="57" spans="1:35" s="112" customFormat="1" ht="15" customHeight="1" x14ac:dyDescent="0.25">
      <c r="A57" s="7" t="s">
        <v>197</v>
      </c>
      <c r="B57" s="7" t="s">
        <v>93</v>
      </c>
      <c r="C57" s="7" t="s">
        <v>198</v>
      </c>
      <c r="D57" s="7">
        <v>124190422</v>
      </c>
      <c r="E57" s="7" t="s">
        <v>61</v>
      </c>
      <c r="F57" s="106">
        <v>186</v>
      </c>
      <c r="G57" s="106"/>
      <c r="H57" s="106">
        <f t="shared" si="32"/>
        <v>186</v>
      </c>
      <c r="I57" s="107">
        <v>120</v>
      </c>
      <c r="J57" s="107">
        <f t="shared" si="19"/>
        <v>1.55</v>
      </c>
      <c r="K57" s="108">
        <f>VLOOKUP($A57,'ASISTENCIA '!$A:$Y,22,FALSE)</f>
        <v>0</v>
      </c>
      <c r="L57" s="108">
        <f>VLOOKUP($A57,'ASISTENCIA '!$A:$Y,23,FALSE)</f>
        <v>1</v>
      </c>
      <c r="M57" s="108">
        <f t="shared" si="33"/>
        <v>112</v>
      </c>
      <c r="N57" s="107"/>
      <c r="O57" s="109"/>
      <c r="P57" s="106">
        <f t="shared" si="34"/>
        <v>173.6</v>
      </c>
      <c r="Q57" s="108">
        <f>VLOOKUP($A57,'ASISTENCIA '!$A:$Y,24,FALSE)</f>
        <v>5</v>
      </c>
      <c r="R57" s="106">
        <f t="shared" si="4"/>
        <v>107</v>
      </c>
      <c r="S57" s="106">
        <f t="shared" si="5"/>
        <v>165.85</v>
      </c>
      <c r="T57" s="106"/>
      <c r="U57" s="106">
        <f t="shared" si="9"/>
        <v>165.85</v>
      </c>
      <c r="V57" s="106">
        <f t="shared" si="11"/>
        <v>16.585000000000001</v>
      </c>
      <c r="W57" s="110"/>
      <c r="X57" s="106"/>
      <c r="Y57" s="106">
        <f t="shared" si="35"/>
        <v>0</v>
      </c>
      <c r="Z57" s="106"/>
      <c r="AA57" s="106"/>
      <c r="AB57" s="111">
        <f t="shared" si="10"/>
        <v>149.26499999999999</v>
      </c>
      <c r="AC57" s="14">
        <f t="shared" si="30"/>
        <v>16.585000000000001</v>
      </c>
      <c r="AD57" s="14">
        <f t="shared" si="31"/>
        <v>16.585000000000008</v>
      </c>
      <c r="AI57" s="88">
        <v>56</v>
      </c>
    </row>
    <row r="58" spans="1:35" s="112" customFormat="1" ht="15" customHeight="1" x14ac:dyDescent="0.25">
      <c r="A58" s="7" t="s">
        <v>215</v>
      </c>
      <c r="B58" s="7" t="s">
        <v>34</v>
      </c>
      <c r="C58" s="7" t="s">
        <v>216</v>
      </c>
      <c r="D58" s="7">
        <v>124497348</v>
      </c>
      <c r="E58" s="7" t="s">
        <v>61</v>
      </c>
      <c r="F58" s="106">
        <v>186</v>
      </c>
      <c r="G58" s="106"/>
      <c r="H58" s="106">
        <f t="shared" si="32"/>
        <v>186</v>
      </c>
      <c r="I58" s="107">
        <v>120</v>
      </c>
      <c r="J58" s="107">
        <f t="shared" si="19"/>
        <v>1.55</v>
      </c>
      <c r="K58" s="108">
        <f>VLOOKUP($A58,'ASISTENCIA '!$A:$Y,22,FALSE)</f>
        <v>0</v>
      </c>
      <c r="L58" s="108">
        <f>VLOOKUP($A58,'ASISTENCIA '!$A:$Y,23,FALSE)</f>
        <v>0</v>
      </c>
      <c r="M58" s="108">
        <f t="shared" si="33"/>
        <v>120</v>
      </c>
      <c r="N58" s="107"/>
      <c r="O58" s="109"/>
      <c r="P58" s="106">
        <f t="shared" si="34"/>
        <v>186</v>
      </c>
      <c r="Q58" s="108">
        <f>VLOOKUP($A58,'ASISTENCIA '!$A:$Y,24,FALSE)</f>
        <v>0</v>
      </c>
      <c r="R58" s="106">
        <f t="shared" si="4"/>
        <v>120</v>
      </c>
      <c r="S58" s="106">
        <f t="shared" si="5"/>
        <v>186</v>
      </c>
      <c r="T58" s="106"/>
      <c r="U58" s="106">
        <f t="shared" si="9"/>
        <v>186</v>
      </c>
      <c r="V58" s="106">
        <f t="shared" si="11"/>
        <v>18.600000000000001</v>
      </c>
      <c r="W58" s="110"/>
      <c r="X58" s="106"/>
      <c r="Y58" s="106">
        <f t="shared" si="35"/>
        <v>0</v>
      </c>
      <c r="Z58" s="106"/>
      <c r="AA58" s="106"/>
      <c r="AB58" s="111">
        <f t="shared" si="10"/>
        <v>167.4</v>
      </c>
      <c r="AC58" s="14">
        <f t="shared" si="30"/>
        <v>18.600000000000001</v>
      </c>
      <c r="AD58" s="14">
        <f t="shared" si="31"/>
        <v>18.599999999999994</v>
      </c>
      <c r="AI58" s="88">
        <v>57</v>
      </c>
    </row>
    <row r="59" spans="1:35" s="112" customFormat="1" ht="15" customHeight="1" x14ac:dyDescent="0.25">
      <c r="A59" s="19" t="s">
        <v>179</v>
      </c>
      <c r="B59" s="7" t="s">
        <v>93</v>
      </c>
      <c r="C59" s="7" t="s">
        <v>186</v>
      </c>
      <c r="D59" s="19">
        <v>123922452</v>
      </c>
      <c r="E59" s="7" t="s">
        <v>61</v>
      </c>
      <c r="F59" s="106">
        <v>186</v>
      </c>
      <c r="G59" s="106"/>
      <c r="H59" s="106">
        <f t="shared" si="32"/>
        <v>186</v>
      </c>
      <c r="I59" s="107">
        <v>120</v>
      </c>
      <c r="J59" s="107">
        <f t="shared" si="19"/>
        <v>1.55</v>
      </c>
      <c r="K59" s="108">
        <f>VLOOKUP($A59,'ASISTENCIA '!$A:$Y,22,FALSE)</f>
        <v>1</v>
      </c>
      <c r="L59" s="108">
        <f>VLOOKUP($A59,'ASISTENCIA '!$A:$Y,23,FALSE)</f>
        <v>0</v>
      </c>
      <c r="M59" s="108">
        <f t="shared" si="33"/>
        <v>104</v>
      </c>
      <c r="N59" s="107"/>
      <c r="O59" s="109"/>
      <c r="P59" s="106">
        <f t="shared" si="34"/>
        <v>161.20000000000002</v>
      </c>
      <c r="Q59" s="108">
        <f>VLOOKUP($A59,'ASISTENCIA '!$A:$Y,24,FALSE)</f>
        <v>2.5</v>
      </c>
      <c r="R59" s="106">
        <f t="shared" si="4"/>
        <v>101.5</v>
      </c>
      <c r="S59" s="106">
        <f t="shared" si="5"/>
        <v>157.32500000000002</v>
      </c>
      <c r="T59" s="106"/>
      <c r="U59" s="106">
        <f t="shared" si="9"/>
        <v>157.32500000000002</v>
      </c>
      <c r="V59" s="106">
        <f t="shared" si="11"/>
        <v>15.732500000000002</v>
      </c>
      <c r="W59" s="110"/>
      <c r="X59" s="106"/>
      <c r="Y59" s="106">
        <f t="shared" si="35"/>
        <v>0</v>
      </c>
      <c r="Z59" s="106"/>
      <c r="AA59" s="106"/>
      <c r="AB59" s="111">
        <f t="shared" si="10"/>
        <v>141.59250000000003</v>
      </c>
      <c r="AC59" s="14">
        <f t="shared" si="30"/>
        <v>15.732500000000002</v>
      </c>
      <c r="AD59" s="14">
        <f t="shared" si="31"/>
        <v>15.732499999999987</v>
      </c>
      <c r="AI59" s="88">
        <v>58</v>
      </c>
    </row>
    <row r="60" spans="1:35" s="62" customFormat="1" ht="15" customHeight="1" x14ac:dyDescent="0.25">
      <c r="A60" s="55" t="s">
        <v>126</v>
      </c>
      <c r="B60" s="56" t="s">
        <v>127</v>
      </c>
      <c r="C60" s="55" t="s">
        <v>130</v>
      </c>
      <c r="D60" s="55">
        <v>122169089</v>
      </c>
      <c r="E60" s="56" t="s">
        <v>61</v>
      </c>
      <c r="F60" s="57">
        <v>182.5</v>
      </c>
      <c r="G60" s="57"/>
      <c r="H60" s="57">
        <f t="shared" si="32"/>
        <v>182.5</v>
      </c>
      <c r="I60" s="58">
        <v>120</v>
      </c>
      <c r="J60" s="58">
        <f t="shared" si="19"/>
        <v>1.5208333333333333</v>
      </c>
      <c r="K60" s="59">
        <f>VLOOKUP($A60,'ASISTENCIA '!$A:$Y,22,FALSE)</f>
        <v>0</v>
      </c>
      <c r="L60" s="59">
        <f>VLOOKUP($A60,'ASISTENCIA '!$A:$Y,23,FALSE)</f>
        <v>0</v>
      </c>
      <c r="M60" s="59">
        <f t="shared" si="33"/>
        <v>120</v>
      </c>
      <c r="N60" s="58"/>
      <c r="O60" s="60">
        <v>1.5</v>
      </c>
      <c r="P60" s="57">
        <f t="shared" si="34"/>
        <v>182.5</v>
      </c>
      <c r="Q60" s="59">
        <f>VLOOKUP($A60,'ASISTENCIA '!$A:$Y,24,FALSE)</f>
        <v>2</v>
      </c>
      <c r="R60" s="57">
        <f t="shared" si="4"/>
        <v>119.5</v>
      </c>
      <c r="S60" s="57">
        <f t="shared" si="5"/>
        <v>181.73958333333331</v>
      </c>
      <c r="T60" s="57"/>
      <c r="U60" s="57">
        <f t="shared" si="9"/>
        <v>181.73958333333331</v>
      </c>
      <c r="V60" s="57"/>
      <c r="W60" s="68">
        <f>+U60*3%</f>
        <v>5.4521874999999991</v>
      </c>
      <c r="X60" s="57"/>
      <c r="Y60" s="57">
        <f t="shared" si="35"/>
        <v>5.4521874999999991</v>
      </c>
      <c r="Z60" s="57"/>
      <c r="AA60" s="57"/>
      <c r="AB60" s="119">
        <f t="shared" si="10"/>
        <v>176.28739583333331</v>
      </c>
      <c r="AC60" s="61">
        <f t="shared" si="30"/>
        <v>5.4521874999999991</v>
      </c>
      <c r="AD60" s="61">
        <f t="shared" si="31"/>
        <v>5.452187500000008</v>
      </c>
      <c r="AI60" s="88">
        <v>59</v>
      </c>
    </row>
    <row r="61" spans="1:35" s="62" customFormat="1" ht="15" customHeight="1" x14ac:dyDescent="0.25">
      <c r="A61" s="55" t="s">
        <v>178</v>
      </c>
      <c r="B61" s="55" t="s">
        <v>93</v>
      </c>
      <c r="C61" s="55" t="s">
        <v>185</v>
      </c>
      <c r="D61" s="55">
        <v>122194053</v>
      </c>
      <c r="E61" s="55" t="s">
        <v>61</v>
      </c>
      <c r="F61" s="57">
        <v>186</v>
      </c>
      <c r="G61" s="57"/>
      <c r="H61" s="57">
        <f t="shared" si="32"/>
        <v>186</v>
      </c>
      <c r="I61" s="58">
        <v>120</v>
      </c>
      <c r="J61" s="58">
        <f t="shared" si="19"/>
        <v>1.55</v>
      </c>
      <c r="K61" s="59">
        <f>VLOOKUP($A61,'ASISTENCIA '!$A:$Y,22,FALSE)</f>
        <v>0</v>
      </c>
      <c r="L61" s="59">
        <f>VLOOKUP($A61,'ASISTENCIA '!$A:$Y,23,FALSE)</f>
        <v>0</v>
      </c>
      <c r="M61" s="59">
        <f t="shared" si="33"/>
        <v>120</v>
      </c>
      <c r="N61" s="58"/>
      <c r="O61" s="60">
        <v>10</v>
      </c>
      <c r="P61" s="57">
        <f t="shared" si="34"/>
        <v>186</v>
      </c>
      <c r="Q61" s="59">
        <f>VLOOKUP($A61,'ASISTENCIA '!$A:$Y,24,FALSE)</f>
        <v>0</v>
      </c>
      <c r="R61" s="57">
        <f t="shared" si="4"/>
        <v>130</v>
      </c>
      <c r="S61" s="57">
        <f t="shared" si="5"/>
        <v>201.5</v>
      </c>
      <c r="T61" s="57"/>
      <c r="U61" s="57">
        <f t="shared" si="9"/>
        <v>201.5</v>
      </c>
      <c r="V61" s="106">
        <f t="shared" si="11"/>
        <v>20.150000000000002</v>
      </c>
      <c r="W61" s="68"/>
      <c r="X61" s="57"/>
      <c r="Y61" s="57">
        <f t="shared" si="35"/>
        <v>0</v>
      </c>
      <c r="Z61" s="57"/>
      <c r="AA61" s="57"/>
      <c r="AB61" s="119">
        <f t="shared" si="10"/>
        <v>181.35</v>
      </c>
      <c r="AC61" s="61">
        <f t="shared" si="30"/>
        <v>20.150000000000002</v>
      </c>
      <c r="AD61" s="61">
        <f t="shared" si="31"/>
        <v>20.150000000000006</v>
      </c>
      <c r="AI61" s="88">
        <v>60</v>
      </c>
    </row>
    <row r="62" spans="1:35" s="112" customFormat="1" ht="15" customHeight="1" x14ac:dyDescent="0.25">
      <c r="A62" s="7" t="s">
        <v>249</v>
      </c>
      <c r="B62" s="7" t="s">
        <v>93</v>
      </c>
      <c r="C62" s="7" t="s">
        <v>254</v>
      </c>
      <c r="D62" s="7">
        <v>119719375</v>
      </c>
      <c r="E62" s="7" t="s">
        <v>61</v>
      </c>
      <c r="F62" s="106">
        <v>186</v>
      </c>
      <c r="G62" s="106"/>
      <c r="H62" s="106">
        <f t="shared" si="32"/>
        <v>186</v>
      </c>
      <c r="I62" s="107">
        <v>120</v>
      </c>
      <c r="J62" s="107">
        <f t="shared" si="19"/>
        <v>1.55</v>
      </c>
      <c r="K62" s="108">
        <f>VLOOKUP($A62,'ASISTENCIA '!$A:$Y,22,FALSE)</f>
        <v>0</v>
      </c>
      <c r="L62" s="108">
        <f>VLOOKUP($A62,'ASISTENCIA '!$A:$Y,23,FALSE)</f>
        <v>0</v>
      </c>
      <c r="M62" s="108">
        <f t="shared" si="33"/>
        <v>120</v>
      </c>
      <c r="N62" s="107"/>
      <c r="O62" s="109"/>
      <c r="P62" s="106">
        <f t="shared" si="34"/>
        <v>186</v>
      </c>
      <c r="Q62" s="108">
        <f>VLOOKUP($A62,'ASISTENCIA '!$A:$Y,24,FALSE)</f>
        <v>1</v>
      </c>
      <c r="R62" s="106">
        <f t="shared" si="4"/>
        <v>119</v>
      </c>
      <c r="S62" s="106">
        <f t="shared" si="5"/>
        <v>184.45000000000002</v>
      </c>
      <c r="T62" s="106"/>
      <c r="U62" s="106">
        <f t="shared" si="9"/>
        <v>184.45000000000002</v>
      </c>
      <c r="V62" s="106">
        <f t="shared" si="11"/>
        <v>18.445000000000004</v>
      </c>
      <c r="W62" s="110"/>
      <c r="X62" s="106"/>
      <c r="Y62" s="106">
        <f t="shared" si="35"/>
        <v>0</v>
      </c>
      <c r="Z62" s="106"/>
      <c r="AA62" s="106"/>
      <c r="AB62" s="111">
        <f t="shared" si="10"/>
        <v>166.00500000000002</v>
      </c>
      <c r="AC62" s="14">
        <f t="shared" si="30"/>
        <v>18.445000000000004</v>
      </c>
      <c r="AD62" s="14">
        <f t="shared" si="31"/>
        <v>18.444999999999993</v>
      </c>
      <c r="AI62" s="88">
        <v>61</v>
      </c>
    </row>
    <row r="63" spans="1:35" s="112" customFormat="1" ht="15" customHeight="1" x14ac:dyDescent="0.25">
      <c r="A63" s="19" t="s">
        <v>146</v>
      </c>
      <c r="B63" s="7" t="s">
        <v>93</v>
      </c>
      <c r="C63" s="7" t="s">
        <v>147</v>
      </c>
      <c r="D63" s="7">
        <v>117909408</v>
      </c>
      <c r="E63" s="7" t="s">
        <v>61</v>
      </c>
      <c r="F63" s="106">
        <v>186</v>
      </c>
      <c r="G63" s="106"/>
      <c r="H63" s="106">
        <f t="shared" si="32"/>
        <v>186</v>
      </c>
      <c r="I63" s="107">
        <v>120</v>
      </c>
      <c r="J63" s="107">
        <f t="shared" si="19"/>
        <v>1.55</v>
      </c>
      <c r="K63" s="108">
        <f>VLOOKUP($A63,'ASISTENCIA '!$A:$Y,22,FALSE)</f>
        <v>0</v>
      </c>
      <c r="L63" s="108">
        <f>VLOOKUP($A63,'ASISTENCIA '!$A:$Y,23,FALSE)</f>
        <v>0</v>
      </c>
      <c r="M63" s="108">
        <f t="shared" si="33"/>
        <v>120</v>
      </c>
      <c r="N63" s="107"/>
      <c r="O63" s="109">
        <v>2</v>
      </c>
      <c r="P63" s="106">
        <f t="shared" si="34"/>
        <v>186</v>
      </c>
      <c r="Q63" s="108">
        <f>VLOOKUP($A63,'ASISTENCIA '!$A:$Y,24,FALSE)</f>
        <v>0.5</v>
      </c>
      <c r="R63" s="106">
        <f t="shared" si="4"/>
        <v>121.5</v>
      </c>
      <c r="S63" s="106">
        <f t="shared" si="5"/>
        <v>188.32500000000002</v>
      </c>
      <c r="T63" s="106"/>
      <c r="U63" s="106">
        <f t="shared" si="9"/>
        <v>188.32500000000002</v>
      </c>
      <c r="V63" s="106">
        <f t="shared" si="11"/>
        <v>18.832500000000003</v>
      </c>
      <c r="W63" s="110"/>
      <c r="X63" s="106"/>
      <c r="Y63" s="106">
        <f t="shared" si="35"/>
        <v>0</v>
      </c>
      <c r="Z63" s="106"/>
      <c r="AA63" s="106"/>
      <c r="AB63" s="111">
        <f t="shared" si="10"/>
        <v>169.49250000000001</v>
      </c>
      <c r="AC63" s="14">
        <f t="shared" si="30"/>
        <v>18.832500000000003</v>
      </c>
      <c r="AD63" s="14">
        <f t="shared" si="31"/>
        <v>18.83250000000001</v>
      </c>
      <c r="AI63" s="88">
        <v>62</v>
      </c>
    </row>
    <row r="64" spans="1:35" s="112" customFormat="1" ht="15" customHeight="1" x14ac:dyDescent="0.25">
      <c r="A64" s="7" t="s">
        <v>275</v>
      </c>
      <c r="B64" s="7" t="s">
        <v>93</v>
      </c>
      <c r="C64" s="7" t="s">
        <v>276</v>
      </c>
      <c r="D64" s="7">
        <v>125013219</v>
      </c>
      <c r="E64" s="7" t="s">
        <v>61</v>
      </c>
      <c r="F64" s="106">
        <v>186</v>
      </c>
      <c r="G64" s="106"/>
      <c r="H64" s="106">
        <f t="shared" si="32"/>
        <v>186</v>
      </c>
      <c r="I64" s="107">
        <v>120</v>
      </c>
      <c r="J64" s="107">
        <f t="shared" si="19"/>
        <v>1.55</v>
      </c>
      <c r="K64" s="108">
        <f>VLOOKUP($A64,'ASISTENCIA '!$A:$Y,22,FALSE)</f>
        <v>0</v>
      </c>
      <c r="L64" s="108">
        <f>VLOOKUP($A64,'ASISTENCIA '!$A:$Y,23,FALSE)</f>
        <v>0</v>
      </c>
      <c r="M64" s="108">
        <f t="shared" si="33"/>
        <v>120</v>
      </c>
      <c r="N64" s="107"/>
      <c r="O64" s="109"/>
      <c r="P64" s="106">
        <f t="shared" si="34"/>
        <v>186</v>
      </c>
      <c r="Q64" s="108">
        <f>VLOOKUP($A64,'ASISTENCIA '!$A:$Y,24,FALSE)</f>
        <v>0</v>
      </c>
      <c r="R64" s="106">
        <f t="shared" si="4"/>
        <v>120</v>
      </c>
      <c r="S64" s="106">
        <f t="shared" si="5"/>
        <v>186</v>
      </c>
      <c r="T64" s="106"/>
      <c r="U64" s="106">
        <f t="shared" si="9"/>
        <v>186</v>
      </c>
      <c r="V64" s="106">
        <f t="shared" si="11"/>
        <v>18.600000000000001</v>
      </c>
      <c r="W64" s="110"/>
      <c r="X64" s="106"/>
      <c r="Y64" s="106">
        <f t="shared" si="35"/>
        <v>0</v>
      </c>
      <c r="Z64" s="106"/>
      <c r="AA64" s="106"/>
      <c r="AB64" s="111">
        <f t="shared" si="10"/>
        <v>167.4</v>
      </c>
      <c r="AC64" s="14">
        <f t="shared" si="30"/>
        <v>18.600000000000001</v>
      </c>
      <c r="AD64" s="14">
        <f t="shared" si="31"/>
        <v>18.599999999999994</v>
      </c>
      <c r="AI64" s="88">
        <v>63</v>
      </c>
    </row>
    <row r="65" spans="1:35" s="112" customFormat="1" ht="15" customHeight="1" x14ac:dyDescent="0.25">
      <c r="A65" s="7" t="s">
        <v>222</v>
      </c>
      <c r="B65" s="20" t="s">
        <v>127</v>
      </c>
      <c r="C65" s="7" t="s">
        <v>162</v>
      </c>
      <c r="D65" s="7">
        <v>123421471</v>
      </c>
      <c r="E65" s="20" t="s">
        <v>61</v>
      </c>
      <c r="F65" s="106">
        <v>186</v>
      </c>
      <c r="G65" s="106"/>
      <c r="H65" s="106">
        <f t="shared" si="32"/>
        <v>186</v>
      </c>
      <c r="I65" s="107">
        <v>120</v>
      </c>
      <c r="J65" s="107">
        <f t="shared" si="19"/>
        <v>1.55</v>
      </c>
      <c r="K65" s="108">
        <f>VLOOKUP($A65,'ASISTENCIA '!$A:$Y,22,FALSE)</f>
        <v>0</v>
      </c>
      <c r="L65" s="108">
        <f>VLOOKUP($A65,'ASISTENCIA '!$A:$Y,23,FALSE)</f>
        <v>0</v>
      </c>
      <c r="M65" s="108">
        <f t="shared" si="33"/>
        <v>120</v>
      </c>
      <c r="N65" s="107"/>
      <c r="O65" s="109">
        <v>0.5</v>
      </c>
      <c r="P65" s="106">
        <f t="shared" si="34"/>
        <v>186</v>
      </c>
      <c r="Q65" s="108">
        <f>VLOOKUP($A65,'ASISTENCIA '!$A:$Y,24,FALSE)</f>
        <v>5.5</v>
      </c>
      <c r="R65" s="106">
        <f t="shared" si="4"/>
        <v>115</v>
      </c>
      <c r="S65" s="106">
        <f t="shared" si="5"/>
        <v>178.25</v>
      </c>
      <c r="T65" s="106"/>
      <c r="U65" s="106">
        <f t="shared" si="9"/>
        <v>178.25</v>
      </c>
      <c r="V65" s="106">
        <f t="shared" si="11"/>
        <v>17.824999999999999</v>
      </c>
      <c r="W65" s="110"/>
      <c r="X65" s="106"/>
      <c r="Y65" s="106">
        <f t="shared" si="35"/>
        <v>0</v>
      </c>
      <c r="Z65" s="106"/>
      <c r="AA65" s="106"/>
      <c r="AB65" s="111">
        <f t="shared" si="10"/>
        <v>160.42500000000001</v>
      </c>
      <c r="AC65" s="14">
        <f t="shared" si="30"/>
        <v>17.824999999999999</v>
      </c>
      <c r="AD65" s="14">
        <f t="shared" si="31"/>
        <v>17.824999999999989</v>
      </c>
      <c r="AI65" s="88">
        <v>64</v>
      </c>
    </row>
    <row r="66" spans="1:35" s="112" customFormat="1" ht="15" customHeight="1" thickBot="1" x14ac:dyDescent="0.3">
      <c r="A66" s="98" t="s">
        <v>180</v>
      </c>
      <c r="B66" s="96" t="s">
        <v>93</v>
      </c>
      <c r="C66" s="96" t="s">
        <v>187</v>
      </c>
      <c r="D66" s="98">
        <v>123921942</v>
      </c>
      <c r="E66" s="96" t="s">
        <v>61</v>
      </c>
      <c r="F66" s="114">
        <v>186</v>
      </c>
      <c r="G66" s="114"/>
      <c r="H66" s="114">
        <f t="shared" si="24"/>
        <v>186</v>
      </c>
      <c r="I66" s="115">
        <v>120</v>
      </c>
      <c r="J66" s="115">
        <f t="shared" si="19"/>
        <v>1.55</v>
      </c>
      <c r="K66" s="116">
        <f>VLOOKUP($A66,'ASISTENCIA '!$A:$Y,22,FALSE)</f>
        <v>1</v>
      </c>
      <c r="L66" s="116">
        <f>VLOOKUP($A66,'ASISTENCIA '!$A:$Y,23,FALSE)</f>
        <v>0</v>
      </c>
      <c r="M66" s="116">
        <f t="shared" si="25"/>
        <v>104</v>
      </c>
      <c r="N66" s="115"/>
      <c r="O66" s="117"/>
      <c r="P66" s="106">
        <f>M66*J66</f>
        <v>161.20000000000002</v>
      </c>
      <c r="Q66" s="116">
        <f>VLOOKUP($A66,'ASISTENCIA '!$A:$Y,24,FALSE)</f>
        <v>0.5</v>
      </c>
      <c r="R66" s="114">
        <f t="shared" si="4"/>
        <v>103.5</v>
      </c>
      <c r="S66" s="114">
        <f t="shared" si="5"/>
        <v>160.42500000000001</v>
      </c>
      <c r="T66" s="114"/>
      <c r="U66" s="114">
        <f t="shared" si="9"/>
        <v>160.42500000000001</v>
      </c>
      <c r="V66" s="114">
        <f t="shared" si="11"/>
        <v>16.0425</v>
      </c>
      <c r="W66" s="114"/>
      <c r="X66" s="114"/>
      <c r="Y66" s="114">
        <f t="shared" si="27"/>
        <v>0</v>
      </c>
      <c r="Z66" s="114"/>
      <c r="AA66" s="114"/>
      <c r="AB66" s="118">
        <f t="shared" ref="AB66:AB83" si="36">+U66-V66-Y66+Z66-AA66</f>
        <v>144.38250000000002</v>
      </c>
      <c r="AC66" s="14">
        <f t="shared" si="28"/>
        <v>16.0425</v>
      </c>
      <c r="AD66" s="14">
        <f t="shared" si="29"/>
        <v>16.04249999999999</v>
      </c>
      <c r="AI66" s="88">
        <v>65</v>
      </c>
    </row>
    <row r="67" spans="1:35" s="62" customFormat="1" ht="15" customHeight="1" x14ac:dyDescent="0.25">
      <c r="A67" s="66" t="s">
        <v>92</v>
      </c>
      <c r="B67" s="67" t="s">
        <v>35</v>
      </c>
      <c r="C67" s="67" t="s">
        <v>94</v>
      </c>
      <c r="D67" s="67">
        <v>122160930</v>
      </c>
      <c r="E67" s="67" t="s">
        <v>61</v>
      </c>
      <c r="F67" s="68">
        <v>200</v>
      </c>
      <c r="G67" s="68">
        <v>42.5</v>
      </c>
      <c r="H67" s="68">
        <f>+F67+G67</f>
        <v>242.5</v>
      </c>
      <c r="I67" s="22">
        <v>120</v>
      </c>
      <c r="J67" s="69">
        <f>+H67/I67</f>
        <v>2.0208333333333335</v>
      </c>
      <c r="K67" s="70">
        <f>VLOOKUP($A67,'ASISTENCIA '!$A:$Y,22,FALSE)</f>
        <v>0</v>
      </c>
      <c r="L67" s="70">
        <f>VLOOKUP($A67,'ASISTENCIA '!$A:$Y,23,FALSE)</f>
        <v>0</v>
      </c>
      <c r="M67" s="70">
        <f t="shared" si="2"/>
        <v>120</v>
      </c>
      <c r="N67" s="69"/>
      <c r="O67" s="71"/>
      <c r="P67" s="68">
        <f t="shared" ref="P67:P74" si="37">M67*J67</f>
        <v>242.50000000000003</v>
      </c>
      <c r="Q67" s="70">
        <f>VLOOKUP($A67,'ASISTENCIA '!$A:$Y,24,FALSE)</f>
        <v>0</v>
      </c>
      <c r="R67" s="68">
        <f t="shared" ref="R67:R83" si="38">$M67-$Q67+$O67+$N67</f>
        <v>120</v>
      </c>
      <c r="S67" s="68">
        <f t="shared" ref="S67:S83" si="39">+$R67*$J67</f>
        <v>242.50000000000003</v>
      </c>
      <c r="T67" s="68"/>
      <c r="U67" s="68">
        <f t="shared" si="9"/>
        <v>242.50000000000003</v>
      </c>
      <c r="V67" s="68"/>
      <c r="W67" s="68">
        <f>+U67*3%</f>
        <v>7.2750000000000004</v>
      </c>
      <c r="X67" s="68"/>
      <c r="Y67" s="68">
        <f>+W67+X67</f>
        <v>7.2750000000000004</v>
      </c>
      <c r="Z67" s="68"/>
      <c r="AA67" s="68"/>
      <c r="AB67" s="113">
        <f>+U67-V67-Y67+Z67-AA67</f>
        <v>235.22500000000002</v>
      </c>
      <c r="AC67" s="61">
        <f>SUM(V67:X67)</f>
        <v>7.2750000000000004</v>
      </c>
      <c r="AD67" s="61">
        <f>U67-AB67</f>
        <v>7.2750000000000057</v>
      </c>
      <c r="AI67" s="88">
        <v>66</v>
      </c>
    </row>
    <row r="68" spans="1:35" ht="15" customHeight="1" x14ac:dyDescent="0.25">
      <c r="A68" s="7" t="s">
        <v>169</v>
      </c>
      <c r="B68" s="7" t="s">
        <v>35</v>
      </c>
      <c r="C68" s="7" t="s">
        <v>170</v>
      </c>
      <c r="D68" s="7">
        <v>123621922</v>
      </c>
      <c r="E68" s="7" t="s">
        <v>61</v>
      </c>
      <c r="F68" s="8">
        <v>182.5</v>
      </c>
      <c r="G68" s="8">
        <v>42.5</v>
      </c>
      <c r="H68" s="8">
        <f>+F68+G68</f>
        <v>225</v>
      </c>
      <c r="I68" s="9">
        <v>120</v>
      </c>
      <c r="J68" s="9">
        <f>+H68/I68</f>
        <v>1.875</v>
      </c>
      <c r="K68" s="10">
        <f>VLOOKUP($A68,'ASISTENCIA '!$A:$Y,22,FALSE)</f>
        <v>0</v>
      </c>
      <c r="L68" s="10">
        <f>VLOOKUP($A68,'ASISTENCIA '!$A:$Y,23,FALSE)</f>
        <v>0</v>
      </c>
      <c r="M68" s="10">
        <f>I68-(K68*$AF$2+L68*$AF$4)</f>
        <v>120</v>
      </c>
      <c r="N68" s="9"/>
      <c r="O68" s="11"/>
      <c r="P68" s="8">
        <f t="shared" si="37"/>
        <v>225</v>
      </c>
      <c r="Q68" s="59">
        <f>VLOOKUP($A68,'ASISTENCIA '!$A:$Y,24,FALSE)</f>
        <v>0</v>
      </c>
      <c r="R68" s="8">
        <f t="shared" si="38"/>
        <v>120</v>
      </c>
      <c r="S68" s="8">
        <f t="shared" si="39"/>
        <v>225</v>
      </c>
      <c r="T68" s="8"/>
      <c r="U68" s="8">
        <f t="shared" ref="U68:U83" si="40">$S68+$T68</f>
        <v>225</v>
      </c>
      <c r="V68" s="8">
        <f>+U68*0.1</f>
        <v>22.5</v>
      </c>
      <c r="W68" s="8"/>
      <c r="X68" s="8"/>
      <c r="Y68" s="8">
        <f>+W68+X68</f>
        <v>0</v>
      </c>
      <c r="Z68" s="8"/>
      <c r="AA68" s="8"/>
      <c r="AB68" s="97">
        <f t="shared" si="36"/>
        <v>202.5</v>
      </c>
      <c r="AC68" s="14">
        <f>SUM(V68:X68)</f>
        <v>22.5</v>
      </c>
      <c r="AD68" s="14">
        <f>U68-AB68</f>
        <v>22.5</v>
      </c>
      <c r="AI68" s="88">
        <v>67</v>
      </c>
    </row>
    <row r="69" spans="1:35" ht="15" customHeight="1" x14ac:dyDescent="0.25">
      <c r="A69" s="19" t="s">
        <v>98</v>
      </c>
      <c r="B69" s="7" t="s">
        <v>35</v>
      </c>
      <c r="C69" s="7" t="s">
        <v>99</v>
      </c>
      <c r="D69" s="19">
        <v>123041758</v>
      </c>
      <c r="E69" s="7" t="s">
        <v>61</v>
      </c>
      <c r="F69" s="8">
        <v>200</v>
      </c>
      <c r="G69" s="8"/>
      <c r="H69" s="8">
        <f>+F69+G69</f>
        <v>200</v>
      </c>
      <c r="I69" s="9">
        <v>120</v>
      </c>
      <c r="J69" s="9">
        <f>+H69/I69</f>
        <v>1.6666666666666667</v>
      </c>
      <c r="K69" s="10">
        <f>VLOOKUP($A69,'ASISTENCIA '!$A:$Y,22,FALSE)</f>
        <v>0</v>
      </c>
      <c r="L69" s="10">
        <f>VLOOKUP($A69,'ASISTENCIA '!$A:$Y,23,FALSE)</f>
        <v>0</v>
      </c>
      <c r="M69" s="10">
        <f t="shared" si="2"/>
        <v>120</v>
      </c>
      <c r="N69" s="9"/>
      <c r="O69" s="11"/>
      <c r="P69" s="8">
        <f t="shared" si="37"/>
        <v>200</v>
      </c>
      <c r="Q69" s="59">
        <f>VLOOKUP($A69,'ASISTENCIA '!$A:$Y,24,FALSE)</f>
        <v>0</v>
      </c>
      <c r="R69" s="8">
        <f t="shared" si="38"/>
        <v>120</v>
      </c>
      <c r="S69" s="8">
        <f t="shared" si="39"/>
        <v>200</v>
      </c>
      <c r="T69" s="8"/>
      <c r="U69" s="8">
        <f t="shared" si="40"/>
        <v>200</v>
      </c>
      <c r="V69" s="8">
        <f>+U69*0.1</f>
        <v>20</v>
      </c>
      <c r="W69" s="8"/>
      <c r="X69" s="8"/>
      <c r="Y69" s="8">
        <f>+W69+X69</f>
        <v>0</v>
      </c>
      <c r="Z69" s="8"/>
      <c r="AA69" s="8"/>
      <c r="AB69" s="97">
        <f t="shared" si="36"/>
        <v>180</v>
      </c>
      <c r="AC69" s="14">
        <f>SUM(V69:X69)</f>
        <v>20</v>
      </c>
      <c r="AD69" s="14">
        <f>U69-AB69</f>
        <v>20</v>
      </c>
      <c r="AI69" s="88">
        <v>68</v>
      </c>
    </row>
    <row r="70" spans="1:35" s="49" customFormat="1" ht="15" customHeight="1" x14ac:dyDescent="0.25">
      <c r="A70" s="39" t="s">
        <v>37</v>
      </c>
      <c r="B70" s="46" t="s">
        <v>35</v>
      </c>
      <c r="C70" s="39" t="s">
        <v>72</v>
      </c>
      <c r="D70" s="46">
        <v>121246359</v>
      </c>
      <c r="E70" s="39" t="s">
        <v>61</v>
      </c>
      <c r="F70" s="40">
        <v>182.5</v>
      </c>
      <c r="G70" s="40">
        <v>42.5</v>
      </c>
      <c r="H70" s="40">
        <f>+F70+G70</f>
        <v>225</v>
      </c>
      <c r="I70" s="9">
        <v>120</v>
      </c>
      <c r="J70" s="41">
        <f>+H70/I70</f>
        <v>1.875</v>
      </c>
      <c r="K70" s="42">
        <f>VLOOKUP($A70,'ASISTENCIA '!$A:$Y,22,FALSE)</f>
        <v>0</v>
      </c>
      <c r="L70" s="42">
        <f>VLOOKUP($A70,'ASISTENCIA '!$A:$Y,23,FALSE)</f>
        <v>0</v>
      </c>
      <c r="M70" s="10">
        <f t="shared" si="2"/>
        <v>120</v>
      </c>
      <c r="N70" s="41"/>
      <c r="O70" s="43">
        <v>21.75</v>
      </c>
      <c r="P70" s="40">
        <f t="shared" si="37"/>
        <v>225</v>
      </c>
      <c r="Q70" s="59">
        <f>VLOOKUP($A70,'ASISTENCIA '!$A:$Y,24,FALSE)</f>
        <v>2</v>
      </c>
      <c r="R70" s="8">
        <f t="shared" si="38"/>
        <v>139.75</v>
      </c>
      <c r="S70" s="8">
        <f t="shared" si="39"/>
        <v>262.03125</v>
      </c>
      <c r="T70" s="40"/>
      <c r="U70" s="8">
        <f t="shared" si="40"/>
        <v>262.03125</v>
      </c>
      <c r="V70" s="40"/>
      <c r="W70" s="40">
        <f t="shared" ref="W70:W75" si="41">+U70*3%</f>
        <v>7.8609374999999995</v>
      </c>
      <c r="X70" s="40">
        <f>+U70*7.25%</f>
        <v>18.997265624999997</v>
      </c>
      <c r="Y70" s="40">
        <f>+W70+X70</f>
        <v>26.858203124999996</v>
      </c>
      <c r="Z70" s="40"/>
      <c r="AA70" s="40"/>
      <c r="AB70" s="97">
        <f t="shared" si="36"/>
        <v>235.17304687500001</v>
      </c>
      <c r="AC70" s="44">
        <f>SUM(V70:X70)</f>
        <v>26.858203124999996</v>
      </c>
      <c r="AD70" s="44">
        <f>U70-AB70</f>
        <v>26.858203124999989</v>
      </c>
      <c r="AI70" s="88">
        <v>69</v>
      </c>
    </row>
    <row r="71" spans="1:35" s="73" customFormat="1" ht="15" customHeight="1" x14ac:dyDescent="0.25">
      <c r="A71" s="55" t="s">
        <v>27</v>
      </c>
      <c r="B71" s="56" t="s">
        <v>70</v>
      </c>
      <c r="C71" s="55" t="s">
        <v>74</v>
      </c>
      <c r="D71" s="56">
        <v>121262042</v>
      </c>
      <c r="E71" s="55" t="s">
        <v>61</v>
      </c>
      <c r="F71" s="57">
        <v>200</v>
      </c>
      <c r="G71" s="57"/>
      <c r="H71" s="57">
        <f t="shared" ref="H71:H81" si="42">+F71+G71</f>
        <v>200</v>
      </c>
      <c r="I71" s="9">
        <v>120</v>
      </c>
      <c r="J71" s="58">
        <f t="shared" ref="J71:J81" si="43">+H71/I71</f>
        <v>1.6666666666666667</v>
      </c>
      <c r="K71" s="59">
        <f>VLOOKUP($A71,'ASISTENCIA '!$A:$Y,22,FALSE)</f>
        <v>0</v>
      </c>
      <c r="L71" s="59">
        <f>VLOOKUP($A71,'ASISTENCIA '!$A:$Y,23,FALSE)</f>
        <v>0</v>
      </c>
      <c r="M71" s="59">
        <f t="shared" si="2"/>
        <v>120</v>
      </c>
      <c r="N71" s="58"/>
      <c r="O71" s="60"/>
      <c r="P71" s="57">
        <f t="shared" si="37"/>
        <v>200</v>
      </c>
      <c r="Q71" s="59">
        <f>VLOOKUP($A71,'ASISTENCIA '!$A:$Y,24,FALSE)</f>
        <v>0.5</v>
      </c>
      <c r="R71" s="57">
        <f t="shared" si="38"/>
        <v>119.5</v>
      </c>
      <c r="S71" s="57">
        <f t="shared" si="39"/>
        <v>199.16666666666669</v>
      </c>
      <c r="T71" s="57"/>
      <c r="U71" s="57">
        <f t="shared" si="40"/>
        <v>199.16666666666669</v>
      </c>
      <c r="V71" s="57"/>
      <c r="W71" s="57">
        <f t="shared" si="41"/>
        <v>5.9750000000000005</v>
      </c>
      <c r="X71" s="57"/>
      <c r="Y71" s="57">
        <f t="shared" ref="Y71:Y81" si="44">+W71+X71</f>
        <v>5.9750000000000005</v>
      </c>
      <c r="Z71" s="57"/>
      <c r="AA71" s="57"/>
      <c r="AB71" s="97">
        <f t="shared" si="36"/>
        <v>193.19166666666669</v>
      </c>
      <c r="AC71" s="61">
        <f t="shared" ref="AC71:AC81" si="45">SUM(V71:X71)</f>
        <v>5.9750000000000005</v>
      </c>
      <c r="AD71" s="61">
        <f t="shared" ref="AD71:AD81" si="46">U71-AB71</f>
        <v>5.9749999999999943</v>
      </c>
      <c r="AI71" s="88">
        <v>70</v>
      </c>
    </row>
    <row r="72" spans="1:35" ht="15" customHeight="1" x14ac:dyDescent="0.25">
      <c r="A72" s="7" t="s">
        <v>158</v>
      </c>
      <c r="B72" s="7" t="s">
        <v>35</v>
      </c>
      <c r="C72" s="7" t="s">
        <v>159</v>
      </c>
      <c r="D72" s="19">
        <v>123421919</v>
      </c>
      <c r="E72" s="7" t="s">
        <v>61</v>
      </c>
      <c r="F72" s="8">
        <v>200</v>
      </c>
      <c r="G72" s="8"/>
      <c r="H72" s="8">
        <f t="shared" si="42"/>
        <v>200</v>
      </c>
      <c r="I72" s="9">
        <v>120</v>
      </c>
      <c r="J72" s="9">
        <f t="shared" si="43"/>
        <v>1.6666666666666667</v>
      </c>
      <c r="K72" s="10">
        <f>VLOOKUP($A72,'ASISTENCIA '!$A:$Y,22,FALSE)</f>
        <v>0</v>
      </c>
      <c r="L72" s="10">
        <f>VLOOKUP($A72,'ASISTENCIA '!$A:$Y,23,FALSE)</f>
        <v>0</v>
      </c>
      <c r="M72" s="10">
        <f>I72-(K72*$AF$2+L72*$AF$4)</f>
        <v>120</v>
      </c>
      <c r="N72" s="9"/>
      <c r="O72" s="11"/>
      <c r="P72" s="8">
        <f t="shared" si="37"/>
        <v>200</v>
      </c>
      <c r="Q72" s="59">
        <f>VLOOKUP($A72,'ASISTENCIA '!$A:$Y,24,FALSE)</f>
        <v>1</v>
      </c>
      <c r="R72" s="8">
        <f t="shared" si="38"/>
        <v>119</v>
      </c>
      <c r="S72" s="8">
        <f t="shared" si="39"/>
        <v>198.33333333333334</v>
      </c>
      <c r="T72" s="8"/>
      <c r="U72" s="8">
        <f t="shared" si="40"/>
        <v>198.33333333333334</v>
      </c>
      <c r="V72" s="8">
        <f>+U72*0.1</f>
        <v>19.833333333333336</v>
      </c>
      <c r="W72" s="8"/>
      <c r="X72" s="8"/>
      <c r="Y72" s="8">
        <f t="shared" si="44"/>
        <v>0</v>
      </c>
      <c r="Z72" s="8"/>
      <c r="AA72" s="8"/>
      <c r="AB72" s="97">
        <f t="shared" si="36"/>
        <v>178.5</v>
      </c>
      <c r="AC72" s="14">
        <f>SUM(V72:X72)</f>
        <v>19.833333333333336</v>
      </c>
      <c r="AD72" s="14">
        <f t="shared" si="46"/>
        <v>19.833333333333343</v>
      </c>
      <c r="AI72" s="88">
        <v>71</v>
      </c>
    </row>
    <row r="73" spans="1:35" s="49" customFormat="1" ht="15" customHeight="1" x14ac:dyDescent="0.25">
      <c r="A73" s="46" t="s">
        <v>31</v>
      </c>
      <c r="B73" s="46" t="s">
        <v>71</v>
      </c>
      <c r="C73" s="39" t="s">
        <v>65</v>
      </c>
      <c r="D73" s="39">
        <v>121243307</v>
      </c>
      <c r="E73" s="39" t="s">
        <v>61</v>
      </c>
      <c r="F73" s="40">
        <v>200</v>
      </c>
      <c r="G73" s="40"/>
      <c r="H73" s="47">
        <f t="shared" si="42"/>
        <v>200</v>
      </c>
      <c r="I73" s="22">
        <v>120</v>
      </c>
      <c r="J73" s="48">
        <f t="shared" si="43"/>
        <v>1.6666666666666667</v>
      </c>
      <c r="K73" s="42">
        <f>VLOOKUP($A73,'ASISTENCIA '!$A:$Y,22,FALSE)</f>
        <v>0</v>
      </c>
      <c r="L73" s="42">
        <f>VLOOKUP($A73,'ASISTENCIA '!$A:$Y,23,FALSE)</f>
        <v>0</v>
      </c>
      <c r="M73" s="10">
        <f t="shared" si="2"/>
        <v>120</v>
      </c>
      <c r="N73" s="41"/>
      <c r="O73" s="43"/>
      <c r="P73" s="40">
        <f t="shared" si="37"/>
        <v>200</v>
      </c>
      <c r="Q73" s="59">
        <f>VLOOKUP($A73,'ASISTENCIA '!$A:$Y,24,FALSE)</f>
        <v>1.5</v>
      </c>
      <c r="R73" s="8">
        <f t="shared" si="38"/>
        <v>118.5</v>
      </c>
      <c r="S73" s="8">
        <f t="shared" si="39"/>
        <v>197.5</v>
      </c>
      <c r="T73" s="40"/>
      <c r="U73" s="21">
        <f t="shared" si="40"/>
        <v>197.5</v>
      </c>
      <c r="V73" s="40"/>
      <c r="W73" s="40">
        <f t="shared" si="41"/>
        <v>5.9249999999999998</v>
      </c>
      <c r="X73" s="40">
        <f>14.32*2</f>
        <v>28.64</v>
      </c>
      <c r="Y73" s="40">
        <f t="shared" si="44"/>
        <v>34.564999999999998</v>
      </c>
      <c r="Z73" s="40"/>
      <c r="AA73" s="40"/>
      <c r="AB73" s="97">
        <f t="shared" si="36"/>
        <v>162.935</v>
      </c>
      <c r="AC73" s="44">
        <f t="shared" si="45"/>
        <v>34.564999999999998</v>
      </c>
      <c r="AD73" s="44">
        <f t="shared" si="46"/>
        <v>34.564999999999998</v>
      </c>
      <c r="AI73" s="88">
        <v>72</v>
      </c>
    </row>
    <row r="74" spans="1:35" s="49" customFormat="1" ht="15" customHeight="1" x14ac:dyDescent="0.25">
      <c r="A74" s="46" t="s">
        <v>66</v>
      </c>
      <c r="B74" s="46" t="s">
        <v>35</v>
      </c>
      <c r="C74" s="39" t="s">
        <v>67</v>
      </c>
      <c r="D74" s="39">
        <v>122098791</v>
      </c>
      <c r="E74" s="39" t="s">
        <v>61</v>
      </c>
      <c r="F74" s="40">
        <v>182.5</v>
      </c>
      <c r="G74" s="40">
        <v>30</v>
      </c>
      <c r="H74" s="47">
        <f>+F74+G74</f>
        <v>212.5</v>
      </c>
      <c r="I74" s="22">
        <v>120</v>
      </c>
      <c r="J74" s="48">
        <f>+H74/I74</f>
        <v>1.7708333333333333</v>
      </c>
      <c r="K74" s="42">
        <f>VLOOKUP($A74,'ASISTENCIA '!$A:$Y,22,FALSE)</f>
        <v>0</v>
      </c>
      <c r="L74" s="42">
        <f>VLOOKUP($A74,'ASISTENCIA '!$A:$Y,23,FALSE)</f>
        <v>0</v>
      </c>
      <c r="M74" s="10">
        <f t="shared" si="2"/>
        <v>120</v>
      </c>
      <c r="N74" s="41"/>
      <c r="O74" s="43"/>
      <c r="P74" s="40">
        <f t="shared" si="37"/>
        <v>212.5</v>
      </c>
      <c r="Q74" s="59">
        <f>VLOOKUP($A74,'ASISTENCIA '!$A:$Y,24,FALSE)</f>
        <v>2</v>
      </c>
      <c r="R74" s="8">
        <f t="shared" si="38"/>
        <v>118</v>
      </c>
      <c r="S74" s="8">
        <f t="shared" si="39"/>
        <v>208.95833333333331</v>
      </c>
      <c r="T74" s="40"/>
      <c r="U74" s="21">
        <f t="shared" si="40"/>
        <v>208.95833333333331</v>
      </c>
      <c r="V74" s="40"/>
      <c r="W74" s="40">
        <f t="shared" si="41"/>
        <v>6.2687499999999989</v>
      </c>
      <c r="X74" s="40">
        <f>+U74*7.25%</f>
        <v>15.149479166666664</v>
      </c>
      <c r="Y74" s="40">
        <f>+W74+X74</f>
        <v>21.418229166666663</v>
      </c>
      <c r="Z74" s="40"/>
      <c r="AA74" s="40"/>
      <c r="AB74" s="97">
        <f t="shared" si="36"/>
        <v>187.54010416666665</v>
      </c>
      <c r="AC74" s="44">
        <f>SUM(V74:X74)</f>
        <v>21.418229166666663</v>
      </c>
      <c r="AD74" s="44">
        <f>U74-AB74</f>
        <v>21.418229166666663</v>
      </c>
      <c r="AI74" s="88">
        <v>73</v>
      </c>
    </row>
    <row r="75" spans="1:35" s="73" customFormat="1" ht="15" customHeight="1" x14ac:dyDescent="0.25">
      <c r="A75" s="55" t="s">
        <v>200</v>
      </c>
      <c r="B75" s="55" t="s">
        <v>35</v>
      </c>
      <c r="C75" s="55" t="s">
        <v>68</v>
      </c>
      <c r="D75" s="55">
        <v>121468755</v>
      </c>
      <c r="E75" s="55" t="s">
        <v>61</v>
      </c>
      <c r="F75" s="57">
        <v>182.5</v>
      </c>
      <c r="G75" s="57">
        <v>30</v>
      </c>
      <c r="H75" s="68">
        <f t="shared" si="42"/>
        <v>212.5</v>
      </c>
      <c r="I75" s="22">
        <v>120</v>
      </c>
      <c r="J75" s="69">
        <f t="shared" si="43"/>
        <v>1.7708333333333333</v>
      </c>
      <c r="K75" s="59">
        <f>VLOOKUP($A75,'ASISTENCIA '!$A:$Y,22,FALSE)</f>
        <v>0</v>
      </c>
      <c r="L75" s="59">
        <f>VLOOKUP($A75,'ASISTENCIA '!$A:$Y,23,FALSE)</f>
        <v>0</v>
      </c>
      <c r="M75" s="59">
        <f t="shared" si="2"/>
        <v>120</v>
      </c>
      <c r="N75" s="58"/>
      <c r="O75" s="60"/>
      <c r="P75" s="57">
        <f t="shared" ref="P75:P81" si="47">M75*J75</f>
        <v>212.5</v>
      </c>
      <c r="Q75" s="59">
        <f>VLOOKUP($A75,'ASISTENCIA '!$A:$Y,24,FALSE)</f>
        <v>0</v>
      </c>
      <c r="R75" s="57">
        <f t="shared" si="38"/>
        <v>120</v>
      </c>
      <c r="S75" s="57">
        <f t="shared" si="39"/>
        <v>212.5</v>
      </c>
      <c r="T75" s="57"/>
      <c r="U75" s="68">
        <f t="shared" si="40"/>
        <v>212.5</v>
      </c>
      <c r="V75" s="57"/>
      <c r="W75" s="57">
        <f t="shared" si="41"/>
        <v>6.375</v>
      </c>
      <c r="X75" s="57"/>
      <c r="Y75" s="57">
        <f t="shared" si="44"/>
        <v>6.375</v>
      </c>
      <c r="Z75" s="57"/>
      <c r="AA75" s="57"/>
      <c r="AB75" s="97">
        <f t="shared" si="36"/>
        <v>206.125</v>
      </c>
      <c r="AC75" s="61">
        <f t="shared" si="45"/>
        <v>6.375</v>
      </c>
      <c r="AD75" s="61">
        <f t="shared" si="46"/>
        <v>6.375</v>
      </c>
      <c r="AI75" s="88">
        <v>74</v>
      </c>
    </row>
    <row r="76" spans="1:35" s="62" customFormat="1" ht="15" customHeight="1" x14ac:dyDescent="0.25">
      <c r="A76" s="55" t="s">
        <v>32</v>
      </c>
      <c r="B76" s="55" t="s">
        <v>70</v>
      </c>
      <c r="C76" s="55" t="s">
        <v>69</v>
      </c>
      <c r="D76" s="55">
        <v>121495386</v>
      </c>
      <c r="E76" s="55" t="s">
        <v>61</v>
      </c>
      <c r="F76" s="57">
        <v>200</v>
      </c>
      <c r="G76" s="57"/>
      <c r="H76" s="68">
        <f t="shared" si="42"/>
        <v>200</v>
      </c>
      <c r="I76" s="22">
        <v>120</v>
      </c>
      <c r="J76" s="69">
        <f t="shared" si="43"/>
        <v>1.6666666666666667</v>
      </c>
      <c r="K76" s="59">
        <f>VLOOKUP($A76,'ASISTENCIA '!$A:$Y,22,FALSE)</f>
        <v>1</v>
      </c>
      <c r="L76" s="59">
        <f>VLOOKUP($A76,'ASISTENCIA '!$A:$Y,23,FALSE)</f>
        <v>0</v>
      </c>
      <c r="M76" s="59">
        <f t="shared" ref="M76:M83" si="48">I76-(K76*$AF$2+L76*$AF$4)</f>
        <v>104</v>
      </c>
      <c r="N76" s="58"/>
      <c r="O76" s="60"/>
      <c r="P76" s="57">
        <f t="shared" si="47"/>
        <v>173.33333333333334</v>
      </c>
      <c r="Q76" s="59">
        <f>VLOOKUP($A76,'ASISTENCIA '!$A:$Y,24,FALSE)</f>
        <v>0</v>
      </c>
      <c r="R76" s="57">
        <f t="shared" si="38"/>
        <v>104</v>
      </c>
      <c r="S76" s="57">
        <f t="shared" si="39"/>
        <v>173.33333333333334</v>
      </c>
      <c r="T76" s="57"/>
      <c r="U76" s="68">
        <f t="shared" si="40"/>
        <v>173.33333333333334</v>
      </c>
      <c r="V76" s="57"/>
      <c r="W76" s="57">
        <f>+U76*3%</f>
        <v>5.2</v>
      </c>
      <c r="X76" s="57"/>
      <c r="Y76" s="57">
        <f t="shared" si="44"/>
        <v>5.2</v>
      </c>
      <c r="Z76" s="57"/>
      <c r="AA76" s="57"/>
      <c r="AB76" s="97">
        <f t="shared" si="36"/>
        <v>168.13333333333335</v>
      </c>
      <c r="AC76" s="61">
        <f t="shared" si="45"/>
        <v>5.2</v>
      </c>
      <c r="AD76" s="61">
        <f t="shared" si="46"/>
        <v>5.1999999999999886</v>
      </c>
      <c r="AI76" s="88">
        <v>75</v>
      </c>
    </row>
    <row r="77" spans="1:35" ht="15" customHeight="1" x14ac:dyDescent="0.25">
      <c r="A77" s="7" t="s">
        <v>173</v>
      </c>
      <c r="B77" s="7" t="s">
        <v>35</v>
      </c>
      <c r="C77" s="7" t="s">
        <v>174</v>
      </c>
      <c r="D77" s="7">
        <v>116760745</v>
      </c>
      <c r="E77" s="7" t="s">
        <v>61</v>
      </c>
      <c r="F77" s="8">
        <v>200</v>
      </c>
      <c r="G77" s="8"/>
      <c r="H77" s="8">
        <f>+F77+G77</f>
        <v>200</v>
      </c>
      <c r="I77" s="22">
        <v>120</v>
      </c>
      <c r="J77" s="9">
        <f>+H77/I77</f>
        <v>1.6666666666666667</v>
      </c>
      <c r="K77" s="10">
        <f>VLOOKUP($A77,'ASISTENCIA '!$A:$Y,22,FALSE)</f>
        <v>0</v>
      </c>
      <c r="L77" s="10">
        <f>VLOOKUP($A77,'ASISTENCIA '!$A:$Y,23,FALSE)</f>
        <v>0</v>
      </c>
      <c r="M77" s="10">
        <f t="shared" si="48"/>
        <v>120</v>
      </c>
      <c r="N77" s="9"/>
      <c r="O77" s="11"/>
      <c r="P77" s="8">
        <f t="shared" si="47"/>
        <v>200</v>
      </c>
      <c r="Q77" s="59">
        <f>VLOOKUP($A77,'ASISTENCIA '!$A:$Y,24,FALSE)</f>
        <v>0.5</v>
      </c>
      <c r="R77" s="8">
        <f t="shared" si="38"/>
        <v>119.5</v>
      </c>
      <c r="S77" s="8">
        <f t="shared" si="39"/>
        <v>199.16666666666669</v>
      </c>
      <c r="T77" s="8"/>
      <c r="U77" s="21">
        <f t="shared" si="40"/>
        <v>199.16666666666669</v>
      </c>
      <c r="V77" s="8">
        <f>+U77*0.1</f>
        <v>19.916666666666671</v>
      </c>
      <c r="W77" s="8"/>
      <c r="X77" s="8"/>
      <c r="Y77" s="8">
        <f>+W77+X77</f>
        <v>0</v>
      </c>
      <c r="Z77" s="8"/>
      <c r="AA77" s="8"/>
      <c r="AB77" s="97">
        <f t="shared" si="36"/>
        <v>179.25</v>
      </c>
      <c r="AC77" s="14">
        <f>SUM(V77:X77)</f>
        <v>19.916666666666671</v>
      </c>
      <c r="AD77" s="14">
        <f>U77-AB77</f>
        <v>19.916666666666686</v>
      </c>
      <c r="AI77" s="88">
        <v>76</v>
      </c>
    </row>
    <row r="78" spans="1:35" s="49" customFormat="1" ht="15" customHeight="1" x14ac:dyDescent="0.25">
      <c r="A78" s="39" t="s">
        <v>38</v>
      </c>
      <c r="B78" s="46" t="s">
        <v>35</v>
      </c>
      <c r="C78" s="46" t="s">
        <v>77</v>
      </c>
      <c r="D78" s="46">
        <v>121243513</v>
      </c>
      <c r="E78" s="39" t="s">
        <v>61</v>
      </c>
      <c r="F78" s="40">
        <v>182.5</v>
      </c>
      <c r="G78" s="40"/>
      <c r="H78" s="47">
        <f t="shared" si="42"/>
        <v>182.5</v>
      </c>
      <c r="I78" s="22">
        <v>120</v>
      </c>
      <c r="J78" s="48">
        <f t="shared" si="43"/>
        <v>1.5208333333333333</v>
      </c>
      <c r="K78" s="42">
        <f>VLOOKUP($A78,'ASISTENCIA '!$A:$Y,22,FALSE)</f>
        <v>0</v>
      </c>
      <c r="L78" s="42">
        <f>VLOOKUP($A78,'ASISTENCIA '!$A:$Y,23,FALSE)</f>
        <v>0</v>
      </c>
      <c r="M78" s="10">
        <f t="shared" si="48"/>
        <v>120</v>
      </c>
      <c r="N78" s="41"/>
      <c r="O78" s="43"/>
      <c r="P78" s="40">
        <f t="shared" si="47"/>
        <v>182.5</v>
      </c>
      <c r="Q78" s="59">
        <f>VLOOKUP($A78,'ASISTENCIA '!$A:$Y,24,FALSE)</f>
        <v>1.5</v>
      </c>
      <c r="R78" s="8">
        <f t="shared" si="38"/>
        <v>118.5</v>
      </c>
      <c r="S78" s="8">
        <f t="shared" si="39"/>
        <v>180.21875</v>
      </c>
      <c r="T78" s="40"/>
      <c r="U78" s="21">
        <f t="shared" si="40"/>
        <v>180.21875</v>
      </c>
      <c r="V78" s="40"/>
      <c r="W78" s="40">
        <f>+U78*3%</f>
        <v>5.4065624999999997</v>
      </c>
      <c r="X78" s="40">
        <f>+U78*7.25%</f>
        <v>13.065859374999999</v>
      </c>
      <c r="Y78" s="40">
        <f t="shared" si="44"/>
        <v>18.472421874999998</v>
      </c>
      <c r="Z78" s="40">
        <v>50</v>
      </c>
      <c r="AA78" s="40">
        <v>46.88</v>
      </c>
      <c r="AB78" s="97">
        <f t="shared" si="36"/>
        <v>164.866328125</v>
      </c>
      <c r="AC78" s="44">
        <f t="shared" si="45"/>
        <v>18.472421874999998</v>
      </c>
      <c r="AD78" s="44">
        <f t="shared" si="46"/>
        <v>15.352421875000005</v>
      </c>
      <c r="AI78" s="88">
        <v>77</v>
      </c>
    </row>
    <row r="79" spans="1:35" s="73" customFormat="1" ht="15" customHeight="1" x14ac:dyDescent="0.3">
      <c r="A79" s="55" t="s">
        <v>201</v>
      </c>
      <c r="B79" s="55" t="s">
        <v>35</v>
      </c>
      <c r="C79" s="75" t="s">
        <v>119</v>
      </c>
      <c r="D79" s="75">
        <v>122166317</v>
      </c>
      <c r="E79" s="55" t="s">
        <v>61</v>
      </c>
      <c r="F79" s="68">
        <v>182.5</v>
      </c>
      <c r="G79" s="57">
        <v>42.5</v>
      </c>
      <c r="H79" s="68">
        <f>+F79+G79</f>
        <v>225</v>
      </c>
      <c r="I79" s="22">
        <v>120</v>
      </c>
      <c r="J79" s="69">
        <f>+H79/I79</f>
        <v>1.875</v>
      </c>
      <c r="K79" s="59">
        <f>VLOOKUP($A79,'ASISTENCIA '!$A:$Y,22,FALSE)</f>
        <v>0</v>
      </c>
      <c r="L79" s="59">
        <f>VLOOKUP($A79,'ASISTENCIA '!$A:$Y,23,FALSE)</f>
        <v>0</v>
      </c>
      <c r="M79" s="59">
        <f t="shared" si="48"/>
        <v>120</v>
      </c>
      <c r="N79" s="58"/>
      <c r="O79" s="60"/>
      <c r="P79" s="57">
        <f t="shared" si="47"/>
        <v>225</v>
      </c>
      <c r="Q79" s="59">
        <f>VLOOKUP($A79,'ASISTENCIA '!$A:$Y,24,FALSE)</f>
        <v>1</v>
      </c>
      <c r="R79" s="57">
        <f t="shared" si="38"/>
        <v>119</v>
      </c>
      <c r="S79" s="57">
        <f t="shared" si="39"/>
        <v>223.125</v>
      </c>
      <c r="T79" s="57"/>
      <c r="U79" s="68">
        <f t="shared" si="40"/>
        <v>223.125</v>
      </c>
      <c r="V79" s="57"/>
      <c r="W79" s="57">
        <f>+U79*3%</f>
        <v>6.6937499999999996</v>
      </c>
      <c r="X79" s="57"/>
      <c r="Y79" s="57">
        <f>+W79+X79</f>
        <v>6.6937499999999996</v>
      </c>
      <c r="Z79" s="57"/>
      <c r="AA79" s="57"/>
      <c r="AB79" s="97">
        <f t="shared" si="36"/>
        <v>216.43125000000001</v>
      </c>
      <c r="AC79" s="61">
        <f>SUM(V79:X79)</f>
        <v>6.6937499999999996</v>
      </c>
      <c r="AD79" s="61">
        <f>U79-AB79</f>
        <v>6.6937499999999943</v>
      </c>
      <c r="AI79" s="88">
        <v>78</v>
      </c>
    </row>
    <row r="80" spans="1:35" s="2" customFormat="1" ht="15" customHeight="1" x14ac:dyDescent="0.25">
      <c r="A80" s="35" t="s">
        <v>62</v>
      </c>
      <c r="B80" s="36" t="s">
        <v>35</v>
      </c>
      <c r="C80" s="37" t="s">
        <v>78</v>
      </c>
      <c r="D80" s="38">
        <v>3220264026</v>
      </c>
      <c r="E80" s="24" t="s">
        <v>63</v>
      </c>
      <c r="F80" s="21">
        <v>137.5</v>
      </c>
      <c r="G80" s="8"/>
      <c r="H80" s="21">
        <f t="shared" si="42"/>
        <v>137.5</v>
      </c>
      <c r="I80" s="22">
        <v>120</v>
      </c>
      <c r="J80" s="22">
        <f t="shared" si="43"/>
        <v>1.1458333333333333</v>
      </c>
      <c r="K80" s="10">
        <f>VLOOKUP($A80,'ASISTENCIA '!$A:$Y,22,FALSE)</f>
        <v>0</v>
      </c>
      <c r="L80" s="10">
        <f>VLOOKUP($A80,'ASISTENCIA '!$A:$Y,23,FALSE)</f>
        <v>0</v>
      </c>
      <c r="M80" s="10">
        <f t="shared" si="48"/>
        <v>120</v>
      </c>
      <c r="N80" s="9"/>
      <c r="O80" s="11"/>
      <c r="P80" s="8">
        <f t="shared" si="47"/>
        <v>137.5</v>
      </c>
      <c r="Q80" s="59">
        <f>VLOOKUP($A80,'ASISTENCIA '!$A:$Y,24,FALSE)</f>
        <v>0</v>
      </c>
      <c r="R80" s="8">
        <f t="shared" si="38"/>
        <v>120</v>
      </c>
      <c r="S80" s="8">
        <f t="shared" si="39"/>
        <v>137.5</v>
      </c>
      <c r="T80" s="8"/>
      <c r="U80" s="21">
        <f t="shared" si="40"/>
        <v>137.5</v>
      </c>
      <c r="V80" s="8">
        <f>+U80*0.1</f>
        <v>13.75</v>
      </c>
      <c r="W80" s="8"/>
      <c r="X80" s="8"/>
      <c r="Y80" s="8">
        <f t="shared" si="44"/>
        <v>0</v>
      </c>
      <c r="Z80" s="8"/>
      <c r="AA80" s="8"/>
      <c r="AB80" s="97">
        <f t="shared" si="36"/>
        <v>123.75</v>
      </c>
      <c r="AC80" s="14">
        <f t="shared" si="45"/>
        <v>13.75</v>
      </c>
      <c r="AD80" s="14">
        <f t="shared" si="46"/>
        <v>13.75</v>
      </c>
      <c r="AI80" s="88">
        <v>79</v>
      </c>
    </row>
    <row r="81" spans="1:1028" ht="15" customHeight="1" x14ac:dyDescent="0.25">
      <c r="A81" s="7" t="s">
        <v>120</v>
      </c>
      <c r="B81" s="19" t="s">
        <v>35</v>
      </c>
      <c r="C81" s="7" t="s">
        <v>121</v>
      </c>
      <c r="D81" s="7">
        <v>121376255</v>
      </c>
      <c r="E81" s="72" t="s">
        <v>61</v>
      </c>
      <c r="F81" s="8">
        <v>182.5</v>
      </c>
      <c r="G81" s="8">
        <v>42.5</v>
      </c>
      <c r="H81" s="8">
        <f t="shared" si="42"/>
        <v>225</v>
      </c>
      <c r="I81" s="22">
        <v>120</v>
      </c>
      <c r="J81" s="9">
        <f t="shared" si="43"/>
        <v>1.875</v>
      </c>
      <c r="K81" s="10">
        <f>VLOOKUP($A81,'ASISTENCIA '!$A:$Y,22,FALSE)</f>
        <v>0</v>
      </c>
      <c r="L81" s="10">
        <f>VLOOKUP($A81,'ASISTENCIA '!$A:$Y,23,FALSE)</f>
        <v>0</v>
      </c>
      <c r="M81" s="10">
        <f t="shared" si="48"/>
        <v>120</v>
      </c>
      <c r="N81" s="9"/>
      <c r="O81" s="11"/>
      <c r="P81" s="8">
        <f t="shared" si="47"/>
        <v>225</v>
      </c>
      <c r="Q81" s="59">
        <f>VLOOKUP($A81,'ASISTENCIA '!$A:$Y,24,FALSE)</f>
        <v>0.25</v>
      </c>
      <c r="R81" s="8">
        <f t="shared" si="38"/>
        <v>119.75</v>
      </c>
      <c r="S81" s="8">
        <f t="shared" si="39"/>
        <v>224.53125</v>
      </c>
      <c r="T81" s="8"/>
      <c r="U81" s="21">
        <f t="shared" si="40"/>
        <v>224.53125</v>
      </c>
      <c r="V81" s="8">
        <f>+U81*0.1</f>
        <v>22.453125</v>
      </c>
      <c r="W81" s="8"/>
      <c r="X81" s="8"/>
      <c r="Y81" s="8">
        <f t="shared" si="44"/>
        <v>0</v>
      </c>
      <c r="Z81" s="8"/>
      <c r="AA81" s="8"/>
      <c r="AB81" s="97">
        <f t="shared" si="36"/>
        <v>202.078125</v>
      </c>
      <c r="AC81" s="14">
        <f t="shared" si="45"/>
        <v>22.453125</v>
      </c>
      <c r="AD81" s="14">
        <f t="shared" si="46"/>
        <v>22.453125</v>
      </c>
      <c r="AI81" s="88">
        <v>80</v>
      </c>
    </row>
    <row r="82" spans="1:1028" s="62" customFormat="1" ht="15" customHeight="1" x14ac:dyDescent="0.3">
      <c r="A82" s="75" t="s">
        <v>122</v>
      </c>
      <c r="B82" s="55" t="s">
        <v>35</v>
      </c>
      <c r="C82" s="75" t="s">
        <v>123</v>
      </c>
      <c r="D82" s="55">
        <v>121243752</v>
      </c>
      <c r="E82" s="55" t="s">
        <v>61</v>
      </c>
      <c r="F82" s="57">
        <v>200</v>
      </c>
      <c r="G82" s="57"/>
      <c r="H82" s="68">
        <f>+F82+G82</f>
        <v>200</v>
      </c>
      <c r="I82" s="22">
        <v>120</v>
      </c>
      <c r="J82" s="69">
        <f>+H82/I82</f>
        <v>1.6666666666666667</v>
      </c>
      <c r="K82" s="59">
        <f>VLOOKUP($A82,'ASISTENCIA '!$A:$Y,22,FALSE)</f>
        <v>0</v>
      </c>
      <c r="L82" s="59">
        <f>VLOOKUP($A82,'ASISTENCIA '!$A:$Y,23,FALSE)</f>
        <v>0</v>
      </c>
      <c r="M82" s="59">
        <f t="shared" si="48"/>
        <v>120</v>
      </c>
      <c r="N82" s="58"/>
      <c r="O82" s="60"/>
      <c r="P82" s="57">
        <f>M82*J82</f>
        <v>200</v>
      </c>
      <c r="Q82" s="59">
        <f>VLOOKUP($A82,'ASISTENCIA '!$A:$Y,24,FALSE)</f>
        <v>2.5</v>
      </c>
      <c r="R82" s="57">
        <f t="shared" si="38"/>
        <v>117.5</v>
      </c>
      <c r="S82" s="57">
        <f t="shared" si="39"/>
        <v>195.83333333333334</v>
      </c>
      <c r="T82" s="57"/>
      <c r="U82" s="68">
        <f t="shared" si="40"/>
        <v>195.83333333333334</v>
      </c>
      <c r="V82" s="57"/>
      <c r="W82" s="57">
        <f>+U82*3%</f>
        <v>5.875</v>
      </c>
      <c r="X82" s="57"/>
      <c r="Y82" s="57">
        <f>+W82+X82</f>
        <v>5.875</v>
      </c>
      <c r="Z82" s="57"/>
      <c r="AA82" s="57"/>
      <c r="AB82" s="97">
        <f t="shared" si="36"/>
        <v>189.95833333333334</v>
      </c>
      <c r="AC82" s="61">
        <f>SUM(V82:X82)</f>
        <v>5.875</v>
      </c>
      <c r="AD82" s="61">
        <f>U82-AB82</f>
        <v>5.875</v>
      </c>
      <c r="AI82" s="88">
        <v>81</v>
      </c>
    </row>
    <row r="83" spans="1:1028" s="62" customFormat="1" ht="15" customHeight="1" x14ac:dyDescent="0.25">
      <c r="A83" s="55" t="s">
        <v>163</v>
      </c>
      <c r="B83" s="55" t="s">
        <v>34</v>
      </c>
      <c r="C83" s="55" t="s">
        <v>164</v>
      </c>
      <c r="D83" s="55">
        <v>123411167</v>
      </c>
      <c r="E83" s="55" t="s">
        <v>61</v>
      </c>
      <c r="F83" s="57">
        <v>187.5</v>
      </c>
      <c r="G83" s="57"/>
      <c r="H83" s="57">
        <f>+F83+G83</f>
        <v>187.5</v>
      </c>
      <c r="I83" s="22">
        <v>120</v>
      </c>
      <c r="J83" s="58">
        <f>+H83/I83</f>
        <v>1.5625</v>
      </c>
      <c r="K83" s="59">
        <f>VLOOKUP($A83,'ASISTENCIA '!$A:$Y,22,FALSE)</f>
        <v>0</v>
      </c>
      <c r="L83" s="59">
        <f>VLOOKUP($A83,'ASISTENCIA '!$A:$Y,23,FALSE)</f>
        <v>0</v>
      </c>
      <c r="M83" s="59">
        <f t="shared" si="48"/>
        <v>120</v>
      </c>
      <c r="N83" s="58"/>
      <c r="O83" s="60"/>
      <c r="P83" s="57">
        <f>M83*J83</f>
        <v>187.5</v>
      </c>
      <c r="Q83" s="59">
        <f>VLOOKUP($A83,'ASISTENCIA '!$A:$Y,24,FALSE)</f>
        <v>0</v>
      </c>
      <c r="R83" s="57">
        <f t="shared" si="38"/>
        <v>120</v>
      </c>
      <c r="S83" s="57">
        <f t="shared" si="39"/>
        <v>187.5</v>
      </c>
      <c r="T83" s="57"/>
      <c r="U83" s="57">
        <f t="shared" si="40"/>
        <v>187.5</v>
      </c>
      <c r="V83" s="57"/>
      <c r="W83" s="57">
        <f>+U83*3%</f>
        <v>5.625</v>
      </c>
      <c r="X83" s="57"/>
      <c r="Y83" s="57">
        <f>+W83+X83</f>
        <v>5.625</v>
      </c>
      <c r="Z83" s="57"/>
      <c r="AA83" s="57"/>
      <c r="AB83" s="97">
        <f t="shared" si="36"/>
        <v>181.875</v>
      </c>
      <c r="AC83" s="61">
        <f>SUM(V83:X83)</f>
        <v>5.625</v>
      </c>
      <c r="AD83" s="61">
        <f>U83-AB83</f>
        <v>5.625</v>
      </c>
      <c r="AI83" s="88">
        <v>82</v>
      </c>
    </row>
    <row r="84" spans="1:1028" s="62" customFormat="1" ht="15" customHeight="1" x14ac:dyDescent="0.3">
      <c r="A84" s="34" t="s">
        <v>283</v>
      </c>
      <c r="B84" s="19"/>
      <c r="C84" s="34"/>
      <c r="D84" s="76">
        <v>104879812</v>
      </c>
      <c r="E84" s="7" t="s">
        <v>61</v>
      </c>
      <c r="F84" s="142"/>
      <c r="G84" s="142"/>
      <c r="H84" s="142"/>
      <c r="I84" s="142"/>
      <c r="J84" s="142"/>
      <c r="K84" s="7"/>
      <c r="L84" s="7"/>
      <c r="M84" s="7"/>
      <c r="N84" s="142"/>
      <c r="O84" s="143"/>
      <c r="P84" s="142"/>
      <c r="Q84" s="144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5">
        <v>12000</v>
      </c>
      <c r="AC84" s="61"/>
      <c r="AD84" s="61"/>
    </row>
    <row r="85" spans="1:1028" s="62" customFormat="1" ht="15" customHeight="1" x14ac:dyDescent="0.3">
      <c r="A85" s="34" t="s">
        <v>284</v>
      </c>
      <c r="B85" s="19"/>
      <c r="C85" s="34"/>
      <c r="D85" s="76">
        <v>122677354</v>
      </c>
      <c r="E85" s="7" t="s">
        <v>61</v>
      </c>
      <c r="F85" s="142"/>
      <c r="G85" s="142"/>
      <c r="H85" s="142"/>
      <c r="I85" s="142"/>
      <c r="J85" s="142"/>
      <c r="K85" s="7"/>
      <c r="L85" s="7"/>
      <c r="M85" s="7"/>
      <c r="N85" s="142"/>
      <c r="O85" s="143"/>
      <c r="P85" s="142"/>
      <c r="Q85" s="144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5">
        <v>12000</v>
      </c>
      <c r="AC85" s="61"/>
      <c r="AD85" s="61"/>
    </row>
    <row r="86" spans="1:1028" s="62" customFormat="1" ht="15" customHeight="1" x14ac:dyDescent="0.3">
      <c r="A86" s="34" t="s">
        <v>285</v>
      </c>
      <c r="B86" s="19"/>
      <c r="C86" s="34"/>
      <c r="D86" s="76"/>
      <c r="E86" s="7" t="s">
        <v>61</v>
      </c>
      <c r="F86" s="142"/>
      <c r="G86" s="142"/>
      <c r="H86" s="142"/>
      <c r="I86" s="142"/>
      <c r="J86" s="142"/>
      <c r="K86" s="7"/>
      <c r="L86" s="7"/>
      <c r="M86" s="7"/>
      <c r="N86" s="142"/>
      <c r="O86" s="143"/>
      <c r="P86" s="142"/>
      <c r="Q86" s="144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5">
        <v>5000</v>
      </c>
      <c r="AC86" s="61"/>
      <c r="AD86" s="61"/>
    </row>
    <row r="87" spans="1:1028" ht="21" x14ac:dyDescent="0.35">
      <c r="U87" s="12">
        <f>SUM(U2:U83)</f>
        <v>14596.375000000004</v>
      </c>
      <c r="V87" s="12">
        <f>+U87*0.1</f>
        <v>1459.6375000000005</v>
      </c>
      <c r="W87" s="12">
        <f>SUM(W2:W83)</f>
        <v>111.84656249999998</v>
      </c>
      <c r="X87" s="12">
        <f>SUM(X2:X83)</f>
        <v>75.852604166666666</v>
      </c>
      <c r="Y87" s="12">
        <f>SUM(Y2:Y83)</f>
        <v>187.69916666666663</v>
      </c>
      <c r="Z87" s="12">
        <f>SUM(Z2:Z83)</f>
        <v>50</v>
      </c>
      <c r="AA87" s="12"/>
      <c r="AB87" s="121">
        <f>SUM(AB2:AB86)</f>
        <v>42299.980208333327</v>
      </c>
      <c r="AC87" s="14">
        <f>SUM(V87:X87)</f>
        <v>1647.336666666667</v>
      </c>
      <c r="AD87" s="14"/>
    </row>
    <row r="88" spans="1:1028" x14ac:dyDescent="0.25">
      <c r="U88" s="12"/>
      <c r="V88" s="12"/>
      <c r="W88" s="12"/>
      <c r="X88" s="12"/>
      <c r="Y88" s="12"/>
      <c r="AB88" s="12"/>
    </row>
    <row r="89" spans="1:1028" x14ac:dyDescent="0.25">
      <c r="U89" s="12"/>
      <c r="V89" s="12"/>
      <c r="W89" s="12"/>
      <c r="X89" s="12"/>
      <c r="Y89" s="12"/>
      <c r="AB89" s="12"/>
    </row>
    <row r="90" spans="1:1028" ht="23.25" x14ac:dyDescent="0.35">
      <c r="A90" s="25" t="s">
        <v>88</v>
      </c>
    </row>
    <row r="91" spans="1:1028" s="2" customFormat="1" ht="36" x14ac:dyDescent="0.25">
      <c r="A91" s="4" t="s">
        <v>0</v>
      </c>
      <c r="B91" s="4" t="s">
        <v>1</v>
      </c>
      <c r="C91" s="4" t="s">
        <v>64</v>
      </c>
      <c r="D91" s="5" t="s">
        <v>2</v>
      </c>
      <c r="E91" s="26" t="s">
        <v>3</v>
      </c>
      <c r="F91" s="4" t="s">
        <v>4</v>
      </c>
      <c r="G91" s="4" t="s">
        <v>16</v>
      </c>
      <c r="H91" s="4" t="s">
        <v>19</v>
      </c>
      <c r="I91" s="6" t="s">
        <v>5</v>
      </c>
      <c r="J91" s="6" t="s">
        <v>6</v>
      </c>
      <c r="K91" s="6" t="s">
        <v>7</v>
      </c>
      <c r="L91" s="6" t="s">
        <v>8</v>
      </c>
      <c r="M91" s="6" t="s">
        <v>9</v>
      </c>
      <c r="N91" s="6" t="s">
        <v>10</v>
      </c>
      <c r="O91" s="6" t="s">
        <v>11</v>
      </c>
      <c r="P91" s="4" t="s">
        <v>12</v>
      </c>
      <c r="Q91" s="4" t="s">
        <v>13</v>
      </c>
      <c r="R91" s="4" t="s">
        <v>14</v>
      </c>
      <c r="S91" s="4" t="s">
        <v>15</v>
      </c>
      <c r="T91" s="4" t="s">
        <v>20</v>
      </c>
      <c r="U91" s="4" t="s">
        <v>23</v>
      </c>
      <c r="V91" s="4" t="s">
        <v>17</v>
      </c>
      <c r="W91" s="4" t="s">
        <v>21</v>
      </c>
      <c r="X91" s="4" t="s">
        <v>22</v>
      </c>
      <c r="Y91" s="4" t="s">
        <v>24</v>
      </c>
      <c r="Z91" s="4" t="s">
        <v>40</v>
      </c>
      <c r="AA91" s="4" t="s">
        <v>49</v>
      </c>
      <c r="AB91" s="4" t="s">
        <v>18</v>
      </c>
      <c r="AC91" s="13" t="s">
        <v>58</v>
      </c>
      <c r="AD91" s="13" t="s">
        <v>59</v>
      </c>
      <c r="AE91" s="1" t="s">
        <v>46</v>
      </c>
      <c r="AF91" s="1">
        <v>16</v>
      </c>
      <c r="AG91" s="1" t="s">
        <v>47</v>
      </c>
      <c r="AH91" s="1">
        <v>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  <c r="AML91" s="1"/>
      <c r="AMM91" s="1"/>
      <c r="AMN91" s="1"/>
    </row>
    <row r="92" spans="1:1028" ht="15" customHeight="1" x14ac:dyDescent="0.25">
      <c r="A92" s="19" t="s">
        <v>182</v>
      </c>
      <c r="B92" s="7" t="s">
        <v>278</v>
      </c>
      <c r="C92" s="7" t="s">
        <v>189</v>
      </c>
      <c r="D92" s="7">
        <v>123930232</v>
      </c>
      <c r="E92" s="7" t="s">
        <v>61</v>
      </c>
      <c r="F92" s="8">
        <v>107.5</v>
      </c>
      <c r="G92" s="8"/>
      <c r="H92" s="21">
        <f t="shared" ref="H92:H103" si="49">+F92+G92</f>
        <v>107.5</v>
      </c>
      <c r="I92" s="9">
        <v>75</v>
      </c>
      <c r="J92" s="22">
        <f t="shared" ref="J92:J103" si="50">+H92/I92</f>
        <v>1.4333333333333333</v>
      </c>
      <c r="K92" s="23">
        <f>VLOOKUP($A92,'ASISTENCIA '!$A:$Y,22,FALSE)</f>
        <v>0</v>
      </c>
      <c r="L92" s="10">
        <f>VLOOKUP($A92,'ASISTENCIA '!$A:$Y,23,FALSE)</f>
        <v>0</v>
      </c>
      <c r="M92" s="10">
        <v>75</v>
      </c>
      <c r="N92" s="9"/>
      <c r="O92" s="11"/>
      <c r="P92" s="8">
        <f t="shared" ref="P92:P103" si="51">M92*J92</f>
        <v>107.5</v>
      </c>
      <c r="Q92" s="10">
        <f>VLOOKUP($A92,'ASISTENCIA '!$A:$Y,24,FALSE)</f>
        <v>0.5</v>
      </c>
      <c r="R92" s="8">
        <f t="shared" ref="R92:R102" si="52">$M92-$Q92+$O92+$N92</f>
        <v>74.5</v>
      </c>
      <c r="S92" s="8">
        <f t="shared" ref="S92:S102" si="53">+$R92*$J92</f>
        <v>106.78333333333333</v>
      </c>
      <c r="T92" s="8"/>
      <c r="U92" s="8">
        <f t="shared" ref="U92:U103" si="54">$S92+$T92</f>
        <v>106.78333333333333</v>
      </c>
      <c r="V92" s="8">
        <f t="shared" ref="V92:V103" si="55">+U92*0.1</f>
        <v>10.678333333333335</v>
      </c>
      <c r="W92" s="8"/>
      <c r="X92" s="8"/>
      <c r="Y92" s="8">
        <v>0</v>
      </c>
      <c r="Z92" s="8"/>
      <c r="AA92" s="8"/>
      <c r="AB92" s="97">
        <f>+U92-V92-Y92+Z92-AA92</f>
        <v>96.10499999999999</v>
      </c>
      <c r="AC92" s="14">
        <v>18.25</v>
      </c>
      <c r="AD92" s="14">
        <v>18.25</v>
      </c>
    </row>
    <row r="93" spans="1:1028" ht="15" customHeight="1" x14ac:dyDescent="0.25">
      <c r="A93" s="19" t="s">
        <v>148</v>
      </c>
      <c r="B93" s="7" t="s">
        <v>278</v>
      </c>
      <c r="C93" s="7" t="s">
        <v>149</v>
      </c>
      <c r="D93" s="7">
        <v>122223449</v>
      </c>
      <c r="E93" s="7" t="s">
        <v>61</v>
      </c>
      <c r="F93" s="8">
        <v>107.5</v>
      </c>
      <c r="G93" s="8"/>
      <c r="H93" s="21">
        <f t="shared" si="49"/>
        <v>107.5</v>
      </c>
      <c r="I93" s="9">
        <v>75</v>
      </c>
      <c r="J93" s="22">
        <f t="shared" si="50"/>
        <v>1.4333333333333333</v>
      </c>
      <c r="K93" s="23">
        <f>VLOOKUP($A93,'ASISTENCIA '!$A:$Y,22,FALSE)</f>
        <v>0</v>
      </c>
      <c r="L93" s="10">
        <f>VLOOKUP($A93,'ASISTENCIA '!$A:$Y,23,FALSE)</f>
        <v>1</v>
      </c>
      <c r="M93" s="10">
        <v>70</v>
      </c>
      <c r="N93" s="9"/>
      <c r="O93" s="11"/>
      <c r="P93" s="8">
        <f t="shared" si="51"/>
        <v>100.33333333333333</v>
      </c>
      <c r="Q93" s="10">
        <f>VLOOKUP($A93,'ASISTENCIA '!$A:$Y,24,FALSE)</f>
        <v>0.5</v>
      </c>
      <c r="R93" s="8">
        <f t="shared" si="52"/>
        <v>69.5</v>
      </c>
      <c r="S93" s="8">
        <f t="shared" si="53"/>
        <v>99.616666666666674</v>
      </c>
      <c r="T93" s="8"/>
      <c r="U93" s="8">
        <f t="shared" si="54"/>
        <v>99.616666666666674</v>
      </c>
      <c r="V93" s="8">
        <f t="shared" si="55"/>
        <v>9.9616666666666678</v>
      </c>
      <c r="W93" s="8"/>
      <c r="X93" s="8"/>
      <c r="Y93" s="8">
        <v>0</v>
      </c>
      <c r="Z93" s="8"/>
      <c r="AA93" s="8"/>
      <c r="AB93" s="97">
        <f t="shared" ref="AB93:AB103" si="56">+U93-V93-Y93+Z93-AA93</f>
        <v>89.655000000000001</v>
      </c>
      <c r="AC93" s="14">
        <v>15.816666666666666</v>
      </c>
      <c r="AD93" s="14">
        <v>15.816666666666663</v>
      </c>
    </row>
    <row r="94" spans="1:1028" ht="15" customHeight="1" x14ac:dyDescent="0.25">
      <c r="A94" s="7" t="s">
        <v>211</v>
      </c>
      <c r="B94" s="7" t="s">
        <v>278</v>
      </c>
      <c r="C94" s="7" t="s">
        <v>212</v>
      </c>
      <c r="D94" s="7">
        <v>124487141</v>
      </c>
      <c r="E94" s="7" t="s">
        <v>61</v>
      </c>
      <c r="F94" s="8">
        <v>107.5</v>
      </c>
      <c r="G94" s="8"/>
      <c r="H94" s="21">
        <f t="shared" si="49"/>
        <v>107.5</v>
      </c>
      <c r="I94" s="9">
        <v>75</v>
      </c>
      <c r="J94" s="22">
        <f t="shared" si="50"/>
        <v>1.4333333333333333</v>
      </c>
      <c r="K94" s="23">
        <f>VLOOKUP($A94,'ASISTENCIA '!$A:$Y,22,FALSE)</f>
        <v>1</v>
      </c>
      <c r="L94" s="10">
        <f>VLOOKUP($A94,'ASISTENCIA '!$A:$Y,23,FALSE)</f>
        <v>0</v>
      </c>
      <c r="M94" s="10">
        <v>65</v>
      </c>
      <c r="N94" s="9"/>
      <c r="O94" s="11"/>
      <c r="P94" s="8">
        <f t="shared" si="51"/>
        <v>93.166666666666671</v>
      </c>
      <c r="Q94" s="10">
        <f>VLOOKUP($A94,'ASISTENCIA '!$A:$Y,24,FALSE)</f>
        <v>0.5</v>
      </c>
      <c r="R94" s="8">
        <f>$M94-$Q94+$O94+$N94</f>
        <v>64.5</v>
      </c>
      <c r="S94" s="8">
        <f>+$R94*$J94</f>
        <v>92.45</v>
      </c>
      <c r="T94" s="8"/>
      <c r="U94" s="8">
        <f>$S94+$T94</f>
        <v>92.45</v>
      </c>
      <c r="V94" s="8">
        <f>+U94*0.1</f>
        <v>9.245000000000001</v>
      </c>
      <c r="W94" s="8"/>
      <c r="X94" s="8"/>
      <c r="Y94" s="8">
        <v>0</v>
      </c>
      <c r="Z94" s="8"/>
      <c r="AA94" s="8"/>
      <c r="AB94" s="97">
        <f t="shared" si="56"/>
        <v>83.204999999999998</v>
      </c>
      <c r="AC94" s="14">
        <v>15.816666666666666</v>
      </c>
      <c r="AD94" s="14">
        <v>15.816666666666663</v>
      </c>
    </row>
    <row r="95" spans="1:1028" ht="15" customHeight="1" x14ac:dyDescent="0.25">
      <c r="A95" s="7" t="s">
        <v>259</v>
      </c>
      <c r="B95" s="7" t="s">
        <v>278</v>
      </c>
      <c r="C95" s="7" t="s">
        <v>260</v>
      </c>
      <c r="D95" s="7">
        <v>125020107</v>
      </c>
      <c r="E95" s="7" t="s">
        <v>61</v>
      </c>
      <c r="F95" s="8">
        <v>107.5</v>
      </c>
      <c r="G95" s="8"/>
      <c r="H95" s="21">
        <f t="shared" si="49"/>
        <v>107.5</v>
      </c>
      <c r="I95" s="9">
        <v>75</v>
      </c>
      <c r="J95" s="22">
        <f t="shared" si="50"/>
        <v>1.4333333333333333</v>
      </c>
      <c r="K95" s="23">
        <f>VLOOKUP($A95,'ASISTENCIA '!$A:$Y,22,FALSE)</f>
        <v>1</v>
      </c>
      <c r="L95" s="10">
        <f>VLOOKUP($A95,'ASISTENCIA '!$A:$Y,23,FALSE)</f>
        <v>0</v>
      </c>
      <c r="M95" s="10">
        <v>65</v>
      </c>
      <c r="N95" s="9"/>
      <c r="O95" s="11"/>
      <c r="P95" s="8">
        <f t="shared" si="51"/>
        <v>93.166666666666671</v>
      </c>
      <c r="Q95" s="10">
        <f>VLOOKUP($A95,'ASISTENCIA '!$A:$Y,24,FALSE)</f>
        <v>0.5</v>
      </c>
      <c r="R95" s="8">
        <f>$M95-$Q95+$O95+$N95</f>
        <v>64.5</v>
      </c>
      <c r="S95" s="8">
        <f>+$R95*$J95</f>
        <v>92.45</v>
      </c>
      <c r="T95" s="8"/>
      <c r="U95" s="8">
        <f>$S95+$T95</f>
        <v>92.45</v>
      </c>
      <c r="V95" s="8">
        <f>+U95*0.1</f>
        <v>9.245000000000001</v>
      </c>
      <c r="W95" s="8"/>
      <c r="X95" s="8"/>
      <c r="Y95" s="8">
        <v>0</v>
      </c>
      <c r="Z95" s="8"/>
      <c r="AA95" s="8"/>
      <c r="AB95" s="97">
        <f t="shared" si="56"/>
        <v>83.204999999999998</v>
      </c>
      <c r="AC95" s="14">
        <v>15.816666666666666</v>
      </c>
      <c r="AD95" s="14">
        <v>15.816666666666663</v>
      </c>
    </row>
    <row r="96" spans="1:1028" ht="15" customHeight="1" x14ac:dyDescent="0.25">
      <c r="A96" s="19" t="s">
        <v>239</v>
      </c>
      <c r="B96" s="7" t="s">
        <v>278</v>
      </c>
      <c r="C96" s="7" t="s">
        <v>240</v>
      </c>
      <c r="D96" s="7">
        <v>123919466</v>
      </c>
      <c r="E96" s="7" t="s">
        <v>61</v>
      </c>
      <c r="F96" s="8">
        <v>107.5</v>
      </c>
      <c r="G96" s="8"/>
      <c r="H96" s="21">
        <f t="shared" si="49"/>
        <v>107.5</v>
      </c>
      <c r="I96" s="9">
        <v>75</v>
      </c>
      <c r="J96" s="22">
        <f t="shared" si="50"/>
        <v>1.4333333333333333</v>
      </c>
      <c r="K96" s="23">
        <f>VLOOKUP($A96,'ASISTENCIA '!$A:$Y,22,FALSE)</f>
        <v>0</v>
      </c>
      <c r="L96" s="10">
        <f>VLOOKUP($A96,'ASISTENCIA '!$A:$Y,23,FALSE)</f>
        <v>1</v>
      </c>
      <c r="M96" s="10">
        <v>70</v>
      </c>
      <c r="N96" s="9"/>
      <c r="O96" s="11"/>
      <c r="P96" s="8">
        <f t="shared" si="51"/>
        <v>100.33333333333333</v>
      </c>
      <c r="Q96" s="10">
        <f>VLOOKUP($A96,'ASISTENCIA '!$A:$Y,24,FALSE)</f>
        <v>0</v>
      </c>
      <c r="R96" s="8">
        <f t="shared" si="52"/>
        <v>70</v>
      </c>
      <c r="S96" s="8">
        <f t="shared" si="53"/>
        <v>100.33333333333333</v>
      </c>
      <c r="T96" s="8"/>
      <c r="U96" s="8">
        <f t="shared" si="54"/>
        <v>100.33333333333333</v>
      </c>
      <c r="V96" s="8">
        <f t="shared" si="55"/>
        <v>10.033333333333333</v>
      </c>
      <c r="W96" s="8"/>
      <c r="X96" s="8"/>
      <c r="Y96" s="8">
        <v>0</v>
      </c>
      <c r="Z96" s="8"/>
      <c r="AA96" s="8"/>
      <c r="AB96" s="97">
        <f t="shared" si="56"/>
        <v>90.3</v>
      </c>
      <c r="AC96" s="14">
        <v>15.816666666666666</v>
      </c>
      <c r="AD96" s="14">
        <v>15.816666666666663</v>
      </c>
    </row>
    <row r="97" spans="1:1028" ht="15" customHeight="1" x14ac:dyDescent="0.25">
      <c r="A97" s="7" t="s">
        <v>267</v>
      </c>
      <c r="B97" s="7" t="s">
        <v>278</v>
      </c>
      <c r="C97" s="7" t="s">
        <v>268</v>
      </c>
      <c r="D97" s="7">
        <v>125011809</v>
      </c>
      <c r="E97" s="7" t="s">
        <v>61</v>
      </c>
      <c r="F97" s="8">
        <v>107.5</v>
      </c>
      <c r="G97" s="8"/>
      <c r="H97" s="21">
        <f t="shared" ref="H97" si="57">+F97+G97</f>
        <v>107.5</v>
      </c>
      <c r="I97" s="9">
        <v>75</v>
      </c>
      <c r="J97" s="22">
        <f t="shared" ref="J97" si="58">+H97/I97</f>
        <v>1.4333333333333333</v>
      </c>
      <c r="K97" s="23">
        <f>VLOOKUP($A97,'ASISTENCIA '!$A:$Y,22,FALSE)</f>
        <v>0</v>
      </c>
      <c r="L97" s="10">
        <f>VLOOKUP($A97,'ASISTENCIA '!$A:$Y,23,FALSE)</f>
        <v>0</v>
      </c>
      <c r="M97" s="10">
        <v>75</v>
      </c>
      <c r="N97" s="9"/>
      <c r="O97" s="11"/>
      <c r="P97" s="8">
        <f t="shared" ref="P97" si="59">M97*J97</f>
        <v>107.5</v>
      </c>
      <c r="Q97" s="10">
        <f>VLOOKUP($A97,'ASISTENCIA '!$A:$Y,24,FALSE)</f>
        <v>0</v>
      </c>
      <c r="R97" s="8">
        <f t="shared" si="52"/>
        <v>75</v>
      </c>
      <c r="S97" s="8">
        <f t="shared" si="53"/>
        <v>107.5</v>
      </c>
      <c r="T97" s="8"/>
      <c r="U97" s="8">
        <f t="shared" si="54"/>
        <v>107.5</v>
      </c>
      <c r="V97" s="8">
        <f t="shared" ref="V97" si="60">+U97*0.1</f>
        <v>10.75</v>
      </c>
      <c r="W97" s="8"/>
      <c r="X97" s="8"/>
      <c r="Y97" s="8">
        <v>0</v>
      </c>
      <c r="Z97" s="8"/>
      <c r="AA97" s="8"/>
      <c r="AB97" s="97">
        <f t="shared" si="56"/>
        <v>96.75</v>
      </c>
      <c r="AC97" s="14">
        <v>15.816666666666666</v>
      </c>
      <c r="AD97" s="14">
        <v>15.816666666666663</v>
      </c>
    </row>
    <row r="98" spans="1:1028" ht="15" customHeight="1" x14ac:dyDescent="0.25">
      <c r="A98" s="7" t="s">
        <v>217</v>
      </c>
      <c r="B98" s="7" t="s">
        <v>278</v>
      </c>
      <c r="C98" s="7" t="s">
        <v>218</v>
      </c>
      <c r="D98" s="7">
        <v>124483033</v>
      </c>
      <c r="E98" s="7" t="s">
        <v>61</v>
      </c>
      <c r="F98" s="8">
        <v>107.5</v>
      </c>
      <c r="G98" s="8"/>
      <c r="H98" s="21">
        <f t="shared" ref="H98" si="61">+F98+G98</f>
        <v>107.5</v>
      </c>
      <c r="I98" s="9">
        <v>75</v>
      </c>
      <c r="J98" s="22">
        <f t="shared" ref="J98" si="62">+H98/I98</f>
        <v>1.4333333333333333</v>
      </c>
      <c r="K98" s="23">
        <f>VLOOKUP($A98,'ASISTENCIA '!$A:$Y,22,FALSE)</f>
        <v>1</v>
      </c>
      <c r="L98" s="10">
        <f>VLOOKUP($A98,'ASISTENCIA '!$A:$Y,23,FALSE)</f>
        <v>0</v>
      </c>
      <c r="M98" s="10">
        <v>65</v>
      </c>
      <c r="N98" s="9"/>
      <c r="O98" s="11">
        <v>10</v>
      </c>
      <c r="P98" s="8">
        <f t="shared" ref="P98" si="63">M98*J98</f>
        <v>93.166666666666671</v>
      </c>
      <c r="Q98" s="10">
        <f>VLOOKUP($A98,'ASISTENCIA '!$A:$Y,24,FALSE)</f>
        <v>1</v>
      </c>
      <c r="R98" s="8">
        <f t="shared" si="52"/>
        <v>74</v>
      </c>
      <c r="S98" s="8">
        <f t="shared" si="53"/>
        <v>106.06666666666666</v>
      </c>
      <c r="T98" s="8"/>
      <c r="U98" s="8">
        <f t="shared" si="54"/>
        <v>106.06666666666666</v>
      </c>
      <c r="V98" s="8">
        <f t="shared" ref="V98" si="64">+U98*0.1</f>
        <v>10.606666666666667</v>
      </c>
      <c r="W98" s="8"/>
      <c r="X98" s="8"/>
      <c r="Y98" s="8">
        <v>0</v>
      </c>
      <c r="Z98" s="8"/>
      <c r="AA98" s="8"/>
      <c r="AB98" s="97">
        <f t="shared" si="56"/>
        <v>95.46</v>
      </c>
      <c r="AC98" s="14">
        <v>15.816666666666666</v>
      </c>
      <c r="AD98" s="14">
        <v>15.816666666666663</v>
      </c>
    </row>
    <row r="99" spans="1:1028" ht="15" customHeight="1" x14ac:dyDescent="0.25">
      <c r="A99" s="7" t="s">
        <v>209</v>
      </c>
      <c r="B99" s="7" t="s">
        <v>278</v>
      </c>
      <c r="C99" s="7" t="s">
        <v>210</v>
      </c>
      <c r="D99" s="7">
        <v>124487927</v>
      </c>
      <c r="E99" s="7" t="s">
        <v>61</v>
      </c>
      <c r="F99" s="8">
        <v>107.5</v>
      </c>
      <c r="G99" s="8"/>
      <c r="H99" s="21">
        <f t="shared" si="49"/>
        <v>107.5</v>
      </c>
      <c r="I99" s="9">
        <v>75</v>
      </c>
      <c r="J99" s="22">
        <f t="shared" si="50"/>
        <v>1.4333333333333333</v>
      </c>
      <c r="K99" s="23">
        <f>VLOOKUP($A99,'ASISTENCIA '!$A:$Y,22,FALSE)</f>
        <v>0</v>
      </c>
      <c r="L99" s="10">
        <f>VLOOKUP($A99,'ASISTENCIA '!$A:$Y,23,FALSE)</f>
        <v>0</v>
      </c>
      <c r="M99" s="10">
        <v>75</v>
      </c>
      <c r="N99" s="9"/>
      <c r="O99" s="11"/>
      <c r="P99" s="8">
        <f t="shared" si="51"/>
        <v>107.5</v>
      </c>
      <c r="Q99" s="10">
        <f>VLOOKUP($A99,'ASISTENCIA '!$A:$Y,24,FALSE)</f>
        <v>0</v>
      </c>
      <c r="R99" s="8">
        <f t="shared" si="52"/>
        <v>75</v>
      </c>
      <c r="S99" s="8">
        <f t="shared" si="53"/>
        <v>107.5</v>
      </c>
      <c r="T99" s="8"/>
      <c r="U99" s="8">
        <f t="shared" si="54"/>
        <v>107.5</v>
      </c>
      <c r="V99" s="8">
        <f t="shared" si="55"/>
        <v>10.75</v>
      </c>
      <c r="W99" s="8"/>
      <c r="X99" s="8"/>
      <c r="Y99" s="8">
        <v>0</v>
      </c>
      <c r="Z99" s="8"/>
      <c r="AA99" s="8"/>
      <c r="AB99" s="97">
        <f t="shared" si="56"/>
        <v>96.75</v>
      </c>
      <c r="AC99" s="14">
        <v>15.816666666666666</v>
      </c>
      <c r="AD99" s="14">
        <v>15.816666666666663</v>
      </c>
    </row>
    <row r="100" spans="1:1028" ht="15" customHeight="1" x14ac:dyDescent="0.25">
      <c r="A100" s="19" t="s">
        <v>175</v>
      </c>
      <c r="B100" s="7" t="s">
        <v>278</v>
      </c>
      <c r="C100" s="7" t="s">
        <v>176</v>
      </c>
      <c r="D100" s="7">
        <v>123627127</v>
      </c>
      <c r="E100" s="7" t="s">
        <v>61</v>
      </c>
      <c r="F100" s="8">
        <v>107.5</v>
      </c>
      <c r="G100" s="8"/>
      <c r="H100" s="21">
        <f t="shared" si="49"/>
        <v>107.5</v>
      </c>
      <c r="I100" s="9">
        <v>75</v>
      </c>
      <c r="J100" s="22">
        <f t="shared" si="50"/>
        <v>1.4333333333333333</v>
      </c>
      <c r="K100" s="23">
        <f>VLOOKUP($A100,'ASISTENCIA '!$A:$Y,22,FALSE)</f>
        <v>0</v>
      </c>
      <c r="L100" s="10">
        <f>VLOOKUP($A100,'ASISTENCIA '!$A:$Y,23,FALSE)</f>
        <v>0</v>
      </c>
      <c r="M100" s="10">
        <v>75</v>
      </c>
      <c r="N100" s="9"/>
      <c r="O100" s="11">
        <v>7</v>
      </c>
      <c r="P100" s="8">
        <f t="shared" si="51"/>
        <v>107.5</v>
      </c>
      <c r="Q100" s="10">
        <f>VLOOKUP($A100,'ASISTENCIA '!$A:$Y,24,FALSE)</f>
        <v>0.75</v>
      </c>
      <c r="R100" s="8">
        <f t="shared" si="52"/>
        <v>81.25</v>
      </c>
      <c r="S100" s="8">
        <f t="shared" si="53"/>
        <v>116.45833333333333</v>
      </c>
      <c r="T100" s="8"/>
      <c r="U100" s="8">
        <f t="shared" si="54"/>
        <v>116.45833333333333</v>
      </c>
      <c r="V100" s="8">
        <f t="shared" si="55"/>
        <v>11.645833333333334</v>
      </c>
      <c r="W100" s="8"/>
      <c r="X100" s="8"/>
      <c r="Y100" s="8">
        <v>0</v>
      </c>
      <c r="Z100" s="8"/>
      <c r="AA100" s="8"/>
      <c r="AB100" s="97">
        <f t="shared" si="56"/>
        <v>104.8125</v>
      </c>
      <c r="AC100" s="14">
        <v>15.816666666666666</v>
      </c>
      <c r="AD100" s="14">
        <v>15.816666666666663</v>
      </c>
    </row>
    <row r="101" spans="1:1028" ht="15" customHeight="1" x14ac:dyDescent="0.25">
      <c r="A101" s="7" t="s">
        <v>248</v>
      </c>
      <c r="B101" s="7" t="s">
        <v>281</v>
      </c>
      <c r="C101" s="7" t="s">
        <v>253</v>
      </c>
      <c r="D101" s="7">
        <v>124904251</v>
      </c>
      <c r="E101" s="7" t="s">
        <v>61</v>
      </c>
      <c r="F101" s="8">
        <v>107.5</v>
      </c>
      <c r="G101" s="8"/>
      <c r="H101" s="21">
        <f t="shared" ref="H101:H102" si="65">+F101+G101</f>
        <v>107.5</v>
      </c>
      <c r="I101" s="9">
        <v>75</v>
      </c>
      <c r="J101" s="22">
        <f t="shared" ref="J101:J102" si="66">+H101/I101</f>
        <v>1.4333333333333333</v>
      </c>
      <c r="K101" s="23">
        <f>VLOOKUP($A101,'ASISTENCIA '!$A:$Y,22,FALSE)</f>
        <v>0</v>
      </c>
      <c r="L101" s="10">
        <f>VLOOKUP($A101,'ASISTENCIA '!$A:$Y,23,FALSE)</f>
        <v>0</v>
      </c>
      <c r="M101" s="10">
        <v>75</v>
      </c>
      <c r="N101" s="9"/>
      <c r="O101" s="11"/>
      <c r="P101" s="8">
        <f t="shared" ref="P101:P102" si="67">M101*J101</f>
        <v>107.5</v>
      </c>
      <c r="Q101" s="10">
        <f>VLOOKUP($A101,'ASISTENCIA '!$A:$Y,24,FALSE)</f>
        <v>0</v>
      </c>
      <c r="R101" s="8">
        <f t="shared" si="52"/>
        <v>75</v>
      </c>
      <c r="S101" s="8">
        <f t="shared" si="53"/>
        <v>107.5</v>
      </c>
      <c r="T101" s="8"/>
      <c r="U101" s="8">
        <f t="shared" si="54"/>
        <v>107.5</v>
      </c>
      <c r="V101" s="8">
        <f t="shared" ref="V101:V102" si="68">+U101*0.1</f>
        <v>10.75</v>
      </c>
      <c r="W101" s="8"/>
      <c r="X101" s="8"/>
      <c r="Y101" s="8">
        <v>0</v>
      </c>
      <c r="Z101" s="8"/>
      <c r="AA101" s="8"/>
      <c r="AB101" s="97">
        <f>+U101-V101-Y101+Z101-AA101</f>
        <v>96.75</v>
      </c>
      <c r="AC101" s="14">
        <v>18.25</v>
      </c>
      <c r="AD101" s="14">
        <v>18.25</v>
      </c>
    </row>
    <row r="102" spans="1:1028" ht="15" customHeight="1" x14ac:dyDescent="0.25">
      <c r="A102" s="19" t="s">
        <v>86</v>
      </c>
      <c r="B102" s="7" t="s">
        <v>278</v>
      </c>
      <c r="C102" s="7" t="s">
        <v>87</v>
      </c>
      <c r="D102" s="19">
        <v>122974157</v>
      </c>
      <c r="E102" s="7" t="s">
        <v>61</v>
      </c>
      <c r="F102" s="8">
        <v>107.5</v>
      </c>
      <c r="G102" s="8"/>
      <c r="H102" s="21">
        <f t="shared" si="65"/>
        <v>107.5</v>
      </c>
      <c r="I102" s="9">
        <v>75</v>
      </c>
      <c r="J102" s="22">
        <f t="shared" si="66"/>
        <v>1.4333333333333333</v>
      </c>
      <c r="K102" s="23">
        <f>VLOOKUP($A102,'ASISTENCIA '!$A:$Y,22,FALSE)</f>
        <v>0</v>
      </c>
      <c r="L102" s="10">
        <f>VLOOKUP($A102,'ASISTENCIA '!$A:$Y,23,FALSE)</f>
        <v>2</v>
      </c>
      <c r="M102" s="10">
        <f>75-15</f>
        <v>60</v>
      </c>
      <c r="N102" s="9"/>
      <c r="O102" s="11"/>
      <c r="P102" s="8">
        <f t="shared" si="67"/>
        <v>86</v>
      </c>
      <c r="Q102" s="10">
        <f>VLOOKUP($A102,'ASISTENCIA '!$A:$Y,24,FALSE)</f>
        <v>2</v>
      </c>
      <c r="R102" s="8">
        <f t="shared" si="52"/>
        <v>58</v>
      </c>
      <c r="S102" s="8">
        <f t="shared" si="53"/>
        <v>83.13333333333334</v>
      </c>
      <c r="T102" s="8"/>
      <c r="U102" s="8">
        <f t="shared" si="54"/>
        <v>83.13333333333334</v>
      </c>
      <c r="V102" s="8">
        <f t="shared" si="68"/>
        <v>8.3133333333333344</v>
      </c>
      <c r="W102" s="8"/>
      <c r="X102" s="8"/>
      <c r="Y102" s="8">
        <v>0</v>
      </c>
      <c r="Z102" s="8"/>
      <c r="AA102" s="8"/>
      <c r="AB102" s="97">
        <f>+U102-V102-Y102+Z102-AA102</f>
        <v>74.820000000000007</v>
      </c>
      <c r="AC102" s="14">
        <v>18.25</v>
      </c>
      <c r="AD102" s="14">
        <v>18.25</v>
      </c>
    </row>
    <row r="103" spans="1:1028" s="2" customFormat="1" ht="15" customHeight="1" x14ac:dyDescent="0.3">
      <c r="A103" s="20" t="s">
        <v>165</v>
      </c>
      <c r="B103" s="20" t="s">
        <v>35</v>
      </c>
      <c r="C103" s="34" t="s">
        <v>166</v>
      </c>
      <c r="D103" s="34">
        <v>123618456</v>
      </c>
      <c r="E103" s="7" t="s">
        <v>61</v>
      </c>
      <c r="F103" s="8">
        <v>91.25</v>
      </c>
      <c r="G103" s="8"/>
      <c r="H103" s="21">
        <f t="shared" si="49"/>
        <v>91.25</v>
      </c>
      <c r="I103" s="9">
        <v>64</v>
      </c>
      <c r="J103" s="22">
        <f t="shared" si="50"/>
        <v>1.42578125</v>
      </c>
      <c r="K103" s="23">
        <f>VLOOKUP($A103,'ASISTENCIA '!$A:$Y,22,FALSE)</f>
        <v>0</v>
      </c>
      <c r="L103" s="10">
        <f>VLOOKUP($A103,'ASISTENCIA '!$A:$Y,23,FALSE)</f>
        <v>0</v>
      </c>
      <c r="M103" s="10">
        <v>64</v>
      </c>
      <c r="N103" s="9"/>
      <c r="O103" s="11"/>
      <c r="P103" s="8">
        <f t="shared" si="51"/>
        <v>91.25</v>
      </c>
      <c r="Q103" s="10">
        <f>VLOOKUP($A103,'ASISTENCIA '!$A:$Y,24,FALSE)</f>
        <v>0</v>
      </c>
      <c r="R103" s="8">
        <f>$M103-$Q103+$O103+$N103</f>
        <v>64</v>
      </c>
      <c r="S103" s="8">
        <f>+$R103*$J103</f>
        <v>91.25</v>
      </c>
      <c r="T103" s="8"/>
      <c r="U103" s="8">
        <f t="shared" si="54"/>
        <v>91.25</v>
      </c>
      <c r="V103" s="8">
        <f t="shared" si="55"/>
        <v>9.125</v>
      </c>
      <c r="W103" s="8"/>
      <c r="X103" s="8"/>
      <c r="Y103" s="8">
        <f>+W103+X103</f>
        <v>0</v>
      </c>
      <c r="Z103" s="8"/>
      <c r="AA103" s="8"/>
      <c r="AB103" s="97">
        <f t="shared" si="56"/>
        <v>82.125</v>
      </c>
      <c r="AC103" s="14">
        <f>SUM(V103:X103)</f>
        <v>9.125</v>
      </c>
      <c r="AD103" s="14">
        <f>U103-AB103</f>
        <v>9.125</v>
      </c>
    </row>
    <row r="104" spans="1:1028" ht="15" customHeight="1" x14ac:dyDescent="0.3">
      <c r="A104" s="27"/>
      <c r="B104" s="28"/>
      <c r="C104" s="28"/>
      <c r="D104" s="27"/>
      <c r="E104" s="28"/>
      <c r="F104" s="29"/>
      <c r="G104" s="29"/>
      <c r="H104" s="29"/>
      <c r="I104" s="30"/>
      <c r="J104" s="30"/>
      <c r="K104" s="31"/>
      <c r="L104" s="31"/>
      <c r="M104" s="31"/>
      <c r="N104" s="30"/>
      <c r="O104" s="32"/>
      <c r="P104" s="29"/>
      <c r="Q104" s="31"/>
      <c r="R104" s="29"/>
      <c r="S104" s="29"/>
      <c r="T104" s="29"/>
      <c r="U104" s="29">
        <f>SUM(U92:U103)</f>
        <v>1211.0416666666667</v>
      </c>
      <c r="V104" s="29">
        <f>SUM(V92:V103)</f>
        <v>121.10416666666666</v>
      </c>
      <c r="W104" s="29"/>
      <c r="X104" s="29"/>
      <c r="Y104" s="29"/>
      <c r="Z104" s="29"/>
      <c r="AA104" s="29"/>
      <c r="AB104" s="122">
        <f>SUM(AB92:AB103)</f>
        <v>1089.9375</v>
      </c>
      <c r="AC104" s="14"/>
      <c r="AD104" s="14"/>
    </row>
    <row r="105" spans="1:1028" ht="15" customHeight="1" x14ac:dyDescent="0.3">
      <c r="A105" s="63"/>
      <c r="B105" s="2"/>
      <c r="C105" s="64"/>
      <c r="D105" s="64"/>
      <c r="E105" s="65"/>
      <c r="F105" s="29"/>
      <c r="G105" s="29"/>
      <c r="H105" s="29"/>
      <c r="I105" s="30"/>
      <c r="J105" s="30"/>
      <c r="K105" s="31"/>
      <c r="L105" s="31"/>
      <c r="M105" s="31"/>
      <c r="N105" s="30"/>
      <c r="O105" s="32"/>
      <c r="P105" s="29"/>
      <c r="Q105" s="31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14"/>
      <c r="AD105" s="14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  <c r="AML105" s="3"/>
      <c r="AMM105" s="3"/>
      <c r="AMN105" s="3"/>
    </row>
    <row r="106" spans="1:1028" s="125" customFormat="1" x14ac:dyDescent="0.25">
      <c r="A106" s="124"/>
      <c r="C106" s="124"/>
    </row>
    <row r="107" spans="1:1028" s="125" customFormat="1" x14ac:dyDescent="0.25">
      <c r="A107" s="124" t="s">
        <v>143</v>
      </c>
      <c r="C107" s="124"/>
    </row>
    <row r="108" spans="1:1028" s="124" customFormat="1" ht="24" x14ac:dyDescent="0.25">
      <c r="A108" s="126" t="s">
        <v>0</v>
      </c>
      <c r="B108" s="126" t="s">
        <v>1</v>
      </c>
      <c r="C108" s="126" t="s">
        <v>64</v>
      </c>
      <c r="D108" s="127" t="s">
        <v>2</v>
      </c>
      <c r="E108" s="128" t="s">
        <v>3</v>
      </c>
      <c r="F108" s="126" t="s">
        <v>131</v>
      </c>
      <c r="G108" s="126"/>
      <c r="H108" s="126" t="s">
        <v>16</v>
      </c>
      <c r="I108" s="129" t="s">
        <v>5</v>
      </c>
      <c r="J108" s="129" t="s">
        <v>6</v>
      </c>
      <c r="K108" s="129" t="s">
        <v>7</v>
      </c>
      <c r="L108" s="129" t="s">
        <v>8</v>
      </c>
      <c r="M108" s="129" t="s">
        <v>9</v>
      </c>
      <c r="N108" s="129" t="s">
        <v>10</v>
      </c>
      <c r="O108" s="129" t="s">
        <v>11</v>
      </c>
      <c r="P108" s="126" t="s">
        <v>12</v>
      </c>
      <c r="Q108" s="126" t="s">
        <v>13</v>
      </c>
      <c r="R108" s="126" t="s">
        <v>14</v>
      </c>
      <c r="S108" s="126" t="s">
        <v>15</v>
      </c>
      <c r="T108" s="130" t="s">
        <v>46</v>
      </c>
      <c r="U108" s="130">
        <v>16</v>
      </c>
      <c r="V108" s="130" t="s">
        <v>47</v>
      </c>
      <c r="W108" s="130">
        <v>8</v>
      </c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  <c r="CT108" s="130"/>
      <c r="CU108" s="130"/>
      <c r="CV108" s="130"/>
      <c r="CW108" s="130"/>
      <c r="CX108" s="130"/>
      <c r="CY108" s="130"/>
      <c r="CZ108" s="130"/>
      <c r="DA108" s="130"/>
      <c r="DB108" s="130"/>
      <c r="DC108" s="130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30"/>
      <c r="DO108" s="130"/>
      <c r="DP108" s="130"/>
      <c r="DQ108" s="130"/>
      <c r="DR108" s="130"/>
      <c r="DS108" s="130"/>
      <c r="DT108" s="130"/>
      <c r="DU108" s="130"/>
      <c r="DV108" s="130"/>
      <c r="DW108" s="130"/>
      <c r="DX108" s="130"/>
      <c r="DY108" s="130"/>
      <c r="DZ108" s="130"/>
      <c r="EA108" s="130"/>
      <c r="EB108" s="130"/>
      <c r="EC108" s="130"/>
      <c r="ED108" s="130"/>
      <c r="EE108" s="130"/>
      <c r="EF108" s="130"/>
      <c r="EG108" s="130"/>
      <c r="EH108" s="130"/>
      <c r="EI108" s="130"/>
      <c r="EJ108" s="130"/>
      <c r="EK108" s="130"/>
      <c r="EL108" s="130"/>
      <c r="EM108" s="130"/>
      <c r="EN108" s="130"/>
      <c r="EO108" s="130"/>
      <c r="EP108" s="130"/>
      <c r="EQ108" s="130"/>
      <c r="ER108" s="130"/>
      <c r="ES108" s="130"/>
      <c r="ET108" s="130"/>
      <c r="EU108" s="130"/>
      <c r="EV108" s="130"/>
      <c r="EW108" s="130"/>
      <c r="EX108" s="130"/>
      <c r="EY108" s="130"/>
      <c r="EZ108" s="130"/>
      <c r="FA108" s="130"/>
      <c r="FB108" s="130"/>
      <c r="FC108" s="130"/>
      <c r="FD108" s="130"/>
      <c r="FE108" s="130"/>
      <c r="FF108" s="130"/>
      <c r="FG108" s="130"/>
      <c r="FH108" s="130"/>
      <c r="FI108" s="130"/>
      <c r="FJ108" s="130"/>
      <c r="FK108" s="130"/>
      <c r="FL108" s="130"/>
      <c r="FM108" s="130"/>
      <c r="FN108" s="130"/>
      <c r="FO108" s="130"/>
      <c r="FP108" s="130"/>
      <c r="FQ108" s="130"/>
      <c r="FR108" s="130"/>
      <c r="FS108" s="130"/>
      <c r="FT108" s="130"/>
      <c r="FU108" s="130"/>
      <c r="FV108" s="130"/>
      <c r="FW108" s="130"/>
      <c r="FX108" s="130"/>
      <c r="FY108" s="130"/>
      <c r="FZ108" s="130"/>
      <c r="GA108" s="130"/>
      <c r="GB108" s="130"/>
      <c r="GC108" s="130"/>
      <c r="GD108" s="130"/>
      <c r="GE108" s="130"/>
      <c r="GF108" s="130"/>
      <c r="GG108" s="130"/>
      <c r="GH108" s="130"/>
      <c r="GI108" s="130"/>
      <c r="GJ108" s="130"/>
      <c r="GK108" s="130"/>
      <c r="GL108" s="130"/>
      <c r="GM108" s="130"/>
      <c r="GN108" s="130"/>
      <c r="GO108" s="130"/>
      <c r="GP108" s="130"/>
      <c r="GQ108" s="130"/>
      <c r="GR108" s="130"/>
      <c r="GS108" s="130"/>
      <c r="GT108" s="130"/>
      <c r="GU108" s="130"/>
      <c r="GV108" s="130"/>
      <c r="GW108" s="130"/>
      <c r="GX108" s="130"/>
      <c r="GY108" s="130"/>
      <c r="GZ108" s="130"/>
      <c r="HA108" s="130"/>
      <c r="HB108" s="130"/>
      <c r="HC108" s="130"/>
      <c r="HD108" s="130"/>
      <c r="HE108" s="130"/>
      <c r="HF108" s="130"/>
      <c r="HG108" s="130"/>
      <c r="HH108" s="130"/>
      <c r="HI108" s="130"/>
      <c r="HJ108" s="130"/>
      <c r="HK108" s="130"/>
      <c r="HL108" s="130"/>
      <c r="HM108" s="130"/>
      <c r="HN108" s="130"/>
      <c r="HO108" s="130"/>
      <c r="HP108" s="130"/>
      <c r="HQ108" s="130"/>
      <c r="HR108" s="130"/>
      <c r="HS108" s="130"/>
      <c r="HT108" s="130"/>
      <c r="HU108" s="130"/>
      <c r="HV108" s="130"/>
      <c r="HW108" s="130"/>
      <c r="HX108" s="130"/>
      <c r="HY108" s="130"/>
      <c r="HZ108" s="130"/>
      <c r="IA108" s="130"/>
      <c r="IB108" s="130"/>
      <c r="IC108" s="130"/>
      <c r="ID108" s="130"/>
      <c r="IE108" s="130"/>
      <c r="IF108" s="130"/>
      <c r="IG108" s="130"/>
      <c r="IH108" s="130"/>
      <c r="II108" s="130"/>
      <c r="IJ108" s="130"/>
      <c r="IK108" s="130"/>
      <c r="IL108" s="130"/>
      <c r="IM108" s="130"/>
      <c r="IN108" s="130"/>
      <c r="IO108" s="130"/>
      <c r="IP108" s="130"/>
      <c r="IQ108" s="130"/>
      <c r="IR108" s="130"/>
      <c r="IS108" s="130"/>
      <c r="IT108" s="130"/>
      <c r="IU108" s="130"/>
      <c r="IV108" s="130"/>
      <c r="IW108" s="130"/>
      <c r="IX108" s="130"/>
      <c r="IY108" s="130"/>
      <c r="IZ108" s="130"/>
      <c r="JA108" s="130"/>
      <c r="JB108" s="130"/>
      <c r="JC108" s="130"/>
      <c r="JD108" s="130"/>
      <c r="JE108" s="130"/>
      <c r="JF108" s="130"/>
      <c r="JG108" s="130"/>
      <c r="JH108" s="130"/>
      <c r="JI108" s="130"/>
      <c r="JJ108" s="130"/>
      <c r="JK108" s="130"/>
      <c r="JL108" s="130"/>
      <c r="JM108" s="130"/>
      <c r="JN108" s="130"/>
      <c r="JO108" s="130"/>
      <c r="JP108" s="130"/>
      <c r="JQ108" s="130"/>
      <c r="JR108" s="130"/>
      <c r="JS108" s="130"/>
      <c r="JT108" s="130"/>
      <c r="JU108" s="130"/>
      <c r="JV108" s="130"/>
      <c r="JW108" s="130"/>
      <c r="JX108" s="130"/>
      <c r="JY108" s="130"/>
      <c r="JZ108" s="130"/>
      <c r="KA108" s="130"/>
      <c r="KB108" s="130"/>
      <c r="KC108" s="130"/>
      <c r="KD108" s="130"/>
      <c r="KE108" s="130"/>
      <c r="KF108" s="130"/>
      <c r="KG108" s="130"/>
      <c r="KH108" s="130"/>
      <c r="KI108" s="130"/>
      <c r="KJ108" s="130"/>
      <c r="KK108" s="130"/>
      <c r="KL108" s="130"/>
      <c r="KM108" s="130"/>
      <c r="KN108" s="130"/>
      <c r="KO108" s="130"/>
      <c r="KP108" s="130"/>
      <c r="KQ108" s="130"/>
      <c r="KR108" s="130"/>
      <c r="KS108" s="130"/>
      <c r="KT108" s="130"/>
      <c r="KU108" s="130"/>
      <c r="KV108" s="130"/>
      <c r="KW108" s="130"/>
      <c r="KX108" s="130"/>
      <c r="KY108" s="130"/>
      <c r="KZ108" s="130"/>
      <c r="LA108" s="130"/>
      <c r="LB108" s="130"/>
      <c r="LC108" s="130"/>
      <c r="LD108" s="130"/>
      <c r="LE108" s="130"/>
      <c r="LF108" s="130"/>
      <c r="LG108" s="130"/>
      <c r="LH108" s="130"/>
      <c r="LI108" s="130"/>
      <c r="LJ108" s="130"/>
      <c r="LK108" s="130"/>
      <c r="LL108" s="130"/>
      <c r="LM108" s="130"/>
      <c r="LN108" s="130"/>
      <c r="LO108" s="130"/>
      <c r="LP108" s="130"/>
      <c r="LQ108" s="130"/>
      <c r="LR108" s="130"/>
      <c r="LS108" s="130"/>
      <c r="LT108" s="130"/>
      <c r="LU108" s="130"/>
      <c r="LV108" s="130"/>
      <c r="LW108" s="130"/>
      <c r="LX108" s="130"/>
      <c r="LY108" s="130"/>
      <c r="LZ108" s="130"/>
      <c r="MA108" s="130"/>
      <c r="MB108" s="130"/>
      <c r="MC108" s="130"/>
      <c r="MD108" s="130"/>
      <c r="ME108" s="130"/>
      <c r="MF108" s="130"/>
      <c r="MG108" s="130"/>
      <c r="MH108" s="130"/>
      <c r="MI108" s="130"/>
      <c r="MJ108" s="130"/>
      <c r="MK108" s="130"/>
      <c r="ML108" s="130"/>
      <c r="MM108" s="130"/>
      <c r="MN108" s="130"/>
      <c r="MO108" s="130"/>
      <c r="MP108" s="130"/>
      <c r="MQ108" s="130"/>
      <c r="MR108" s="130"/>
      <c r="MS108" s="130"/>
      <c r="MT108" s="130"/>
      <c r="MU108" s="130"/>
      <c r="MV108" s="130"/>
      <c r="MW108" s="130"/>
      <c r="MX108" s="130"/>
      <c r="MY108" s="130"/>
      <c r="MZ108" s="130"/>
      <c r="NA108" s="130"/>
      <c r="NB108" s="130"/>
      <c r="NC108" s="130"/>
      <c r="ND108" s="130"/>
      <c r="NE108" s="130"/>
      <c r="NF108" s="130"/>
      <c r="NG108" s="130"/>
      <c r="NH108" s="130"/>
      <c r="NI108" s="130"/>
      <c r="NJ108" s="130"/>
      <c r="NK108" s="130"/>
      <c r="NL108" s="130"/>
      <c r="NM108" s="130"/>
      <c r="NN108" s="130"/>
      <c r="NO108" s="130"/>
      <c r="NP108" s="130"/>
      <c r="NQ108" s="130"/>
      <c r="NR108" s="130"/>
      <c r="NS108" s="130"/>
      <c r="NT108" s="130"/>
      <c r="NU108" s="130"/>
      <c r="NV108" s="130"/>
      <c r="NW108" s="130"/>
      <c r="NX108" s="130"/>
      <c r="NY108" s="130"/>
      <c r="NZ108" s="130"/>
      <c r="OA108" s="130"/>
      <c r="OB108" s="130"/>
      <c r="OC108" s="130"/>
      <c r="OD108" s="130"/>
      <c r="OE108" s="130"/>
      <c r="OF108" s="130"/>
      <c r="OG108" s="130"/>
      <c r="OH108" s="130"/>
      <c r="OI108" s="130"/>
      <c r="OJ108" s="130"/>
      <c r="OK108" s="130"/>
      <c r="OL108" s="130"/>
      <c r="OM108" s="130"/>
      <c r="ON108" s="130"/>
      <c r="OO108" s="130"/>
      <c r="OP108" s="130"/>
      <c r="OQ108" s="130"/>
      <c r="OR108" s="130"/>
      <c r="OS108" s="130"/>
      <c r="OT108" s="130"/>
      <c r="OU108" s="130"/>
      <c r="OV108" s="130"/>
      <c r="OW108" s="130"/>
      <c r="OX108" s="130"/>
      <c r="OY108" s="130"/>
      <c r="OZ108" s="130"/>
      <c r="PA108" s="130"/>
      <c r="PB108" s="130"/>
      <c r="PC108" s="130"/>
      <c r="PD108" s="130"/>
      <c r="PE108" s="130"/>
      <c r="PF108" s="130"/>
      <c r="PG108" s="130"/>
      <c r="PH108" s="130"/>
      <c r="PI108" s="130"/>
      <c r="PJ108" s="130"/>
      <c r="PK108" s="130"/>
      <c r="PL108" s="130"/>
      <c r="PM108" s="130"/>
      <c r="PN108" s="130"/>
      <c r="PO108" s="130"/>
      <c r="PP108" s="130"/>
      <c r="PQ108" s="130"/>
      <c r="PR108" s="130"/>
      <c r="PS108" s="130"/>
      <c r="PT108" s="130"/>
      <c r="PU108" s="130"/>
      <c r="PV108" s="130"/>
      <c r="PW108" s="130"/>
      <c r="PX108" s="130"/>
      <c r="PY108" s="130"/>
      <c r="PZ108" s="130"/>
      <c r="QA108" s="130"/>
      <c r="QB108" s="130"/>
      <c r="QC108" s="130"/>
      <c r="QD108" s="130"/>
      <c r="QE108" s="130"/>
      <c r="QF108" s="130"/>
      <c r="QG108" s="130"/>
      <c r="QH108" s="130"/>
      <c r="QI108" s="130"/>
      <c r="QJ108" s="130"/>
      <c r="QK108" s="130"/>
      <c r="QL108" s="130"/>
      <c r="QM108" s="130"/>
      <c r="QN108" s="130"/>
      <c r="QO108" s="130"/>
      <c r="QP108" s="130"/>
      <c r="QQ108" s="130"/>
      <c r="QR108" s="130"/>
      <c r="QS108" s="130"/>
      <c r="QT108" s="130"/>
      <c r="QU108" s="130"/>
      <c r="QV108" s="130"/>
      <c r="QW108" s="130"/>
      <c r="QX108" s="130"/>
      <c r="QY108" s="130"/>
      <c r="QZ108" s="130"/>
      <c r="RA108" s="130"/>
      <c r="RB108" s="130"/>
      <c r="RC108" s="130"/>
      <c r="RD108" s="130"/>
      <c r="RE108" s="130"/>
      <c r="RF108" s="130"/>
      <c r="RG108" s="130"/>
      <c r="RH108" s="130"/>
      <c r="RI108" s="130"/>
      <c r="RJ108" s="130"/>
      <c r="RK108" s="130"/>
      <c r="RL108" s="130"/>
      <c r="RM108" s="130"/>
      <c r="RN108" s="130"/>
      <c r="RO108" s="130"/>
      <c r="RP108" s="130"/>
      <c r="RQ108" s="130"/>
      <c r="RR108" s="130"/>
      <c r="RS108" s="130"/>
      <c r="RT108" s="130"/>
      <c r="RU108" s="130"/>
      <c r="RV108" s="130"/>
      <c r="RW108" s="130"/>
      <c r="RX108" s="130"/>
      <c r="RY108" s="130"/>
      <c r="RZ108" s="130"/>
      <c r="SA108" s="130"/>
      <c r="SB108" s="130"/>
      <c r="SC108" s="130"/>
      <c r="SD108" s="130"/>
      <c r="SE108" s="130"/>
      <c r="SF108" s="130"/>
      <c r="SG108" s="130"/>
      <c r="SH108" s="130"/>
      <c r="SI108" s="130"/>
      <c r="SJ108" s="130"/>
      <c r="SK108" s="130"/>
      <c r="SL108" s="130"/>
      <c r="SM108" s="130"/>
      <c r="SN108" s="130"/>
      <c r="SO108" s="130"/>
      <c r="SP108" s="130"/>
      <c r="SQ108" s="130"/>
      <c r="SR108" s="130"/>
      <c r="SS108" s="130"/>
      <c r="ST108" s="130"/>
      <c r="SU108" s="130"/>
      <c r="SV108" s="130"/>
      <c r="SW108" s="130"/>
      <c r="SX108" s="130"/>
      <c r="SY108" s="130"/>
      <c r="SZ108" s="130"/>
      <c r="TA108" s="130"/>
      <c r="TB108" s="130"/>
      <c r="TC108" s="130"/>
      <c r="TD108" s="130"/>
      <c r="TE108" s="130"/>
      <c r="TF108" s="130"/>
      <c r="TG108" s="130"/>
      <c r="TH108" s="130"/>
      <c r="TI108" s="130"/>
      <c r="TJ108" s="130"/>
      <c r="TK108" s="130"/>
      <c r="TL108" s="130"/>
      <c r="TM108" s="130"/>
      <c r="TN108" s="130"/>
      <c r="TO108" s="130"/>
      <c r="TP108" s="130"/>
      <c r="TQ108" s="130"/>
      <c r="TR108" s="130"/>
      <c r="TS108" s="130"/>
      <c r="TT108" s="130"/>
      <c r="TU108" s="130"/>
      <c r="TV108" s="130"/>
      <c r="TW108" s="130"/>
      <c r="TX108" s="130"/>
      <c r="TY108" s="130"/>
      <c r="TZ108" s="130"/>
      <c r="UA108" s="130"/>
      <c r="UB108" s="130"/>
      <c r="UC108" s="130"/>
      <c r="UD108" s="130"/>
      <c r="UE108" s="130"/>
      <c r="UF108" s="130"/>
      <c r="UG108" s="130"/>
      <c r="UH108" s="130"/>
      <c r="UI108" s="130"/>
      <c r="UJ108" s="130"/>
      <c r="UK108" s="130"/>
      <c r="UL108" s="130"/>
      <c r="UM108" s="130"/>
      <c r="UN108" s="130"/>
      <c r="UO108" s="130"/>
      <c r="UP108" s="130"/>
      <c r="UQ108" s="130"/>
      <c r="UR108" s="130"/>
      <c r="US108" s="130"/>
      <c r="UT108" s="130"/>
      <c r="UU108" s="130"/>
      <c r="UV108" s="130"/>
      <c r="UW108" s="130"/>
      <c r="UX108" s="130"/>
      <c r="UY108" s="130"/>
      <c r="UZ108" s="130"/>
      <c r="VA108" s="130"/>
      <c r="VB108" s="130"/>
      <c r="VC108" s="130"/>
      <c r="VD108" s="130"/>
      <c r="VE108" s="130"/>
      <c r="VF108" s="130"/>
      <c r="VG108" s="130"/>
      <c r="VH108" s="130"/>
      <c r="VI108" s="130"/>
      <c r="VJ108" s="130"/>
      <c r="VK108" s="130"/>
      <c r="VL108" s="130"/>
      <c r="VM108" s="130"/>
      <c r="VN108" s="130"/>
      <c r="VO108" s="130"/>
      <c r="VP108" s="130"/>
      <c r="VQ108" s="130"/>
      <c r="VR108" s="130"/>
      <c r="VS108" s="130"/>
      <c r="VT108" s="130"/>
      <c r="VU108" s="130"/>
      <c r="VV108" s="130"/>
      <c r="VW108" s="130"/>
      <c r="VX108" s="130"/>
      <c r="VY108" s="130"/>
      <c r="VZ108" s="130"/>
      <c r="WA108" s="130"/>
      <c r="WB108" s="130"/>
      <c r="WC108" s="130"/>
      <c r="WD108" s="130"/>
      <c r="WE108" s="130"/>
      <c r="WF108" s="130"/>
      <c r="WG108" s="130"/>
      <c r="WH108" s="130"/>
      <c r="WI108" s="130"/>
      <c r="WJ108" s="130"/>
      <c r="WK108" s="130"/>
      <c r="WL108" s="130"/>
      <c r="WM108" s="130"/>
      <c r="WN108" s="130"/>
      <c r="WO108" s="130"/>
      <c r="WP108" s="130"/>
      <c r="WQ108" s="130"/>
      <c r="WR108" s="130"/>
      <c r="WS108" s="130"/>
      <c r="WT108" s="130"/>
      <c r="WU108" s="130"/>
      <c r="WV108" s="130"/>
      <c r="WW108" s="130"/>
      <c r="WX108" s="130"/>
      <c r="WY108" s="130"/>
      <c r="WZ108" s="130"/>
      <c r="XA108" s="130"/>
      <c r="XB108" s="130"/>
      <c r="XC108" s="130"/>
      <c r="XD108" s="130"/>
      <c r="XE108" s="130"/>
      <c r="XF108" s="130"/>
      <c r="XG108" s="130"/>
      <c r="XH108" s="130"/>
      <c r="XI108" s="130"/>
      <c r="XJ108" s="130"/>
      <c r="XK108" s="130"/>
      <c r="XL108" s="130"/>
      <c r="XM108" s="130"/>
      <c r="XN108" s="130"/>
      <c r="XO108" s="130"/>
      <c r="XP108" s="130"/>
      <c r="XQ108" s="130"/>
      <c r="XR108" s="130"/>
      <c r="XS108" s="130"/>
      <c r="XT108" s="130"/>
      <c r="XU108" s="130"/>
      <c r="XV108" s="130"/>
      <c r="XW108" s="130"/>
      <c r="XX108" s="130"/>
      <c r="XY108" s="130"/>
      <c r="XZ108" s="130"/>
      <c r="YA108" s="130"/>
      <c r="YB108" s="130"/>
      <c r="YC108" s="130"/>
      <c r="YD108" s="130"/>
      <c r="YE108" s="130"/>
      <c r="YF108" s="130"/>
      <c r="YG108" s="130"/>
      <c r="YH108" s="130"/>
      <c r="YI108" s="130"/>
      <c r="YJ108" s="130"/>
      <c r="YK108" s="130"/>
      <c r="YL108" s="130"/>
      <c r="YM108" s="130"/>
      <c r="YN108" s="130"/>
      <c r="YO108" s="130"/>
      <c r="YP108" s="130"/>
      <c r="YQ108" s="130"/>
      <c r="YR108" s="130"/>
      <c r="YS108" s="130"/>
      <c r="YT108" s="130"/>
      <c r="YU108" s="130"/>
      <c r="YV108" s="130"/>
      <c r="YW108" s="130"/>
      <c r="YX108" s="130"/>
      <c r="YY108" s="130"/>
      <c r="YZ108" s="130"/>
      <c r="ZA108" s="130"/>
      <c r="ZB108" s="130"/>
      <c r="ZC108" s="130"/>
      <c r="ZD108" s="130"/>
      <c r="ZE108" s="130"/>
      <c r="ZF108" s="130"/>
      <c r="ZG108" s="130"/>
      <c r="ZH108" s="130"/>
      <c r="ZI108" s="130"/>
      <c r="ZJ108" s="130"/>
      <c r="ZK108" s="130"/>
      <c r="ZL108" s="130"/>
      <c r="ZM108" s="130"/>
      <c r="ZN108" s="130"/>
      <c r="ZO108" s="130"/>
      <c r="ZP108" s="130"/>
      <c r="ZQ108" s="130"/>
      <c r="ZR108" s="130"/>
      <c r="ZS108" s="130"/>
      <c r="ZT108" s="130"/>
      <c r="ZU108" s="130"/>
      <c r="ZV108" s="130"/>
      <c r="ZW108" s="130"/>
      <c r="ZX108" s="130"/>
      <c r="ZY108" s="130"/>
      <c r="ZZ108" s="130"/>
      <c r="AAA108" s="130"/>
      <c r="AAB108" s="130"/>
      <c r="AAC108" s="130"/>
      <c r="AAD108" s="130"/>
      <c r="AAE108" s="130"/>
      <c r="AAF108" s="130"/>
      <c r="AAG108" s="130"/>
      <c r="AAH108" s="130"/>
      <c r="AAI108" s="130"/>
      <c r="AAJ108" s="130"/>
      <c r="AAK108" s="130"/>
      <c r="AAL108" s="130"/>
      <c r="AAM108" s="130"/>
      <c r="AAN108" s="130"/>
      <c r="AAO108" s="130"/>
      <c r="AAP108" s="130"/>
      <c r="AAQ108" s="130"/>
      <c r="AAR108" s="130"/>
      <c r="AAS108" s="130"/>
      <c r="AAT108" s="130"/>
      <c r="AAU108" s="130"/>
      <c r="AAV108" s="130"/>
      <c r="AAW108" s="130"/>
      <c r="AAX108" s="130"/>
      <c r="AAY108" s="130"/>
      <c r="AAZ108" s="130"/>
      <c r="ABA108" s="130"/>
      <c r="ABB108" s="130"/>
      <c r="ABC108" s="130"/>
      <c r="ABD108" s="130"/>
      <c r="ABE108" s="130"/>
      <c r="ABF108" s="130"/>
      <c r="ABG108" s="130"/>
      <c r="ABH108" s="130"/>
      <c r="ABI108" s="130"/>
      <c r="ABJ108" s="130"/>
      <c r="ABK108" s="130"/>
      <c r="ABL108" s="130"/>
      <c r="ABM108" s="130"/>
      <c r="ABN108" s="130"/>
      <c r="ABO108" s="130"/>
      <c r="ABP108" s="130"/>
      <c r="ABQ108" s="130"/>
      <c r="ABR108" s="130"/>
      <c r="ABS108" s="130"/>
      <c r="ABT108" s="130"/>
      <c r="ABU108" s="130"/>
      <c r="ABV108" s="130"/>
      <c r="ABW108" s="130"/>
      <c r="ABX108" s="130"/>
      <c r="ABY108" s="130"/>
      <c r="ABZ108" s="130"/>
      <c r="ACA108" s="130"/>
      <c r="ACB108" s="130"/>
      <c r="ACC108" s="130"/>
      <c r="ACD108" s="130"/>
      <c r="ACE108" s="130"/>
      <c r="ACF108" s="130"/>
      <c r="ACG108" s="130"/>
      <c r="ACH108" s="130"/>
      <c r="ACI108" s="130"/>
      <c r="ACJ108" s="130"/>
      <c r="ACK108" s="130"/>
      <c r="ACL108" s="130"/>
      <c r="ACM108" s="130"/>
      <c r="ACN108" s="130"/>
      <c r="ACO108" s="130"/>
      <c r="ACP108" s="130"/>
      <c r="ACQ108" s="130"/>
      <c r="ACR108" s="130"/>
      <c r="ACS108" s="130"/>
      <c r="ACT108" s="130"/>
      <c r="ACU108" s="130"/>
      <c r="ACV108" s="130"/>
      <c r="ACW108" s="130"/>
      <c r="ACX108" s="130"/>
      <c r="ACY108" s="130"/>
      <c r="ACZ108" s="130"/>
      <c r="ADA108" s="130"/>
      <c r="ADB108" s="130"/>
      <c r="ADC108" s="130"/>
      <c r="ADD108" s="130"/>
      <c r="ADE108" s="130"/>
      <c r="ADF108" s="130"/>
      <c r="ADG108" s="130"/>
      <c r="ADH108" s="130"/>
      <c r="ADI108" s="130"/>
      <c r="ADJ108" s="130"/>
      <c r="ADK108" s="130"/>
      <c r="ADL108" s="130"/>
      <c r="ADM108" s="130"/>
      <c r="ADN108" s="130"/>
      <c r="ADO108" s="130"/>
      <c r="ADP108" s="130"/>
      <c r="ADQ108" s="130"/>
      <c r="ADR108" s="130"/>
      <c r="ADS108" s="130"/>
      <c r="ADT108" s="130"/>
      <c r="ADU108" s="130"/>
      <c r="ADV108" s="130"/>
      <c r="ADW108" s="130"/>
      <c r="ADX108" s="130"/>
      <c r="ADY108" s="130"/>
      <c r="ADZ108" s="130"/>
      <c r="AEA108" s="130"/>
      <c r="AEB108" s="130"/>
      <c r="AEC108" s="130"/>
      <c r="AED108" s="130"/>
      <c r="AEE108" s="130"/>
      <c r="AEF108" s="130"/>
      <c r="AEG108" s="130"/>
      <c r="AEH108" s="130"/>
      <c r="AEI108" s="130"/>
      <c r="AEJ108" s="130"/>
      <c r="AEK108" s="130"/>
      <c r="AEL108" s="130"/>
      <c r="AEM108" s="130"/>
      <c r="AEN108" s="130"/>
      <c r="AEO108" s="130"/>
      <c r="AEP108" s="130"/>
      <c r="AEQ108" s="130"/>
      <c r="AER108" s="130"/>
      <c r="AES108" s="130"/>
      <c r="AET108" s="130"/>
      <c r="AEU108" s="130"/>
      <c r="AEV108" s="130"/>
      <c r="AEW108" s="130"/>
      <c r="AEX108" s="130"/>
      <c r="AEY108" s="130"/>
      <c r="AEZ108" s="130"/>
      <c r="AFA108" s="130"/>
      <c r="AFB108" s="130"/>
      <c r="AFC108" s="130"/>
      <c r="AFD108" s="130"/>
      <c r="AFE108" s="130"/>
      <c r="AFF108" s="130"/>
      <c r="AFG108" s="130"/>
      <c r="AFH108" s="130"/>
      <c r="AFI108" s="130"/>
      <c r="AFJ108" s="130"/>
      <c r="AFK108" s="130"/>
      <c r="AFL108" s="130"/>
      <c r="AFM108" s="130"/>
      <c r="AFN108" s="130"/>
      <c r="AFO108" s="130"/>
      <c r="AFP108" s="130"/>
      <c r="AFQ108" s="130"/>
      <c r="AFR108" s="130"/>
      <c r="AFS108" s="130"/>
      <c r="AFT108" s="130"/>
      <c r="AFU108" s="130"/>
      <c r="AFV108" s="130"/>
      <c r="AFW108" s="130"/>
      <c r="AFX108" s="130"/>
      <c r="AFY108" s="130"/>
      <c r="AFZ108" s="130"/>
      <c r="AGA108" s="130"/>
      <c r="AGB108" s="130"/>
      <c r="AGC108" s="130"/>
      <c r="AGD108" s="130"/>
      <c r="AGE108" s="130"/>
      <c r="AGF108" s="130"/>
      <c r="AGG108" s="130"/>
      <c r="AGH108" s="130"/>
      <c r="AGI108" s="130"/>
      <c r="AGJ108" s="130"/>
      <c r="AGK108" s="130"/>
      <c r="AGL108" s="130"/>
      <c r="AGM108" s="130"/>
      <c r="AGN108" s="130"/>
      <c r="AGO108" s="130"/>
      <c r="AGP108" s="130"/>
      <c r="AGQ108" s="130"/>
      <c r="AGR108" s="130"/>
      <c r="AGS108" s="130"/>
      <c r="AGT108" s="130"/>
      <c r="AGU108" s="130"/>
      <c r="AGV108" s="130"/>
      <c r="AGW108" s="130"/>
      <c r="AGX108" s="130"/>
      <c r="AGY108" s="130"/>
      <c r="AGZ108" s="130"/>
      <c r="AHA108" s="130"/>
      <c r="AHB108" s="130"/>
      <c r="AHC108" s="130"/>
      <c r="AHD108" s="130"/>
      <c r="AHE108" s="130"/>
      <c r="AHF108" s="130"/>
      <c r="AHG108" s="130"/>
      <c r="AHH108" s="130"/>
      <c r="AHI108" s="130"/>
      <c r="AHJ108" s="130"/>
      <c r="AHK108" s="130"/>
      <c r="AHL108" s="130"/>
      <c r="AHM108" s="130"/>
      <c r="AHN108" s="130"/>
      <c r="AHO108" s="130"/>
      <c r="AHP108" s="130"/>
      <c r="AHQ108" s="130"/>
      <c r="AHR108" s="130"/>
      <c r="AHS108" s="130"/>
      <c r="AHT108" s="130"/>
      <c r="AHU108" s="130"/>
      <c r="AHV108" s="130"/>
      <c r="AHW108" s="130"/>
      <c r="AHX108" s="130"/>
      <c r="AHY108" s="130"/>
      <c r="AHZ108" s="130"/>
      <c r="AIA108" s="130"/>
      <c r="AIB108" s="130"/>
      <c r="AIC108" s="130"/>
      <c r="AID108" s="130"/>
      <c r="AIE108" s="130"/>
      <c r="AIF108" s="130"/>
      <c r="AIG108" s="130"/>
      <c r="AIH108" s="130"/>
      <c r="AII108" s="130"/>
      <c r="AIJ108" s="130"/>
      <c r="AIK108" s="130"/>
      <c r="AIL108" s="130"/>
      <c r="AIM108" s="130"/>
      <c r="AIN108" s="130"/>
      <c r="AIO108" s="130"/>
      <c r="AIP108" s="130"/>
      <c r="AIQ108" s="130"/>
      <c r="AIR108" s="130"/>
      <c r="AIS108" s="130"/>
      <c r="AIT108" s="130"/>
      <c r="AIU108" s="130"/>
      <c r="AIV108" s="130"/>
      <c r="AIW108" s="130"/>
      <c r="AIX108" s="130"/>
      <c r="AIY108" s="130"/>
      <c r="AIZ108" s="130"/>
      <c r="AJA108" s="130"/>
      <c r="AJB108" s="130"/>
      <c r="AJC108" s="130"/>
      <c r="AJD108" s="130"/>
      <c r="AJE108" s="130"/>
      <c r="AJF108" s="130"/>
      <c r="AJG108" s="130"/>
      <c r="AJH108" s="130"/>
      <c r="AJI108" s="130"/>
      <c r="AJJ108" s="130"/>
      <c r="AJK108" s="130"/>
      <c r="AJL108" s="130"/>
      <c r="AJM108" s="130"/>
      <c r="AJN108" s="130"/>
      <c r="AJO108" s="130"/>
      <c r="AJP108" s="130"/>
      <c r="AJQ108" s="130"/>
      <c r="AJR108" s="130"/>
      <c r="AJS108" s="130"/>
      <c r="AJT108" s="130"/>
      <c r="AJU108" s="130"/>
      <c r="AJV108" s="130"/>
      <c r="AJW108" s="130"/>
      <c r="AJX108" s="130"/>
      <c r="AJY108" s="130"/>
      <c r="AJZ108" s="130"/>
      <c r="AKA108" s="130"/>
      <c r="AKB108" s="130"/>
      <c r="AKC108" s="130"/>
      <c r="AKD108" s="130"/>
      <c r="AKE108" s="130"/>
      <c r="AKF108" s="130"/>
      <c r="AKG108" s="130"/>
      <c r="AKH108" s="130"/>
      <c r="AKI108" s="130"/>
      <c r="AKJ108" s="130"/>
      <c r="AKK108" s="130"/>
      <c r="AKL108" s="130"/>
      <c r="AKM108" s="130"/>
      <c r="AKN108" s="130"/>
      <c r="AKO108" s="130"/>
      <c r="AKP108" s="130"/>
      <c r="AKQ108" s="130"/>
      <c r="AKR108" s="130"/>
      <c r="AKS108" s="130"/>
      <c r="AKT108" s="130"/>
      <c r="AKU108" s="130"/>
      <c r="AKV108" s="130"/>
      <c r="AKW108" s="130"/>
      <c r="AKX108" s="130"/>
      <c r="AKY108" s="130"/>
      <c r="AKZ108" s="130"/>
      <c r="ALA108" s="130"/>
      <c r="ALB108" s="130"/>
      <c r="ALC108" s="130"/>
      <c r="ALD108" s="130"/>
      <c r="ALE108" s="130"/>
      <c r="ALF108" s="130"/>
      <c r="ALG108" s="130"/>
      <c r="ALH108" s="130"/>
      <c r="ALI108" s="130"/>
      <c r="ALJ108" s="130"/>
      <c r="ALK108" s="130"/>
      <c r="ALL108" s="130"/>
      <c r="ALM108" s="130"/>
      <c r="ALN108" s="130"/>
      <c r="ALO108" s="130"/>
      <c r="ALP108" s="130"/>
      <c r="ALQ108" s="130"/>
      <c r="ALR108" s="130"/>
      <c r="ALS108" s="130"/>
      <c r="ALT108" s="130"/>
      <c r="ALU108" s="130"/>
      <c r="ALV108" s="130"/>
      <c r="ALW108" s="130"/>
      <c r="ALX108" s="130"/>
      <c r="ALY108" s="130"/>
      <c r="ALZ108" s="130"/>
      <c r="AMA108" s="130"/>
      <c r="AMB108" s="130"/>
      <c r="AMC108" s="130"/>
    </row>
    <row r="109" spans="1:1028" s="124" customFormat="1" ht="15" customHeight="1" x14ac:dyDescent="0.25">
      <c r="A109" s="131" t="s">
        <v>80</v>
      </c>
      <c r="B109" s="132" t="s">
        <v>35</v>
      </c>
      <c r="C109" s="131" t="s">
        <v>73</v>
      </c>
      <c r="D109" s="132">
        <v>121243257</v>
      </c>
      <c r="E109" s="131" t="s">
        <v>61</v>
      </c>
      <c r="F109" s="133">
        <v>245</v>
      </c>
      <c r="G109" s="133">
        <v>105</v>
      </c>
      <c r="H109" s="134">
        <f>+G109+F109</f>
        <v>350</v>
      </c>
      <c r="I109" s="135">
        <v>120</v>
      </c>
      <c r="J109" s="136">
        <f>+H109/I109</f>
        <v>2.9166666666666665</v>
      </c>
      <c r="K109" s="137">
        <f>VLOOKUP($A109,'ASISTENCIA '!$A:$Y,22,FALSE)</f>
        <v>0</v>
      </c>
      <c r="L109" s="138">
        <f>VLOOKUP($A109,'ASISTENCIA '!$A:$Y,23,FALSE)</f>
        <v>0</v>
      </c>
      <c r="M109" s="138">
        <f>I109-(K109*$AF$2+L109*$AF$4)</f>
        <v>120</v>
      </c>
      <c r="N109" s="136"/>
      <c r="O109" s="139"/>
      <c r="P109" s="133">
        <f>M109*J109</f>
        <v>350</v>
      </c>
      <c r="Q109" s="138">
        <f>VLOOKUP($A109,'ASISTENCIA '!$A:$Y,24,FALSE)</f>
        <v>0</v>
      </c>
      <c r="R109" s="133">
        <f>$M109-$Q109+$O109+$N109</f>
        <v>120</v>
      </c>
      <c r="S109" s="133">
        <f>+$R109*$J109</f>
        <v>350</v>
      </c>
    </row>
    <row r="110" spans="1:1028" s="124" customFormat="1" x14ac:dyDescent="0.25">
      <c r="A110" s="132" t="s">
        <v>81</v>
      </c>
      <c r="B110" s="132" t="s">
        <v>35</v>
      </c>
      <c r="C110" s="131" t="s">
        <v>76</v>
      </c>
      <c r="D110" s="132">
        <v>121243034</v>
      </c>
      <c r="E110" s="131" t="s">
        <v>61</v>
      </c>
      <c r="F110" s="133">
        <v>245</v>
      </c>
      <c r="G110" s="133">
        <v>105</v>
      </c>
      <c r="H110" s="133">
        <f>+G110+F110</f>
        <v>350</v>
      </c>
      <c r="I110" s="135">
        <v>120</v>
      </c>
      <c r="J110" s="136">
        <f>+H110/I110</f>
        <v>2.9166666666666665</v>
      </c>
      <c r="K110" s="137">
        <f>VLOOKUP($A110,'ASISTENCIA '!$A:$Y,22,FALSE)</f>
        <v>0</v>
      </c>
      <c r="L110" s="138">
        <f>VLOOKUP($A110,'ASISTENCIA '!$A:$Y,23,FALSE)</f>
        <v>0</v>
      </c>
      <c r="M110" s="138">
        <f>I110-(K110*$AF$2+L110*$AF$4)</f>
        <v>120</v>
      </c>
      <c r="N110" s="136"/>
      <c r="O110" s="139"/>
      <c r="P110" s="133">
        <f>M110*J110</f>
        <v>350</v>
      </c>
      <c r="Q110" s="138">
        <f>VLOOKUP($A110,'ASISTENCIA '!$A:$Y,24,FALSE)</f>
        <v>2</v>
      </c>
      <c r="R110" s="133">
        <f>$M110-$Q110+$O110+$N110</f>
        <v>118</v>
      </c>
      <c r="S110" s="133">
        <f>+$R110*$J110</f>
        <v>344.16666666666663</v>
      </c>
    </row>
    <row r="111" spans="1:1028" s="124" customFormat="1" ht="15.75" x14ac:dyDescent="0.25">
      <c r="A111" s="140" t="s">
        <v>39</v>
      </c>
      <c r="B111" s="140" t="s">
        <v>35</v>
      </c>
      <c r="C111" s="131" t="s">
        <v>75</v>
      </c>
      <c r="D111" s="132">
        <v>121243000</v>
      </c>
      <c r="E111" s="141" t="s">
        <v>61</v>
      </c>
      <c r="F111" s="133">
        <v>287.5</v>
      </c>
      <c r="G111" s="133"/>
      <c r="H111" s="133">
        <f>+G111+F111</f>
        <v>287.5</v>
      </c>
      <c r="I111" s="135">
        <v>120</v>
      </c>
      <c r="J111" s="136">
        <f>+H111/I111</f>
        <v>2.3958333333333335</v>
      </c>
      <c r="K111" s="137">
        <f>VLOOKUP($A111,'ASISTENCIA '!$A:$Y,22,FALSE)</f>
        <v>0</v>
      </c>
      <c r="L111" s="138">
        <f>VLOOKUP($A111,'ASISTENCIA '!$A:$Y,23,FALSE)</f>
        <v>2</v>
      </c>
      <c r="M111" s="138">
        <f t="shared" ref="M111:M112" si="69">I111-(K111*$AF$2+L111*$AF$4)</f>
        <v>104</v>
      </c>
      <c r="N111" s="136"/>
      <c r="O111" s="139"/>
      <c r="P111" s="133">
        <f>M111*J111</f>
        <v>249.16666666666669</v>
      </c>
      <c r="Q111" s="138">
        <f>VLOOKUP($A111,'ASISTENCIA '!$A:$Y,24,FALSE)</f>
        <v>1.5</v>
      </c>
      <c r="R111" s="133">
        <f>$M111-$Q111+$O111+$N111</f>
        <v>102.5</v>
      </c>
      <c r="S111" s="133">
        <f>+$R111*$J111</f>
        <v>245.57291666666669</v>
      </c>
    </row>
    <row r="112" spans="1:1028" s="124" customFormat="1" ht="15.75" x14ac:dyDescent="0.25">
      <c r="A112" s="140" t="s">
        <v>82</v>
      </c>
      <c r="B112" s="140" t="s">
        <v>35</v>
      </c>
      <c r="C112" s="131" t="s">
        <v>83</v>
      </c>
      <c r="D112" s="132">
        <v>122693179</v>
      </c>
      <c r="E112" s="141" t="s">
        <v>61</v>
      </c>
      <c r="F112" s="133">
        <v>245</v>
      </c>
      <c r="G112" s="133">
        <v>55</v>
      </c>
      <c r="H112" s="133">
        <f>+G112+F112</f>
        <v>300</v>
      </c>
      <c r="I112" s="135">
        <v>120</v>
      </c>
      <c r="J112" s="136">
        <f>+H112/I112</f>
        <v>2.5</v>
      </c>
      <c r="K112" s="137">
        <f>VLOOKUP($A112,'ASISTENCIA '!$A:$Y,22,FALSE)</f>
        <v>0</v>
      </c>
      <c r="L112" s="138">
        <f>VLOOKUP($A112,'ASISTENCIA '!$A:$Y,23,FALSE)</f>
        <v>0</v>
      </c>
      <c r="M112" s="138">
        <f t="shared" si="69"/>
        <v>120</v>
      </c>
      <c r="N112" s="136"/>
      <c r="O112" s="139"/>
      <c r="P112" s="133">
        <f>M112*J112</f>
        <v>300</v>
      </c>
      <c r="Q112" s="138">
        <f>VLOOKUP($A112,'ASISTENCIA '!$A:$Y,24,FALSE)</f>
        <v>5.25</v>
      </c>
      <c r="R112" s="133">
        <f>$M112-$Q112+$O112+$N112</f>
        <v>114.75</v>
      </c>
      <c r="S112" s="133">
        <f>+$R112*$J112</f>
        <v>286.875</v>
      </c>
    </row>
    <row r="114" spans="1:28" x14ac:dyDescent="0.25">
      <c r="A114" s="2" t="s">
        <v>35</v>
      </c>
    </row>
    <row r="115" spans="1:28" ht="24" x14ac:dyDescent="0.25">
      <c r="A115" s="4" t="s">
        <v>0</v>
      </c>
      <c r="B115" s="4" t="s">
        <v>1</v>
      </c>
      <c r="C115" s="4" t="s">
        <v>64</v>
      </c>
      <c r="D115" s="4" t="s">
        <v>2</v>
      </c>
      <c r="E115" s="4" t="s">
        <v>3</v>
      </c>
      <c r="F115" s="4" t="s">
        <v>135</v>
      </c>
      <c r="G115" s="4" t="s">
        <v>136</v>
      </c>
      <c r="H115" s="4" t="s">
        <v>137</v>
      </c>
      <c r="I115" s="4" t="s">
        <v>138</v>
      </c>
      <c r="J115" s="4" t="s">
        <v>139</v>
      </c>
      <c r="K115" s="4" t="s">
        <v>140</v>
      </c>
      <c r="L115" s="4" t="s">
        <v>49</v>
      </c>
      <c r="M115" s="4" t="s">
        <v>40</v>
      </c>
      <c r="N115" s="4" t="s">
        <v>132</v>
      </c>
    </row>
    <row r="116" spans="1:28" s="45" customFormat="1" x14ac:dyDescent="0.25">
      <c r="A116" s="39" t="s">
        <v>80</v>
      </c>
      <c r="B116" s="46" t="s">
        <v>35</v>
      </c>
      <c r="C116" s="39" t="s">
        <v>73</v>
      </c>
      <c r="D116" s="46">
        <v>121243257</v>
      </c>
      <c r="E116" s="39" t="s">
        <v>61</v>
      </c>
      <c r="F116" s="50">
        <f>+S109</f>
        <v>350</v>
      </c>
      <c r="G116" s="51">
        <v>245</v>
      </c>
      <c r="H116" s="51">
        <f>+F116-G116</f>
        <v>105</v>
      </c>
      <c r="I116" s="51">
        <f>+G116*0.03</f>
        <v>7.35</v>
      </c>
      <c r="J116" s="51">
        <f>+G116*0.0725</f>
        <v>17.762499999999999</v>
      </c>
      <c r="K116" s="52">
        <f>+H116*0.1</f>
        <v>10.5</v>
      </c>
      <c r="L116" s="52">
        <f>78.56+5.29</f>
        <v>83.850000000000009</v>
      </c>
      <c r="M116" s="51">
        <v>50</v>
      </c>
      <c r="N116" s="52">
        <f>+F116-I116-J116-K116-L116+M116</f>
        <v>280.53749999999997</v>
      </c>
    </row>
    <row r="117" spans="1:28" s="45" customFormat="1" x14ac:dyDescent="0.25">
      <c r="A117" s="46" t="s">
        <v>81</v>
      </c>
      <c r="B117" s="46" t="s">
        <v>35</v>
      </c>
      <c r="C117" s="39" t="s">
        <v>76</v>
      </c>
      <c r="D117" s="46">
        <v>121243034</v>
      </c>
      <c r="E117" s="39" t="s">
        <v>61</v>
      </c>
      <c r="F117" s="50">
        <f>+S110</f>
        <v>344.16666666666663</v>
      </c>
      <c r="G117" s="51">
        <v>245</v>
      </c>
      <c r="H117" s="51">
        <f>+F117-G117</f>
        <v>99.166666666666629</v>
      </c>
      <c r="I117" s="51">
        <f>+G117*0.03</f>
        <v>7.35</v>
      </c>
      <c r="J117" s="51">
        <f>+G117*0.0725</f>
        <v>17.762499999999999</v>
      </c>
      <c r="K117" s="52">
        <f>+H117*0.1</f>
        <v>9.9166666666666643</v>
      </c>
      <c r="L117" s="52"/>
      <c r="M117" s="51">
        <v>250</v>
      </c>
      <c r="N117" s="52">
        <f t="shared" ref="N117:N119" si="70">+F117-I117-J117-K117-L117+M117</f>
        <v>559.13749999999993</v>
      </c>
    </row>
    <row r="118" spans="1:28" s="45" customFormat="1" ht="15.75" x14ac:dyDescent="0.25">
      <c r="A118" s="53" t="s">
        <v>39</v>
      </c>
      <c r="B118" s="53" t="s">
        <v>35</v>
      </c>
      <c r="C118" s="39" t="s">
        <v>75</v>
      </c>
      <c r="D118" s="46">
        <v>121243000</v>
      </c>
      <c r="E118" s="54" t="s">
        <v>61</v>
      </c>
      <c r="F118" s="50">
        <f>+S111</f>
        <v>245.57291666666669</v>
      </c>
      <c r="G118" s="51">
        <v>122.5</v>
      </c>
      <c r="H118" s="51">
        <f>+F118-G118</f>
        <v>123.07291666666669</v>
      </c>
      <c r="I118" s="51">
        <f>+G118*0.03</f>
        <v>3.6749999999999998</v>
      </c>
      <c r="J118" s="51">
        <f>+G118*0.0725</f>
        <v>8.8812499999999996</v>
      </c>
      <c r="K118" s="52">
        <f>+H118*0.1</f>
        <v>12.30729166666667</v>
      </c>
      <c r="L118" s="52"/>
      <c r="M118" s="51"/>
      <c r="N118" s="52">
        <f t="shared" si="70"/>
        <v>220.70937500000002</v>
      </c>
    </row>
    <row r="119" spans="1:28" s="45" customFormat="1" x14ac:dyDescent="0.25">
      <c r="A119" s="39" t="s">
        <v>82</v>
      </c>
      <c r="B119" s="46" t="s">
        <v>35</v>
      </c>
      <c r="C119" s="46" t="s">
        <v>83</v>
      </c>
      <c r="D119" s="46">
        <v>122693179</v>
      </c>
      <c r="E119" s="39" t="s">
        <v>61</v>
      </c>
      <c r="F119" s="50">
        <f>+S112</f>
        <v>286.875</v>
      </c>
      <c r="G119" s="51">
        <v>245</v>
      </c>
      <c r="H119" s="51">
        <f>+F119-G119</f>
        <v>41.875</v>
      </c>
      <c r="I119" s="51">
        <f>+G119*0.03</f>
        <v>7.35</v>
      </c>
      <c r="J119" s="51">
        <f>+G119*0.0725</f>
        <v>17.762499999999999</v>
      </c>
      <c r="K119" s="52">
        <f>+H119*0.1</f>
        <v>4.1875</v>
      </c>
      <c r="L119" s="52">
        <f>15+3.57</f>
        <v>18.57</v>
      </c>
      <c r="M119" s="51">
        <v>50</v>
      </c>
      <c r="N119" s="52">
        <f t="shared" si="70"/>
        <v>289.005</v>
      </c>
    </row>
    <row r="120" spans="1:28" ht="18.75" x14ac:dyDescent="0.3">
      <c r="F120" s="33">
        <f t="shared" ref="F120:L120" si="71">SUM(F116:F119)</f>
        <v>1226.6145833333333</v>
      </c>
      <c r="G120" s="33">
        <f t="shared" si="71"/>
        <v>857.5</v>
      </c>
      <c r="H120" s="33">
        <f t="shared" si="71"/>
        <v>369.11458333333331</v>
      </c>
      <c r="I120" s="33">
        <f t="shared" si="71"/>
        <v>25.725000000000001</v>
      </c>
      <c r="J120" s="33">
        <f t="shared" si="71"/>
        <v>62.168750000000003</v>
      </c>
      <c r="K120" s="33">
        <f t="shared" si="71"/>
        <v>36.911458333333336</v>
      </c>
      <c r="L120" s="33">
        <f t="shared" si="71"/>
        <v>102.42000000000002</v>
      </c>
      <c r="M120" s="33"/>
      <c r="N120" s="123">
        <f>SUM(N116:N119)</f>
        <v>1349.3893750000002</v>
      </c>
    </row>
    <row r="122" spans="1:28" x14ac:dyDescent="0.25">
      <c r="U122" s="74"/>
      <c r="V122" s="74"/>
      <c r="AB122" s="74"/>
    </row>
  </sheetData>
  <autoFilter ref="A1:AB87"/>
  <phoneticPr fontId="7" type="noConversion"/>
  <conditionalFormatting sqref="M1:M83 M87:M114">
    <cfRule type="cellIs" dxfId="3" priority="14" operator="lessThan">
      <formula>$I$2</formula>
    </cfRule>
  </conditionalFormatting>
  <conditionalFormatting sqref="Q92:Q105 Q2:Q83">
    <cfRule type="cellIs" dxfId="2" priority="211" operator="greaterThan">
      <formula>0</formula>
    </cfRule>
  </conditionalFormatting>
  <conditionalFormatting sqref="Q109:Q112">
    <cfRule type="cellIs" dxfId="1" priority="53" operator="greaterThan">
      <formula>0</formula>
    </cfRule>
  </conditionalFormatting>
  <conditionalFormatting sqref="S115:S119 M121:M1048576">
    <cfRule type="cellIs" dxfId="0" priority="212" operator="lessThan">
      <formula>$I$2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41"/>
  <sheetViews>
    <sheetView showGridLines="0" showWhiteSpace="0" view="pageLayout" topLeftCell="A16" zoomScaleNormal="100" workbookViewId="0">
      <selection activeCell="F30" sqref="F30"/>
    </sheetView>
  </sheetViews>
  <sheetFormatPr baseColWidth="10" defaultColWidth="8.85546875" defaultRowHeight="15" x14ac:dyDescent="0.25"/>
  <cols>
    <col min="1" max="1" width="16.140625" bestFit="1" customWidth="1"/>
    <col min="6" max="6" width="16.140625" bestFit="1" customWidth="1"/>
    <col min="12" max="12" width="15.85546875" bestFit="1" customWidth="1"/>
  </cols>
  <sheetData>
    <row r="3" spans="1:8" ht="15.75" thickBot="1" x14ac:dyDescent="0.3">
      <c r="A3" s="15" t="s">
        <v>51</v>
      </c>
      <c r="B3" s="15"/>
      <c r="C3" s="15"/>
      <c r="D3" s="15"/>
      <c r="E3" s="15"/>
      <c r="F3" s="15"/>
      <c r="G3" s="15"/>
      <c r="H3" s="15"/>
    </row>
    <row r="4" spans="1:8" x14ac:dyDescent="0.25">
      <c r="A4" t="s">
        <v>52</v>
      </c>
      <c r="B4" t="s">
        <v>57</v>
      </c>
      <c r="G4" t="s">
        <v>54</v>
      </c>
    </row>
    <row r="5" spans="1:8" x14ac:dyDescent="0.25">
      <c r="A5" t="s">
        <v>53</v>
      </c>
      <c r="B5" t="s">
        <v>29</v>
      </c>
    </row>
    <row r="7" spans="1:8" x14ac:dyDescent="0.25">
      <c r="A7" t="s">
        <v>55</v>
      </c>
    </row>
    <row r="8" spans="1:8" x14ac:dyDescent="0.25">
      <c r="A8" s="16" t="s">
        <v>56</v>
      </c>
      <c r="B8" t="s">
        <v>48</v>
      </c>
      <c r="G8" s="18" t="e">
        <f>VLOOKUP($B5,PLANILLA!$A:$U,21,FALSE)</f>
        <v>#N/A</v>
      </c>
    </row>
    <row r="9" spans="1:8" x14ac:dyDescent="0.25">
      <c r="A9" s="16" t="s">
        <v>56</v>
      </c>
      <c r="B9" t="s">
        <v>60</v>
      </c>
      <c r="G9" t="e">
        <f>VLOOKUP($B5,PLANILLA!$A:$O,15,FALSE)</f>
        <v>#N/A</v>
      </c>
    </row>
    <row r="10" spans="1:8" x14ac:dyDescent="0.25">
      <c r="A10" s="16" t="s">
        <v>56</v>
      </c>
      <c r="B10" t="s">
        <v>49</v>
      </c>
      <c r="G10" s="18" t="e">
        <f>VLOOKUP($B5,PLANILLA!$A:$AD,29,FALSE)</f>
        <v>#N/A</v>
      </c>
    </row>
    <row r="12" spans="1:8" x14ac:dyDescent="0.25">
      <c r="F12" t="s">
        <v>50</v>
      </c>
      <c r="G12" s="18" t="e">
        <f>G8-G10</f>
        <v>#N/A</v>
      </c>
    </row>
    <row r="13" spans="1:8" x14ac:dyDescent="0.25">
      <c r="G13" s="18"/>
    </row>
    <row r="17" spans="1:8" ht="15.75" thickBot="1" x14ac:dyDescent="0.3">
      <c r="A17" s="15" t="s">
        <v>51</v>
      </c>
      <c r="B17" s="15"/>
      <c r="C17" s="15"/>
      <c r="D17" s="15"/>
      <c r="E17" s="15"/>
      <c r="F17" s="15"/>
      <c r="G17" s="15"/>
      <c r="H17" s="15"/>
    </row>
    <row r="18" spans="1:8" x14ac:dyDescent="0.25">
      <c r="A18" t="s">
        <v>52</v>
      </c>
      <c r="B18" t="s">
        <v>57</v>
      </c>
      <c r="G18" t="s">
        <v>54</v>
      </c>
    </row>
    <row r="19" spans="1:8" x14ac:dyDescent="0.25">
      <c r="A19" t="s">
        <v>53</v>
      </c>
      <c r="B19" t="s">
        <v>30</v>
      </c>
    </row>
    <row r="21" spans="1:8" x14ac:dyDescent="0.25">
      <c r="A21" t="s">
        <v>55</v>
      </c>
    </row>
    <row r="22" spans="1:8" x14ac:dyDescent="0.25">
      <c r="A22" s="16" t="s">
        <v>56</v>
      </c>
      <c r="B22" t="s">
        <v>48</v>
      </c>
      <c r="G22" s="18" t="e">
        <f>VLOOKUP($B19,PLANILLA!$A:$U,21,FALSE)</f>
        <v>#N/A</v>
      </c>
    </row>
    <row r="23" spans="1:8" x14ac:dyDescent="0.25">
      <c r="A23" s="16" t="s">
        <v>56</v>
      </c>
      <c r="B23" t="s">
        <v>60</v>
      </c>
      <c r="G23" t="e">
        <f>VLOOKUP($B19,PLANILLA!$A:$O,15,FALSE)</f>
        <v>#N/A</v>
      </c>
    </row>
    <row r="24" spans="1:8" x14ac:dyDescent="0.25">
      <c r="A24" s="16" t="s">
        <v>56</v>
      </c>
      <c r="B24" t="s">
        <v>49</v>
      </c>
      <c r="G24" s="18" t="e">
        <f>VLOOKUP($B19,PLANILLA!$A:$AD,29,FALSE)</f>
        <v>#N/A</v>
      </c>
    </row>
    <row r="26" spans="1:8" x14ac:dyDescent="0.25">
      <c r="F26" t="s">
        <v>50</v>
      </c>
      <c r="G26" s="18" t="e">
        <f>G22-G24</f>
        <v>#N/A</v>
      </c>
    </row>
    <row r="29" spans="1:8" x14ac:dyDescent="0.25">
      <c r="G29" s="17"/>
    </row>
    <row r="32" spans="1:8" ht="15.75" thickBot="1" x14ac:dyDescent="0.3">
      <c r="A32" s="15" t="s">
        <v>51</v>
      </c>
      <c r="B32" s="15"/>
      <c r="C32" s="15"/>
      <c r="D32" s="15"/>
      <c r="E32" s="15"/>
      <c r="F32" s="15"/>
      <c r="G32" s="15"/>
      <c r="H32" s="15"/>
    </row>
    <row r="33" spans="1:7" x14ac:dyDescent="0.25">
      <c r="A33" t="s">
        <v>52</v>
      </c>
      <c r="B33" t="s">
        <v>57</v>
      </c>
      <c r="G33" t="s">
        <v>54</v>
      </c>
    </row>
    <row r="34" spans="1:7" x14ac:dyDescent="0.25">
      <c r="A34" t="s">
        <v>53</v>
      </c>
      <c r="B34" t="s">
        <v>36</v>
      </c>
    </row>
    <row r="36" spans="1:7" x14ac:dyDescent="0.25">
      <c r="A36" t="s">
        <v>55</v>
      </c>
    </row>
    <row r="37" spans="1:7" x14ac:dyDescent="0.25">
      <c r="A37" s="16" t="s">
        <v>56</v>
      </c>
      <c r="B37" t="s">
        <v>48</v>
      </c>
      <c r="G37" s="18" t="e">
        <f>VLOOKUP($B34,PLANILLA!$A:$U,21,FALSE)</f>
        <v>#N/A</v>
      </c>
    </row>
    <row r="38" spans="1:7" x14ac:dyDescent="0.25">
      <c r="A38" s="16" t="s">
        <v>56</v>
      </c>
      <c r="B38" t="s">
        <v>60</v>
      </c>
      <c r="G38" t="e">
        <f>VLOOKUP($B34,PLANILLA!$A:$O,15,FALSE)</f>
        <v>#N/A</v>
      </c>
    </row>
    <row r="39" spans="1:7" x14ac:dyDescent="0.25">
      <c r="A39" s="16" t="s">
        <v>56</v>
      </c>
      <c r="B39" t="s">
        <v>49</v>
      </c>
      <c r="G39" s="18" t="e">
        <f>VLOOKUP($B34,PLANILLA!$A:$AD,29,FALSE)</f>
        <v>#N/A</v>
      </c>
    </row>
    <row r="41" spans="1:7" x14ac:dyDescent="0.25">
      <c r="F41" t="s">
        <v>50</v>
      </c>
      <c r="G41" s="18" t="e">
        <f>G37-G39</f>
        <v>#N/A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PLANILLA!$A:$A</xm:f>
          </x14:formula1>
          <xm:sqref>B5 B34 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39"/>
  <sheetViews>
    <sheetView zoomScale="70" zoomScaleNormal="70" workbookViewId="0">
      <pane xSplit="1" ySplit="2" topLeftCell="E39" activePane="bottomRight" state="frozen"/>
      <selection pane="topRight" activeCell="B1" sqref="B1"/>
      <selection pane="bottomLeft" activeCell="A2" sqref="A2"/>
      <selection pane="bottomRight" activeCell="AA71" sqref="AA71"/>
    </sheetView>
  </sheetViews>
  <sheetFormatPr baseColWidth="10" defaultColWidth="8.85546875" defaultRowHeight="15" x14ac:dyDescent="0.25"/>
  <cols>
    <col min="1" max="1" width="42.85546875" style="2" customWidth="1"/>
    <col min="2" max="2" width="13.28515625" style="2" customWidth="1"/>
    <col min="3" max="3" width="21.5703125" style="2" customWidth="1"/>
    <col min="4" max="4" width="22" style="2" customWidth="1"/>
    <col min="5" max="5" width="14" style="2" customWidth="1"/>
    <col min="6" max="6" width="8.5703125" style="2" customWidth="1"/>
    <col min="7" max="14" width="8.85546875" style="2" customWidth="1"/>
    <col min="15" max="15" width="10.28515625" style="2" customWidth="1"/>
    <col min="16" max="16" width="8.85546875" style="2" customWidth="1"/>
    <col min="17" max="17" width="10.28515625" style="2" customWidth="1"/>
    <col min="18" max="18" width="9.85546875" style="2" customWidth="1"/>
    <col min="19" max="21" width="9.140625" style="2"/>
    <col min="22" max="23" width="8.85546875" style="2"/>
    <col min="24" max="24" width="11.28515625" style="2" customWidth="1"/>
    <col min="25" max="16384" width="8.85546875" style="2"/>
  </cols>
  <sheetData>
    <row r="1" spans="1:28" ht="15.75" thickBot="1" x14ac:dyDescent="0.3">
      <c r="F1" s="2" t="s">
        <v>243</v>
      </c>
      <c r="G1" s="2" t="s">
        <v>277</v>
      </c>
      <c r="H1" s="2" t="s">
        <v>244</v>
      </c>
      <c r="I1" s="2" t="s">
        <v>245</v>
      </c>
      <c r="J1" s="2" t="s">
        <v>241</v>
      </c>
      <c r="K1" s="2" t="s">
        <v>242</v>
      </c>
      <c r="L1" s="2" t="s">
        <v>43</v>
      </c>
      <c r="M1" s="2" t="s">
        <v>243</v>
      </c>
      <c r="N1" s="2" t="s">
        <v>277</v>
      </c>
      <c r="O1" s="2" t="s">
        <v>244</v>
      </c>
      <c r="P1" s="2" t="s">
        <v>245</v>
      </c>
      <c r="Q1" s="2" t="s">
        <v>241</v>
      </c>
      <c r="R1" s="2" t="s">
        <v>242</v>
      </c>
      <c r="S1" s="2" t="s">
        <v>43</v>
      </c>
      <c r="T1" s="2" t="s">
        <v>243</v>
      </c>
    </row>
    <row r="2" spans="1:28" ht="15.75" thickBot="1" x14ac:dyDescent="0.3">
      <c r="A2" s="80" t="s">
        <v>25</v>
      </c>
      <c r="B2" s="80" t="s">
        <v>1</v>
      </c>
      <c r="C2" s="80" t="s">
        <v>64</v>
      </c>
      <c r="D2" s="80" t="s">
        <v>26</v>
      </c>
      <c r="E2" s="80" t="s">
        <v>3</v>
      </c>
      <c r="F2" s="81">
        <v>45032</v>
      </c>
      <c r="G2" s="81">
        <v>45033</v>
      </c>
      <c r="H2" s="81">
        <v>45034</v>
      </c>
      <c r="I2" s="81">
        <v>45035</v>
      </c>
      <c r="J2" s="81">
        <v>45036</v>
      </c>
      <c r="K2" s="81">
        <v>45037</v>
      </c>
      <c r="L2" s="81">
        <v>45038</v>
      </c>
      <c r="M2" s="81">
        <v>45039</v>
      </c>
      <c r="N2" s="81">
        <v>45040</v>
      </c>
      <c r="O2" s="81">
        <v>45041</v>
      </c>
      <c r="P2" s="81">
        <v>45042</v>
      </c>
      <c r="Q2" s="81">
        <v>45043</v>
      </c>
      <c r="R2" s="81">
        <v>45044</v>
      </c>
      <c r="S2" s="81">
        <v>45045</v>
      </c>
      <c r="T2" s="81">
        <v>45046</v>
      </c>
      <c r="U2" s="81"/>
      <c r="V2" s="82" t="s">
        <v>7</v>
      </c>
      <c r="W2" s="83" t="s">
        <v>8</v>
      </c>
      <c r="X2" s="83" t="s">
        <v>33</v>
      </c>
      <c r="Y2" s="84" t="s">
        <v>28</v>
      </c>
      <c r="AA2" s="2" t="s">
        <v>7</v>
      </c>
      <c r="AB2" s="2" t="s">
        <v>42</v>
      </c>
    </row>
    <row r="3" spans="1:28" ht="15" customHeight="1" x14ac:dyDescent="0.25">
      <c r="A3" s="7" t="s">
        <v>141</v>
      </c>
      <c r="B3" s="19" t="s">
        <v>34</v>
      </c>
      <c r="C3" s="7" t="s">
        <v>142</v>
      </c>
      <c r="D3" s="7">
        <v>121243406</v>
      </c>
      <c r="E3" s="7" t="s">
        <v>61</v>
      </c>
      <c r="F3" s="19" t="s">
        <v>89</v>
      </c>
      <c r="G3" s="19" t="s">
        <v>90</v>
      </c>
      <c r="H3" s="77" t="s">
        <v>90</v>
      </c>
      <c r="I3" s="19" t="s">
        <v>90</v>
      </c>
      <c r="J3" s="19" t="s">
        <v>90</v>
      </c>
      <c r="K3" s="19" t="s">
        <v>90</v>
      </c>
      <c r="L3" s="19" t="s">
        <v>89</v>
      </c>
      <c r="M3" s="19" t="s">
        <v>89</v>
      </c>
      <c r="N3" s="19" t="s">
        <v>90</v>
      </c>
      <c r="O3" s="19" t="s">
        <v>90</v>
      </c>
      <c r="P3" s="19" t="s">
        <v>90</v>
      </c>
      <c r="Q3" s="19" t="s">
        <v>90</v>
      </c>
      <c r="R3" s="19" t="s">
        <v>90</v>
      </c>
      <c r="S3" s="19" t="s">
        <v>89</v>
      </c>
      <c r="T3" s="19" t="s">
        <v>89</v>
      </c>
      <c r="U3" s="7"/>
      <c r="V3" s="2">
        <f>COUNTIF(F3:U3,$V$2)</f>
        <v>0</v>
      </c>
      <c r="W3" s="2">
        <f>COUNTIF(F3:U3,$W$2)</f>
        <v>0</v>
      </c>
      <c r="X3" s="2">
        <f>+SUM(F3:U3)/60</f>
        <v>0</v>
      </c>
      <c r="Y3" s="2">
        <f>COUNTIF(F3:U3,$Y$2)</f>
        <v>0</v>
      </c>
    </row>
    <row r="4" spans="1:28" ht="15" customHeight="1" x14ac:dyDescent="0.25">
      <c r="A4" s="7" t="s">
        <v>125</v>
      </c>
      <c r="B4" s="20" t="s">
        <v>127</v>
      </c>
      <c r="C4" s="7" t="s">
        <v>129</v>
      </c>
      <c r="D4" s="7">
        <v>122171580</v>
      </c>
      <c r="E4" s="20" t="s">
        <v>61</v>
      </c>
      <c r="F4" s="7" t="s">
        <v>89</v>
      </c>
      <c r="G4" s="7" t="s">
        <v>90</v>
      </c>
      <c r="H4" s="7" t="s">
        <v>90</v>
      </c>
      <c r="I4" s="7" t="s">
        <v>90</v>
      </c>
      <c r="J4" s="7" t="s">
        <v>90</v>
      </c>
      <c r="K4" s="7" t="s">
        <v>89</v>
      </c>
      <c r="L4" s="7" t="s">
        <v>89</v>
      </c>
      <c r="M4" s="7">
        <v>120</v>
      </c>
      <c r="N4" s="7" t="s">
        <v>90</v>
      </c>
      <c r="O4" s="7" t="s">
        <v>90</v>
      </c>
      <c r="P4" s="95" t="s">
        <v>28</v>
      </c>
      <c r="Q4" s="95" t="s">
        <v>28</v>
      </c>
      <c r="R4" s="7" t="s">
        <v>89</v>
      </c>
      <c r="S4" s="7" t="s">
        <v>90</v>
      </c>
      <c r="T4" s="7" t="s">
        <v>89</v>
      </c>
      <c r="U4" s="20"/>
      <c r="V4" s="2">
        <f t="shared" ref="V4:V6" si="0">COUNTIF(F4:U4,$V$2)</f>
        <v>0</v>
      </c>
      <c r="W4" s="2">
        <f t="shared" ref="W4:W6" si="1">COUNTIF(F4:U4,$W$2)</f>
        <v>0</v>
      </c>
      <c r="X4" s="2">
        <f t="shared" ref="X4:X6" si="2">+SUM(F4:U4)/60</f>
        <v>2</v>
      </c>
      <c r="Y4" s="2">
        <f t="shared" ref="Y4:Y6" si="3">COUNTIF(F4:U4,$Y$2)</f>
        <v>2</v>
      </c>
      <c r="Z4" s="2" t="s">
        <v>43</v>
      </c>
      <c r="AA4" s="2" t="s">
        <v>44</v>
      </c>
    </row>
    <row r="5" spans="1:28" ht="15" customHeight="1" x14ac:dyDescent="0.25">
      <c r="A5" s="19" t="s">
        <v>167</v>
      </c>
      <c r="B5" s="19" t="s">
        <v>93</v>
      </c>
      <c r="C5" s="19" t="s">
        <v>168</v>
      </c>
      <c r="D5" s="19">
        <v>123621161</v>
      </c>
      <c r="E5" s="7" t="s">
        <v>61</v>
      </c>
      <c r="F5" s="19" t="s">
        <v>89</v>
      </c>
      <c r="G5" s="19" t="s">
        <v>90</v>
      </c>
      <c r="H5" s="19">
        <v>30</v>
      </c>
      <c r="I5" s="19" t="s">
        <v>90</v>
      </c>
      <c r="J5" s="19" t="s">
        <v>90</v>
      </c>
      <c r="K5" s="77">
        <v>240</v>
      </c>
      <c r="L5" s="19" t="s">
        <v>89</v>
      </c>
      <c r="M5" s="19" t="s">
        <v>89</v>
      </c>
      <c r="N5" s="19" t="s">
        <v>90</v>
      </c>
      <c r="O5" s="19">
        <v>30</v>
      </c>
      <c r="P5" s="19" t="s">
        <v>90</v>
      </c>
      <c r="Q5" s="19" t="s">
        <v>90</v>
      </c>
      <c r="R5" s="19">
        <v>30</v>
      </c>
      <c r="S5" s="19" t="s">
        <v>89</v>
      </c>
      <c r="T5" s="19" t="s">
        <v>89</v>
      </c>
      <c r="U5" s="7"/>
      <c r="V5" s="2">
        <f t="shared" si="0"/>
        <v>0</v>
      </c>
      <c r="W5" s="2">
        <f t="shared" si="1"/>
        <v>0</v>
      </c>
      <c r="X5" s="2">
        <f t="shared" si="2"/>
        <v>5.5</v>
      </c>
      <c r="Y5" s="2">
        <f t="shared" si="3"/>
        <v>0</v>
      </c>
      <c r="Z5" s="2" t="s">
        <v>28</v>
      </c>
      <c r="AA5" s="2" t="s">
        <v>45</v>
      </c>
    </row>
    <row r="6" spans="1:28" ht="15" customHeight="1" x14ac:dyDescent="0.25">
      <c r="A6" s="87" t="s">
        <v>152</v>
      </c>
      <c r="B6" s="7" t="s">
        <v>246</v>
      </c>
      <c r="C6" s="7" t="s">
        <v>153</v>
      </c>
      <c r="D6" s="7">
        <v>123410961</v>
      </c>
      <c r="E6" s="7" t="s">
        <v>61</v>
      </c>
      <c r="F6" s="19" t="s">
        <v>89</v>
      </c>
      <c r="G6" s="19" t="s">
        <v>90</v>
      </c>
      <c r="H6" s="19" t="s">
        <v>90</v>
      </c>
      <c r="I6" s="19" t="s">
        <v>90</v>
      </c>
      <c r="J6" s="19" t="s">
        <v>90</v>
      </c>
      <c r="K6" s="19" t="s">
        <v>90</v>
      </c>
      <c r="L6" s="19" t="s">
        <v>89</v>
      </c>
      <c r="M6" s="19" t="s">
        <v>89</v>
      </c>
      <c r="N6" s="19" t="s">
        <v>28</v>
      </c>
      <c r="O6" s="19" t="s">
        <v>8</v>
      </c>
      <c r="P6" s="19" t="s">
        <v>90</v>
      </c>
      <c r="Q6" s="19" t="s">
        <v>90</v>
      </c>
      <c r="R6" s="19" t="s">
        <v>90</v>
      </c>
      <c r="S6" s="19" t="s">
        <v>89</v>
      </c>
      <c r="T6" s="19" t="s">
        <v>89</v>
      </c>
      <c r="U6" s="7"/>
      <c r="V6" s="2">
        <f t="shared" si="0"/>
        <v>0</v>
      </c>
      <c r="W6" s="2">
        <f t="shared" si="1"/>
        <v>1</v>
      </c>
      <c r="X6" s="2">
        <f t="shared" si="2"/>
        <v>0</v>
      </c>
      <c r="Y6" s="2">
        <f t="shared" si="3"/>
        <v>1</v>
      </c>
    </row>
    <row r="7" spans="1:28" ht="15" customHeight="1" x14ac:dyDescent="0.25">
      <c r="A7" s="19" t="s">
        <v>182</v>
      </c>
      <c r="B7" s="7" t="s">
        <v>278</v>
      </c>
      <c r="C7" s="7" t="s">
        <v>189</v>
      </c>
      <c r="D7" s="7">
        <v>123930232</v>
      </c>
      <c r="E7" s="7" t="s">
        <v>61</v>
      </c>
      <c r="F7" s="19" t="s">
        <v>89</v>
      </c>
      <c r="G7" s="19" t="s">
        <v>90</v>
      </c>
      <c r="H7" s="19" t="s">
        <v>90</v>
      </c>
      <c r="I7" s="19" t="s">
        <v>90</v>
      </c>
      <c r="J7" s="19" t="s">
        <v>90</v>
      </c>
      <c r="K7" s="19" t="s">
        <v>90</v>
      </c>
      <c r="L7" s="19" t="s">
        <v>89</v>
      </c>
      <c r="M7" s="19" t="s">
        <v>89</v>
      </c>
      <c r="N7" s="19" t="s">
        <v>90</v>
      </c>
      <c r="O7" s="19" t="s">
        <v>90</v>
      </c>
      <c r="P7" s="19">
        <v>30</v>
      </c>
      <c r="Q7" s="19" t="s">
        <v>90</v>
      </c>
      <c r="R7" s="19" t="s">
        <v>90</v>
      </c>
      <c r="S7" s="19" t="s">
        <v>89</v>
      </c>
      <c r="T7" s="19" t="s">
        <v>89</v>
      </c>
      <c r="U7" s="7"/>
      <c r="V7" s="2">
        <f t="shared" ref="V7" si="4">COUNTIF(F7:U7,$V$2)</f>
        <v>0</v>
      </c>
      <c r="W7" s="2">
        <f t="shared" ref="W7" si="5">COUNTIF(F7:U7,$W$2)</f>
        <v>0</v>
      </c>
      <c r="X7" s="2">
        <f t="shared" ref="X7" si="6">+SUM(F7:U7)/60</f>
        <v>0.5</v>
      </c>
      <c r="Y7" s="2">
        <f t="shared" ref="Y7" si="7">COUNTIF(F7:U7,$Y$2)</f>
        <v>0</v>
      </c>
    </row>
    <row r="8" spans="1:28" ht="15" customHeight="1" x14ac:dyDescent="0.25">
      <c r="A8" s="19" t="s">
        <v>154</v>
      </c>
      <c r="B8" s="7" t="s">
        <v>93</v>
      </c>
      <c r="C8" s="7" t="s">
        <v>155</v>
      </c>
      <c r="D8" s="19">
        <v>123449936</v>
      </c>
      <c r="E8" s="7" t="s">
        <v>61</v>
      </c>
      <c r="F8" s="19" t="s">
        <v>90</v>
      </c>
      <c r="G8" s="19" t="s">
        <v>90</v>
      </c>
      <c r="H8" s="19" t="s">
        <v>90</v>
      </c>
      <c r="I8" s="19" t="s">
        <v>89</v>
      </c>
      <c r="J8" s="19" t="s">
        <v>90</v>
      </c>
      <c r="K8" s="19" t="s">
        <v>90</v>
      </c>
      <c r="L8" s="19" t="s">
        <v>89</v>
      </c>
      <c r="M8" s="19" t="s">
        <v>90</v>
      </c>
      <c r="N8" s="19" t="s">
        <v>90</v>
      </c>
      <c r="O8" s="19">
        <v>30</v>
      </c>
      <c r="P8" s="19" t="s">
        <v>90</v>
      </c>
      <c r="Q8" s="19" t="s">
        <v>7</v>
      </c>
      <c r="R8" s="19" t="s">
        <v>90</v>
      </c>
      <c r="S8" s="19" t="s">
        <v>89</v>
      </c>
      <c r="T8" s="19" t="s">
        <v>90</v>
      </c>
      <c r="U8" s="7"/>
      <c r="V8" s="2">
        <f>COUNTIF(F8:U8,$V$2)</f>
        <v>1</v>
      </c>
      <c r="W8" s="2">
        <f>COUNTIF(F8:U8,$W$2)</f>
        <v>0</v>
      </c>
      <c r="X8" s="2">
        <f>+SUM(F8:U8)/60</f>
        <v>0.5</v>
      </c>
      <c r="Y8" s="2">
        <f>COUNTIF(F8:U8,$Y$2)</f>
        <v>0</v>
      </c>
    </row>
    <row r="9" spans="1:28" ht="15" customHeight="1" x14ac:dyDescent="0.25">
      <c r="A9" s="19" t="s">
        <v>148</v>
      </c>
      <c r="B9" s="7" t="s">
        <v>278</v>
      </c>
      <c r="C9" s="7" t="s">
        <v>149</v>
      </c>
      <c r="D9" s="7">
        <v>122223449</v>
      </c>
      <c r="E9" s="7" t="s">
        <v>61</v>
      </c>
      <c r="F9" s="19" t="s">
        <v>89</v>
      </c>
      <c r="G9" s="19" t="s">
        <v>8</v>
      </c>
      <c r="H9" s="19" t="s">
        <v>90</v>
      </c>
      <c r="I9" s="19" t="s">
        <v>90</v>
      </c>
      <c r="J9" s="19">
        <v>30</v>
      </c>
      <c r="K9" s="19" t="s">
        <v>90</v>
      </c>
      <c r="L9" s="19" t="s">
        <v>89</v>
      </c>
      <c r="M9" s="19" t="s">
        <v>89</v>
      </c>
      <c r="N9" s="19" t="s">
        <v>90</v>
      </c>
      <c r="O9" s="19" t="s">
        <v>90</v>
      </c>
      <c r="P9" s="19" t="s">
        <v>90</v>
      </c>
      <c r="Q9" s="19" t="s">
        <v>90</v>
      </c>
      <c r="R9" s="19" t="s">
        <v>90</v>
      </c>
      <c r="S9" s="19" t="s">
        <v>89</v>
      </c>
      <c r="T9" s="19" t="s">
        <v>89</v>
      </c>
      <c r="U9" s="7"/>
      <c r="V9" s="2">
        <f>COUNTIF(F9:U9,$V$2)</f>
        <v>0</v>
      </c>
      <c r="W9" s="2">
        <f>COUNTIF(F9:U9,$W$2)</f>
        <v>1</v>
      </c>
      <c r="X9" s="2">
        <f>+SUM(F9:U9)/60</f>
        <v>0.5</v>
      </c>
      <c r="Y9" s="2">
        <f>COUNTIF(F9:U9,$Y$2)</f>
        <v>0</v>
      </c>
    </row>
    <row r="10" spans="1:28" ht="15" customHeight="1" x14ac:dyDescent="0.25">
      <c r="A10" s="19" t="s">
        <v>199</v>
      </c>
      <c r="B10" s="7" t="s">
        <v>93</v>
      </c>
      <c r="C10" s="7" t="s">
        <v>95</v>
      </c>
      <c r="D10" s="7">
        <v>121739080</v>
      </c>
      <c r="E10" s="7" t="s">
        <v>61</v>
      </c>
      <c r="F10" s="19" t="s">
        <v>89</v>
      </c>
      <c r="G10" s="19" t="s">
        <v>7</v>
      </c>
      <c r="H10" s="19" t="s">
        <v>90</v>
      </c>
      <c r="I10" s="19" t="s">
        <v>90</v>
      </c>
      <c r="J10" s="19" t="s">
        <v>89</v>
      </c>
      <c r="K10" s="19" t="s">
        <v>90</v>
      </c>
      <c r="L10" s="19">
        <v>60</v>
      </c>
      <c r="M10" s="19" t="s">
        <v>89</v>
      </c>
      <c r="N10" s="77">
        <v>240</v>
      </c>
      <c r="O10" s="19" t="s">
        <v>90</v>
      </c>
      <c r="P10" s="19" t="s">
        <v>89</v>
      </c>
      <c r="Q10" s="19" t="s">
        <v>90</v>
      </c>
      <c r="R10" s="19" t="s">
        <v>90</v>
      </c>
      <c r="S10" s="19">
        <v>60</v>
      </c>
      <c r="T10" s="19" t="s">
        <v>89</v>
      </c>
      <c r="U10" s="7"/>
      <c r="V10" s="2">
        <f t="shared" ref="V10:V19" si="8">COUNTIF(F10:U10,$V$2)</f>
        <v>1</v>
      </c>
      <c r="W10" s="2">
        <f t="shared" ref="W10:W19" si="9">COUNTIF(F10:U10,$W$2)</f>
        <v>0</v>
      </c>
      <c r="X10" s="2">
        <f t="shared" ref="X10:X19" si="10">+SUM(F10:U10)/60</f>
        <v>6</v>
      </c>
      <c r="Y10" s="2">
        <f t="shared" ref="Y10:Y19" si="11">COUNTIF(F10:U10,$Y$2)</f>
        <v>0</v>
      </c>
    </row>
    <row r="11" spans="1:28" ht="15" customHeight="1" x14ac:dyDescent="0.25">
      <c r="A11" s="87" t="s">
        <v>96</v>
      </c>
      <c r="B11" s="7" t="s">
        <v>246</v>
      </c>
      <c r="C11" s="7" t="s">
        <v>97</v>
      </c>
      <c r="D11" s="7">
        <v>122165277</v>
      </c>
      <c r="E11" s="7" t="s">
        <v>61</v>
      </c>
      <c r="F11" s="19" t="s">
        <v>90</v>
      </c>
      <c r="G11" s="19" t="s">
        <v>90</v>
      </c>
      <c r="H11" s="19" t="s">
        <v>89</v>
      </c>
      <c r="I11" s="120">
        <v>180</v>
      </c>
      <c r="J11" s="19" t="s">
        <v>89</v>
      </c>
      <c r="K11" s="19" t="s">
        <v>90</v>
      </c>
      <c r="L11" s="19" t="s">
        <v>90</v>
      </c>
      <c r="M11" s="19" t="s">
        <v>90</v>
      </c>
      <c r="N11" s="19" t="s">
        <v>90</v>
      </c>
      <c r="O11" s="19" t="s">
        <v>89</v>
      </c>
      <c r="P11" s="19" t="s">
        <v>90</v>
      </c>
      <c r="Q11" s="19" t="s">
        <v>89</v>
      </c>
      <c r="R11" s="19" t="s">
        <v>90</v>
      </c>
      <c r="S11" s="19" t="s">
        <v>90</v>
      </c>
      <c r="T11" s="19" t="s">
        <v>90</v>
      </c>
      <c r="U11" s="7"/>
      <c r="V11" s="2">
        <f t="shared" si="8"/>
        <v>0</v>
      </c>
      <c r="W11" s="2">
        <f t="shared" si="9"/>
        <v>0</v>
      </c>
      <c r="X11" s="2">
        <f t="shared" si="10"/>
        <v>3</v>
      </c>
      <c r="Y11" s="2">
        <f t="shared" si="11"/>
        <v>0</v>
      </c>
    </row>
    <row r="12" spans="1:28" ht="15" customHeight="1" x14ac:dyDescent="0.25">
      <c r="A12" s="19" t="s">
        <v>171</v>
      </c>
      <c r="B12" s="7" t="s">
        <v>93</v>
      </c>
      <c r="C12" s="7" t="s">
        <v>172</v>
      </c>
      <c r="D12" s="7">
        <v>123630741</v>
      </c>
      <c r="E12" s="7" t="s">
        <v>61</v>
      </c>
      <c r="F12" s="19" t="s">
        <v>90</v>
      </c>
      <c r="G12" s="19" t="s">
        <v>89</v>
      </c>
      <c r="H12" s="19" t="s">
        <v>90</v>
      </c>
      <c r="I12" s="19" t="s">
        <v>90</v>
      </c>
      <c r="J12" s="19" t="s">
        <v>90</v>
      </c>
      <c r="K12" s="19" t="s">
        <v>90</v>
      </c>
      <c r="L12" s="19" t="s">
        <v>90</v>
      </c>
      <c r="M12" s="19" t="s">
        <v>89</v>
      </c>
      <c r="N12" s="19" t="s">
        <v>89</v>
      </c>
      <c r="O12" s="19">
        <v>60</v>
      </c>
      <c r="P12" s="19" t="s">
        <v>90</v>
      </c>
      <c r="Q12" s="19" t="s">
        <v>90</v>
      </c>
      <c r="R12" s="19" t="s">
        <v>90</v>
      </c>
      <c r="S12" s="19" t="s">
        <v>90</v>
      </c>
      <c r="T12" s="19" t="s">
        <v>89</v>
      </c>
      <c r="U12" s="7"/>
      <c r="V12" s="2">
        <f t="shared" si="8"/>
        <v>0</v>
      </c>
      <c r="W12" s="2">
        <f t="shared" si="9"/>
        <v>0</v>
      </c>
      <c r="X12" s="2">
        <f t="shared" si="10"/>
        <v>1</v>
      </c>
      <c r="Y12" s="2">
        <f t="shared" si="11"/>
        <v>0</v>
      </c>
    </row>
    <row r="13" spans="1:28" ht="15" customHeight="1" x14ac:dyDescent="0.25">
      <c r="A13" s="87" t="s">
        <v>223</v>
      </c>
      <c r="B13" s="7" t="s">
        <v>246</v>
      </c>
      <c r="C13" s="7" t="s">
        <v>224</v>
      </c>
      <c r="D13" s="7">
        <v>122922925</v>
      </c>
      <c r="E13" s="7" t="s">
        <v>61</v>
      </c>
      <c r="F13" s="19" t="s">
        <v>7</v>
      </c>
      <c r="G13" s="95" t="s">
        <v>282</v>
      </c>
      <c r="H13" s="19">
        <v>30</v>
      </c>
      <c r="I13" s="19" t="s">
        <v>90</v>
      </c>
      <c r="J13" s="19" t="s">
        <v>89</v>
      </c>
      <c r="K13" s="19" t="s">
        <v>90</v>
      </c>
      <c r="L13" s="19" t="s">
        <v>89</v>
      </c>
      <c r="M13" s="19" t="s">
        <v>8</v>
      </c>
      <c r="N13" s="19" t="s">
        <v>90</v>
      </c>
      <c r="O13" s="19" t="s">
        <v>90</v>
      </c>
      <c r="P13" s="19" t="s">
        <v>90</v>
      </c>
      <c r="Q13" s="19" t="s">
        <v>89</v>
      </c>
      <c r="R13" s="19" t="s">
        <v>90</v>
      </c>
      <c r="S13" s="19" t="s">
        <v>89</v>
      </c>
      <c r="T13" s="19" t="s">
        <v>282</v>
      </c>
      <c r="U13" s="7"/>
      <c r="V13" s="2">
        <f t="shared" si="8"/>
        <v>3</v>
      </c>
      <c r="W13" s="2">
        <f t="shared" si="9"/>
        <v>1</v>
      </c>
      <c r="X13" s="2">
        <f t="shared" si="10"/>
        <v>0.5</v>
      </c>
      <c r="Y13" s="2">
        <f t="shared" si="11"/>
        <v>0</v>
      </c>
    </row>
    <row r="14" spans="1:28" ht="15" customHeight="1" x14ac:dyDescent="0.25">
      <c r="A14" s="19" t="s">
        <v>100</v>
      </c>
      <c r="B14" s="7" t="s">
        <v>93</v>
      </c>
      <c r="C14" s="7" t="s">
        <v>101</v>
      </c>
      <c r="D14" s="19">
        <v>121243414</v>
      </c>
      <c r="E14" s="7" t="s">
        <v>61</v>
      </c>
      <c r="F14" s="19" t="s">
        <v>89</v>
      </c>
      <c r="G14" s="19" t="s">
        <v>90</v>
      </c>
      <c r="H14" s="19" t="s">
        <v>89</v>
      </c>
      <c r="I14" s="19" t="s">
        <v>90</v>
      </c>
      <c r="J14" s="19" t="s">
        <v>90</v>
      </c>
      <c r="K14" s="19" t="s">
        <v>90</v>
      </c>
      <c r="L14" s="19" t="s">
        <v>90</v>
      </c>
      <c r="M14" s="19" t="s">
        <v>89</v>
      </c>
      <c r="N14" s="77">
        <v>240</v>
      </c>
      <c r="O14" s="19" t="s">
        <v>89</v>
      </c>
      <c r="P14" s="19" t="s">
        <v>90</v>
      </c>
      <c r="Q14" s="19" t="s">
        <v>90</v>
      </c>
      <c r="R14" s="19" t="s">
        <v>90</v>
      </c>
      <c r="S14" s="19" t="s">
        <v>90</v>
      </c>
      <c r="T14" s="19" t="s">
        <v>89</v>
      </c>
      <c r="U14" s="7"/>
      <c r="V14" s="2">
        <f t="shared" si="8"/>
        <v>0</v>
      </c>
      <c r="W14" s="2">
        <f t="shared" si="9"/>
        <v>0</v>
      </c>
      <c r="X14" s="2">
        <f t="shared" si="10"/>
        <v>4</v>
      </c>
      <c r="Y14" s="2">
        <f t="shared" si="11"/>
        <v>0</v>
      </c>
    </row>
    <row r="15" spans="1:28" ht="15" customHeight="1" x14ac:dyDescent="0.25">
      <c r="A15" s="87" t="s">
        <v>177</v>
      </c>
      <c r="B15" s="19" t="s">
        <v>246</v>
      </c>
      <c r="C15" s="19" t="s">
        <v>184</v>
      </c>
      <c r="D15" s="19">
        <v>112594734</v>
      </c>
      <c r="E15" s="7" t="s">
        <v>61</v>
      </c>
      <c r="F15" s="19" t="s">
        <v>89</v>
      </c>
      <c r="G15" s="120">
        <v>180</v>
      </c>
      <c r="H15" s="19" t="s">
        <v>90</v>
      </c>
      <c r="I15" s="19">
        <v>30</v>
      </c>
      <c r="J15" s="19" t="s">
        <v>89</v>
      </c>
      <c r="K15" s="19" t="s">
        <v>90</v>
      </c>
      <c r="L15" s="19" t="s">
        <v>90</v>
      </c>
      <c r="M15" s="19" t="s">
        <v>89</v>
      </c>
      <c r="N15" s="19">
        <v>30</v>
      </c>
      <c r="O15" s="19" t="s">
        <v>90</v>
      </c>
      <c r="P15" s="19" t="s">
        <v>90</v>
      </c>
      <c r="Q15" s="19" t="s">
        <v>89</v>
      </c>
      <c r="R15" s="19" t="s">
        <v>90</v>
      </c>
      <c r="S15" s="19" t="s">
        <v>90</v>
      </c>
      <c r="T15" s="19" t="s">
        <v>89</v>
      </c>
      <c r="U15" s="7"/>
      <c r="V15" s="2">
        <f t="shared" si="8"/>
        <v>0</v>
      </c>
      <c r="W15" s="2">
        <f t="shared" si="9"/>
        <v>0</v>
      </c>
      <c r="X15" s="2">
        <f t="shared" si="10"/>
        <v>4</v>
      </c>
      <c r="Y15" s="2">
        <f t="shared" si="11"/>
        <v>0</v>
      </c>
    </row>
    <row r="16" spans="1:28" ht="15" customHeight="1" x14ac:dyDescent="0.25">
      <c r="A16" s="19" t="s">
        <v>156</v>
      </c>
      <c r="B16" s="7" t="s">
        <v>93</v>
      </c>
      <c r="C16" s="7" t="s">
        <v>157</v>
      </c>
      <c r="D16" s="19">
        <v>123405243</v>
      </c>
      <c r="E16" s="7" t="s">
        <v>61</v>
      </c>
      <c r="F16" s="19" t="s">
        <v>89</v>
      </c>
      <c r="G16" s="19" t="s">
        <v>90</v>
      </c>
      <c r="H16" s="19" t="s">
        <v>90</v>
      </c>
      <c r="I16" s="19" t="s">
        <v>90</v>
      </c>
      <c r="J16" s="19">
        <v>30</v>
      </c>
      <c r="K16" s="19" t="s">
        <v>90</v>
      </c>
      <c r="L16" s="19">
        <v>60</v>
      </c>
      <c r="M16" s="19" t="s">
        <v>89</v>
      </c>
      <c r="N16" s="19" t="s">
        <v>90</v>
      </c>
      <c r="O16" s="19" t="s">
        <v>90</v>
      </c>
      <c r="P16" s="19" t="s">
        <v>90</v>
      </c>
      <c r="Q16" s="19" t="s">
        <v>90</v>
      </c>
      <c r="R16" s="19" t="s">
        <v>90</v>
      </c>
      <c r="S16" s="19" t="s">
        <v>90</v>
      </c>
      <c r="T16" s="19" t="s">
        <v>89</v>
      </c>
      <c r="U16" s="7"/>
      <c r="V16" s="2">
        <f t="shared" si="8"/>
        <v>0</v>
      </c>
      <c r="W16" s="2">
        <f t="shared" si="9"/>
        <v>0</v>
      </c>
      <c r="X16" s="2">
        <f t="shared" si="10"/>
        <v>1.5</v>
      </c>
      <c r="Y16" s="2">
        <f t="shared" si="11"/>
        <v>0</v>
      </c>
    </row>
    <row r="17" spans="1:25" ht="15" customHeight="1" x14ac:dyDescent="0.25">
      <c r="A17" s="7" t="s">
        <v>219</v>
      </c>
      <c r="B17" s="7" t="s">
        <v>93</v>
      </c>
      <c r="C17" s="7" t="s">
        <v>220</v>
      </c>
      <c r="D17" s="7">
        <v>123856775</v>
      </c>
      <c r="E17" s="7" t="s">
        <v>61</v>
      </c>
      <c r="F17" s="95" t="s">
        <v>7</v>
      </c>
      <c r="G17" s="19" t="s">
        <v>90</v>
      </c>
      <c r="H17" s="95" t="s">
        <v>7</v>
      </c>
      <c r="I17" s="19" t="s">
        <v>8</v>
      </c>
      <c r="J17" s="77">
        <v>240</v>
      </c>
      <c r="K17" s="19" t="s">
        <v>7</v>
      </c>
      <c r="L17" s="19" t="s">
        <v>89</v>
      </c>
      <c r="M17" s="19" t="s">
        <v>89</v>
      </c>
      <c r="N17" s="19" t="s">
        <v>89</v>
      </c>
      <c r="O17" s="77">
        <v>240</v>
      </c>
      <c r="P17" s="19" t="s">
        <v>90</v>
      </c>
      <c r="Q17" s="19" t="s">
        <v>7</v>
      </c>
      <c r="R17" s="19" t="s">
        <v>90</v>
      </c>
      <c r="S17" s="19" t="s">
        <v>89</v>
      </c>
      <c r="T17" s="19" t="s">
        <v>90</v>
      </c>
      <c r="U17" s="7"/>
      <c r="V17" s="2">
        <f t="shared" si="8"/>
        <v>4</v>
      </c>
      <c r="W17" s="2">
        <f t="shared" si="9"/>
        <v>1</v>
      </c>
      <c r="X17" s="2">
        <f t="shared" si="10"/>
        <v>8</v>
      </c>
      <c r="Y17" s="2">
        <f t="shared" si="11"/>
        <v>0</v>
      </c>
    </row>
    <row r="18" spans="1:25" ht="15" customHeight="1" x14ac:dyDescent="0.25">
      <c r="A18" s="19" t="s">
        <v>181</v>
      </c>
      <c r="B18" s="7" t="s">
        <v>34</v>
      </c>
      <c r="C18" s="7" t="s">
        <v>188</v>
      </c>
      <c r="D18" s="7">
        <v>123922106</v>
      </c>
      <c r="E18" s="7" t="s">
        <v>61</v>
      </c>
      <c r="F18" s="19" t="s">
        <v>90</v>
      </c>
      <c r="G18" s="19" t="s">
        <v>90</v>
      </c>
      <c r="H18" s="19" t="s">
        <v>90</v>
      </c>
      <c r="I18" s="19" t="s">
        <v>90</v>
      </c>
      <c r="J18" s="19" t="s">
        <v>89</v>
      </c>
      <c r="K18" s="86" t="s">
        <v>91</v>
      </c>
      <c r="L18" s="19" t="s">
        <v>90</v>
      </c>
      <c r="M18" s="19" t="s">
        <v>90</v>
      </c>
      <c r="N18" s="19" t="s">
        <v>90</v>
      </c>
      <c r="O18" s="19" t="s">
        <v>90</v>
      </c>
      <c r="P18" s="19" t="s">
        <v>90</v>
      </c>
      <c r="Q18" s="19" t="s">
        <v>89</v>
      </c>
      <c r="R18" s="19" t="s">
        <v>89</v>
      </c>
      <c r="S18" s="19" t="s">
        <v>90</v>
      </c>
      <c r="T18" s="19" t="s">
        <v>90</v>
      </c>
      <c r="U18" s="7"/>
      <c r="V18" s="2">
        <f t="shared" si="8"/>
        <v>0</v>
      </c>
      <c r="W18" s="2">
        <f t="shared" si="9"/>
        <v>0</v>
      </c>
      <c r="X18" s="2">
        <f t="shared" si="10"/>
        <v>0</v>
      </c>
      <c r="Y18" s="2">
        <f t="shared" si="11"/>
        <v>0</v>
      </c>
    </row>
    <row r="19" spans="1:25" ht="15" customHeight="1" x14ac:dyDescent="0.25">
      <c r="A19" s="7" t="s">
        <v>257</v>
      </c>
      <c r="B19" s="7" t="s">
        <v>34</v>
      </c>
      <c r="C19" s="7" t="s">
        <v>258</v>
      </c>
      <c r="D19" s="7">
        <v>125013391</v>
      </c>
      <c r="E19" s="7" t="s">
        <v>61</v>
      </c>
      <c r="F19" s="19" t="s">
        <v>89</v>
      </c>
      <c r="G19" s="19" t="s">
        <v>90</v>
      </c>
      <c r="H19" s="19" t="s">
        <v>90</v>
      </c>
      <c r="I19" s="19" t="s">
        <v>90</v>
      </c>
      <c r="J19" s="19" t="s">
        <v>90</v>
      </c>
      <c r="K19" s="19" t="s">
        <v>90</v>
      </c>
      <c r="L19" s="19" t="s">
        <v>89</v>
      </c>
      <c r="M19" s="19" t="s">
        <v>89</v>
      </c>
      <c r="N19" s="19" t="s">
        <v>89</v>
      </c>
      <c r="O19" s="77" t="s">
        <v>90</v>
      </c>
      <c r="P19" s="19" t="s">
        <v>90</v>
      </c>
      <c r="Q19" s="19" t="s">
        <v>90</v>
      </c>
      <c r="R19" s="120">
        <v>30</v>
      </c>
      <c r="S19" s="19" t="s">
        <v>89</v>
      </c>
      <c r="T19" s="19" t="s">
        <v>90</v>
      </c>
      <c r="U19" s="7"/>
      <c r="V19" s="2">
        <f t="shared" si="8"/>
        <v>0</v>
      </c>
      <c r="W19" s="2">
        <f t="shared" si="9"/>
        <v>0</v>
      </c>
      <c r="X19" s="2">
        <f t="shared" si="10"/>
        <v>0.5</v>
      </c>
      <c r="Y19" s="2">
        <f t="shared" si="11"/>
        <v>0</v>
      </c>
    </row>
    <row r="20" spans="1:25" ht="15" customHeight="1" x14ac:dyDescent="0.25">
      <c r="A20" s="7" t="s">
        <v>211</v>
      </c>
      <c r="B20" s="7" t="s">
        <v>278</v>
      </c>
      <c r="C20" s="7" t="s">
        <v>212</v>
      </c>
      <c r="D20" s="7">
        <v>124487141</v>
      </c>
      <c r="E20" s="7" t="s">
        <v>61</v>
      </c>
      <c r="F20" s="19" t="s">
        <v>89</v>
      </c>
      <c r="G20" s="19" t="s">
        <v>90</v>
      </c>
      <c r="H20" s="19">
        <v>30</v>
      </c>
      <c r="I20" s="19" t="s">
        <v>90</v>
      </c>
      <c r="J20" s="19" t="s">
        <v>90</v>
      </c>
      <c r="K20" s="19" t="s">
        <v>90</v>
      </c>
      <c r="L20" s="19" t="s">
        <v>89</v>
      </c>
      <c r="M20" s="19" t="s">
        <v>89</v>
      </c>
      <c r="N20" s="19" t="s">
        <v>90</v>
      </c>
      <c r="O20" s="19" t="s">
        <v>90</v>
      </c>
      <c r="P20" s="19" t="s">
        <v>7</v>
      </c>
      <c r="Q20" s="19" t="s">
        <v>90</v>
      </c>
      <c r="R20" s="19" t="s">
        <v>90</v>
      </c>
      <c r="S20" s="19" t="s">
        <v>89</v>
      </c>
      <c r="T20" s="19" t="s">
        <v>89</v>
      </c>
      <c r="U20" s="7"/>
      <c r="V20" s="2">
        <f t="shared" ref="V20:V71" si="12">COUNTIF(F20:U20,$V$2)</f>
        <v>1</v>
      </c>
      <c r="W20" s="2">
        <f t="shared" ref="W20:W71" si="13">COUNTIF(F20:U20,$W$2)</f>
        <v>0</v>
      </c>
      <c r="X20" s="2">
        <f t="shared" ref="X20:X71" si="14">+SUM(F20:U20)/60</f>
        <v>0.5</v>
      </c>
      <c r="Y20" s="2">
        <f t="shared" ref="Y20:Y71" si="15">COUNTIF(F20:U20,$Y$2)</f>
        <v>0</v>
      </c>
    </row>
    <row r="21" spans="1:25" ht="15" customHeight="1" x14ac:dyDescent="0.25">
      <c r="A21" s="7" t="s">
        <v>259</v>
      </c>
      <c r="B21" s="7" t="s">
        <v>278</v>
      </c>
      <c r="C21" s="7" t="s">
        <v>260</v>
      </c>
      <c r="D21" s="7">
        <v>125020107</v>
      </c>
      <c r="E21" s="7" t="s">
        <v>61</v>
      </c>
      <c r="F21" s="19" t="s">
        <v>89</v>
      </c>
      <c r="G21" s="19" t="s">
        <v>90</v>
      </c>
      <c r="H21" s="19" t="s">
        <v>90</v>
      </c>
      <c r="I21" s="19" t="s">
        <v>90</v>
      </c>
      <c r="J21" s="19" t="s">
        <v>90</v>
      </c>
      <c r="K21" s="19" t="s">
        <v>90</v>
      </c>
      <c r="L21" s="19" t="s">
        <v>89</v>
      </c>
      <c r="M21" s="19" t="s">
        <v>89</v>
      </c>
      <c r="N21" s="19" t="s">
        <v>90</v>
      </c>
      <c r="O21" s="19">
        <v>30</v>
      </c>
      <c r="P21" s="19" t="s">
        <v>7</v>
      </c>
      <c r="Q21" s="19" t="s">
        <v>90</v>
      </c>
      <c r="R21" s="19" t="s">
        <v>90</v>
      </c>
      <c r="S21" s="19" t="s">
        <v>89</v>
      </c>
      <c r="T21" s="19" t="s">
        <v>89</v>
      </c>
      <c r="U21" s="7"/>
      <c r="V21" s="2">
        <f t="shared" si="12"/>
        <v>1</v>
      </c>
      <c r="W21" s="2">
        <f t="shared" si="13"/>
        <v>0</v>
      </c>
      <c r="X21" s="2">
        <f t="shared" si="14"/>
        <v>0.5</v>
      </c>
      <c r="Y21" s="2">
        <f t="shared" si="15"/>
        <v>0</v>
      </c>
    </row>
    <row r="22" spans="1:25" ht="15" customHeight="1" x14ac:dyDescent="0.3">
      <c r="A22" s="7" t="s">
        <v>133</v>
      </c>
      <c r="B22" s="20" t="s">
        <v>127</v>
      </c>
      <c r="C22" s="7" t="s">
        <v>134</v>
      </c>
      <c r="D22" s="7">
        <v>123181364</v>
      </c>
      <c r="E22" s="20" t="s">
        <v>61</v>
      </c>
      <c r="F22" s="34" t="s">
        <v>89</v>
      </c>
      <c r="G22" s="34" t="s">
        <v>90</v>
      </c>
      <c r="H22" s="34" t="s">
        <v>90</v>
      </c>
      <c r="I22" s="34" t="s">
        <v>89</v>
      </c>
      <c r="J22" s="34" t="s">
        <v>90</v>
      </c>
      <c r="K22" s="34" t="s">
        <v>90</v>
      </c>
      <c r="L22" s="34" t="s">
        <v>89</v>
      </c>
      <c r="M22" s="34" t="s">
        <v>90</v>
      </c>
      <c r="N22" s="34" t="s">
        <v>90</v>
      </c>
      <c r="O22" s="34" t="s">
        <v>90</v>
      </c>
      <c r="P22" s="34" t="s">
        <v>89</v>
      </c>
      <c r="Q22" s="34" t="s">
        <v>90</v>
      </c>
      <c r="R22" s="34" t="s">
        <v>90</v>
      </c>
      <c r="S22" s="34" t="s">
        <v>90</v>
      </c>
      <c r="T22" s="34" t="s">
        <v>89</v>
      </c>
      <c r="U22" s="20"/>
      <c r="V22" s="2">
        <f t="shared" si="12"/>
        <v>0</v>
      </c>
      <c r="W22" s="2">
        <f t="shared" si="13"/>
        <v>0</v>
      </c>
      <c r="X22" s="2">
        <f t="shared" si="14"/>
        <v>0</v>
      </c>
      <c r="Y22" s="2">
        <f t="shared" si="15"/>
        <v>0</v>
      </c>
    </row>
    <row r="23" spans="1:25" ht="15" customHeight="1" x14ac:dyDescent="0.25">
      <c r="A23" s="7" t="s">
        <v>102</v>
      </c>
      <c r="B23" s="7" t="s">
        <v>93</v>
      </c>
      <c r="C23" s="7" t="s">
        <v>103</v>
      </c>
      <c r="D23" s="7">
        <v>123044430</v>
      </c>
      <c r="E23" s="7" t="s">
        <v>61</v>
      </c>
      <c r="F23" s="19" t="s">
        <v>89</v>
      </c>
      <c r="G23" s="19" t="s">
        <v>90</v>
      </c>
      <c r="H23" s="19">
        <v>30</v>
      </c>
      <c r="I23" s="19">
        <v>30</v>
      </c>
      <c r="J23" s="19" t="s">
        <v>7</v>
      </c>
      <c r="K23" s="19" t="s">
        <v>7</v>
      </c>
      <c r="L23" s="19" t="s">
        <v>89</v>
      </c>
      <c r="M23" s="19" t="s">
        <v>89</v>
      </c>
      <c r="N23" s="77">
        <v>240</v>
      </c>
      <c r="O23" s="19">
        <v>30</v>
      </c>
      <c r="P23" s="19" t="s">
        <v>90</v>
      </c>
      <c r="Q23" s="120">
        <v>75</v>
      </c>
      <c r="R23" s="19">
        <v>60</v>
      </c>
      <c r="S23" s="19" t="s">
        <v>89</v>
      </c>
      <c r="T23" s="19" t="s">
        <v>89</v>
      </c>
      <c r="U23" s="7"/>
      <c r="V23" s="2">
        <f t="shared" si="12"/>
        <v>2</v>
      </c>
      <c r="W23" s="2">
        <f t="shared" si="13"/>
        <v>0</v>
      </c>
      <c r="X23" s="2">
        <f t="shared" si="14"/>
        <v>7.75</v>
      </c>
      <c r="Y23" s="2">
        <f t="shared" si="15"/>
        <v>0</v>
      </c>
    </row>
    <row r="24" spans="1:25" ht="15" customHeight="1" x14ac:dyDescent="0.25">
      <c r="A24" s="7" t="s">
        <v>261</v>
      </c>
      <c r="B24" s="7" t="s">
        <v>34</v>
      </c>
      <c r="C24" s="7" t="s">
        <v>262</v>
      </c>
      <c r="D24" s="7">
        <v>125019778</v>
      </c>
      <c r="E24" s="7" t="s">
        <v>61</v>
      </c>
      <c r="F24" s="19" t="s">
        <v>89</v>
      </c>
      <c r="G24" s="19" t="s">
        <v>90</v>
      </c>
      <c r="H24" s="19" t="s">
        <v>90</v>
      </c>
      <c r="I24" s="19" t="s">
        <v>90</v>
      </c>
      <c r="J24" s="19" t="s">
        <v>90</v>
      </c>
      <c r="K24" s="19" t="s">
        <v>90</v>
      </c>
      <c r="L24" s="19" t="s">
        <v>89</v>
      </c>
      <c r="M24" s="19" t="s">
        <v>89</v>
      </c>
      <c r="N24" s="19" t="s">
        <v>90</v>
      </c>
      <c r="O24" s="19" t="s">
        <v>90</v>
      </c>
      <c r="P24" s="19" t="s">
        <v>28</v>
      </c>
      <c r="Q24" s="19" t="s">
        <v>8</v>
      </c>
      <c r="R24" s="19" t="s">
        <v>90</v>
      </c>
      <c r="S24" s="19" t="s">
        <v>89</v>
      </c>
      <c r="T24" s="19" t="s">
        <v>89</v>
      </c>
      <c r="U24" s="7"/>
      <c r="V24" s="2">
        <f t="shared" si="12"/>
        <v>0</v>
      </c>
      <c r="W24" s="2">
        <f t="shared" si="13"/>
        <v>1</v>
      </c>
      <c r="X24" s="2">
        <f t="shared" si="14"/>
        <v>0</v>
      </c>
      <c r="Y24" s="2">
        <f t="shared" si="15"/>
        <v>1</v>
      </c>
    </row>
    <row r="25" spans="1:25" ht="15" customHeight="1" x14ac:dyDescent="0.25">
      <c r="A25" s="7" t="s">
        <v>263</v>
      </c>
      <c r="B25" s="7" t="s">
        <v>34</v>
      </c>
      <c r="C25" s="7" t="s">
        <v>264</v>
      </c>
      <c r="D25" s="7">
        <v>123891236</v>
      </c>
      <c r="E25" s="7" t="s">
        <v>61</v>
      </c>
      <c r="F25" s="19" t="s">
        <v>89</v>
      </c>
      <c r="G25" s="19" t="s">
        <v>90</v>
      </c>
      <c r="H25" s="19" t="s">
        <v>90</v>
      </c>
      <c r="I25" s="19" t="s">
        <v>90</v>
      </c>
      <c r="J25" s="19" t="s">
        <v>90</v>
      </c>
      <c r="K25" s="19" t="s">
        <v>90</v>
      </c>
      <c r="L25" s="19" t="s">
        <v>89</v>
      </c>
      <c r="M25" s="19" t="s">
        <v>89</v>
      </c>
      <c r="N25" s="19" t="s">
        <v>90</v>
      </c>
      <c r="O25" s="19" t="s">
        <v>28</v>
      </c>
      <c r="P25" s="19" t="s">
        <v>8</v>
      </c>
      <c r="Q25" s="19" t="s">
        <v>8</v>
      </c>
      <c r="R25" s="19" t="s">
        <v>90</v>
      </c>
      <c r="S25" s="19" t="s">
        <v>90</v>
      </c>
      <c r="T25" s="19" t="s">
        <v>89</v>
      </c>
      <c r="U25" s="7"/>
      <c r="V25" s="2">
        <f t="shared" si="12"/>
        <v>0</v>
      </c>
      <c r="W25" s="2">
        <f t="shared" si="13"/>
        <v>2</v>
      </c>
      <c r="X25" s="2">
        <f t="shared" si="14"/>
        <v>0</v>
      </c>
      <c r="Y25" s="2">
        <f t="shared" si="15"/>
        <v>1</v>
      </c>
    </row>
    <row r="26" spans="1:25" ht="15" customHeight="1" x14ac:dyDescent="0.25">
      <c r="A26" s="19" t="s">
        <v>104</v>
      </c>
      <c r="B26" s="7" t="s">
        <v>34</v>
      </c>
      <c r="C26" s="7" t="s">
        <v>105</v>
      </c>
      <c r="D26" s="19">
        <v>121118715</v>
      </c>
      <c r="E26" s="7" t="s">
        <v>61</v>
      </c>
      <c r="F26" s="19" t="s">
        <v>90</v>
      </c>
      <c r="G26" s="19" t="s">
        <v>90</v>
      </c>
      <c r="H26" s="19" t="s">
        <v>90</v>
      </c>
      <c r="I26" s="19" t="s">
        <v>89</v>
      </c>
      <c r="J26" s="19" t="s">
        <v>90</v>
      </c>
      <c r="K26" s="19" t="s">
        <v>90</v>
      </c>
      <c r="L26" s="19" t="s">
        <v>89</v>
      </c>
      <c r="M26" s="19" t="s">
        <v>90</v>
      </c>
      <c r="N26" s="19" t="s">
        <v>90</v>
      </c>
      <c r="O26" s="19" t="s">
        <v>90</v>
      </c>
      <c r="P26" s="19" t="s">
        <v>89</v>
      </c>
      <c r="Q26" s="19" t="s">
        <v>90</v>
      </c>
      <c r="R26" s="19" t="s">
        <v>90</v>
      </c>
      <c r="S26" s="19" t="s">
        <v>89</v>
      </c>
      <c r="T26" s="19" t="s">
        <v>90</v>
      </c>
      <c r="U26" s="7"/>
      <c r="V26" s="2">
        <f t="shared" si="12"/>
        <v>0</v>
      </c>
      <c r="W26" s="2">
        <f t="shared" si="13"/>
        <v>0</v>
      </c>
      <c r="X26" s="2">
        <f t="shared" si="14"/>
        <v>0</v>
      </c>
      <c r="Y26" s="2">
        <f t="shared" si="15"/>
        <v>0</v>
      </c>
    </row>
    <row r="27" spans="1:25" ht="15" customHeight="1" x14ac:dyDescent="0.25">
      <c r="A27" s="7" t="s">
        <v>265</v>
      </c>
      <c r="B27" s="7" t="s">
        <v>34</v>
      </c>
      <c r="C27" s="7" t="s">
        <v>266</v>
      </c>
      <c r="D27" s="7">
        <v>125013813</v>
      </c>
      <c r="E27" s="7" t="s">
        <v>61</v>
      </c>
      <c r="F27" s="19" t="s">
        <v>89</v>
      </c>
      <c r="G27" s="19" t="s">
        <v>90</v>
      </c>
      <c r="H27" s="19" t="s">
        <v>90</v>
      </c>
      <c r="I27" s="19" t="s">
        <v>90</v>
      </c>
      <c r="J27" s="19" t="s">
        <v>90</v>
      </c>
      <c r="K27" s="19" t="s">
        <v>90</v>
      </c>
      <c r="L27" s="19" t="s">
        <v>89</v>
      </c>
      <c r="M27" s="19" t="s">
        <v>89</v>
      </c>
      <c r="N27" s="19" t="s">
        <v>89</v>
      </c>
      <c r="O27" s="19" t="s">
        <v>90</v>
      </c>
      <c r="P27" s="19" t="s">
        <v>90</v>
      </c>
      <c r="Q27" s="19" t="s">
        <v>90</v>
      </c>
      <c r="R27" s="19" t="s">
        <v>90</v>
      </c>
      <c r="S27" s="19" t="s">
        <v>90</v>
      </c>
      <c r="T27" s="19" t="s">
        <v>89</v>
      </c>
      <c r="U27" s="7"/>
      <c r="V27" s="2">
        <f t="shared" si="12"/>
        <v>0</v>
      </c>
      <c r="W27" s="2">
        <f t="shared" si="13"/>
        <v>0</v>
      </c>
      <c r="X27" s="2">
        <f t="shared" si="14"/>
        <v>0</v>
      </c>
      <c r="Y27" s="2">
        <f t="shared" si="15"/>
        <v>0</v>
      </c>
    </row>
    <row r="28" spans="1:25" ht="15" customHeight="1" x14ac:dyDescent="0.25">
      <c r="A28" s="19" t="s">
        <v>225</v>
      </c>
      <c r="B28" s="7" t="s">
        <v>34</v>
      </c>
      <c r="C28" s="7" t="s">
        <v>226</v>
      </c>
      <c r="D28" s="7">
        <v>113147524</v>
      </c>
      <c r="E28" s="7" t="s">
        <v>61</v>
      </c>
      <c r="F28" s="19" t="s">
        <v>90</v>
      </c>
      <c r="G28" s="19" t="s">
        <v>90</v>
      </c>
      <c r="H28" s="19" t="s">
        <v>8</v>
      </c>
      <c r="I28" s="19">
        <v>30</v>
      </c>
      <c r="J28" s="19" t="s">
        <v>90</v>
      </c>
      <c r="K28" s="19" t="s">
        <v>89</v>
      </c>
      <c r="L28" s="19" t="s">
        <v>89</v>
      </c>
      <c r="M28" s="19" t="s">
        <v>90</v>
      </c>
      <c r="N28" s="19" t="s">
        <v>90</v>
      </c>
      <c r="O28" s="19" t="s">
        <v>90</v>
      </c>
      <c r="P28" s="19" t="s">
        <v>90</v>
      </c>
      <c r="Q28" s="19" t="s">
        <v>90</v>
      </c>
      <c r="R28" s="19" t="s">
        <v>89</v>
      </c>
      <c r="S28" s="19" t="s">
        <v>89</v>
      </c>
      <c r="T28" s="19" t="s">
        <v>90</v>
      </c>
      <c r="U28" s="7"/>
      <c r="V28" s="2">
        <f t="shared" si="12"/>
        <v>0</v>
      </c>
      <c r="W28" s="2">
        <f t="shared" si="13"/>
        <v>1</v>
      </c>
      <c r="X28" s="2">
        <f t="shared" si="14"/>
        <v>0.5</v>
      </c>
      <c r="Y28" s="2">
        <f t="shared" si="15"/>
        <v>0</v>
      </c>
    </row>
    <row r="29" spans="1:25" ht="15" customHeight="1" x14ac:dyDescent="0.25">
      <c r="A29" s="19" t="s">
        <v>239</v>
      </c>
      <c r="B29" s="7" t="s">
        <v>278</v>
      </c>
      <c r="C29" s="7" t="s">
        <v>240</v>
      </c>
      <c r="D29" s="7">
        <v>123919466</v>
      </c>
      <c r="E29" s="7" t="s">
        <v>61</v>
      </c>
      <c r="F29" s="19" t="s">
        <v>89</v>
      </c>
      <c r="G29" s="19" t="s">
        <v>90</v>
      </c>
      <c r="H29" s="19" t="s">
        <v>8</v>
      </c>
      <c r="I29" s="19" t="s">
        <v>90</v>
      </c>
      <c r="J29" s="19" t="s">
        <v>90</v>
      </c>
      <c r="K29" s="19" t="s">
        <v>90</v>
      </c>
      <c r="L29" s="19" t="s">
        <v>89</v>
      </c>
      <c r="M29" s="19" t="s">
        <v>89</v>
      </c>
      <c r="N29" s="19" t="s">
        <v>90</v>
      </c>
      <c r="O29" s="19" t="s">
        <v>90</v>
      </c>
      <c r="P29" s="19" t="s">
        <v>90</v>
      </c>
      <c r="Q29" s="19" t="s">
        <v>90</v>
      </c>
      <c r="R29" s="19" t="s">
        <v>90</v>
      </c>
      <c r="S29" s="19" t="s">
        <v>89</v>
      </c>
      <c r="T29" s="19" t="s">
        <v>89</v>
      </c>
      <c r="U29" s="7"/>
      <c r="V29" s="2">
        <f t="shared" si="12"/>
        <v>0</v>
      </c>
      <c r="W29" s="2">
        <f t="shared" si="13"/>
        <v>1</v>
      </c>
      <c r="X29" s="2">
        <f t="shared" si="14"/>
        <v>0</v>
      </c>
      <c r="Y29" s="2">
        <f t="shared" si="15"/>
        <v>0</v>
      </c>
    </row>
    <row r="30" spans="1:25" ht="15" customHeight="1" x14ac:dyDescent="0.25">
      <c r="A30" s="19" t="s">
        <v>227</v>
      </c>
      <c r="B30" s="7" t="s">
        <v>34</v>
      </c>
      <c r="C30" s="7" t="s">
        <v>228</v>
      </c>
      <c r="D30" s="7">
        <v>123480915</v>
      </c>
      <c r="E30" s="7" t="s">
        <v>61</v>
      </c>
      <c r="F30" s="19" t="s">
        <v>90</v>
      </c>
      <c r="G30" s="19" t="s">
        <v>90</v>
      </c>
      <c r="H30" s="19" t="s">
        <v>90</v>
      </c>
      <c r="I30" s="19" t="s">
        <v>8</v>
      </c>
      <c r="J30" s="19" t="s">
        <v>89</v>
      </c>
      <c r="K30" s="19" t="s">
        <v>89</v>
      </c>
      <c r="L30" s="19" t="s">
        <v>28</v>
      </c>
      <c r="M30" s="19" t="s">
        <v>90</v>
      </c>
      <c r="N30" s="19" t="s">
        <v>90</v>
      </c>
      <c r="O30" s="19" t="s">
        <v>90</v>
      </c>
      <c r="P30" s="19" t="s">
        <v>90</v>
      </c>
      <c r="Q30" s="19" t="s">
        <v>89</v>
      </c>
      <c r="R30" s="19" t="s">
        <v>89</v>
      </c>
      <c r="S30" s="19" t="s">
        <v>90</v>
      </c>
      <c r="T30" s="19" t="s">
        <v>90</v>
      </c>
      <c r="U30" s="7"/>
      <c r="V30" s="2">
        <f t="shared" si="12"/>
        <v>0</v>
      </c>
      <c r="W30" s="2">
        <f t="shared" si="13"/>
        <v>1</v>
      </c>
      <c r="X30" s="2">
        <f t="shared" si="14"/>
        <v>0</v>
      </c>
      <c r="Y30" s="2">
        <f t="shared" si="15"/>
        <v>1</v>
      </c>
    </row>
    <row r="31" spans="1:25" ht="15" customHeight="1" x14ac:dyDescent="0.25">
      <c r="A31" s="87" t="s">
        <v>183</v>
      </c>
      <c r="B31" s="7" t="s">
        <v>246</v>
      </c>
      <c r="C31" s="7" t="s">
        <v>190</v>
      </c>
      <c r="D31" s="19">
        <v>123930489</v>
      </c>
      <c r="E31" s="7" t="s">
        <v>61</v>
      </c>
      <c r="F31" s="19" t="s">
        <v>90</v>
      </c>
      <c r="G31" s="19" t="s">
        <v>90</v>
      </c>
      <c r="H31" s="19" t="s">
        <v>90</v>
      </c>
      <c r="I31" s="19" t="s">
        <v>89</v>
      </c>
      <c r="J31" s="19">
        <v>30</v>
      </c>
      <c r="K31" s="19" t="s">
        <v>90</v>
      </c>
      <c r="L31" s="19">
        <v>30</v>
      </c>
      <c r="M31" s="19" t="s">
        <v>89</v>
      </c>
      <c r="N31" s="19" t="s">
        <v>8</v>
      </c>
      <c r="O31" s="19">
        <v>60</v>
      </c>
      <c r="P31" s="19" t="s">
        <v>89</v>
      </c>
      <c r="Q31" s="19" t="s">
        <v>90</v>
      </c>
      <c r="R31" s="19" t="s">
        <v>90</v>
      </c>
      <c r="S31" s="19">
        <v>60</v>
      </c>
      <c r="T31" s="19" t="s">
        <v>89</v>
      </c>
      <c r="U31" s="7"/>
      <c r="V31" s="2">
        <f t="shared" si="12"/>
        <v>0</v>
      </c>
      <c r="W31" s="2">
        <f t="shared" si="13"/>
        <v>1</v>
      </c>
      <c r="X31" s="2">
        <f t="shared" si="14"/>
        <v>3</v>
      </c>
      <c r="Y31" s="2">
        <f t="shared" si="15"/>
        <v>0</v>
      </c>
    </row>
    <row r="32" spans="1:25" ht="15" customHeight="1" x14ac:dyDescent="0.25">
      <c r="A32" s="7" t="s">
        <v>247</v>
      </c>
      <c r="B32" s="7" t="s">
        <v>34</v>
      </c>
      <c r="C32" s="7" t="s">
        <v>252</v>
      </c>
      <c r="D32" s="7">
        <v>124904897</v>
      </c>
      <c r="E32" s="7" t="s">
        <v>61</v>
      </c>
      <c r="F32" s="19" t="s">
        <v>89</v>
      </c>
      <c r="G32" s="19" t="s">
        <v>90</v>
      </c>
      <c r="H32" s="19" t="s">
        <v>90</v>
      </c>
      <c r="I32" s="19" t="s">
        <v>89</v>
      </c>
      <c r="J32" s="19" t="s">
        <v>90</v>
      </c>
      <c r="K32" s="19" t="s">
        <v>90</v>
      </c>
      <c r="L32" s="19" t="s">
        <v>90</v>
      </c>
      <c r="M32" s="19" t="s">
        <v>89</v>
      </c>
      <c r="N32" s="19" t="s">
        <v>90</v>
      </c>
      <c r="O32" s="19" t="s">
        <v>90</v>
      </c>
      <c r="P32" s="19" t="s">
        <v>89</v>
      </c>
      <c r="Q32" s="19" t="s">
        <v>90</v>
      </c>
      <c r="R32" s="19" t="s">
        <v>90</v>
      </c>
      <c r="S32" s="19" t="s">
        <v>90</v>
      </c>
      <c r="T32" s="19" t="s">
        <v>89</v>
      </c>
      <c r="U32" s="7"/>
      <c r="V32" s="2">
        <f t="shared" si="12"/>
        <v>0</v>
      </c>
      <c r="W32" s="2">
        <f t="shared" si="13"/>
        <v>0</v>
      </c>
      <c r="X32" s="2">
        <f t="shared" si="14"/>
        <v>0</v>
      </c>
      <c r="Y32" s="2">
        <f t="shared" si="15"/>
        <v>0</v>
      </c>
    </row>
    <row r="33" spans="1:25" ht="15" customHeight="1" x14ac:dyDescent="0.25">
      <c r="A33" s="87" t="s">
        <v>160</v>
      </c>
      <c r="B33" s="7" t="s">
        <v>246</v>
      </c>
      <c r="C33" s="7" t="s">
        <v>161</v>
      </c>
      <c r="D33" s="7">
        <v>123421299</v>
      </c>
      <c r="E33" s="7" t="s">
        <v>61</v>
      </c>
      <c r="F33" s="19" t="s">
        <v>89</v>
      </c>
      <c r="G33" s="19" t="s">
        <v>90</v>
      </c>
      <c r="H33" s="19" t="s">
        <v>90</v>
      </c>
      <c r="I33" s="19" t="s">
        <v>8</v>
      </c>
      <c r="J33" s="19" t="s">
        <v>8</v>
      </c>
      <c r="K33" s="19" t="s">
        <v>89</v>
      </c>
      <c r="L33" s="19" t="s">
        <v>89</v>
      </c>
      <c r="M33" s="19" t="s">
        <v>90</v>
      </c>
      <c r="N33" s="19" t="s">
        <v>90</v>
      </c>
      <c r="O33" s="19" t="s">
        <v>90</v>
      </c>
      <c r="P33" s="19" t="s">
        <v>90</v>
      </c>
      <c r="Q33" s="19" t="s">
        <v>90</v>
      </c>
      <c r="R33" s="19" t="s">
        <v>89</v>
      </c>
      <c r="S33" s="19" t="s">
        <v>89</v>
      </c>
      <c r="T33" s="19" t="s">
        <v>90</v>
      </c>
      <c r="U33" s="7"/>
      <c r="V33" s="2">
        <f t="shared" si="12"/>
        <v>0</v>
      </c>
      <c r="W33" s="2">
        <f t="shared" si="13"/>
        <v>2</v>
      </c>
      <c r="X33" s="2">
        <f t="shared" si="14"/>
        <v>0</v>
      </c>
      <c r="Y33" s="2">
        <f t="shared" si="15"/>
        <v>0</v>
      </c>
    </row>
    <row r="34" spans="1:25" ht="15" customHeight="1" x14ac:dyDescent="0.25">
      <c r="A34" s="7" t="s">
        <v>202</v>
      </c>
      <c r="B34" s="7" t="s">
        <v>34</v>
      </c>
      <c r="C34" s="7" t="s">
        <v>203</v>
      </c>
      <c r="D34" s="7">
        <v>124334566</v>
      </c>
      <c r="E34" s="7" t="s">
        <v>61</v>
      </c>
      <c r="F34" s="19" t="s">
        <v>89</v>
      </c>
      <c r="G34" s="19" t="s">
        <v>90</v>
      </c>
      <c r="H34" s="19" t="s">
        <v>90</v>
      </c>
      <c r="I34" s="19" t="s">
        <v>90</v>
      </c>
      <c r="J34" s="19" t="s">
        <v>90</v>
      </c>
      <c r="K34" s="19" t="s">
        <v>90</v>
      </c>
      <c r="L34" s="19" t="s">
        <v>90</v>
      </c>
      <c r="M34" s="19" t="s">
        <v>89</v>
      </c>
      <c r="N34" s="19" t="s">
        <v>90</v>
      </c>
      <c r="O34" s="19" t="s">
        <v>90</v>
      </c>
      <c r="P34" s="19" t="s">
        <v>90</v>
      </c>
      <c r="Q34" s="91" t="s">
        <v>8</v>
      </c>
      <c r="R34" s="91" t="s">
        <v>8</v>
      </c>
      <c r="S34" s="91" t="s">
        <v>8</v>
      </c>
      <c r="T34" s="19" t="s">
        <v>89</v>
      </c>
      <c r="U34" s="7"/>
      <c r="V34" s="2">
        <f t="shared" si="12"/>
        <v>0</v>
      </c>
      <c r="W34" s="2">
        <f t="shared" si="13"/>
        <v>3</v>
      </c>
      <c r="X34" s="2">
        <f t="shared" si="14"/>
        <v>0</v>
      </c>
      <c r="Y34" s="2">
        <f t="shared" si="15"/>
        <v>0</v>
      </c>
    </row>
    <row r="35" spans="1:25" ht="15" customHeight="1" x14ac:dyDescent="0.25">
      <c r="A35" s="19" t="s">
        <v>229</v>
      </c>
      <c r="B35" s="7" t="s">
        <v>34</v>
      </c>
      <c r="C35" s="7" t="s">
        <v>230</v>
      </c>
      <c r="D35" s="7">
        <v>124704776</v>
      </c>
      <c r="E35" s="7" t="s">
        <v>61</v>
      </c>
      <c r="F35" s="19" t="s">
        <v>90</v>
      </c>
      <c r="G35" s="19" t="s">
        <v>90</v>
      </c>
      <c r="H35" s="19" t="s">
        <v>89</v>
      </c>
      <c r="I35" s="19" t="s">
        <v>90</v>
      </c>
      <c r="J35" s="19" t="s">
        <v>90</v>
      </c>
      <c r="K35" s="19" t="s">
        <v>89</v>
      </c>
      <c r="L35" s="19" t="s">
        <v>90</v>
      </c>
      <c r="M35" s="19" t="s">
        <v>90</v>
      </c>
      <c r="N35" s="19" t="s">
        <v>90</v>
      </c>
      <c r="O35" s="19" t="s">
        <v>89</v>
      </c>
      <c r="P35" s="19" t="s">
        <v>90</v>
      </c>
      <c r="Q35" s="19" t="s">
        <v>90</v>
      </c>
      <c r="R35" s="19" t="s">
        <v>89</v>
      </c>
      <c r="S35" s="19" t="s">
        <v>90</v>
      </c>
      <c r="T35" s="19" t="s">
        <v>90</v>
      </c>
      <c r="U35" s="7"/>
      <c r="V35" s="2">
        <f t="shared" si="12"/>
        <v>0</v>
      </c>
      <c r="W35" s="2">
        <f t="shared" si="13"/>
        <v>0</v>
      </c>
      <c r="X35" s="2">
        <f t="shared" si="14"/>
        <v>0</v>
      </c>
      <c r="Y35" s="2">
        <f t="shared" si="15"/>
        <v>0</v>
      </c>
    </row>
    <row r="36" spans="1:25" ht="15" customHeight="1" x14ac:dyDescent="0.25">
      <c r="A36" s="7" t="s">
        <v>267</v>
      </c>
      <c r="B36" s="7" t="s">
        <v>278</v>
      </c>
      <c r="C36" s="7" t="s">
        <v>268</v>
      </c>
      <c r="D36" s="7">
        <v>125011809</v>
      </c>
      <c r="E36" s="7" t="s">
        <v>61</v>
      </c>
      <c r="F36" s="19" t="s">
        <v>89</v>
      </c>
      <c r="G36" s="19" t="s">
        <v>90</v>
      </c>
      <c r="H36" s="19" t="s">
        <v>90</v>
      </c>
      <c r="I36" s="19" t="s">
        <v>90</v>
      </c>
      <c r="J36" s="19" t="s">
        <v>90</v>
      </c>
      <c r="K36" s="19" t="s">
        <v>90</v>
      </c>
      <c r="L36" s="19" t="s">
        <v>89</v>
      </c>
      <c r="M36" s="19" t="s">
        <v>89</v>
      </c>
      <c r="N36" s="19" t="s">
        <v>90</v>
      </c>
      <c r="O36" s="19" t="s">
        <v>90</v>
      </c>
      <c r="P36" s="19" t="s">
        <v>90</v>
      </c>
      <c r="Q36" s="19" t="s">
        <v>90</v>
      </c>
      <c r="R36" s="19" t="s">
        <v>90</v>
      </c>
      <c r="S36" s="19" t="s">
        <v>89</v>
      </c>
      <c r="T36" s="19" t="s">
        <v>89</v>
      </c>
      <c r="U36" s="99"/>
      <c r="V36" s="2">
        <f t="shared" si="12"/>
        <v>0</v>
      </c>
      <c r="W36" s="2">
        <f t="shared" si="13"/>
        <v>0</v>
      </c>
      <c r="X36" s="2">
        <f t="shared" si="14"/>
        <v>0</v>
      </c>
      <c r="Y36" s="2">
        <f t="shared" si="15"/>
        <v>0</v>
      </c>
    </row>
    <row r="37" spans="1:25" ht="15" customHeight="1" x14ac:dyDescent="0.25">
      <c r="A37" s="19" t="s">
        <v>144</v>
      </c>
      <c r="B37" s="7" t="s">
        <v>93</v>
      </c>
      <c r="C37" s="7" t="s">
        <v>145</v>
      </c>
      <c r="D37" s="7">
        <v>123322414</v>
      </c>
      <c r="E37" s="7" t="s">
        <v>61</v>
      </c>
      <c r="F37" s="19" t="s">
        <v>89</v>
      </c>
      <c r="G37" s="19" t="s">
        <v>7</v>
      </c>
      <c r="H37" s="19" t="s">
        <v>90</v>
      </c>
      <c r="I37" s="19" t="s">
        <v>90</v>
      </c>
      <c r="J37" s="19" t="s">
        <v>90</v>
      </c>
      <c r="K37" s="19" t="s">
        <v>89</v>
      </c>
      <c r="L37" s="19" t="s">
        <v>90</v>
      </c>
      <c r="M37" s="19" t="s">
        <v>89</v>
      </c>
      <c r="N37" s="19" t="s">
        <v>90</v>
      </c>
      <c r="O37" s="19" t="s">
        <v>90</v>
      </c>
      <c r="P37" s="19" t="s">
        <v>90</v>
      </c>
      <c r="Q37" s="19" t="s">
        <v>90</v>
      </c>
      <c r="R37" s="19" t="s">
        <v>89</v>
      </c>
      <c r="S37" s="19" t="s">
        <v>90</v>
      </c>
      <c r="T37" s="19" t="s">
        <v>89</v>
      </c>
      <c r="U37" s="7"/>
      <c r="V37" s="2">
        <f t="shared" si="12"/>
        <v>1</v>
      </c>
      <c r="W37" s="2">
        <f t="shared" si="13"/>
        <v>0</v>
      </c>
      <c r="X37" s="2">
        <f t="shared" si="14"/>
        <v>0</v>
      </c>
      <c r="Y37" s="2">
        <f t="shared" si="15"/>
        <v>0</v>
      </c>
    </row>
    <row r="38" spans="1:25" ht="15" customHeight="1" x14ac:dyDescent="0.25">
      <c r="A38" s="7" t="s">
        <v>269</v>
      </c>
      <c r="B38" s="7" t="s">
        <v>34</v>
      </c>
      <c r="C38" s="7" t="s">
        <v>270</v>
      </c>
      <c r="D38" s="7">
        <v>125021576</v>
      </c>
      <c r="E38" s="7" t="s">
        <v>61</v>
      </c>
      <c r="F38" s="19" t="s">
        <v>89</v>
      </c>
      <c r="G38" s="19" t="s">
        <v>90</v>
      </c>
      <c r="H38" s="19" t="s">
        <v>90</v>
      </c>
      <c r="I38" s="19" t="s">
        <v>90</v>
      </c>
      <c r="J38" s="19" t="s">
        <v>90</v>
      </c>
      <c r="K38" s="19" t="s">
        <v>90</v>
      </c>
      <c r="L38" s="19" t="s">
        <v>89</v>
      </c>
      <c r="M38" s="19" t="s">
        <v>89</v>
      </c>
      <c r="N38" s="19" t="s">
        <v>90</v>
      </c>
      <c r="O38" s="19" t="s">
        <v>90</v>
      </c>
      <c r="P38" s="19" t="s">
        <v>90</v>
      </c>
      <c r="Q38" s="19" t="s">
        <v>90</v>
      </c>
      <c r="R38" s="19" t="s">
        <v>90</v>
      </c>
      <c r="S38" s="19" t="s">
        <v>8</v>
      </c>
      <c r="T38" s="19" t="s">
        <v>8</v>
      </c>
      <c r="U38" s="7"/>
      <c r="V38" s="2">
        <f t="shared" si="12"/>
        <v>0</v>
      </c>
      <c r="W38" s="2">
        <f t="shared" si="13"/>
        <v>2</v>
      </c>
      <c r="X38" s="2">
        <f t="shared" si="14"/>
        <v>0</v>
      </c>
      <c r="Y38" s="2">
        <f t="shared" si="15"/>
        <v>0</v>
      </c>
    </row>
    <row r="39" spans="1:25" ht="15" customHeight="1" x14ac:dyDescent="0.25">
      <c r="A39" s="19" t="s">
        <v>231</v>
      </c>
      <c r="B39" s="7" t="s">
        <v>34</v>
      </c>
      <c r="C39" s="7" t="s">
        <v>232</v>
      </c>
      <c r="D39" s="7">
        <v>119779874</v>
      </c>
      <c r="E39" s="7" t="s">
        <v>61</v>
      </c>
      <c r="F39" s="19" t="s">
        <v>7</v>
      </c>
      <c r="G39" s="19" t="s">
        <v>89</v>
      </c>
      <c r="H39" s="19" t="s">
        <v>90</v>
      </c>
      <c r="I39" s="19" t="s">
        <v>90</v>
      </c>
      <c r="J39" s="19" t="s">
        <v>89</v>
      </c>
      <c r="K39" s="19" t="s">
        <v>90</v>
      </c>
      <c r="L39" s="19" t="s">
        <v>90</v>
      </c>
      <c r="M39" s="19" t="s">
        <v>90</v>
      </c>
      <c r="N39" s="19" t="s">
        <v>89</v>
      </c>
      <c r="O39" s="19" t="s">
        <v>90</v>
      </c>
      <c r="P39" s="19" t="s">
        <v>90</v>
      </c>
      <c r="Q39" s="19" t="s">
        <v>89</v>
      </c>
      <c r="R39" s="19" t="s">
        <v>90</v>
      </c>
      <c r="S39" s="19" t="s">
        <v>90</v>
      </c>
      <c r="T39" s="19" t="s">
        <v>90</v>
      </c>
      <c r="U39" s="7"/>
      <c r="V39" s="2">
        <f t="shared" si="12"/>
        <v>1</v>
      </c>
      <c r="W39" s="2">
        <f t="shared" si="13"/>
        <v>0</v>
      </c>
      <c r="X39" s="2">
        <f t="shared" si="14"/>
        <v>0</v>
      </c>
      <c r="Y39" s="2">
        <f t="shared" si="15"/>
        <v>0</v>
      </c>
    </row>
    <row r="40" spans="1:25" ht="15" customHeight="1" x14ac:dyDescent="0.25">
      <c r="A40" s="19" t="s">
        <v>233</v>
      </c>
      <c r="B40" s="7" t="s">
        <v>34</v>
      </c>
      <c r="C40" s="7" t="s">
        <v>234</v>
      </c>
      <c r="D40" s="7">
        <v>123421794</v>
      </c>
      <c r="E40" s="7" t="s">
        <v>61</v>
      </c>
      <c r="F40" s="19" t="s">
        <v>90</v>
      </c>
      <c r="G40" s="19" t="s">
        <v>90</v>
      </c>
      <c r="H40" s="19" t="s">
        <v>89</v>
      </c>
      <c r="I40" s="19" t="s">
        <v>89</v>
      </c>
      <c r="J40" s="19" t="s">
        <v>90</v>
      </c>
      <c r="K40" s="19" t="s">
        <v>7</v>
      </c>
      <c r="L40" s="19" t="s">
        <v>90</v>
      </c>
      <c r="M40" s="19" t="s">
        <v>90</v>
      </c>
      <c r="N40" s="19" t="s">
        <v>8</v>
      </c>
      <c r="O40" s="19" t="s">
        <v>89</v>
      </c>
      <c r="P40" s="19" t="s">
        <v>89</v>
      </c>
      <c r="Q40" s="19" t="s">
        <v>90</v>
      </c>
      <c r="R40" s="19" t="s">
        <v>90</v>
      </c>
      <c r="S40" s="19">
        <v>30</v>
      </c>
      <c r="T40" s="19" t="s">
        <v>90</v>
      </c>
      <c r="U40" s="7"/>
      <c r="V40" s="2">
        <f t="shared" si="12"/>
        <v>1</v>
      </c>
      <c r="W40" s="2">
        <f t="shared" si="13"/>
        <v>1</v>
      </c>
      <c r="X40" s="2">
        <f t="shared" si="14"/>
        <v>0.5</v>
      </c>
      <c r="Y40" s="2">
        <f t="shared" si="15"/>
        <v>0</v>
      </c>
    </row>
    <row r="41" spans="1:25" ht="15" customHeight="1" x14ac:dyDescent="0.25">
      <c r="A41" s="19" t="s">
        <v>106</v>
      </c>
      <c r="B41" s="19" t="s">
        <v>34</v>
      </c>
      <c r="C41" s="7" t="s">
        <v>107</v>
      </c>
      <c r="D41" s="7">
        <v>122160971</v>
      </c>
      <c r="E41" s="7" t="s">
        <v>61</v>
      </c>
      <c r="F41" s="19" t="s">
        <v>89</v>
      </c>
      <c r="G41" s="19" t="s">
        <v>90</v>
      </c>
      <c r="H41" s="19" t="s">
        <v>90</v>
      </c>
      <c r="I41" s="19" t="s">
        <v>90</v>
      </c>
      <c r="J41" s="19" t="s">
        <v>90</v>
      </c>
      <c r="K41" s="19" t="s">
        <v>90</v>
      </c>
      <c r="L41" s="19" t="s">
        <v>90</v>
      </c>
      <c r="M41" s="19" t="s">
        <v>89</v>
      </c>
      <c r="N41" s="19" t="s">
        <v>90</v>
      </c>
      <c r="O41" s="19">
        <v>60</v>
      </c>
      <c r="P41" s="19" t="s">
        <v>90</v>
      </c>
      <c r="Q41" s="19" t="s">
        <v>90</v>
      </c>
      <c r="R41" s="19" t="s">
        <v>90</v>
      </c>
      <c r="S41" s="19" t="s">
        <v>90</v>
      </c>
      <c r="T41" s="19" t="s">
        <v>89</v>
      </c>
      <c r="U41" s="7"/>
      <c r="V41" s="2">
        <f t="shared" si="12"/>
        <v>0</v>
      </c>
      <c r="W41" s="2">
        <f t="shared" si="13"/>
        <v>0</v>
      </c>
      <c r="X41" s="2">
        <f t="shared" si="14"/>
        <v>1</v>
      </c>
      <c r="Y41" s="2">
        <f t="shared" si="15"/>
        <v>0</v>
      </c>
    </row>
    <row r="42" spans="1:25" ht="15" customHeight="1" x14ac:dyDescent="0.25">
      <c r="A42" s="87" t="s">
        <v>271</v>
      </c>
      <c r="B42" s="7" t="s">
        <v>246</v>
      </c>
      <c r="C42" s="7" t="s">
        <v>272</v>
      </c>
      <c r="D42" s="7">
        <v>118321678</v>
      </c>
      <c r="E42" s="7" t="s">
        <v>61</v>
      </c>
      <c r="F42" s="19" t="s">
        <v>89</v>
      </c>
      <c r="G42" s="19" t="s">
        <v>90</v>
      </c>
      <c r="H42" s="19" t="s">
        <v>90</v>
      </c>
      <c r="I42" s="19" t="s">
        <v>90</v>
      </c>
      <c r="J42" s="19" t="s">
        <v>90</v>
      </c>
      <c r="K42" s="19" t="s">
        <v>90</v>
      </c>
      <c r="L42" s="19" t="s">
        <v>89</v>
      </c>
      <c r="M42" s="19" t="s">
        <v>89</v>
      </c>
      <c r="N42" s="19" t="s">
        <v>90</v>
      </c>
      <c r="O42" s="19" t="s">
        <v>90</v>
      </c>
      <c r="P42" s="77">
        <v>240</v>
      </c>
      <c r="Q42" s="19" t="s">
        <v>90</v>
      </c>
      <c r="R42" s="86" t="s">
        <v>91</v>
      </c>
      <c r="S42" s="19" t="s">
        <v>89</v>
      </c>
      <c r="T42" s="19" t="s">
        <v>90</v>
      </c>
      <c r="U42" s="7"/>
      <c r="V42" s="2">
        <f t="shared" si="12"/>
        <v>0</v>
      </c>
      <c r="W42" s="2">
        <f t="shared" si="13"/>
        <v>0</v>
      </c>
      <c r="X42" s="2">
        <f t="shared" si="14"/>
        <v>4</v>
      </c>
      <c r="Y42" s="2">
        <f t="shared" si="15"/>
        <v>0</v>
      </c>
    </row>
    <row r="43" spans="1:25" ht="15" customHeight="1" x14ac:dyDescent="0.25">
      <c r="A43" s="7" t="s">
        <v>213</v>
      </c>
      <c r="B43" s="7" t="s">
        <v>34</v>
      </c>
      <c r="C43" s="7" t="s">
        <v>214</v>
      </c>
      <c r="D43" s="7">
        <v>124497249</v>
      </c>
      <c r="E43" s="7" t="s">
        <v>61</v>
      </c>
      <c r="F43" s="19" t="s">
        <v>90</v>
      </c>
      <c r="G43" s="19" t="s">
        <v>90</v>
      </c>
      <c r="H43" s="19" t="s">
        <v>90</v>
      </c>
      <c r="I43" s="19" t="s">
        <v>89</v>
      </c>
      <c r="J43" s="19" t="s">
        <v>89</v>
      </c>
      <c r="K43" s="19" t="s">
        <v>90</v>
      </c>
      <c r="L43" s="19" t="s">
        <v>90</v>
      </c>
      <c r="M43" s="19" t="s">
        <v>90</v>
      </c>
      <c r="N43" s="19" t="s">
        <v>90</v>
      </c>
      <c r="O43" s="19" t="s">
        <v>90</v>
      </c>
      <c r="P43" s="19" t="s">
        <v>89</v>
      </c>
      <c r="Q43" s="19" t="s">
        <v>89</v>
      </c>
      <c r="R43" s="19" t="s">
        <v>90</v>
      </c>
      <c r="S43" s="19" t="s">
        <v>90</v>
      </c>
      <c r="T43" s="19" t="s">
        <v>90</v>
      </c>
      <c r="U43" s="7"/>
      <c r="V43" s="2">
        <f t="shared" si="12"/>
        <v>0</v>
      </c>
      <c r="W43" s="2">
        <f t="shared" si="13"/>
        <v>0</v>
      </c>
      <c r="X43" s="2">
        <f t="shared" si="14"/>
        <v>0</v>
      </c>
      <c r="Y43" s="2">
        <f t="shared" si="15"/>
        <v>0</v>
      </c>
    </row>
    <row r="44" spans="1:25" ht="15" customHeight="1" x14ac:dyDescent="0.25">
      <c r="A44" s="7" t="s">
        <v>108</v>
      </c>
      <c r="B44" s="19" t="s">
        <v>34</v>
      </c>
      <c r="C44" s="7" t="s">
        <v>109</v>
      </c>
      <c r="D44" s="7">
        <v>122407414</v>
      </c>
      <c r="E44" s="7" t="s">
        <v>61</v>
      </c>
      <c r="F44" s="19" t="s">
        <v>89</v>
      </c>
      <c r="G44" s="19" t="s">
        <v>90</v>
      </c>
      <c r="H44" s="19" t="s">
        <v>90</v>
      </c>
      <c r="I44" s="19" t="s">
        <v>90</v>
      </c>
      <c r="J44" s="19" t="s">
        <v>90</v>
      </c>
      <c r="K44" s="19" t="s">
        <v>90</v>
      </c>
      <c r="L44" s="19" t="s">
        <v>90</v>
      </c>
      <c r="M44" s="19" t="s">
        <v>89</v>
      </c>
      <c r="N44" s="19" t="s">
        <v>90</v>
      </c>
      <c r="O44" s="19" t="s">
        <v>90</v>
      </c>
      <c r="P44" s="19" t="s">
        <v>90</v>
      </c>
      <c r="Q44" s="19" t="s">
        <v>90</v>
      </c>
      <c r="R44" s="19" t="s">
        <v>90</v>
      </c>
      <c r="S44" s="19" t="s">
        <v>90</v>
      </c>
      <c r="T44" s="19" t="s">
        <v>89</v>
      </c>
      <c r="U44" s="7"/>
      <c r="V44" s="2">
        <f t="shared" si="12"/>
        <v>0</v>
      </c>
      <c r="W44" s="2">
        <f t="shared" si="13"/>
        <v>0</v>
      </c>
      <c r="X44" s="2">
        <f t="shared" si="14"/>
        <v>0</v>
      </c>
      <c r="Y44" s="2">
        <f t="shared" si="15"/>
        <v>0</v>
      </c>
    </row>
    <row r="45" spans="1:25" ht="15" customHeight="1" x14ac:dyDescent="0.25">
      <c r="A45" s="7" t="s">
        <v>110</v>
      </c>
      <c r="B45" s="19" t="s">
        <v>34</v>
      </c>
      <c r="C45" s="7" t="s">
        <v>111</v>
      </c>
      <c r="D45" s="7">
        <v>121262034</v>
      </c>
      <c r="E45" s="7" t="s">
        <v>61</v>
      </c>
      <c r="F45" s="19" t="s">
        <v>89</v>
      </c>
      <c r="G45" s="19" t="s">
        <v>90</v>
      </c>
      <c r="H45" s="19" t="s">
        <v>90</v>
      </c>
      <c r="I45" s="19" t="s">
        <v>90</v>
      </c>
      <c r="J45" s="19" t="s">
        <v>90</v>
      </c>
      <c r="K45" s="19" t="s">
        <v>90</v>
      </c>
      <c r="L45" s="19" t="s">
        <v>90</v>
      </c>
      <c r="M45" s="19" t="s">
        <v>89</v>
      </c>
      <c r="N45" s="19" t="s">
        <v>90</v>
      </c>
      <c r="O45" s="19" t="s">
        <v>90</v>
      </c>
      <c r="P45" s="19" t="s">
        <v>90</v>
      </c>
      <c r="Q45" s="19" t="s">
        <v>90</v>
      </c>
      <c r="R45" s="19" t="s">
        <v>90</v>
      </c>
      <c r="S45" s="19" t="s">
        <v>90</v>
      </c>
      <c r="T45" s="19" t="s">
        <v>89</v>
      </c>
      <c r="U45" s="7"/>
      <c r="V45" s="2">
        <f t="shared" si="12"/>
        <v>0</v>
      </c>
      <c r="W45" s="2">
        <f t="shared" si="13"/>
        <v>0</v>
      </c>
      <c r="X45" s="2">
        <f t="shared" si="14"/>
        <v>0</v>
      </c>
      <c r="Y45" s="2">
        <f t="shared" si="15"/>
        <v>0</v>
      </c>
    </row>
    <row r="46" spans="1:25" ht="15" customHeight="1" x14ac:dyDescent="0.25">
      <c r="A46" s="87" t="s">
        <v>206</v>
      </c>
      <c r="B46" s="7" t="s">
        <v>246</v>
      </c>
      <c r="C46" s="7" t="s">
        <v>207</v>
      </c>
      <c r="D46" s="7">
        <v>124520255</v>
      </c>
      <c r="E46" s="7" t="s">
        <v>61</v>
      </c>
      <c r="F46" s="19" t="s">
        <v>7</v>
      </c>
      <c r="G46" s="19" t="s">
        <v>89</v>
      </c>
      <c r="H46" s="19" t="s">
        <v>90</v>
      </c>
      <c r="I46" s="19" t="s">
        <v>90</v>
      </c>
      <c r="J46" s="19" t="s">
        <v>90</v>
      </c>
      <c r="K46" s="19" t="s">
        <v>90</v>
      </c>
      <c r="L46" s="19" t="s">
        <v>89</v>
      </c>
      <c r="M46" s="19" t="s">
        <v>90</v>
      </c>
      <c r="N46" s="19" t="s">
        <v>89</v>
      </c>
      <c r="O46" s="19" t="s">
        <v>90</v>
      </c>
      <c r="P46" s="120">
        <v>180</v>
      </c>
      <c r="Q46" s="19" t="s">
        <v>90</v>
      </c>
      <c r="R46" s="19" t="s">
        <v>90</v>
      </c>
      <c r="S46" s="19" t="s">
        <v>89</v>
      </c>
      <c r="T46" s="19" t="s">
        <v>90</v>
      </c>
      <c r="U46" s="7"/>
      <c r="V46" s="2">
        <f t="shared" si="12"/>
        <v>1</v>
      </c>
      <c r="W46" s="2">
        <f t="shared" si="13"/>
        <v>0</v>
      </c>
      <c r="X46" s="2">
        <f t="shared" si="14"/>
        <v>3</v>
      </c>
      <c r="Y46" s="2">
        <f t="shared" si="15"/>
        <v>0</v>
      </c>
    </row>
    <row r="47" spans="1:25" ht="15" customHeight="1" x14ac:dyDescent="0.25">
      <c r="A47" s="19" t="s">
        <v>235</v>
      </c>
      <c r="B47" s="7" t="s">
        <v>93</v>
      </c>
      <c r="C47" s="7" t="s">
        <v>236</v>
      </c>
      <c r="D47" s="7">
        <v>124700089</v>
      </c>
      <c r="E47" s="7" t="s">
        <v>61</v>
      </c>
      <c r="F47" s="19" t="s">
        <v>90</v>
      </c>
      <c r="G47" s="19" t="s">
        <v>90</v>
      </c>
      <c r="H47" s="19" t="s">
        <v>89</v>
      </c>
      <c r="I47" s="19">
        <v>30</v>
      </c>
      <c r="J47" s="19" t="s">
        <v>90</v>
      </c>
      <c r="K47" s="19" t="s">
        <v>89</v>
      </c>
      <c r="L47" s="19">
        <v>60</v>
      </c>
      <c r="M47" s="19" t="s">
        <v>90</v>
      </c>
      <c r="N47" s="19" t="s">
        <v>90</v>
      </c>
      <c r="O47" s="19" t="s">
        <v>89</v>
      </c>
      <c r="P47" s="19" t="s">
        <v>90</v>
      </c>
      <c r="Q47" s="19" t="s">
        <v>90</v>
      </c>
      <c r="R47" s="19" t="s">
        <v>90</v>
      </c>
      <c r="S47" s="19" t="s">
        <v>89</v>
      </c>
      <c r="T47" s="19">
        <v>30</v>
      </c>
      <c r="U47" s="7"/>
      <c r="V47" s="2">
        <f t="shared" si="12"/>
        <v>0</v>
      </c>
      <c r="W47" s="2">
        <f t="shared" si="13"/>
        <v>0</v>
      </c>
      <c r="X47" s="2">
        <f t="shared" si="14"/>
        <v>2</v>
      </c>
      <c r="Y47" s="2">
        <f t="shared" si="15"/>
        <v>0</v>
      </c>
    </row>
    <row r="48" spans="1:25" ht="15" customHeight="1" x14ac:dyDescent="0.25">
      <c r="A48" s="87" t="s">
        <v>273</v>
      </c>
      <c r="B48" s="7" t="s">
        <v>246</v>
      </c>
      <c r="C48" s="7" t="s">
        <v>274</v>
      </c>
      <c r="D48" s="7">
        <v>125012062</v>
      </c>
      <c r="E48" s="7" t="s">
        <v>61</v>
      </c>
      <c r="F48" s="19" t="s">
        <v>89</v>
      </c>
      <c r="G48" s="19" t="s">
        <v>90</v>
      </c>
      <c r="H48" s="19" t="s">
        <v>90</v>
      </c>
      <c r="I48" s="19" t="s">
        <v>90</v>
      </c>
      <c r="J48" s="19" t="s">
        <v>90</v>
      </c>
      <c r="K48" s="19" t="s">
        <v>90</v>
      </c>
      <c r="L48" s="19" t="s">
        <v>89</v>
      </c>
      <c r="M48" s="19" t="s">
        <v>89</v>
      </c>
      <c r="N48" s="19" t="s">
        <v>90</v>
      </c>
      <c r="O48" s="19" t="s">
        <v>90</v>
      </c>
      <c r="P48" s="19" t="s">
        <v>90</v>
      </c>
      <c r="Q48" s="19" t="s">
        <v>90</v>
      </c>
      <c r="R48" s="19" t="s">
        <v>89</v>
      </c>
      <c r="S48" s="19" t="s">
        <v>89</v>
      </c>
      <c r="T48" s="19">
        <v>30</v>
      </c>
      <c r="U48" s="7"/>
      <c r="V48" s="2">
        <f t="shared" si="12"/>
        <v>0</v>
      </c>
      <c r="W48" s="2">
        <f t="shared" si="13"/>
        <v>0</v>
      </c>
      <c r="X48" s="2">
        <f t="shared" si="14"/>
        <v>0.5</v>
      </c>
      <c r="Y48" s="2">
        <f t="shared" si="15"/>
        <v>0</v>
      </c>
    </row>
    <row r="49" spans="1:25" ht="15" customHeight="1" x14ac:dyDescent="0.25">
      <c r="A49" s="87" t="s">
        <v>150</v>
      </c>
      <c r="B49" s="7" t="s">
        <v>246</v>
      </c>
      <c r="C49" s="7" t="s">
        <v>151</v>
      </c>
      <c r="D49" s="7">
        <v>123323040</v>
      </c>
      <c r="E49" s="7" t="s">
        <v>61</v>
      </c>
      <c r="F49" s="77">
        <v>240</v>
      </c>
      <c r="G49" s="19" t="s">
        <v>90</v>
      </c>
      <c r="H49" s="19" t="s">
        <v>89</v>
      </c>
      <c r="I49" s="19" t="s">
        <v>90</v>
      </c>
      <c r="J49" s="77">
        <v>240</v>
      </c>
      <c r="K49" s="19" t="s">
        <v>90</v>
      </c>
      <c r="L49" s="19" t="s">
        <v>90</v>
      </c>
      <c r="M49" s="19" t="s">
        <v>89</v>
      </c>
      <c r="N49" s="19" t="s">
        <v>90</v>
      </c>
      <c r="O49" s="19" t="s">
        <v>89</v>
      </c>
      <c r="P49" s="19" t="s">
        <v>90</v>
      </c>
      <c r="Q49" s="19" t="s">
        <v>90</v>
      </c>
      <c r="R49" s="19" t="s">
        <v>90</v>
      </c>
      <c r="S49" s="19" t="s">
        <v>90</v>
      </c>
      <c r="T49" s="19" t="s">
        <v>90</v>
      </c>
      <c r="U49" s="7"/>
      <c r="V49" s="2">
        <f t="shared" si="12"/>
        <v>0</v>
      </c>
      <c r="W49" s="2">
        <f t="shared" si="13"/>
        <v>0</v>
      </c>
      <c r="X49" s="2">
        <f t="shared" si="14"/>
        <v>8</v>
      </c>
      <c r="Y49" s="2">
        <f t="shared" si="15"/>
        <v>0</v>
      </c>
    </row>
    <row r="50" spans="1:25" ht="15" customHeight="1" x14ac:dyDescent="0.25">
      <c r="A50" s="19" t="s">
        <v>237</v>
      </c>
      <c r="B50" s="7" t="s">
        <v>34</v>
      </c>
      <c r="C50" s="7" t="s">
        <v>238</v>
      </c>
      <c r="D50" s="7">
        <v>124703620</v>
      </c>
      <c r="E50" s="7" t="s">
        <v>61</v>
      </c>
      <c r="F50" s="19" t="s">
        <v>90</v>
      </c>
      <c r="G50" s="19" t="s">
        <v>90</v>
      </c>
      <c r="H50" s="19" t="s">
        <v>90</v>
      </c>
      <c r="I50" s="19" t="s">
        <v>90</v>
      </c>
      <c r="J50" s="19" t="s">
        <v>89</v>
      </c>
      <c r="K50" s="19" t="s">
        <v>89</v>
      </c>
      <c r="L50" s="19">
        <v>30</v>
      </c>
      <c r="M50" s="19" t="s">
        <v>90</v>
      </c>
      <c r="N50" s="19" t="s">
        <v>90</v>
      </c>
      <c r="O50" s="19" t="s">
        <v>90</v>
      </c>
      <c r="P50" s="19" t="s">
        <v>90</v>
      </c>
      <c r="Q50" s="19" t="s">
        <v>89</v>
      </c>
      <c r="R50" s="19" t="s">
        <v>89</v>
      </c>
      <c r="S50" s="19" t="s">
        <v>90</v>
      </c>
      <c r="T50" s="19" t="s">
        <v>90</v>
      </c>
      <c r="U50" s="7"/>
      <c r="V50" s="2">
        <f t="shared" si="12"/>
        <v>0</v>
      </c>
      <c r="W50" s="2">
        <f t="shared" si="13"/>
        <v>0</v>
      </c>
      <c r="X50" s="2">
        <f t="shared" si="14"/>
        <v>0.5</v>
      </c>
      <c r="Y50" s="2">
        <f t="shared" si="15"/>
        <v>0</v>
      </c>
    </row>
    <row r="51" spans="1:25" ht="15" customHeight="1" x14ac:dyDescent="0.25">
      <c r="A51" s="19" t="s">
        <v>193</v>
      </c>
      <c r="B51" s="7" t="s">
        <v>34</v>
      </c>
      <c r="C51" s="7" t="s">
        <v>194</v>
      </c>
      <c r="D51" s="7">
        <v>124190034</v>
      </c>
      <c r="E51" s="7" t="s">
        <v>61</v>
      </c>
      <c r="F51" s="19" t="s">
        <v>90</v>
      </c>
      <c r="G51" s="19" t="s">
        <v>89</v>
      </c>
      <c r="H51" s="19" t="s">
        <v>89</v>
      </c>
      <c r="I51" s="19" t="s">
        <v>90</v>
      </c>
      <c r="J51" s="19" t="s">
        <v>90</v>
      </c>
      <c r="K51" s="19" t="s">
        <v>90</v>
      </c>
      <c r="L51" s="19" t="s">
        <v>90</v>
      </c>
      <c r="M51" s="19" t="s">
        <v>7</v>
      </c>
      <c r="N51" s="19" t="s">
        <v>89</v>
      </c>
      <c r="O51" s="19" t="s">
        <v>89</v>
      </c>
      <c r="P51" s="19" t="s">
        <v>90</v>
      </c>
      <c r="Q51" s="19" t="s">
        <v>90</v>
      </c>
      <c r="R51" s="19" t="s">
        <v>90</v>
      </c>
      <c r="S51" s="19" t="s">
        <v>90</v>
      </c>
      <c r="T51" s="19" t="s">
        <v>90</v>
      </c>
      <c r="U51" s="7"/>
      <c r="V51" s="2">
        <f t="shared" si="12"/>
        <v>1</v>
      </c>
      <c r="W51" s="2">
        <f t="shared" si="13"/>
        <v>0</v>
      </c>
      <c r="X51" s="2">
        <f t="shared" si="14"/>
        <v>0</v>
      </c>
      <c r="Y51" s="2">
        <f t="shared" si="15"/>
        <v>0</v>
      </c>
    </row>
    <row r="52" spans="1:25" ht="15" customHeight="1" x14ac:dyDescent="0.25">
      <c r="A52" s="87" t="s">
        <v>112</v>
      </c>
      <c r="B52" s="7" t="s">
        <v>246</v>
      </c>
      <c r="C52" s="7" t="s">
        <v>113</v>
      </c>
      <c r="D52" s="7">
        <v>122028863</v>
      </c>
      <c r="E52" s="7" t="s">
        <v>61</v>
      </c>
      <c r="F52" s="19" t="s">
        <v>89</v>
      </c>
      <c r="G52" s="19" t="s">
        <v>90</v>
      </c>
      <c r="H52" s="19" t="s">
        <v>90</v>
      </c>
      <c r="I52" s="19" t="s">
        <v>89</v>
      </c>
      <c r="J52" s="19">
        <v>60</v>
      </c>
      <c r="K52" s="19" t="s">
        <v>90</v>
      </c>
      <c r="L52" s="19">
        <v>30</v>
      </c>
      <c r="M52" s="19" t="s">
        <v>89</v>
      </c>
      <c r="N52" s="19" t="s">
        <v>90</v>
      </c>
      <c r="O52" s="19" t="s">
        <v>90</v>
      </c>
      <c r="P52" s="19" t="s">
        <v>89</v>
      </c>
      <c r="Q52" s="19" t="s">
        <v>90</v>
      </c>
      <c r="R52" s="19" t="s">
        <v>90</v>
      </c>
      <c r="S52" s="19" t="s">
        <v>90</v>
      </c>
      <c r="T52" s="19" t="s">
        <v>89</v>
      </c>
      <c r="U52" s="7"/>
      <c r="V52" s="2">
        <f t="shared" si="12"/>
        <v>0</v>
      </c>
      <c r="W52" s="2">
        <f t="shared" si="13"/>
        <v>0</v>
      </c>
      <c r="X52" s="2">
        <f t="shared" si="14"/>
        <v>1.5</v>
      </c>
      <c r="Y52" s="2">
        <f t="shared" si="15"/>
        <v>0</v>
      </c>
    </row>
    <row r="53" spans="1:25" ht="15" customHeight="1" x14ac:dyDescent="0.25">
      <c r="A53" s="7" t="s">
        <v>217</v>
      </c>
      <c r="B53" s="7" t="s">
        <v>278</v>
      </c>
      <c r="C53" s="7" t="s">
        <v>218</v>
      </c>
      <c r="D53" s="7">
        <v>124483033</v>
      </c>
      <c r="E53" s="7" t="s">
        <v>61</v>
      </c>
      <c r="F53" s="19" t="s">
        <v>89</v>
      </c>
      <c r="G53" s="19" t="s">
        <v>90</v>
      </c>
      <c r="H53" s="19" t="s">
        <v>90</v>
      </c>
      <c r="I53" s="19" t="s">
        <v>90</v>
      </c>
      <c r="J53" s="19" t="s">
        <v>90</v>
      </c>
      <c r="K53" s="19" t="s">
        <v>7</v>
      </c>
      <c r="L53" s="19" t="s">
        <v>89</v>
      </c>
      <c r="M53" s="19" t="s">
        <v>89</v>
      </c>
      <c r="N53" s="19">
        <v>30</v>
      </c>
      <c r="O53" s="19" t="s">
        <v>90</v>
      </c>
      <c r="P53" s="19" t="s">
        <v>90</v>
      </c>
      <c r="Q53" s="19" t="s">
        <v>90</v>
      </c>
      <c r="R53" s="19">
        <v>30</v>
      </c>
      <c r="S53" s="19" t="s">
        <v>89</v>
      </c>
      <c r="T53" s="19" t="s">
        <v>89</v>
      </c>
      <c r="U53" s="7"/>
      <c r="V53" s="2">
        <f t="shared" si="12"/>
        <v>1</v>
      </c>
      <c r="W53" s="2">
        <f t="shared" si="13"/>
        <v>0</v>
      </c>
      <c r="X53" s="2">
        <f t="shared" si="14"/>
        <v>1</v>
      </c>
      <c r="Y53" s="2">
        <f t="shared" si="15"/>
        <v>0</v>
      </c>
    </row>
    <row r="54" spans="1:25" ht="15" customHeight="1" x14ac:dyDescent="0.25">
      <c r="A54" s="19" t="s">
        <v>84</v>
      </c>
      <c r="B54" s="7" t="s">
        <v>34</v>
      </c>
      <c r="C54" s="7" t="s">
        <v>85</v>
      </c>
      <c r="D54" s="19">
        <v>122906787</v>
      </c>
      <c r="E54" s="7" t="s">
        <v>61</v>
      </c>
      <c r="F54" s="19" t="s">
        <v>89</v>
      </c>
      <c r="G54" s="19" t="s">
        <v>90</v>
      </c>
      <c r="H54" s="19" t="s">
        <v>90</v>
      </c>
      <c r="I54" s="19" t="s">
        <v>90</v>
      </c>
      <c r="J54" s="19" t="s">
        <v>90</v>
      </c>
      <c r="K54" s="19" t="s">
        <v>90</v>
      </c>
      <c r="L54" s="19" t="s">
        <v>90</v>
      </c>
      <c r="M54" s="19" t="s">
        <v>89</v>
      </c>
      <c r="N54" s="19" t="s">
        <v>90</v>
      </c>
      <c r="O54" s="19" t="s">
        <v>90</v>
      </c>
      <c r="P54" s="19" t="s">
        <v>90</v>
      </c>
      <c r="Q54" s="19" t="s">
        <v>90</v>
      </c>
      <c r="R54" s="19" t="s">
        <v>90</v>
      </c>
      <c r="S54" s="19" t="s">
        <v>90</v>
      </c>
      <c r="T54" s="19" t="s">
        <v>89</v>
      </c>
      <c r="U54" s="7"/>
      <c r="V54" s="2">
        <f t="shared" si="12"/>
        <v>0</v>
      </c>
      <c r="W54" s="2">
        <f t="shared" si="13"/>
        <v>0</v>
      </c>
      <c r="X54" s="2">
        <f t="shared" si="14"/>
        <v>0</v>
      </c>
      <c r="Y54" s="2">
        <f t="shared" si="15"/>
        <v>0</v>
      </c>
    </row>
    <row r="55" spans="1:25" ht="15" customHeight="1" x14ac:dyDescent="0.25">
      <c r="A55" s="19" t="s">
        <v>191</v>
      </c>
      <c r="B55" s="7" t="s">
        <v>93</v>
      </c>
      <c r="C55" s="7" t="s">
        <v>192</v>
      </c>
      <c r="D55" s="7">
        <v>123911521</v>
      </c>
      <c r="E55" s="7" t="s">
        <v>61</v>
      </c>
      <c r="F55" s="19" t="s">
        <v>7</v>
      </c>
      <c r="G55" s="19" t="s">
        <v>90</v>
      </c>
      <c r="H55" s="19" t="s">
        <v>90</v>
      </c>
      <c r="I55" s="19" t="s">
        <v>89</v>
      </c>
      <c r="J55" s="19" t="s">
        <v>90</v>
      </c>
      <c r="K55" s="19" t="s">
        <v>90</v>
      </c>
      <c r="L55" s="19" t="s">
        <v>89</v>
      </c>
      <c r="M55" s="19">
        <v>30</v>
      </c>
      <c r="N55" s="19">
        <v>30</v>
      </c>
      <c r="O55" s="19" t="s">
        <v>7</v>
      </c>
      <c r="P55" s="19" t="s">
        <v>89</v>
      </c>
      <c r="Q55" s="19">
        <v>60</v>
      </c>
      <c r="R55" s="19">
        <v>30</v>
      </c>
      <c r="S55" s="19" t="s">
        <v>89</v>
      </c>
      <c r="T55" s="19">
        <v>30</v>
      </c>
      <c r="U55" s="7"/>
      <c r="V55" s="2">
        <f t="shared" si="12"/>
        <v>2</v>
      </c>
      <c r="W55" s="2">
        <f t="shared" si="13"/>
        <v>0</v>
      </c>
      <c r="X55" s="2">
        <f t="shared" si="14"/>
        <v>3</v>
      </c>
      <c r="Y55" s="2">
        <f t="shared" si="15"/>
        <v>0</v>
      </c>
    </row>
    <row r="56" spans="1:25" ht="15" customHeight="1" x14ac:dyDescent="0.25">
      <c r="A56" s="19" t="s">
        <v>208</v>
      </c>
      <c r="B56" s="7" t="s">
        <v>93</v>
      </c>
      <c r="C56" s="19" t="s">
        <v>114</v>
      </c>
      <c r="D56" s="19">
        <v>122780604</v>
      </c>
      <c r="E56" s="7" t="s">
        <v>61</v>
      </c>
      <c r="F56" s="19" t="s">
        <v>90</v>
      </c>
      <c r="G56" s="19" t="s">
        <v>90</v>
      </c>
      <c r="H56" s="19" t="s">
        <v>90</v>
      </c>
      <c r="I56" s="19" t="s">
        <v>89</v>
      </c>
      <c r="J56" s="19" t="s">
        <v>90</v>
      </c>
      <c r="K56" s="19" t="s">
        <v>90</v>
      </c>
      <c r="L56" s="19" t="s">
        <v>89</v>
      </c>
      <c r="M56" s="19" t="s">
        <v>90</v>
      </c>
      <c r="N56" s="19" t="s">
        <v>90</v>
      </c>
      <c r="O56" s="19" t="s">
        <v>90</v>
      </c>
      <c r="P56" s="19" t="s">
        <v>89</v>
      </c>
      <c r="Q56" s="19" t="s">
        <v>90</v>
      </c>
      <c r="R56" s="19" t="s">
        <v>90</v>
      </c>
      <c r="S56" s="19" t="s">
        <v>90</v>
      </c>
      <c r="T56" s="19" t="s">
        <v>89</v>
      </c>
      <c r="U56" s="7"/>
      <c r="V56" s="2">
        <f t="shared" si="12"/>
        <v>0</v>
      </c>
      <c r="W56" s="2">
        <f t="shared" si="13"/>
        <v>0</v>
      </c>
      <c r="X56" s="2">
        <f t="shared" si="14"/>
        <v>0</v>
      </c>
      <c r="Y56" s="2">
        <f t="shared" si="15"/>
        <v>0</v>
      </c>
    </row>
    <row r="57" spans="1:25" ht="15" customHeight="1" x14ac:dyDescent="0.25">
      <c r="A57" s="19" t="s">
        <v>115</v>
      </c>
      <c r="B57" s="19" t="s">
        <v>34</v>
      </c>
      <c r="C57" s="7" t="s">
        <v>116</v>
      </c>
      <c r="D57" s="7">
        <v>121532212</v>
      </c>
      <c r="E57" s="7" t="s">
        <v>61</v>
      </c>
      <c r="F57" s="19" t="s">
        <v>89</v>
      </c>
      <c r="G57" s="19" t="s">
        <v>90</v>
      </c>
      <c r="H57" s="77" t="s">
        <v>90</v>
      </c>
      <c r="I57" s="19" t="s">
        <v>90</v>
      </c>
      <c r="J57" s="19" t="s">
        <v>90</v>
      </c>
      <c r="K57" s="19" t="s">
        <v>90</v>
      </c>
      <c r="L57" s="19">
        <v>120</v>
      </c>
      <c r="M57" s="19" t="s">
        <v>89</v>
      </c>
      <c r="N57" s="19" t="s">
        <v>90</v>
      </c>
      <c r="O57" s="19" t="s">
        <v>90</v>
      </c>
      <c r="P57" s="19" t="s">
        <v>90</v>
      </c>
      <c r="Q57" s="19" t="s">
        <v>90</v>
      </c>
      <c r="R57" s="19" t="s">
        <v>90</v>
      </c>
      <c r="S57" s="19" t="s">
        <v>90</v>
      </c>
      <c r="T57" s="19" t="s">
        <v>89</v>
      </c>
      <c r="U57" s="7"/>
      <c r="V57" s="2">
        <f t="shared" si="12"/>
        <v>0</v>
      </c>
      <c r="W57" s="2">
        <f t="shared" si="13"/>
        <v>0</v>
      </c>
      <c r="X57" s="2">
        <f t="shared" si="14"/>
        <v>2</v>
      </c>
      <c r="Y57" s="2">
        <f t="shared" si="15"/>
        <v>0</v>
      </c>
    </row>
    <row r="58" spans="1:25" ht="15" customHeight="1" x14ac:dyDescent="0.25">
      <c r="A58" s="19" t="s">
        <v>124</v>
      </c>
      <c r="B58" s="19" t="s">
        <v>34</v>
      </c>
      <c r="C58" s="7" t="s">
        <v>128</v>
      </c>
      <c r="D58" s="7">
        <v>122170160</v>
      </c>
      <c r="E58" s="7" t="s">
        <v>61</v>
      </c>
      <c r="F58" s="19" t="s">
        <v>89</v>
      </c>
      <c r="G58" s="19" t="s">
        <v>90</v>
      </c>
      <c r="H58" s="19" t="s">
        <v>90</v>
      </c>
      <c r="I58" s="19" t="s">
        <v>90</v>
      </c>
      <c r="J58" s="19" t="s">
        <v>90</v>
      </c>
      <c r="K58" s="19" t="s">
        <v>90</v>
      </c>
      <c r="L58" s="19" t="s">
        <v>89</v>
      </c>
      <c r="M58" s="19" t="s">
        <v>89</v>
      </c>
      <c r="N58" s="19" t="s">
        <v>90</v>
      </c>
      <c r="O58" s="19" t="s">
        <v>90</v>
      </c>
      <c r="P58" s="19" t="s">
        <v>90</v>
      </c>
      <c r="Q58" s="19" t="s">
        <v>90</v>
      </c>
      <c r="R58" s="19" t="s">
        <v>90</v>
      </c>
      <c r="S58" s="19" t="s">
        <v>89</v>
      </c>
      <c r="T58" s="19" t="s">
        <v>89</v>
      </c>
      <c r="U58" s="7"/>
      <c r="V58" s="2">
        <f t="shared" si="12"/>
        <v>0</v>
      </c>
      <c r="W58" s="2">
        <f t="shared" si="13"/>
        <v>0</v>
      </c>
      <c r="X58" s="2">
        <f t="shared" si="14"/>
        <v>0</v>
      </c>
      <c r="Y58" s="2">
        <f t="shared" si="15"/>
        <v>0</v>
      </c>
    </row>
    <row r="59" spans="1:25" ht="15" customHeight="1" x14ac:dyDescent="0.25">
      <c r="A59" s="7" t="s">
        <v>251</v>
      </c>
      <c r="B59" s="7" t="s">
        <v>34</v>
      </c>
      <c r="C59" s="7" t="s">
        <v>256</v>
      </c>
      <c r="D59" s="7">
        <v>124906322</v>
      </c>
      <c r="E59" s="7" t="s">
        <v>61</v>
      </c>
      <c r="F59" s="19" t="s">
        <v>90</v>
      </c>
      <c r="G59" s="19" t="s">
        <v>90</v>
      </c>
      <c r="H59" s="19" t="s">
        <v>89</v>
      </c>
      <c r="I59" s="19" t="s">
        <v>90</v>
      </c>
      <c r="J59" s="19">
        <v>60</v>
      </c>
      <c r="K59" s="19" t="s">
        <v>89</v>
      </c>
      <c r="L59" s="19" t="s">
        <v>90</v>
      </c>
      <c r="M59" s="19">
        <v>30</v>
      </c>
      <c r="N59" s="19" t="s">
        <v>90</v>
      </c>
      <c r="O59" s="19" t="s">
        <v>89</v>
      </c>
      <c r="P59" s="19" t="s">
        <v>90</v>
      </c>
      <c r="Q59" s="19">
        <v>60</v>
      </c>
      <c r="R59" s="19" t="s">
        <v>89</v>
      </c>
      <c r="S59" s="19" t="s">
        <v>90</v>
      </c>
      <c r="T59" s="19" t="s">
        <v>90</v>
      </c>
      <c r="U59" s="7"/>
      <c r="V59" s="2">
        <f t="shared" si="12"/>
        <v>0</v>
      </c>
      <c r="W59" s="2">
        <f t="shared" si="13"/>
        <v>0</v>
      </c>
      <c r="X59" s="2">
        <f t="shared" si="14"/>
        <v>2.5</v>
      </c>
      <c r="Y59" s="2">
        <f t="shared" si="15"/>
        <v>0</v>
      </c>
    </row>
    <row r="60" spans="1:25" ht="15" customHeight="1" x14ac:dyDescent="0.25">
      <c r="A60" s="7" t="s">
        <v>250</v>
      </c>
      <c r="B60" s="7" t="s">
        <v>34</v>
      </c>
      <c r="C60" s="7" t="s">
        <v>255</v>
      </c>
      <c r="D60" s="7">
        <v>124906017</v>
      </c>
      <c r="E60" s="7" t="s">
        <v>61</v>
      </c>
      <c r="F60" s="19" t="s">
        <v>89</v>
      </c>
      <c r="G60" s="19" t="s">
        <v>90</v>
      </c>
      <c r="H60" s="19" t="s">
        <v>90</v>
      </c>
      <c r="I60" s="19" t="s">
        <v>89</v>
      </c>
      <c r="J60" s="19" t="s">
        <v>89</v>
      </c>
      <c r="K60" s="19" t="s">
        <v>90</v>
      </c>
      <c r="L60" s="19" t="s">
        <v>90</v>
      </c>
      <c r="M60" s="19" t="s">
        <v>7</v>
      </c>
      <c r="N60" s="19" t="s">
        <v>7</v>
      </c>
      <c r="O60" s="19" t="s">
        <v>7</v>
      </c>
      <c r="P60" s="19" t="s">
        <v>89</v>
      </c>
      <c r="Q60" s="19" t="s">
        <v>89</v>
      </c>
      <c r="R60" s="19" t="s">
        <v>90</v>
      </c>
      <c r="S60" s="19" t="s">
        <v>90</v>
      </c>
      <c r="T60" s="19" t="s">
        <v>90</v>
      </c>
      <c r="U60" s="7"/>
      <c r="V60" s="2">
        <f t="shared" si="12"/>
        <v>3</v>
      </c>
      <c r="W60" s="2">
        <f t="shared" si="13"/>
        <v>0</v>
      </c>
      <c r="X60" s="2">
        <f t="shared" si="14"/>
        <v>0</v>
      </c>
      <c r="Y60" s="2">
        <f t="shared" si="15"/>
        <v>0</v>
      </c>
    </row>
    <row r="61" spans="1:25" ht="15" customHeight="1" x14ac:dyDescent="0.25">
      <c r="A61" s="19" t="s">
        <v>195</v>
      </c>
      <c r="B61" s="7" t="s">
        <v>93</v>
      </c>
      <c r="C61" s="7" t="s">
        <v>196</v>
      </c>
      <c r="D61" s="7">
        <v>123411027</v>
      </c>
      <c r="E61" s="7" t="s">
        <v>61</v>
      </c>
      <c r="F61" s="19">
        <v>240</v>
      </c>
      <c r="G61" s="19" t="s">
        <v>89</v>
      </c>
      <c r="H61" s="19" t="s">
        <v>90</v>
      </c>
      <c r="I61" s="19" t="s">
        <v>90</v>
      </c>
      <c r="J61" s="19" t="s">
        <v>89</v>
      </c>
      <c r="K61" s="19" t="s">
        <v>90</v>
      </c>
      <c r="L61" s="19" t="s">
        <v>90</v>
      </c>
      <c r="M61" s="19" t="s">
        <v>90</v>
      </c>
      <c r="N61" s="19" t="s">
        <v>90</v>
      </c>
      <c r="O61" s="19" t="s">
        <v>90</v>
      </c>
      <c r="P61" s="19" t="s">
        <v>90</v>
      </c>
      <c r="Q61" s="19" t="s">
        <v>90</v>
      </c>
      <c r="R61" s="19" t="s">
        <v>90</v>
      </c>
      <c r="S61" s="120">
        <v>15</v>
      </c>
      <c r="T61" s="19" t="s">
        <v>89</v>
      </c>
      <c r="U61" s="7"/>
      <c r="V61" s="2">
        <f t="shared" si="12"/>
        <v>0</v>
      </c>
      <c r="W61" s="2">
        <f t="shared" si="13"/>
        <v>0</v>
      </c>
      <c r="X61" s="2">
        <f t="shared" si="14"/>
        <v>4.25</v>
      </c>
      <c r="Y61" s="2">
        <f t="shared" si="15"/>
        <v>0</v>
      </c>
    </row>
    <row r="62" spans="1:25" ht="15" customHeight="1" x14ac:dyDescent="0.25">
      <c r="A62" s="87" t="s">
        <v>279</v>
      </c>
      <c r="B62" s="7" t="s">
        <v>246</v>
      </c>
      <c r="C62" s="7" t="s">
        <v>280</v>
      </c>
      <c r="D62" s="7">
        <v>124194739</v>
      </c>
      <c r="E62" s="7" t="s">
        <v>61</v>
      </c>
      <c r="F62" s="19" t="s">
        <v>8</v>
      </c>
      <c r="G62" s="19" t="s">
        <v>8</v>
      </c>
      <c r="H62" s="19" t="s">
        <v>8</v>
      </c>
      <c r="I62" s="19" t="s">
        <v>8</v>
      </c>
      <c r="J62" s="19" t="s">
        <v>8</v>
      </c>
      <c r="K62" s="19" t="s">
        <v>8</v>
      </c>
      <c r="L62" s="19" t="s">
        <v>8</v>
      </c>
      <c r="M62" s="19" t="s">
        <v>8</v>
      </c>
      <c r="N62" s="19" t="s">
        <v>90</v>
      </c>
      <c r="O62" s="19" t="s">
        <v>90</v>
      </c>
      <c r="P62" s="19" t="s">
        <v>90</v>
      </c>
      <c r="Q62" s="19" t="s">
        <v>90</v>
      </c>
      <c r="R62" s="19" t="s">
        <v>90</v>
      </c>
      <c r="S62" s="19" t="s">
        <v>90</v>
      </c>
      <c r="T62" s="19" t="s">
        <v>89</v>
      </c>
      <c r="U62" s="7"/>
      <c r="V62" s="2">
        <f t="shared" si="12"/>
        <v>0</v>
      </c>
      <c r="W62" s="2">
        <f t="shared" si="13"/>
        <v>8</v>
      </c>
      <c r="X62" s="2">
        <f t="shared" si="14"/>
        <v>0</v>
      </c>
      <c r="Y62" s="2">
        <f t="shared" si="15"/>
        <v>0</v>
      </c>
    </row>
    <row r="63" spans="1:25" ht="15" customHeight="1" x14ac:dyDescent="0.25">
      <c r="A63" s="7" t="s">
        <v>209</v>
      </c>
      <c r="B63" s="7" t="s">
        <v>278</v>
      </c>
      <c r="C63" s="7" t="s">
        <v>210</v>
      </c>
      <c r="D63" s="7">
        <v>124487927</v>
      </c>
      <c r="E63" s="7" t="s">
        <v>61</v>
      </c>
      <c r="F63" s="19" t="s">
        <v>89</v>
      </c>
      <c r="G63" s="19" t="s">
        <v>90</v>
      </c>
      <c r="H63" s="19" t="s">
        <v>90</v>
      </c>
      <c r="I63" s="19" t="s">
        <v>90</v>
      </c>
      <c r="J63" s="19" t="s">
        <v>90</v>
      </c>
      <c r="K63" s="19" t="s">
        <v>90</v>
      </c>
      <c r="L63" s="19" t="s">
        <v>89</v>
      </c>
      <c r="M63" s="19" t="s">
        <v>89</v>
      </c>
      <c r="N63" s="19" t="s">
        <v>90</v>
      </c>
      <c r="O63" s="19" t="s">
        <v>90</v>
      </c>
      <c r="P63" s="19" t="s">
        <v>90</v>
      </c>
      <c r="Q63" s="19" t="s">
        <v>90</v>
      </c>
      <c r="R63" s="19" t="s">
        <v>90</v>
      </c>
      <c r="S63" s="19" t="s">
        <v>89</v>
      </c>
      <c r="T63" s="19" t="s">
        <v>89</v>
      </c>
      <c r="U63" s="7"/>
      <c r="V63" s="2">
        <f t="shared" si="12"/>
        <v>0</v>
      </c>
      <c r="W63" s="2">
        <f t="shared" si="13"/>
        <v>0</v>
      </c>
      <c r="X63" s="2">
        <f t="shared" si="14"/>
        <v>0</v>
      </c>
      <c r="Y63" s="2">
        <f t="shared" si="15"/>
        <v>0</v>
      </c>
    </row>
    <row r="64" spans="1:25" ht="15" customHeight="1" x14ac:dyDescent="0.25">
      <c r="A64" s="19" t="s">
        <v>175</v>
      </c>
      <c r="B64" s="7" t="s">
        <v>278</v>
      </c>
      <c r="C64" s="7" t="s">
        <v>176</v>
      </c>
      <c r="D64" s="7">
        <v>123627127</v>
      </c>
      <c r="E64" s="7" t="s">
        <v>61</v>
      </c>
      <c r="F64" s="120">
        <v>15</v>
      </c>
      <c r="G64" s="19" t="s">
        <v>90</v>
      </c>
      <c r="H64" s="19" t="s">
        <v>90</v>
      </c>
      <c r="I64" s="19" t="s">
        <v>89</v>
      </c>
      <c r="J64" s="19" t="s">
        <v>90</v>
      </c>
      <c r="K64" s="19" t="s">
        <v>90</v>
      </c>
      <c r="L64" s="19" t="s">
        <v>89</v>
      </c>
      <c r="M64" s="19" t="s">
        <v>90</v>
      </c>
      <c r="N64" s="19">
        <v>30</v>
      </c>
      <c r="O64" s="19" t="s">
        <v>90</v>
      </c>
      <c r="P64" s="19" t="s">
        <v>89</v>
      </c>
      <c r="Q64" s="19" t="s">
        <v>90</v>
      </c>
      <c r="R64" s="19" t="s">
        <v>90</v>
      </c>
      <c r="S64" s="19" t="s">
        <v>89</v>
      </c>
      <c r="T64" s="19" t="s">
        <v>90</v>
      </c>
      <c r="U64" s="7"/>
      <c r="V64" s="2">
        <f t="shared" si="12"/>
        <v>0</v>
      </c>
      <c r="W64" s="2">
        <f t="shared" si="13"/>
        <v>0</v>
      </c>
      <c r="X64" s="2">
        <f t="shared" si="14"/>
        <v>0.75</v>
      </c>
      <c r="Y64" s="2">
        <f t="shared" si="15"/>
        <v>0</v>
      </c>
    </row>
    <row r="65" spans="1:25" ht="15" customHeight="1" x14ac:dyDescent="0.25">
      <c r="A65" s="7" t="s">
        <v>204</v>
      </c>
      <c r="B65" s="7" t="s">
        <v>34</v>
      </c>
      <c r="C65" s="7" t="s">
        <v>205</v>
      </c>
      <c r="D65" s="7">
        <v>122033335</v>
      </c>
      <c r="E65" s="7" t="s">
        <v>61</v>
      </c>
      <c r="F65" s="19" t="s">
        <v>90</v>
      </c>
      <c r="G65" s="19" t="s">
        <v>90</v>
      </c>
      <c r="H65" s="19" t="s">
        <v>90</v>
      </c>
      <c r="I65" s="77">
        <v>240</v>
      </c>
      <c r="J65" s="86" t="s">
        <v>91</v>
      </c>
      <c r="K65" s="19" t="s">
        <v>90</v>
      </c>
      <c r="L65" s="19" t="s">
        <v>89</v>
      </c>
      <c r="M65" s="19" t="s">
        <v>90</v>
      </c>
      <c r="N65" s="120">
        <v>15</v>
      </c>
      <c r="O65" s="19">
        <v>30</v>
      </c>
      <c r="P65" s="19" t="s">
        <v>90</v>
      </c>
      <c r="Q65" s="19" t="s">
        <v>89</v>
      </c>
      <c r="R65" s="19" t="s">
        <v>90</v>
      </c>
      <c r="S65" s="19" t="s">
        <v>89</v>
      </c>
      <c r="T65" s="19" t="s">
        <v>90</v>
      </c>
      <c r="U65" s="20"/>
      <c r="V65" s="2">
        <f t="shared" si="12"/>
        <v>0</v>
      </c>
      <c r="W65" s="2">
        <f t="shared" si="13"/>
        <v>0</v>
      </c>
      <c r="X65" s="2">
        <f t="shared" si="14"/>
        <v>4.75</v>
      </c>
      <c r="Y65" s="2">
        <f t="shared" si="15"/>
        <v>0</v>
      </c>
    </row>
    <row r="66" spans="1:25" ht="15" customHeight="1" x14ac:dyDescent="0.25">
      <c r="A66" s="19" t="s">
        <v>117</v>
      </c>
      <c r="B66" s="7" t="s">
        <v>93</v>
      </c>
      <c r="C66" s="7" t="s">
        <v>118</v>
      </c>
      <c r="D66" s="7">
        <v>121243687</v>
      </c>
      <c r="E66" s="7" t="s">
        <v>61</v>
      </c>
      <c r="F66" s="19" t="s">
        <v>89</v>
      </c>
      <c r="G66" s="19" t="s">
        <v>28</v>
      </c>
      <c r="H66" s="19" t="s">
        <v>8</v>
      </c>
      <c r="I66" s="19" t="s">
        <v>90</v>
      </c>
      <c r="J66" s="19" t="s">
        <v>90</v>
      </c>
      <c r="K66" s="19" t="s">
        <v>90</v>
      </c>
      <c r="L66" s="19" t="s">
        <v>89</v>
      </c>
      <c r="M66" s="19" t="s">
        <v>89</v>
      </c>
      <c r="N66" s="19" t="s">
        <v>90</v>
      </c>
      <c r="O66" s="19" t="s">
        <v>90</v>
      </c>
      <c r="P66" s="19" t="s">
        <v>90</v>
      </c>
      <c r="Q66" s="19" t="s">
        <v>90</v>
      </c>
      <c r="R66" s="19" t="s">
        <v>90</v>
      </c>
      <c r="S66" s="19" t="s">
        <v>89</v>
      </c>
      <c r="T66" s="19" t="s">
        <v>89</v>
      </c>
      <c r="U66" s="7"/>
      <c r="V66" s="2">
        <f t="shared" si="12"/>
        <v>0</v>
      </c>
      <c r="W66" s="2">
        <f t="shared" si="13"/>
        <v>1</v>
      </c>
      <c r="X66" s="2">
        <f t="shared" si="14"/>
        <v>0</v>
      </c>
      <c r="Y66" s="2">
        <f t="shared" si="15"/>
        <v>1</v>
      </c>
    </row>
    <row r="67" spans="1:25" ht="15" customHeight="1" x14ac:dyDescent="0.25">
      <c r="A67" s="7" t="s">
        <v>197</v>
      </c>
      <c r="B67" s="7" t="s">
        <v>93</v>
      </c>
      <c r="C67" s="7" t="s">
        <v>198</v>
      </c>
      <c r="D67" s="7">
        <v>124190422</v>
      </c>
      <c r="E67" s="7" t="s">
        <v>61</v>
      </c>
      <c r="F67" s="19" t="s">
        <v>89</v>
      </c>
      <c r="G67" s="19" t="s">
        <v>90</v>
      </c>
      <c r="H67" s="19" t="s">
        <v>90</v>
      </c>
      <c r="I67" s="19" t="s">
        <v>90</v>
      </c>
      <c r="J67" s="19" t="s">
        <v>89</v>
      </c>
      <c r="K67" s="19" t="s">
        <v>90</v>
      </c>
      <c r="L67" s="19" t="s">
        <v>90</v>
      </c>
      <c r="M67" s="19" t="s">
        <v>89</v>
      </c>
      <c r="N67" s="19" t="s">
        <v>90</v>
      </c>
      <c r="O67" s="77">
        <v>300</v>
      </c>
      <c r="P67" s="19" t="s">
        <v>90</v>
      </c>
      <c r="Q67" s="19" t="s">
        <v>89</v>
      </c>
      <c r="R67" s="19" t="s">
        <v>28</v>
      </c>
      <c r="S67" s="19" t="s">
        <v>8</v>
      </c>
      <c r="T67" s="19" t="s">
        <v>89</v>
      </c>
      <c r="U67" s="7"/>
      <c r="V67" s="2">
        <f t="shared" si="12"/>
        <v>0</v>
      </c>
      <c r="W67" s="2">
        <f t="shared" si="13"/>
        <v>1</v>
      </c>
      <c r="X67" s="2">
        <f t="shared" si="14"/>
        <v>5</v>
      </c>
      <c r="Y67" s="2">
        <f t="shared" si="15"/>
        <v>1</v>
      </c>
    </row>
    <row r="68" spans="1:25" ht="15" customHeight="1" x14ac:dyDescent="0.25">
      <c r="A68" s="7" t="s">
        <v>215</v>
      </c>
      <c r="B68" s="7" t="s">
        <v>34</v>
      </c>
      <c r="C68" s="7" t="s">
        <v>216</v>
      </c>
      <c r="D68" s="7">
        <v>124497348</v>
      </c>
      <c r="E68" s="7" t="s">
        <v>61</v>
      </c>
      <c r="F68" s="19" t="s">
        <v>89</v>
      </c>
      <c r="G68" s="19" t="s">
        <v>90</v>
      </c>
      <c r="H68" s="19" t="s">
        <v>90</v>
      </c>
      <c r="I68" s="19" t="s">
        <v>89</v>
      </c>
      <c r="J68" s="19" t="s">
        <v>90</v>
      </c>
      <c r="K68" s="19" t="s">
        <v>90</v>
      </c>
      <c r="L68" s="19" t="s">
        <v>90</v>
      </c>
      <c r="M68" s="19" t="s">
        <v>89</v>
      </c>
      <c r="N68" s="19" t="s">
        <v>90</v>
      </c>
      <c r="O68" s="19" t="s">
        <v>89</v>
      </c>
      <c r="P68" s="19" t="s">
        <v>89</v>
      </c>
      <c r="Q68" s="19" t="s">
        <v>90</v>
      </c>
      <c r="R68" s="19" t="s">
        <v>90</v>
      </c>
      <c r="S68" s="19" t="s">
        <v>90</v>
      </c>
      <c r="T68" s="19" t="s">
        <v>90</v>
      </c>
      <c r="U68" s="7"/>
      <c r="V68" s="2">
        <f t="shared" si="12"/>
        <v>0</v>
      </c>
      <c r="W68" s="2">
        <f t="shared" si="13"/>
        <v>0</v>
      </c>
      <c r="X68" s="2">
        <f t="shared" si="14"/>
        <v>0</v>
      </c>
      <c r="Y68" s="2">
        <f t="shared" si="15"/>
        <v>0</v>
      </c>
    </row>
    <row r="69" spans="1:25" ht="15" customHeight="1" x14ac:dyDescent="0.25">
      <c r="A69" s="19" t="s">
        <v>179</v>
      </c>
      <c r="B69" s="7" t="s">
        <v>93</v>
      </c>
      <c r="C69" s="7" t="s">
        <v>186</v>
      </c>
      <c r="D69" s="19">
        <v>123922452</v>
      </c>
      <c r="E69" s="7" t="s">
        <v>61</v>
      </c>
      <c r="F69" s="19" t="s">
        <v>89</v>
      </c>
      <c r="G69" s="19" t="s">
        <v>90</v>
      </c>
      <c r="H69" s="19" t="s">
        <v>90</v>
      </c>
      <c r="I69" s="19" t="s">
        <v>90</v>
      </c>
      <c r="J69" s="19" t="s">
        <v>90</v>
      </c>
      <c r="K69" s="19" t="s">
        <v>89</v>
      </c>
      <c r="L69" s="19">
        <v>30</v>
      </c>
      <c r="M69" s="19" t="s">
        <v>89</v>
      </c>
      <c r="N69" s="19" t="s">
        <v>90</v>
      </c>
      <c r="O69" s="19">
        <v>120</v>
      </c>
      <c r="P69" s="19" t="s">
        <v>90</v>
      </c>
      <c r="Q69" s="19" t="s">
        <v>90</v>
      </c>
      <c r="R69" s="19" t="s">
        <v>89</v>
      </c>
      <c r="S69" s="19" t="s">
        <v>7</v>
      </c>
      <c r="T69" s="19" t="s">
        <v>89</v>
      </c>
      <c r="U69" s="20"/>
      <c r="V69" s="2">
        <f t="shared" si="12"/>
        <v>1</v>
      </c>
      <c r="W69" s="2">
        <f t="shared" si="13"/>
        <v>0</v>
      </c>
      <c r="X69" s="2">
        <f t="shared" si="14"/>
        <v>2.5</v>
      </c>
      <c r="Y69" s="2">
        <f t="shared" si="15"/>
        <v>0</v>
      </c>
    </row>
    <row r="70" spans="1:25" ht="15" customHeight="1" x14ac:dyDescent="0.25">
      <c r="A70" s="7" t="s">
        <v>126</v>
      </c>
      <c r="B70" s="20" t="s">
        <v>127</v>
      </c>
      <c r="C70" s="7" t="s">
        <v>130</v>
      </c>
      <c r="D70" s="7">
        <v>122169089</v>
      </c>
      <c r="E70" s="20" t="s">
        <v>61</v>
      </c>
      <c r="F70" s="7" t="s">
        <v>90</v>
      </c>
      <c r="G70" s="7" t="s">
        <v>90</v>
      </c>
      <c r="H70" s="7" t="s">
        <v>89</v>
      </c>
      <c r="I70" s="7" t="s">
        <v>90</v>
      </c>
      <c r="J70" s="7">
        <v>60</v>
      </c>
      <c r="K70" s="7">
        <v>60</v>
      </c>
      <c r="L70" s="7" t="s">
        <v>90</v>
      </c>
      <c r="M70" s="7" t="s">
        <v>89</v>
      </c>
      <c r="N70" s="7" t="s">
        <v>90</v>
      </c>
      <c r="O70" s="7" t="s">
        <v>90</v>
      </c>
      <c r="P70" s="7" t="s">
        <v>90</v>
      </c>
      <c r="Q70" s="86" t="s">
        <v>91</v>
      </c>
      <c r="R70" s="7" t="s">
        <v>90</v>
      </c>
      <c r="S70" s="7" t="s">
        <v>89</v>
      </c>
      <c r="T70" s="7" t="s">
        <v>90</v>
      </c>
      <c r="U70" s="7"/>
      <c r="V70" s="2">
        <f t="shared" si="12"/>
        <v>0</v>
      </c>
      <c r="W70" s="2">
        <f t="shared" si="13"/>
        <v>0</v>
      </c>
      <c r="X70" s="2">
        <f t="shared" si="14"/>
        <v>2</v>
      </c>
      <c r="Y70" s="2">
        <f t="shared" si="15"/>
        <v>0</v>
      </c>
    </row>
    <row r="71" spans="1:25" ht="15" customHeight="1" x14ac:dyDescent="0.25">
      <c r="A71" s="19" t="s">
        <v>178</v>
      </c>
      <c r="B71" s="7" t="s">
        <v>93</v>
      </c>
      <c r="C71" s="7" t="s">
        <v>185</v>
      </c>
      <c r="D71" s="19">
        <v>122194053</v>
      </c>
      <c r="E71" s="7" t="s">
        <v>61</v>
      </c>
      <c r="F71" s="19" t="s">
        <v>89</v>
      </c>
      <c r="G71" s="19" t="s">
        <v>90</v>
      </c>
      <c r="H71" s="19" t="s">
        <v>90</v>
      </c>
      <c r="I71" s="19" t="s">
        <v>89</v>
      </c>
      <c r="J71" s="19" t="s">
        <v>90</v>
      </c>
      <c r="K71" s="19" t="s">
        <v>90</v>
      </c>
      <c r="L71" s="19" t="s">
        <v>90</v>
      </c>
      <c r="M71" s="86" t="s">
        <v>91</v>
      </c>
      <c r="N71" s="19" t="s">
        <v>90</v>
      </c>
      <c r="O71" s="19" t="s">
        <v>90</v>
      </c>
      <c r="P71" s="19" t="s">
        <v>90</v>
      </c>
      <c r="Q71" s="86" t="s">
        <v>91</v>
      </c>
      <c r="R71" s="19" t="s">
        <v>90</v>
      </c>
      <c r="S71" s="19" t="s">
        <v>90</v>
      </c>
      <c r="T71" s="19" t="s">
        <v>89</v>
      </c>
      <c r="U71" s="7"/>
      <c r="V71" s="2">
        <f t="shared" si="12"/>
        <v>0</v>
      </c>
      <c r="W71" s="2">
        <f t="shared" si="13"/>
        <v>0</v>
      </c>
      <c r="X71" s="2">
        <f t="shared" si="14"/>
        <v>0</v>
      </c>
      <c r="Y71" s="2">
        <f t="shared" si="15"/>
        <v>0</v>
      </c>
    </row>
    <row r="72" spans="1:25" ht="15" customHeight="1" x14ac:dyDescent="0.25">
      <c r="A72" s="7" t="s">
        <v>248</v>
      </c>
      <c r="B72" s="7" t="s">
        <v>281</v>
      </c>
      <c r="C72" s="7" t="s">
        <v>253</v>
      </c>
      <c r="D72" s="7">
        <v>124904251</v>
      </c>
      <c r="E72" s="7" t="s">
        <v>61</v>
      </c>
      <c r="F72" s="19" t="s">
        <v>89</v>
      </c>
      <c r="G72" s="19" t="s">
        <v>90</v>
      </c>
      <c r="H72" s="19" t="s">
        <v>90</v>
      </c>
      <c r="I72" s="19" t="s">
        <v>90</v>
      </c>
      <c r="J72" s="19" t="s">
        <v>90</v>
      </c>
      <c r="K72" s="19" t="s">
        <v>90</v>
      </c>
      <c r="L72" s="19" t="s">
        <v>89</v>
      </c>
      <c r="M72" s="19" t="s">
        <v>89</v>
      </c>
      <c r="N72" s="19" t="s">
        <v>90</v>
      </c>
      <c r="O72" s="19" t="s">
        <v>90</v>
      </c>
      <c r="P72" s="19" t="s">
        <v>90</v>
      </c>
      <c r="Q72" s="19" t="s">
        <v>90</v>
      </c>
      <c r="R72" s="19" t="s">
        <v>90</v>
      </c>
      <c r="S72" s="19" t="s">
        <v>89</v>
      </c>
      <c r="T72" s="19" t="s">
        <v>89</v>
      </c>
      <c r="U72" s="7"/>
      <c r="V72" s="2">
        <f t="shared" ref="V72:V123" si="16">COUNTIF(F72:U72,$V$2)</f>
        <v>0</v>
      </c>
      <c r="W72" s="2">
        <f t="shared" ref="W72:W123" si="17">COUNTIF(F72:U72,$W$2)</f>
        <v>0</v>
      </c>
      <c r="X72" s="2">
        <f t="shared" ref="X72:X123" si="18">+SUM(F72:U72)/60</f>
        <v>0</v>
      </c>
      <c r="Y72" s="2">
        <f t="shared" ref="Y72:Y123" si="19">COUNTIF(F72:U72,$Y$2)</f>
        <v>0</v>
      </c>
    </row>
    <row r="73" spans="1:25" ht="15" customHeight="1" x14ac:dyDescent="0.25">
      <c r="A73" s="19" t="s">
        <v>86</v>
      </c>
      <c r="B73" s="7" t="s">
        <v>278</v>
      </c>
      <c r="C73" s="7" t="s">
        <v>87</v>
      </c>
      <c r="D73" s="19">
        <v>122974157</v>
      </c>
      <c r="E73" s="7" t="s">
        <v>61</v>
      </c>
      <c r="F73" s="19" t="s">
        <v>89</v>
      </c>
      <c r="G73" s="19" t="s">
        <v>89</v>
      </c>
      <c r="H73" s="19" t="s">
        <v>28</v>
      </c>
      <c r="I73" s="19" t="s">
        <v>8</v>
      </c>
      <c r="J73" s="19" t="s">
        <v>8</v>
      </c>
      <c r="K73" s="19" t="s">
        <v>90</v>
      </c>
      <c r="L73" s="19" t="s">
        <v>90</v>
      </c>
      <c r="M73" s="19" t="s">
        <v>89</v>
      </c>
      <c r="N73" s="19" t="s">
        <v>89</v>
      </c>
      <c r="O73" s="19" t="s">
        <v>90</v>
      </c>
      <c r="P73" s="19">
        <v>60</v>
      </c>
      <c r="Q73" s="19">
        <v>60</v>
      </c>
      <c r="R73" s="19" t="s">
        <v>90</v>
      </c>
      <c r="S73" s="19" t="s">
        <v>90</v>
      </c>
      <c r="T73" s="19" t="s">
        <v>89</v>
      </c>
      <c r="U73" s="7"/>
      <c r="V73" s="2">
        <f t="shared" si="16"/>
        <v>0</v>
      </c>
      <c r="W73" s="2">
        <f t="shared" si="17"/>
        <v>2</v>
      </c>
      <c r="X73" s="2">
        <f t="shared" si="18"/>
        <v>2</v>
      </c>
      <c r="Y73" s="2">
        <f t="shared" si="19"/>
        <v>1</v>
      </c>
    </row>
    <row r="74" spans="1:25" ht="15" customHeight="1" x14ac:dyDescent="0.25">
      <c r="A74" s="7" t="s">
        <v>249</v>
      </c>
      <c r="B74" s="7" t="s">
        <v>93</v>
      </c>
      <c r="C74" s="7" t="s">
        <v>254</v>
      </c>
      <c r="D74" s="7">
        <v>119719375</v>
      </c>
      <c r="E74" s="7" t="s">
        <v>61</v>
      </c>
      <c r="F74" s="19" t="s">
        <v>89</v>
      </c>
      <c r="G74" s="19" t="s">
        <v>89</v>
      </c>
      <c r="H74" s="19" t="s">
        <v>90</v>
      </c>
      <c r="I74" s="19">
        <v>30</v>
      </c>
      <c r="J74" s="19" t="s">
        <v>90</v>
      </c>
      <c r="K74" s="19">
        <v>30</v>
      </c>
      <c r="L74" s="19" t="s">
        <v>90</v>
      </c>
      <c r="M74" s="19" t="s">
        <v>89</v>
      </c>
      <c r="N74" s="19" t="s">
        <v>90</v>
      </c>
      <c r="O74" s="19" t="s">
        <v>90</v>
      </c>
      <c r="P74" s="19" t="s">
        <v>90</v>
      </c>
      <c r="Q74" s="19" t="s">
        <v>90</v>
      </c>
      <c r="R74" s="19" t="s">
        <v>89</v>
      </c>
      <c r="S74" s="19" t="s">
        <v>89</v>
      </c>
      <c r="T74" s="19" t="s">
        <v>90</v>
      </c>
      <c r="U74" s="7"/>
      <c r="V74" s="2">
        <f t="shared" si="16"/>
        <v>0</v>
      </c>
      <c r="W74" s="2">
        <f t="shared" si="17"/>
        <v>0</v>
      </c>
      <c r="X74" s="2">
        <f t="shared" si="18"/>
        <v>1</v>
      </c>
      <c r="Y74" s="2">
        <f t="shared" si="19"/>
        <v>0</v>
      </c>
    </row>
    <row r="75" spans="1:25" ht="15" customHeight="1" x14ac:dyDescent="0.25">
      <c r="A75" s="19" t="s">
        <v>146</v>
      </c>
      <c r="B75" s="7" t="s">
        <v>93</v>
      </c>
      <c r="C75" s="7" t="s">
        <v>147</v>
      </c>
      <c r="D75" s="7">
        <v>117909408</v>
      </c>
      <c r="E75" s="7" t="s">
        <v>61</v>
      </c>
      <c r="F75" s="19">
        <v>30</v>
      </c>
      <c r="G75" s="19" t="s">
        <v>89</v>
      </c>
      <c r="H75" s="19" t="s">
        <v>90</v>
      </c>
      <c r="I75" s="19" t="s">
        <v>90</v>
      </c>
      <c r="J75" s="19" t="s">
        <v>90</v>
      </c>
      <c r="K75" s="19" t="s">
        <v>90</v>
      </c>
      <c r="L75" s="19" t="s">
        <v>89</v>
      </c>
      <c r="M75" s="19" t="s">
        <v>90</v>
      </c>
      <c r="N75" s="19" t="s">
        <v>89</v>
      </c>
      <c r="O75" s="19" t="s">
        <v>90</v>
      </c>
      <c r="P75" s="19" t="s">
        <v>90</v>
      </c>
      <c r="Q75" s="19" t="s">
        <v>90</v>
      </c>
      <c r="R75" s="19" t="s">
        <v>90</v>
      </c>
      <c r="S75" s="19" t="s">
        <v>89</v>
      </c>
      <c r="T75" s="19" t="s">
        <v>90</v>
      </c>
      <c r="U75" s="7"/>
      <c r="V75" s="2">
        <f t="shared" si="16"/>
        <v>0</v>
      </c>
      <c r="W75" s="2">
        <f t="shared" si="17"/>
        <v>0</v>
      </c>
      <c r="X75" s="2">
        <f t="shared" si="18"/>
        <v>0.5</v>
      </c>
      <c r="Y75" s="2">
        <f t="shared" si="19"/>
        <v>0</v>
      </c>
    </row>
    <row r="76" spans="1:25" ht="15" customHeight="1" x14ac:dyDescent="0.25">
      <c r="A76" s="7" t="s">
        <v>275</v>
      </c>
      <c r="B76" s="7" t="s">
        <v>93</v>
      </c>
      <c r="C76" s="7" t="s">
        <v>276</v>
      </c>
      <c r="D76" s="7">
        <v>125013219</v>
      </c>
      <c r="E76" s="7" t="s">
        <v>61</v>
      </c>
      <c r="F76" s="19" t="s">
        <v>89</v>
      </c>
      <c r="G76" s="19" t="s">
        <v>90</v>
      </c>
      <c r="H76" s="19" t="s">
        <v>90</v>
      </c>
      <c r="I76" s="19" t="s">
        <v>90</v>
      </c>
      <c r="J76" s="19" t="s">
        <v>90</v>
      </c>
      <c r="K76" s="19" t="s">
        <v>90</v>
      </c>
      <c r="L76" s="19" t="s">
        <v>89</v>
      </c>
      <c r="M76" s="19" t="s">
        <v>89</v>
      </c>
      <c r="N76" s="19" t="s">
        <v>90</v>
      </c>
      <c r="O76" s="19" t="s">
        <v>90</v>
      </c>
      <c r="P76" s="19" t="s">
        <v>90</v>
      </c>
      <c r="Q76" s="19" t="s">
        <v>90</v>
      </c>
      <c r="R76" s="19" t="s">
        <v>89</v>
      </c>
      <c r="S76" s="19" t="s">
        <v>89</v>
      </c>
      <c r="T76" s="19" t="s">
        <v>90</v>
      </c>
      <c r="U76" s="7"/>
      <c r="V76" s="2">
        <f t="shared" si="16"/>
        <v>0</v>
      </c>
      <c r="W76" s="2">
        <f t="shared" si="17"/>
        <v>0</v>
      </c>
      <c r="X76" s="2">
        <f t="shared" si="18"/>
        <v>0</v>
      </c>
      <c r="Y76" s="2">
        <f t="shared" si="19"/>
        <v>0</v>
      </c>
    </row>
    <row r="77" spans="1:25" ht="15" customHeight="1" x14ac:dyDescent="0.25">
      <c r="A77" s="7" t="s">
        <v>222</v>
      </c>
      <c r="B77" s="20" t="s">
        <v>127</v>
      </c>
      <c r="C77" s="7" t="s">
        <v>162</v>
      </c>
      <c r="D77" s="7">
        <v>123421471</v>
      </c>
      <c r="E77" s="20" t="s">
        <v>61</v>
      </c>
      <c r="F77" s="7">
        <v>240</v>
      </c>
      <c r="G77" s="7" t="s">
        <v>90</v>
      </c>
      <c r="H77" s="7" t="s">
        <v>90</v>
      </c>
      <c r="I77" s="7" t="s">
        <v>90</v>
      </c>
      <c r="J77" s="7" t="s">
        <v>89</v>
      </c>
      <c r="K77" s="7" t="s">
        <v>90</v>
      </c>
      <c r="L77" s="7" t="s">
        <v>90</v>
      </c>
      <c r="M77" s="7" t="s">
        <v>89</v>
      </c>
      <c r="N77" s="7">
        <v>30</v>
      </c>
      <c r="O77" s="7">
        <v>60</v>
      </c>
      <c r="P77" s="7" t="s">
        <v>90</v>
      </c>
      <c r="Q77" s="7" t="s">
        <v>89</v>
      </c>
      <c r="R77" s="95" t="s">
        <v>28</v>
      </c>
      <c r="S77" s="7" t="s">
        <v>89</v>
      </c>
      <c r="T77" s="7" t="s">
        <v>90</v>
      </c>
      <c r="U77" s="7"/>
      <c r="V77" s="2">
        <f t="shared" si="16"/>
        <v>0</v>
      </c>
      <c r="W77" s="2">
        <f t="shared" si="17"/>
        <v>0</v>
      </c>
      <c r="X77" s="2">
        <f t="shared" si="18"/>
        <v>5.5</v>
      </c>
      <c r="Y77" s="2">
        <f t="shared" si="19"/>
        <v>1</v>
      </c>
    </row>
    <row r="78" spans="1:25" ht="15" customHeight="1" x14ac:dyDescent="0.25">
      <c r="A78" s="19" t="s">
        <v>180</v>
      </c>
      <c r="B78" s="7" t="s">
        <v>93</v>
      </c>
      <c r="C78" s="7" t="s">
        <v>187</v>
      </c>
      <c r="D78" s="19">
        <v>123921942</v>
      </c>
      <c r="E78" s="7" t="s">
        <v>61</v>
      </c>
      <c r="F78" s="19" t="s">
        <v>89</v>
      </c>
      <c r="G78" s="19" t="s">
        <v>90</v>
      </c>
      <c r="H78" s="19" t="s">
        <v>89</v>
      </c>
      <c r="I78" s="19" t="s">
        <v>90</v>
      </c>
      <c r="J78" s="19" t="s">
        <v>90</v>
      </c>
      <c r="K78" s="19" t="s">
        <v>90</v>
      </c>
      <c r="L78" s="19" t="s">
        <v>89</v>
      </c>
      <c r="M78" s="19" t="s">
        <v>7</v>
      </c>
      <c r="N78" s="19" t="s">
        <v>90</v>
      </c>
      <c r="O78" s="19" t="s">
        <v>89</v>
      </c>
      <c r="P78" s="19" t="s">
        <v>90</v>
      </c>
      <c r="Q78" s="19">
        <v>30</v>
      </c>
      <c r="R78" s="19" t="s">
        <v>90</v>
      </c>
      <c r="S78" s="19" t="s">
        <v>90</v>
      </c>
      <c r="T78" s="19" t="s">
        <v>89</v>
      </c>
      <c r="U78" s="7"/>
      <c r="V78" s="2">
        <f t="shared" si="16"/>
        <v>1</v>
      </c>
      <c r="W78" s="2">
        <f t="shared" si="17"/>
        <v>0</v>
      </c>
      <c r="X78" s="2">
        <f t="shared" si="18"/>
        <v>0.5</v>
      </c>
      <c r="Y78" s="2">
        <f t="shared" si="19"/>
        <v>0</v>
      </c>
    </row>
    <row r="79" spans="1:25" ht="1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100"/>
      <c r="M79" s="99"/>
      <c r="N79" s="99"/>
      <c r="O79" s="99"/>
      <c r="P79" s="99"/>
      <c r="Q79" s="99"/>
      <c r="R79" s="99"/>
      <c r="S79" s="99"/>
      <c r="T79" s="99"/>
      <c r="U79" s="7"/>
      <c r="V79" s="2">
        <f t="shared" si="16"/>
        <v>0</v>
      </c>
      <c r="W79" s="2">
        <f t="shared" si="17"/>
        <v>0</v>
      </c>
      <c r="X79" s="2">
        <f t="shared" si="18"/>
        <v>0</v>
      </c>
      <c r="Y79" s="2">
        <f t="shared" si="19"/>
        <v>0</v>
      </c>
    </row>
    <row r="80" spans="1:25" ht="1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100"/>
      <c r="M80" s="99"/>
      <c r="N80" s="99"/>
      <c r="O80" s="99"/>
      <c r="P80" s="99"/>
      <c r="Q80" s="99"/>
      <c r="R80" s="99"/>
      <c r="S80" s="99"/>
      <c r="T80" s="99"/>
      <c r="U80" s="7"/>
      <c r="V80" s="2">
        <f t="shared" si="16"/>
        <v>0</v>
      </c>
      <c r="W80" s="2">
        <f t="shared" si="17"/>
        <v>0</v>
      </c>
      <c r="X80" s="2">
        <f t="shared" si="18"/>
        <v>0</v>
      </c>
      <c r="Y80" s="2">
        <f t="shared" si="19"/>
        <v>0</v>
      </c>
    </row>
    <row r="81" spans="1:25" ht="1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100"/>
      <c r="L81" s="99"/>
      <c r="M81" s="99"/>
      <c r="N81" s="99"/>
      <c r="O81" s="99"/>
      <c r="P81" s="99"/>
      <c r="Q81" s="99"/>
      <c r="R81" s="99"/>
      <c r="S81" s="99"/>
      <c r="T81" s="99"/>
      <c r="U81" s="7"/>
      <c r="V81" s="2">
        <f t="shared" si="16"/>
        <v>0</v>
      </c>
      <c r="W81" s="2">
        <f t="shared" si="17"/>
        <v>0</v>
      </c>
      <c r="X81" s="2">
        <f t="shared" si="18"/>
        <v>0</v>
      </c>
      <c r="Y81" s="2">
        <f t="shared" si="19"/>
        <v>0</v>
      </c>
    </row>
    <row r="82" spans="1:25" ht="15" customHeight="1" x14ac:dyDescent="0.25">
      <c r="A82" s="7" t="s">
        <v>92</v>
      </c>
      <c r="B82" s="7" t="s">
        <v>35</v>
      </c>
      <c r="C82" s="7" t="s">
        <v>94</v>
      </c>
      <c r="D82" s="7">
        <v>122160930</v>
      </c>
      <c r="E82" s="7" t="s">
        <v>61</v>
      </c>
      <c r="F82" s="19" t="s">
        <v>89</v>
      </c>
      <c r="G82" s="19" t="s">
        <v>90</v>
      </c>
      <c r="H82" s="19" t="s">
        <v>90</v>
      </c>
      <c r="I82" s="19" t="s">
        <v>90</v>
      </c>
      <c r="J82" s="19" t="s">
        <v>90</v>
      </c>
      <c r="K82" s="19" t="s">
        <v>90</v>
      </c>
      <c r="L82" s="19" t="s">
        <v>90</v>
      </c>
      <c r="M82" s="19" t="s">
        <v>89</v>
      </c>
      <c r="N82" s="19" t="s">
        <v>90</v>
      </c>
      <c r="O82" s="19" t="s">
        <v>90</v>
      </c>
      <c r="P82" s="19" t="s">
        <v>90</v>
      </c>
      <c r="Q82" s="19" t="s">
        <v>90</v>
      </c>
      <c r="R82" s="19" t="s">
        <v>90</v>
      </c>
      <c r="S82" s="19" t="s">
        <v>90</v>
      </c>
      <c r="T82" s="19" t="s">
        <v>89</v>
      </c>
      <c r="U82" s="7"/>
      <c r="V82" s="2">
        <f t="shared" si="16"/>
        <v>0</v>
      </c>
      <c r="W82" s="2">
        <f t="shared" si="17"/>
        <v>0</v>
      </c>
      <c r="X82" s="2">
        <f t="shared" si="18"/>
        <v>0</v>
      </c>
      <c r="Y82" s="2">
        <f t="shared" si="19"/>
        <v>0</v>
      </c>
    </row>
    <row r="83" spans="1:25" ht="15" customHeight="1" x14ac:dyDescent="0.25">
      <c r="A83" s="7" t="s">
        <v>169</v>
      </c>
      <c r="B83" s="7" t="s">
        <v>35</v>
      </c>
      <c r="C83" s="7" t="s">
        <v>170</v>
      </c>
      <c r="D83" s="7">
        <v>123621922</v>
      </c>
      <c r="E83" s="7" t="s">
        <v>61</v>
      </c>
      <c r="F83" s="19" t="s">
        <v>90</v>
      </c>
      <c r="G83" s="19" t="s">
        <v>90</v>
      </c>
      <c r="H83" s="19" t="s">
        <v>89</v>
      </c>
      <c r="I83" s="19" t="s">
        <v>90</v>
      </c>
      <c r="J83" s="19" t="s">
        <v>90</v>
      </c>
      <c r="K83" s="19" t="s">
        <v>90</v>
      </c>
      <c r="L83" s="19" t="s">
        <v>89</v>
      </c>
      <c r="M83" s="19" t="s">
        <v>90</v>
      </c>
      <c r="N83" s="19" t="s">
        <v>90</v>
      </c>
      <c r="O83" s="19" t="s">
        <v>89</v>
      </c>
      <c r="P83" s="19" t="s">
        <v>90</v>
      </c>
      <c r="Q83" s="19" t="s">
        <v>90</v>
      </c>
      <c r="R83" s="19" t="s">
        <v>90</v>
      </c>
      <c r="S83" s="19" t="s">
        <v>89</v>
      </c>
      <c r="T83" s="19" t="s">
        <v>90</v>
      </c>
      <c r="U83" s="7"/>
      <c r="V83" s="2">
        <f t="shared" si="16"/>
        <v>0</v>
      </c>
      <c r="W83" s="2">
        <f t="shared" si="17"/>
        <v>0</v>
      </c>
      <c r="X83" s="2">
        <f t="shared" si="18"/>
        <v>0</v>
      </c>
      <c r="Y83" s="2">
        <f t="shared" si="19"/>
        <v>0</v>
      </c>
    </row>
    <row r="84" spans="1:25" ht="15" customHeight="1" x14ac:dyDescent="0.25">
      <c r="A84" s="19" t="s">
        <v>98</v>
      </c>
      <c r="B84" s="7" t="s">
        <v>35</v>
      </c>
      <c r="C84" s="7" t="s">
        <v>99</v>
      </c>
      <c r="D84" s="19">
        <v>123041758</v>
      </c>
      <c r="E84" s="7" t="s">
        <v>61</v>
      </c>
      <c r="F84" s="19" t="s">
        <v>90</v>
      </c>
      <c r="G84" s="19" t="s">
        <v>90</v>
      </c>
      <c r="H84" s="19" t="s">
        <v>90</v>
      </c>
      <c r="I84" s="19" t="s">
        <v>89</v>
      </c>
      <c r="J84" s="19" t="s">
        <v>90</v>
      </c>
      <c r="K84" s="19" t="s">
        <v>90</v>
      </c>
      <c r="L84" s="19" t="s">
        <v>89</v>
      </c>
      <c r="M84" s="19" t="s">
        <v>90</v>
      </c>
      <c r="N84" s="19" t="s">
        <v>90</v>
      </c>
      <c r="O84" s="19" t="s">
        <v>90</v>
      </c>
      <c r="P84" s="19" t="s">
        <v>89</v>
      </c>
      <c r="Q84" s="19" t="s">
        <v>90</v>
      </c>
      <c r="R84" s="19" t="s">
        <v>90</v>
      </c>
      <c r="S84" s="19" t="s">
        <v>89</v>
      </c>
      <c r="T84" s="19" t="s">
        <v>90</v>
      </c>
      <c r="U84" s="7"/>
      <c r="V84" s="2">
        <f t="shared" si="16"/>
        <v>0</v>
      </c>
      <c r="W84" s="2">
        <f t="shared" si="17"/>
        <v>0</v>
      </c>
      <c r="X84" s="2">
        <f t="shared" si="18"/>
        <v>0</v>
      </c>
      <c r="Y84" s="2">
        <f t="shared" si="19"/>
        <v>0</v>
      </c>
    </row>
    <row r="85" spans="1:25" ht="15" customHeight="1" x14ac:dyDescent="0.25">
      <c r="A85" s="7" t="s">
        <v>37</v>
      </c>
      <c r="B85" s="7" t="s">
        <v>35</v>
      </c>
      <c r="C85" s="7" t="s">
        <v>79</v>
      </c>
      <c r="D85" s="7">
        <v>121246359</v>
      </c>
      <c r="E85" s="7" t="s">
        <v>61</v>
      </c>
      <c r="F85" s="86" t="s">
        <v>91</v>
      </c>
      <c r="G85" s="19" t="s">
        <v>90</v>
      </c>
      <c r="H85" s="19" t="s">
        <v>90</v>
      </c>
      <c r="I85" s="19" t="s">
        <v>90</v>
      </c>
      <c r="J85" s="19" t="s">
        <v>89</v>
      </c>
      <c r="K85" s="19" t="s">
        <v>90</v>
      </c>
      <c r="L85" s="19" t="s">
        <v>90</v>
      </c>
      <c r="M85" s="19" t="s">
        <v>89</v>
      </c>
      <c r="N85" s="19" t="s">
        <v>90</v>
      </c>
      <c r="O85" s="19">
        <v>30</v>
      </c>
      <c r="P85" s="19">
        <v>30</v>
      </c>
      <c r="Q85" s="19" t="s">
        <v>89</v>
      </c>
      <c r="R85" s="19">
        <v>30</v>
      </c>
      <c r="S85" s="19">
        <v>30</v>
      </c>
      <c r="T85" s="19" t="s">
        <v>89</v>
      </c>
      <c r="U85" s="7"/>
      <c r="V85" s="2">
        <f t="shared" si="16"/>
        <v>0</v>
      </c>
      <c r="W85" s="2">
        <f t="shared" si="17"/>
        <v>0</v>
      </c>
      <c r="X85" s="2">
        <f t="shared" si="18"/>
        <v>2</v>
      </c>
      <c r="Y85" s="2">
        <f t="shared" si="19"/>
        <v>0</v>
      </c>
    </row>
    <row r="86" spans="1:25" ht="15" customHeight="1" x14ac:dyDescent="0.25">
      <c r="A86" s="7" t="s">
        <v>80</v>
      </c>
      <c r="B86" s="7" t="s">
        <v>35</v>
      </c>
      <c r="C86" s="7" t="s">
        <v>73</v>
      </c>
      <c r="D86" s="7">
        <v>121243257</v>
      </c>
      <c r="E86" s="7" t="s">
        <v>61</v>
      </c>
      <c r="F86" s="19" t="s">
        <v>90</v>
      </c>
      <c r="G86" s="19" t="s">
        <v>90</v>
      </c>
      <c r="H86" s="19" t="s">
        <v>89</v>
      </c>
      <c r="I86" s="19" t="s">
        <v>90</v>
      </c>
      <c r="J86" s="19" t="s">
        <v>90</v>
      </c>
      <c r="K86" s="19" t="s">
        <v>90</v>
      </c>
      <c r="L86" s="19" t="s">
        <v>89</v>
      </c>
      <c r="M86" s="19" t="s">
        <v>90</v>
      </c>
      <c r="N86" s="19" t="s">
        <v>90</v>
      </c>
      <c r="O86" s="19" t="s">
        <v>89</v>
      </c>
      <c r="P86" s="19" t="s">
        <v>90</v>
      </c>
      <c r="Q86" s="19" t="s">
        <v>90</v>
      </c>
      <c r="R86" s="19" t="s">
        <v>90</v>
      </c>
      <c r="S86" s="19" t="s">
        <v>89</v>
      </c>
      <c r="T86" s="19" t="s">
        <v>90</v>
      </c>
      <c r="U86" s="7"/>
      <c r="V86" s="2">
        <f t="shared" si="16"/>
        <v>0</v>
      </c>
      <c r="W86" s="2">
        <f t="shared" si="17"/>
        <v>0</v>
      </c>
      <c r="X86" s="2">
        <f t="shared" si="18"/>
        <v>0</v>
      </c>
      <c r="Y86" s="2">
        <f t="shared" si="19"/>
        <v>0</v>
      </c>
    </row>
    <row r="87" spans="1:25" ht="15" customHeight="1" x14ac:dyDescent="0.25">
      <c r="A87" s="19" t="s">
        <v>27</v>
      </c>
      <c r="B87" s="7" t="s">
        <v>35</v>
      </c>
      <c r="C87" s="7" t="s">
        <v>74</v>
      </c>
      <c r="D87" s="7">
        <v>121262042</v>
      </c>
      <c r="E87" s="7" t="s">
        <v>61</v>
      </c>
      <c r="F87" s="19" t="s">
        <v>89</v>
      </c>
      <c r="G87" s="19" t="s">
        <v>90</v>
      </c>
      <c r="H87" s="19" t="s">
        <v>90</v>
      </c>
      <c r="I87" s="19" t="s">
        <v>90</v>
      </c>
      <c r="J87" s="19" t="s">
        <v>89</v>
      </c>
      <c r="K87" s="19" t="s">
        <v>90</v>
      </c>
      <c r="L87" s="19">
        <v>30</v>
      </c>
      <c r="M87" s="19" t="s">
        <v>89</v>
      </c>
      <c r="N87" s="19" t="s">
        <v>90</v>
      </c>
      <c r="O87" s="19" t="s">
        <v>90</v>
      </c>
      <c r="P87" s="19" t="s">
        <v>90</v>
      </c>
      <c r="Q87" s="19" t="s">
        <v>89</v>
      </c>
      <c r="R87" s="19" t="s">
        <v>90</v>
      </c>
      <c r="S87" s="19" t="s">
        <v>90</v>
      </c>
      <c r="T87" s="19" t="s">
        <v>89</v>
      </c>
      <c r="U87" s="20"/>
      <c r="V87" s="2">
        <f t="shared" si="16"/>
        <v>0</v>
      </c>
      <c r="W87" s="2">
        <f t="shared" si="17"/>
        <v>0</v>
      </c>
      <c r="X87" s="2">
        <f t="shared" si="18"/>
        <v>0.5</v>
      </c>
      <c r="Y87" s="2">
        <f t="shared" si="19"/>
        <v>0</v>
      </c>
    </row>
    <row r="88" spans="1:25" ht="15" customHeight="1" x14ac:dyDescent="0.25">
      <c r="A88" s="7" t="s">
        <v>165</v>
      </c>
      <c r="B88" s="7" t="s">
        <v>35</v>
      </c>
      <c r="C88" s="7" t="s">
        <v>166</v>
      </c>
      <c r="D88" s="7">
        <v>123618456</v>
      </c>
      <c r="E88" s="7" t="s">
        <v>61</v>
      </c>
      <c r="F88" s="19" t="s">
        <v>89</v>
      </c>
      <c r="G88" s="19" t="s">
        <v>90</v>
      </c>
      <c r="H88" s="19" t="s">
        <v>90</v>
      </c>
      <c r="I88" s="19" t="s">
        <v>90</v>
      </c>
      <c r="J88" s="19" t="s">
        <v>90</v>
      </c>
      <c r="K88" s="19" t="s">
        <v>90</v>
      </c>
      <c r="L88" s="19" t="s">
        <v>90</v>
      </c>
      <c r="M88" s="19" t="s">
        <v>89</v>
      </c>
      <c r="N88" s="19" t="s">
        <v>90</v>
      </c>
      <c r="O88" s="19" t="s">
        <v>90</v>
      </c>
      <c r="P88" s="19" t="s">
        <v>90</v>
      </c>
      <c r="Q88" s="19" t="s">
        <v>90</v>
      </c>
      <c r="R88" s="19" t="s">
        <v>90</v>
      </c>
      <c r="S88" s="19" t="s">
        <v>90</v>
      </c>
      <c r="T88" s="19" t="s">
        <v>89</v>
      </c>
      <c r="U88" s="7"/>
      <c r="V88" s="2">
        <f t="shared" si="16"/>
        <v>0</v>
      </c>
      <c r="W88" s="2">
        <f t="shared" si="17"/>
        <v>0</v>
      </c>
      <c r="X88" s="2">
        <f t="shared" si="18"/>
        <v>0</v>
      </c>
      <c r="Y88" s="2">
        <f t="shared" si="19"/>
        <v>0</v>
      </c>
    </row>
    <row r="89" spans="1:25" ht="15" customHeight="1" x14ac:dyDescent="0.25">
      <c r="A89" s="7" t="s">
        <v>158</v>
      </c>
      <c r="B89" s="7" t="s">
        <v>35</v>
      </c>
      <c r="C89" s="7" t="s">
        <v>159</v>
      </c>
      <c r="D89" s="19">
        <v>123421919</v>
      </c>
      <c r="E89" s="7" t="s">
        <v>61</v>
      </c>
      <c r="F89" s="19" t="s">
        <v>89</v>
      </c>
      <c r="G89" s="19" t="s">
        <v>90</v>
      </c>
      <c r="H89" s="19" t="s">
        <v>89</v>
      </c>
      <c r="I89" s="19" t="s">
        <v>90</v>
      </c>
      <c r="J89" s="19" t="s">
        <v>90</v>
      </c>
      <c r="K89" s="19" t="s">
        <v>90</v>
      </c>
      <c r="L89" s="85">
        <v>60</v>
      </c>
      <c r="M89" s="19" t="s">
        <v>89</v>
      </c>
      <c r="N89" s="19" t="s">
        <v>90</v>
      </c>
      <c r="O89" s="19" t="s">
        <v>89</v>
      </c>
      <c r="P89" s="19" t="s">
        <v>90</v>
      </c>
      <c r="Q89" s="19" t="s">
        <v>90</v>
      </c>
      <c r="R89" s="19" t="s">
        <v>90</v>
      </c>
      <c r="S89" s="19" t="s">
        <v>90</v>
      </c>
      <c r="T89" s="19" t="s">
        <v>89</v>
      </c>
      <c r="U89" s="20"/>
      <c r="V89" s="2">
        <f t="shared" si="16"/>
        <v>0</v>
      </c>
      <c r="W89" s="2">
        <f t="shared" si="17"/>
        <v>0</v>
      </c>
      <c r="X89" s="2">
        <f t="shared" si="18"/>
        <v>1</v>
      </c>
      <c r="Y89" s="2">
        <f t="shared" si="19"/>
        <v>0</v>
      </c>
    </row>
    <row r="90" spans="1:25" ht="15" customHeight="1" x14ac:dyDescent="0.25">
      <c r="A90" s="19" t="s">
        <v>31</v>
      </c>
      <c r="B90" s="7" t="s">
        <v>35</v>
      </c>
      <c r="C90" s="7" t="s">
        <v>65</v>
      </c>
      <c r="D90" s="7">
        <v>121243307</v>
      </c>
      <c r="E90" s="7" t="s">
        <v>61</v>
      </c>
      <c r="F90" s="19" t="s">
        <v>89</v>
      </c>
      <c r="G90" s="19" t="s">
        <v>90</v>
      </c>
      <c r="H90" s="19" t="s">
        <v>89</v>
      </c>
      <c r="I90" s="19" t="s">
        <v>90</v>
      </c>
      <c r="J90" s="19" t="s">
        <v>90</v>
      </c>
      <c r="K90" s="19" t="s">
        <v>90</v>
      </c>
      <c r="L90" s="19" t="s">
        <v>89</v>
      </c>
      <c r="M90" s="19" t="s">
        <v>90</v>
      </c>
      <c r="N90" s="19" t="s">
        <v>90</v>
      </c>
      <c r="O90" s="86" t="s">
        <v>91</v>
      </c>
      <c r="P90" s="85">
        <v>90</v>
      </c>
      <c r="Q90" s="19" t="s">
        <v>90</v>
      </c>
      <c r="R90" s="19" t="s">
        <v>90</v>
      </c>
      <c r="S90" s="19" t="s">
        <v>90</v>
      </c>
      <c r="T90" s="19" t="s">
        <v>89</v>
      </c>
      <c r="U90" s="20"/>
      <c r="V90" s="2">
        <f t="shared" si="16"/>
        <v>0</v>
      </c>
      <c r="W90" s="2">
        <f t="shared" si="17"/>
        <v>0</v>
      </c>
      <c r="X90" s="2">
        <f t="shared" si="18"/>
        <v>1.5</v>
      </c>
      <c r="Y90" s="2">
        <f t="shared" si="19"/>
        <v>0</v>
      </c>
    </row>
    <row r="91" spans="1:25" ht="15" customHeight="1" x14ac:dyDescent="0.25">
      <c r="A91" s="19" t="s">
        <v>66</v>
      </c>
      <c r="B91" s="7" t="s">
        <v>35</v>
      </c>
      <c r="C91" s="7" t="s">
        <v>67</v>
      </c>
      <c r="D91" s="7">
        <v>122098791</v>
      </c>
      <c r="E91" s="7" t="s">
        <v>61</v>
      </c>
      <c r="F91" s="19" t="s">
        <v>89</v>
      </c>
      <c r="G91" s="19" t="s">
        <v>90</v>
      </c>
      <c r="H91" s="19" t="s">
        <v>90</v>
      </c>
      <c r="I91" s="19" t="s">
        <v>90</v>
      </c>
      <c r="J91" s="19" t="s">
        <v>90</v>
      </c>
      <c r="K91" s="19" t="s">
        <v>90</v>
      </c>
      <c r="L91" s="19" t="s">
        <v>89</v>
      </c>
      <c r="M91" s="19" t="s">
        <v>89</v>
      </c>
      <c r="N91" s="19" t="s">
        <v>90</v>
      </c>
      <c r="O91" s="19" t="s">
        <v>90</v>
      </c>
      <c r="P91" s="19" t="s">
        <v>90</v>
      </c>
      <c r="Q91" s="19">
        <v>120</v>
      </c>
      <c r="R91" s="19" t="s">
        <v>90</v>
      </c>
      <c r="S91" s="19" t="s">
        <v>89</v>
      </c>
      <c r="T91" s="19" t="s">
        <v>89</v>
      </c>
      <c r="U91" s="7"/>
      <c r="V91" s="2">
        <f t="shared" si="16"/>
        <v>0</v>
      </c>
      <c r="W91" s="2">
        <f t="shared" si="17"/>
        <v>0</v>
      </c>
      <c r="X91" s="2">
        <f t="shared" si="18"/>
        <v>2</v>
      </c>
      <c r="Y91" s="2">
        <f t="shared" si="19"/>
        <v>0</v>
      </c>
    </row>
    <row r="92" spans="1:25" ht="15" customHeight="1" x14ac:dyDescent="0.25">
      <c r="A92" s="19" t="s">
        <v>200</v>
      </c>
      <c r="B92" s="7" t="s">
        <v>35</v>
      </c>
      <c r="C92" s="19" t="s">
        <v>68</v>
      </c>
      <c r="D92" s="19">
        <v>121468755</v>
      </c>
      <c r="E92" s="7" t="s">
        <v>61</v>
      </c>
      <c r="F92" s="19" t="s">
        <v>90</v>
      </c>
      <c r="G92" s="19" t="s">
        <v>90</v>
      </c>
      <c r="H92" s="19" t="s">
        <v>90</v>
      </c>
      <c r="I92" s="19" t="s">
        <v>90</v>
      </c>
      <c r="J92" s="19" t="s">
        <v>90</v>
      </c>
      <c r="K92" s="19" t="s">
        <v>90</v>
      </c>
      <c r="L92" s="19" t="s">
        <v>89</v>
      </c>
      <c r="M92" s="19" t="s">
        <v>89</v>
      </c>
      <c r="N92" s="19" t="s">
        <v>90</v>
      </c>
      <c r="O92" s="19" t="s">
        <v>90</v>
      </c>
      <c r="P92" s="19" t="s">
        <v>89</v>
      </c>
      <c r="Q92" s="19" t="s">
        <v>89</v>
      </c>
      <c r="R92" s="19" t="s">
        <v>90</v>
      </c>
      <c r="S92" s="19" t="s">
        <v>90</v>
      </c>
      <c r="T92" s="19" t="s">
        <v>90</v>
      </c>
      <c r="U92" s="7"/>
      <c r="V92" s="2">
        <f t="shared" si="16"/>
        <v>0</v>
      </c>
      <c r="W92" s="2">
        <f t="shared" si="17"/>
        <v>0</v>
      </c>
      <c r="X92" s="2">
        <f t="shared" si="18"/>
        <v>0</v>
      </c>
      <c r="Y92" s="2">
        <f t="shared" si="19"/>
        <v>0</v>
      </c>
    </row>
    <row r="93" spans="1:25" ht="15" customHeight="1" x14ac:dyDescent="0.25">
      <c r="A93" s="7" t="s">
        <v>32</v>
      </c>
      <c r="B93" s="7" t="s">
        <v>35</v>
      </c>
      <c r="C93" s="7" t="s">
        <v>69</v>
      </c>
      <c r="D93" s="7">
        <v>121495386</v>
      </c>
      <c r="E93" s="7" t="s">
        <v>61</v>
      </c>
      <c r="F93" s="19" t="s">
        <v>89</v>
      </c>
      <c r="G93" s="19" t="s">
        <v>90</v>
      </c>
      <c r="H93" s="19" t="s">
        <v>90</v>
      </c>
      <c r="I93" s="19" t="s">
        <v>89</v>
      </c>
      <c r="J93" s="19" t="s">
        <v>90</v>
      </c>
      <c r="K93" s="19" t="s">
        <v>90</v>
      </c>
      <c r="L93" s="19" t="s">
        <v>90</v>
      </c>
      <c r="M93" s="19" t="s">
        <v>89</v>
      </c>
      <c r="N93" s="19" t="s">
        <v>90</v>
      </c>
      <c r="O93" s="19" t="s">
        <v>90</v>
      </c>
      <c r="P93" s="19" t="s">
        <v>89</v>
      </c>
      <c r="Q93" s="19" t="s">
        <v>90</v>
      </c>
      <c r="R93" s="19" t="s">
        <v>90</v>
      </c>
      <c r="S93" s="19" t="s">
        <v>7</v>
      </c>
      <c r="T93" s="19" t="s">
        <v>89</v>
      </c>
      <c r="U93" s="20"/>
      <c r="V93" s="2">
        <f t="shared" si="16"/>
        <v>1</v>
      </c>
      <c r="W93" s="2">
        <f t="shared" si="17"/>
        <v>0</v>
      </c>
      <c r="X93" s="2">
        <f t="shared" si="18"/>
        <v>0</v>
      </c>
      <c r="Y93" s="2">
        <f t="shared" si="19"/>
        <v>0</v>
      </c>
    </row>
    <row r="94" spans="1:25" ht="15" customHeight="1" x14ac:dyDescent="0.25">
      <c r="A94" s="7" t="s">
        <v>173</v>
      </c>
      <c r="B94" s="7" t="s">
        <v>35</v>
      </c>
      <c r="C94" s="7" t="s">
        <v>174</v>
      </c>
      <c r="D94" s="7">
        <v>116760745</v>
      </c>
      <c r="E94" s="7" t="s">
        <v>61</v>
      </c>
      <c r="F94" s="19" t="s">
        <v>90</v>
      </c>
      <c r="G94" s="19" t="s">
        <v>90</v>
      </c>
      <c r="H94" s="19" t="s">
        <v>90</v>
      </c>
      <c r="I94" s="19" t="s">
        <v>89</v>
      </c>
      <c r="J94" s="19">
        <v>30</v>
      </c>
      <c r="K94" s="19" t="s">
        <v>90</v>
      </c>
      <c r="L94" s="19" t="s">
        <v>90</v>
      </c>
      <c r="M94" s="19" t="s">
        <v>89</v>
      </c>
      <c r="N94" s="19" t="s">
        <v>90</v>
      </c>
      <c r="O94" s="19" t="s">
        <v>90</v>
      </c>
      <c r="P94" s="19" t="s">
        <v>89</v>
      </c>
      <c r="Q94" s="19" t="s">
        <v>90</v>
      </c>
      <c r="R94" s="19" t="s">
        <v>90</v>
      </c>
      <c r="S94" s="19" t="s">
        <v>89</v>
      </c>
      <c r="T94" s="19" t="s">
        <v>90</v>
      </c>
      <c r="U94" s="20"/>
      <c r="V94" s="2">
        <f t="shared" si="16"/>
        <v>0</v>
      </c>
      <c r="W94" s="2">
        <f t="shared" si="17"/>
        <v>0</v>
      </c>
      <c r="X94" s="2">
        <f t="shared" si="18"/>
        <v>0.5</v>
      </c>
      <c r="Y94" s="2">
        <f t="shared" si="19"/>
        <v>0</v>
      </c>
    </row>
    <row r="95" spans="1:25" ht="15" customHeight="1" x14ac:dyDescent="0.25">
      <c r="A95" s="7" t="s">
        <v>81</v>
      </c>
      <c r="B95" s="7" t="s">
        <v>35</v>
      </c>
      <c r="C95" s="7" t="s">
        <v>76</v>
      </c>
      <c r="D95" s="7">
        <v>121243034</v>
      </c>
      <c r="E95" s="7" t="s">
        <v>61</v>
      </c>
      <c r="F95" s="19" t="s">
        <v>89</v>
      </c>
      <c r="G95" s="19" t="s">
        <v>90</v>
      </c>
      <c r="H95" s="19" t="s">
        <v>90</v>
      </c>
      <c r="I95" s="19" t="s">
        <v>90</v>
      </c>
      <c r="J95" s="19" t="s">
        <v>90</v>
      </c>
      <c r="K95" s="19" t="s">
        <v>90</v>
      </c>
      <c r="L95" s="19" t="s">
        <v>89</v>
      </c>
      <c r="M95" s="19" t="s">
        <v>89</v>
      </c>
      <c r="N95" s="19" t="s">
        <v>90</v>
      </c>
      <c r="O95" s="19" t="s">
        <v>90</v>
      </c>
      <c r="P95" s="19">
        <v>60</v>
      </c>
      <c r="Q95" s="19">
        <v>60</v>
      </c>
      <c r="R95" s="19" t="s">
        <v>90</v>
      </c>
      <c r="S95" s="19" t="s">
        <v>89</v>
      </c>
      <c r="T95" s="19" t="s">
        <v>89</v>
      </c>
      <c r="U95" s="94"/>
      <c r="V95" s="2">
        <f t="shared" si="16"/>
        <v>0</v>
      </c>
      <c r="W95" s="2">
        <f t="shared" si="17"/>
        <v>0</v>
      </c>
      <c r="X95" s="2">
        <f t="shared" si="18"/>
        <v>2</v>
      </c>
      <c r="Y95" s="2">
        <f t="shared" si="19"/>
        <v>0</v>
      </c>
    </row>
    <row r="96" spans="1:25" ht="15" customHeight="1" x14ac:dyDescent="0.25">
      <c r="A96" s="7" t="s">
        <v>38</v>
      </c>
      <c r="B96" s="7" t="s">
        <v>35</v>
      </c>
      <c r="C96" s="7" t="s">
        <v>77</v>
      </c>
      <c r="D96" s="7">
        <v>121243513</v>
      </c>
      <c r="E96" s="7" t="s">
        <v>61</v>
      </c>
      <c r="F96" s="19" t="s">
        <v>89</v>
      </c>
      <c r="G96" s="19">
        <v>30</v>
      </c>
      <c r="H96" s="19" t="s">
        <v>90</v>
      </c>
      <c r="I96" s="19" t="s">
        <v>90</v>
      </c>
      <c r="J96" s="19">
        <v>60</v>
      </c>
      <c r="K96" s="19" t="s">
        <v>221</v>
      </c>
      <c r="L96" s="19" t="s">
        <v>89</v>
      </c>
      <c r="M96" s="19" t="s">
        <v>89</v>
      </c>
      <c r="N96" s="19" t="s">
        <v>90</v>
      </c>
      <c r="O96" s="19" t="s">
        <v>90</v>
      </c>
      <c r="P96" s="19" t="s">
        <v>90</v>
      </c>
      <c r="Q96" s="19" t="s">
        <v>90</v>
      </c>
      <c r="R96" s="19" t="s">
        <v>90</v>
      </c>
      <c r="S96" s="19" t="s">
        <v>89</v>
      </c>
      <c r="T96" s="19" t="s">
        <v>89</v>
      </c>
      <c r="U96" s="7"/>
      <c r="V96" s="2">
        <f t="shared" si="16"/>
        <v>0</v>
      </c>
      <c r="W96" s="2">
        <f t="shared" si="17"/>
        <v>0</v>
      </c>
      <c r="X96" s="2">
        <f t="shared" si="18"/>
        <v>1.5</v>
      </c>
      <c r="Y96" s="2">
        <f t="shared" si="19"/>
        <v>0</v>
      </c>
    </row>
    <row r="97" spans="1:25" ht="15" customHeight="1" x14ac:dyDescent="0.25">
      <c r="A97" s="7" t="s">
        <v>39</v>
      </c>
      <c r="B97" s="7" t="s">
        <v>35</v>
      </c>
      <c r="C97" s="7" t="s">
        <v>75</v>
      </c>
      <c r="D97" s="7">
        <v>121243000</v>
      </c>
      <c r="E97" s="7" t="s">
        <v>61</v>
      </c>
      <c r="F97" s="19" t="s">
        <v>89</v>
      </c>
      <c r="G97" s="19" t="s">
        <v>90</v>
      </c>
      <c r="H97" s="19">
        <v>30</v>
      </c>
      <c r="I97" s="19" t="s">
        <v>90</v>
      </c>
      <c r="J97" s="19">
        <v>30</v>
      </c>
      <c r="K97" s="19" t="s">
        <v>90</v>
      </c>
      <c r="L97" s="19" t="s">
        <v>89</v>
      </c>
      <c r="M97" s="19" t="s">
        <v>89</v>
      </c>
      <c r="N97" s="19">
        <v>30</v>
      </c>
      <c r="O97" s="19" t="s">
        <v>90</v>
      </c>
      <c r="P97" s="19" t="s">
        <v>8</v>
      </c>
      <c r="Q97" s="19" t="s">
        <v>8</v>
      </c>
      <c r="R97" s="19" t="s">
        <v>90</v>
      </c>
      <c r="S97" s="19" t="s">
        <v>89</v>
      </c>
      <c r="T97" s="19" t="s">
        <v>89</v>
      </c>
      <c r="U97" s="7"/>
      <c r="V97" s="2">
        <f t="shared" si="16"/>
        <v>0</v>
      </c>
      <c r="W97" s="2">
        <f t="shared" si="17"/>
        <v>2</v>
      </c>
      <c r="X97" s="2">
        <f t="shared" si="18"/>
        <v>1.5</v>
      </c>
      <c r="Y97" s="2">
        <f t="shared" si="19"/>
        <v>0</v>
      </c>
    </row>
    <row r="98" spans="1:25" ht="15" customHeight="1" x14ac:dyDescent="0.25">
      <c r="A98" s="7" t="s">
        <v>82</v>
      </c>
      <c r="B98" s="7" t="s">
        <v>35</v>
      </c>
      <c r="C98" s="7" t="s">
        <v>83</v>
      </c>
      <c r="D98" s="7">
        <v>122693179</v>
      </c>
      <c r="E98" s="7" t="s">
        <v>61</v>
      </c>
      <c r="F98" s="19" t="s">
        <v>89</v>
      </c>
      <c r="G98" s="19" t="s">
        <v>90</v>
      </c>
      <c r="H98" s="85">
        <v>180</v>
      </c>
      <c r="I98" s="19" t="s">
        <v>89</v>
      </c>
      <c r="J98" s="19">
        <v>30</v>
      </c>
      <c r="K98" s="19">
        <v>60</v>
      </c>
      <c r="L98" s="19" t="s">
        <v>90</v>
      </c>
      <c r="M98" s="19" t="s">
        <v>89</v>
      </c>
      <c r="N98" s="19" t="s">
        <v>90</v>
      </c>
      <c r="O98" s="120">
        <v>15</v>
      </c>
      <c r="P98" s="19" t="s">
        <v>89</v>
      </c>
      <c r="Q98" s="19" t="s">
        <v>90</v>
      </c>
      <c r="R98" s="19">
        <v>30</v>
      </c>
      <c r="S98" s="19" t="s">
        <v>90</v>
      </c>
      <c r="T98" s="19" t="s">
        <v>89</v>
      </c>
      <c r="U98" s="7"/>
      <c r="V98" s="2">
        <f t="shared" si="16"/>
        <v>0</v>
      </c>
      <c r="W98" s="2">
        <f t="shared" si="17"/>
        <v>0</v>
      </c>
      <c r="X98" s="2">
        <f t="shared" si="18"/>
        <v>5.25</v>
      </c>
      <c r="Y98" s="2">
        <f t="shared" si="19"/>
        <v>0</v>
      </c>
    </row>
    <row r="99" spans="1:25" ht="15" customHeight="1" x14ac:dyDescent="0.25">
      <c r="A99" s="19" t="s">
        <v>201</v>
      </c>
      <c r="B99" s="7" t="s">
        <v>35</v>
      </c>
      <c r="C99" s="7" t="s">
        <v>119</v>
      </c>
      <c r="D99" s="7">
        <v>122166317</v>
      </c>
      <c r="E99" s="7" t="s">
        <v>61</v>
      </c>
      <c r="F99" s="19" t="s">
        <v>90</v>
      </c>
      <c r="G99" s="19" t="s">
        <v>89</v>
      </c>
      <c r="H99" s="19" t="s">
        <v>89</v>
      </c>
      <c r="I99" s="19" t="s">
        <v>90</v>
      </c>
      <c r="J99" s="19" t="s">
        <v>90</v>
      </c>
      <c r="K99" s="19" t="s">
        <v>90</v>
      </c>
      <c r="L99" s="19" t="s">
        <v>90</v>
      </c>
      <c r="M99" s="19" t="s">
        <v>90</v>
      </c>
      <c r="N99" s="19" t="s">
        <v>90</v>
      </c>
      <c r="O99" s="19" t="s">
        <v>89</v>
      </c>
      <c r="P99" s="19">
        <v>60</v>
      </c>
      <c r="Q99" s="19" t="s">
        <v>90</v>
      </c>
      <c r="R99" s="19" t="s">
        <v>89</v>
      </c>
      <c r="S99" s="19" t="s">
        <v>90</v>
      </c>
      <c r="T99" s="19" t="s">
        <v>90</v>
      </c>
      <c r="U99" s="7"/>
      <c r="V99" s="2">
        <f t="shared" si="16"/>
        <v>0</v>
      </c>
      <c r="W99" s="2">
        <f t="shared" si="17"/>
        <v>0</v>
      </c>
      <c r="X99" s="2">
        <f t="shared" si="18"/>
        <v>1</v>
      </c>
      <c r="Y99" s="2">
        <f t="shared" si="19"/>
        <v>0</v>
      </c>
    </row>
    <row r="100" spans="1:25" ht="15" customHeight="1" x14ac:dyDescent="0.25">
      <c r="A100" s="35" t="s">
        <v>62</v>
      </c>
      <c r="B100" s="36" t="s">
        <v>35</v>
      </c>
      <c r="C100" s="37" t="s">
        <v>78</v>
      </c>
      <c r="D100" s="38">
        <v>3220264026</v>
      </c>
      <c r="E100" s="24" t="s">
        <v>63</v>
      </c>
      <c r="F100" s="19" t="s">
        <v>90</v>
      </c>
      <c r="G100" s="19" t="s">
        <v>90</v>
      </c>
      <c r="H100" s="19" t="s">
        <v>90</v>
      </c>
      <c r="I100" s="19" t="s">
        <v>90</v>
      </c>
      <c r="J100" s="19" t="s">
        <v>90</v>
      </c>
      <c r="K100" s="19" t="s">
        <v>90</v>
      </c>
      <c r="L100" s="19" t="s">
        <v>90</v>
      </c>
      <c r="M100" s="19" t="s">
        <v>90</v>
      </c>
      <c r="N100" s="19" t="s">
        <v>90</v>
      </c>
      <c r="O100" s="19" t="s">
        <v>90</v>
      </c>
      <c r="P100" s="19" t="s">
        <v>90</v>
      </c>
      <c r="Q100" s="19" t="s">
        <v>90</v>
      </c>
      <c r="R100" s="19" t="s">
        <v>90</v>
      </c>
      <c r="S100" s="19" t="s">
        <v>90</v>
      </c>
      <c r="T100" s="19" t="s">
        <v>90</v>
      </c>
      <c r="U100" s="7"/>
      <c r="V100" s="2">
        <f t="shared" si="16"/>
        <v>0</v>
      </c>
      <c r="W100" s="2">
        <f t="shared" si="17"/>
        <v>0</v>
      </c>
      <c r="X100" s="2">
        <f t="shared" si="18"/>
        <v>0</v>
      </c>
      <c r="Y100" s="2">
        <f t="shared" si="19"/>
        <v>0</v>
      </c>
    </row>
    <row r="101" spans="1:25" ht="15" customHeight="1" x14ac:dyDescent="0.25">
      <c r="A101" s="19" t="s">
        <v>120</v>
      </c>
      <c r="B101" s="7" t="s">
        <v>35</v>
      </c>
      <c r="C101" s="7" t="s">
        <v>121</v>
      </c>
      <c r="D101" s="7">
        <v>121376255</v>
      </c>
      <c r="E101" s="7" t="s">
        <v>61</v>
      </c>
      <c r="F101" s="19" t="s">
        <v>89</v>
      </c>
      <c r="G101" s="19" t="s">
        <v>90</v>
      </c>
      <c r="H101" s="19" t="s">
        <v>90</v>
      </c>
      <c r="I101" s="19" t="s">
        <v>89</v>
      </c>
      <c r="J101" s="19" t="s">
        <v>89</v>
      </c>
      <c r="K101" s="19" t="s">
        <v>90</v>
      </c>
      <c r="L101" s="19" t="s">
        <v>90</v>
      </c>
      <c r="M101" s="19" t="s">
        <v>90</v>
      </c>
      <c r="N101" s="19" t="s">
        <v>90</v>
      </c>
      <c r="O101" s="120">
        <v>15</v>
      </c>
      <c r="P101" s="19" t="s">
        <v>90</v>
      </c>
      <c r="Q101" s="19" t="s">
        <v>90</v>
      </c>
      <c r="R101" s="19" t="s">
        <v>90</v>
      </c>
      <c r="S101" s="19" t="s">
        <v>89</v>
      </c>
      <c r="T101" s="19" t="s">
        <v>89</v>
      </c>
      <c r="U101" s="7"/>
      <c r="V101" s="2">
        <f t="shared" si="16"/>
        <v>0</v>
      </c>
      <c r="W101" s="2">
        <f t="shared" si="17"/>
        <v>0</v>
      </c>
      <c r="X101" s="2">
        <f t="shared" si="18"/>
        <v>0.25</v>
      </c>
      <c r="Y101" s="2">
        <f t="shared" si="19"/>
        <v>0</v>
      </c>
    </row>
    <row r="102" spans="1:25" ht="15" customHeight="1" x14ac:dyDescent="0.25">
      <c r="A102" s="7" t="s">
        <v>122</v>
      </c>
      <c r="B102" s="7" t="s">
        <v>35</v>
      </c>
      <c r="C102" s="7" t="s">
        <v>123</v>
      </c>
      <c r="D102" s="7">
        <v>121243752</v>
      </c>
      <c r="E102" s="7" t="s">
        <v>61</v>
      </c>
      <c r="F102" s="19" t="s">
        <v>90</v>
      </c>
      <c r="G102" s="95" t="s">
        <v>28</v>
      </c>
      <c r="H102" s="19" t="s">
        <v>89</v>
      </c>
      <c r="I102" s="95" t="s">
        <v>28</v>
      </c>
      <c r="J102" s="19" t="s">
        <v>90</v>
      </c>
      <c r="K102" s="19" t="s">
        <v>90</v>
      </c>
      <c r="L102" s="19" t="s">
        <v>89</v>
      </c>
      <c r="M102" s="19">
        <v>30</v>
      </c>
      <c r="N102" s="19" t="s">
        <v>90</v>
      </c>
      <c r="O102" s="19" t="s">
        <v>89</v>
      </c>
      <c r="P102" s="85">
        <v>90</v>
      </c>
      <c r="Q102" s="19" t="s">
        <v>90</v>
      </c>
      <c r="R102" s="19" t="s">
        <v>90</v>
      </c>
      <c r="S102" s="19" t="s">
        <v>89</v>
      </c>
      <c r="T102" s="19">
        <v>30</v>
      </c>
      <c r="U102" s="20"/>
      <c r="V102" s="2">
        <f t="shared" si="16"/>
        <v>0</v>
      </c>
      <c r="W102" s="2">
        <f t="shared" si="17"/>
        <v>0</v>
      </c>
      <c r="X102" s="2">
        <f t="shared" si="18"/>
        <v>2.5</v>
      </c>
      <c r="Y102" s="2">
        <f t="shared" si="19"/>
        <v>2</v>
      </c>
    </row>
    <row r="103" spans="1:25" ht="15" customHeight="1" x14ac:dyDescent="0.25">
      <c r="A103" s="19" t="s">
        <v>163</v>
      </c>
      <c r="B103" s="7" t="s">
        <v>34</v>
      </c>
      <c r="C103" s="7" t="s">
        <v>164</v>
      </c>
      <c r="D103" s="7">
        <v>123411167</v>
      </c>
      <c r="E103" s="7" t="s">
        <v>61</v>
      </c>
      <c r="F103" s="19" t="s">
        <v>89</v>
      </c>
      <c r="G103" s="19" t="s">
        <v>90</v>
      </c>
      <c r="H103" s="19" t="s">
        <v>90</v>
      </c>
      <c r="I103" s="19" t="s">
        <v>90</v>
      </c>
      <c r="J103" s="19" t="s">
        <v>90</v>
      </c>
      <c r="K103" s="19" t="s">
        <v>90</v>
      </c>
      <c r="L103" s="19" t="s">
        <v>89</v>
      </c>
      <c r="M103" s="19" t="s">
        <v>89</v>
      </c>
      <c r="N103" s="19" t="s">
        <v>90</v>
      </c>
      <c r="O103" s="19" t="s">
        <v>90</v>
      </c>
      <c r="P103" s="19" t="s">
        <v>90</v>
      </c>
      <c r="Q103" s="19" t="s">
        <v>90</v>
      </c>
      <c r="R103" s="19" t="s">
        <v>90</v>
      </c>
      <c r="S103" s="19" t="s">
        <v>89</v>
      </c>
      <c r="T103" s="19" t="s">
        <v>89</v>
      </c>
      <c r="U103" s="20"/>
      <c r="V103" s="2">
        <f t="shared" si="16"/>
        <v>0</v>
      </c>
      <c r="W103" s="2">
        <f t="shared" si="17"/>
        <v>0</v>
      </c>
      <c r="X103" s="2">
        <f t="shared" si="18"/>
        <v>0</v>
      </c>
      <c r="Y103" s="2">
        <f t="shared" si="19"/>
        <v>0</v>
      </c>
    </row>
    <row r="104" spans="1:25" ht="15" customHeight="1" x14ac:dyDescent="0.2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20"/>
      <c r="V104" s="2">
        <f t="shared" si="16"/>
        <v>0</v>
      </c>
      <c r="W104" s="2">
        <f t="shared" si="17"/>
        <v>0</v>
      </c>
      <c r="X104" s="2">
        <f t="shared" si="18"/>
        <v>0</v>
      </c>
      <c r="Y104" s="2">
        <f t="shared" si="19"/>
        <v>0</v>
      </c>
    </row>
    <row r="105" spans="1:25" ht="15" customHeight="1" x14ac:dyDescent="0.2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7"/>
      <c r="V105" s="2">
        <f t="shared" si="16"/>
        <v>0</v>
      </c>
      <c r="W105" s="2">
        <f t="shared" si="17"/>
        <v>0</v>
      </c>
      <c r="X105" s="2">
        <f t="shared" si="18"/>
        <v>0</v>
      </c>
      <c r="Y105" s="2">
        <f t="shared" si="19"/>
        <v>0</v>
      </c>
    </row>
    <row r="106" spans="1:25" ht="15" customHeight="1" x14ac:dyDescent="0.25">
      <c r="A106" s="102"/>
      <c r="B106" s="101"/>
      <c r="C106" s="103"/>
      <c r="D106" s="104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7"/>
      <c r="V106" s="2">
        <f t="shared" si="16"/>
        <v>0</v>
      </c>
      <c r="W106" s="2">
        <f t="shared" si="17"/>
        <v>0</v>
      </c>
      <c r="X106" s="2">
        <f t="shared" si="18"/>
        <v>0</v>
      </c>
      <c r="Y106" s="2">
        <f t="shared" si="19"/>
        <v>0</v>
      </c>
    </row>
    <row r="107" spans="1:25" ht="15" customHeight="1" x14ac:dyDescent="0.2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7"/>
      <c r="V107" s="2">
        <f t="shared" si="16"/>
        <v>0</v>
      </c>
      <c r="W107" s="2">
        <f t="shared" si="17"/>
        <v>0</v>
      </c>
      <c r="X107" s="2">
        <f t="shared" si="18"/>
        <v>0</v>
      </c>
      <c r="Y107" s="2">
        <f t="shared" si="19"/>
        <v>0</v>
      </c>
    </row>
    <row r="108" spans="1:25" ht="15" customHeight="1" x14ac:dyDescent="0.25">
      <c r="A108" s="105"/>
      <c r="B108" s="105"/>
      <c r="C108" s="105"/>
      <c r="D108" s="105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7"/>
      <c r="V108" s="2">
        <f t="shared" si="16"/>
        <v>0</v>
      </c>
      <c r="W108" s="2">
        <f t="shared" si="17"/>
        <v>0</v>
      </c>
      <c r="X108" s="2">
        <f t="shared" si="18"/>
        <v>0</v>
      </c>
      <c r="Y108" s="2">
        <f t="shared" si="19"/>
        <v>0</v>
      </c>
    </row>
    <row r="109" spans="1:25" ht="15" customHeight="1" x14ac:dyDescent="0.2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7"/>
      <c r="V109" s="2">
        <f t="shared" si="16"/>
        <v>0</v>
      </c>
      <c r="W109" s="2">
        <f t="shared" si="17"/>
        <v>0</v>
      </c>
      <c r="X109" s="2">
        <f t="shared" si="18"/>
        <v>0</v>
      </c>
      <c r="Y109" s="2">
        <f t="shared" si="19"/>
        <v>0</v>
      </c>
    </row>
    <row r="110" spans="1:25" ht="15" customHeight="1" x14ac:dyDescent="0.25">
      <c r="A110" s="102"/>
      <c r="B110" s="101"/>
      <c r="C110" s="103"/>
      <c r="D110" s="104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7"/>
      <c r="V110" s="2">
        <f t="shared" si="16"/>
        <v>0</v>
      </c>
      <c r="W110" s="2">
        <f t="shared" si="17"/>
        <v>0</v>
      </c>
      <c r="X110" s="2">
        <f t="shared" si="18"/>
        <v>0</v>
      </c>
      <c r="Y110" s="2">
        <f t="shared" si="19"/>
        <v>0</v>
      </c>
    </row>
    <row r="111" spans="1:25" ht="15" customHeight="1" x14ac:dyDescent="0.2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7"/>
      <c r="V111" s="2">
        <f t="shared" si="16"/>
        <v>0</v>
      </c>
      <c r="W111" s="2">
        <f t="shared" si="17"/>
        <v>0</v>
      </c>
      <c r="X111" s="2">
        <f t="shared" si="18"/>
        <v>0</v>
      </c>
      <c r="Y111" s="2">
        <f t="shared" si="19"/>
        <v>0</v>
      </c>
    </row>
    <row r="112" spans="1:25" ht="15" customHeight="1" x14ac:dyDescent="0.2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7"/>
      <c r="V112" s="2">
        <f t="shared" si="16"/>
        <v>0</v>
      </c>
      <c r="W112" s="2">
        <f t="shared" si="17"/>
        <v>0</v>
      </c>
      <c r="X112" s="2">
        <f t="shared" si="18"/>
        <v>0</v>
      </c>
      <c r="Y112" s="2">
        <f t="shared" si="19"/>
        <v>0</v>
      </c>
    </row>
    <row r="113" spans="1:27" ht="15" customHeight="1" x14ac:dyDescent="0.2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7"/>
      <c r="V113" s="2">
        <f t="shared" si="16"/>
        <v>0</v>
      </c>
      <c r="W113" s="2">
        <f t="shared" si="17"/>
        <v>0</v>
      </c>
      <c r="X113" s="2">
        <f t="shared" si="18"/>
        <v>0</v>
      </c>
      <c r="Y113" s="2">
        <f t="shared" si="19"/>
        <v>0</v>
      </c>
    </row>
    <row r="114" spans="1:27" ht="15" customHeight="1" x14ac:dyDescent="0.2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7"/>
      <c r="V114" s="2">
        <f t="shared" si="16"/>
        <v>0</v>
      </c>
      <c r="W114" s="2">
        <f t="shared" si="17"/>
        <v>0</v>
      </c>
      <c r="X114" s="2">
        <f t="shared" si="18"/>
        <v>0</v>
      </c>
      <c r="Y114" s="2">
        <f t="shared" si="19"/>
        <v>0</v>
      </c>
      <c r="Z114" s="2" t="s">
        <v>8</v>
      </c>
      <c r="AA114" s="2" t="s">
        <v>41</v>
      </c>
    </row>
    <row r="115" spans="1:27" ht="15" customHeight="1" x14ac:dyDescent="0.25">
      <c r="A115" s="90"/>
      <c r="B115" s="90"/>
      <c r="C115" s="7"/>
      <c r="D115" s="20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">
        <f t="shared" si="16"/>
        <v>0</v>
      </c>
      <c r="W115" s="2">
        <f t="shared" si="17"/>
        <v>0</v>
      </c>
      <c r="X115" s="2">
        <f t="shared" si="18"/>
        <v>0</v>
      </c>
      <c r="Y115" s="2">
        <f t="shared" si="19"/>
        <v>0</v>
      </c>
    </row>
    <row r="116" spans="1:27" ht="1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">
        <f t="shared" si="16"/>
        <v>0</v>
      </c>
      <c r="W116" s="2">
        <f t="shared" si="17"/>
        <v>0</v>
      </c>
      <c r="X116" s="2">
        <f t="shared" si="18"/>
        <v>0</v>
      </c>
      <c r="Y116" s="2">
        <f t="shared" si="19"/>
        <v>0</v>
      </c>
    </row>
    <row r="117" spans="1:27" ht="1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">
        <f t="shared" si="16"/>
        <v>0</v>
      </c>
      <c r="W117" s="2">
        <f t="shared" si="17"/>
        <v>0</v>
      </c>
      <c r="X117" s="2">
        <f t="shared" si="18"/>
        <v>0</v>
      </c>
      <c r="Y117" s="2">
        <f t="shared" si="19"/>
        <v>0</v>
      </c>
    </row>
    <row r="118" spans="1:27" ht="1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">
        <f t="shared" si="16"/>
        <v>0</v>
      </c>
      <c r="W118" s="2">
        <f t="shared" si="17"/>
        <v>0</v>
      </c>
      <c r="X118" s="2">
        <f t="shared" si="18"/>
        <v>0</v>
      </c>
      <c r="Y118" s="2">
        <f t="shared" si="19"/>
        <v>0</v>
      </c>
    </row>
    <row r="119" spans="1:27" ht="15" customHeight="1" x14ac:dyDescent="0.25">
      <c r="A119" s="35"/>
      <c r="B119" s="36"/>
      <c r="C119" s="37"/>
      <c r="D119" s="38"/>
      <c r="E119" s="2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">
        <f t="shared" si="16"/>
        <v>0</v>
      </c>
      <c r="W119" s="2">
        <f t="shared" si="17"/>
        <v>0</v>
      </c>
      <c r="X119" s="2">
        <f t="shared" si="18"/>
        <v>0</v>
      </c>
      <c r="Y119" s="2">
        <f t="shared" si="19"/>
        <v>0</v>
      </c>
    </row>
    <row r="120" spans="1:27" ht="1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">
        <f t="shared" si="16"/>
        <v>0</v>
      </c>
      <c r="W120" s="2">
        <f t="shared" si="17"/>
        <v>0</v>
      </c>
      <c r="X120" s="2">
        <f t="shared" si="18"/>
        <v>0</v>
      </c>
      <c r="Y120" s="2">
        <f t="shared" si="19"/>
        <v>0</v>
      </c>
    </row>
    <row r="121" spans="1:27" ht="1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">
        <f t="shared" si="16"/>
        <v>0</v>
      </c>
      <c r="W121" s="2">
        <f t="shared" si="17"/>
        <v>0</v>
      </c>
      <c r="X121" s="2">
        <f t="shared" si="18"/>
        <v>0</v>
      </c>
      <c r="Y121" s="2">
        <f t="shared" si="19"/>
        <v>0</v>
      </c>
    </row>
    <row r="122" spans="1:27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6"/>
      <c r="T122" s="76"/>
      <c r="U122" s="76"/>
      <c r="V122" s="2">
        <f t="shared" si="16"/>
        <v>0</v>
      </c>
      <c r="W122" s="2">
        <f t="shared" si="17"/>
        <v>0</v>
      </c>
      <c r="X122" s="2">
        <f t="shared" si="18"/>
        <v>0</v>
      </c>
      <c r="Y122" s="2">
        <f t="shared" si="19"/>
        <v>0</v>
      </c>
    </row>
    <row r="123" spans="1:27" ht="15" customHeight="1" x14ac:dyDescent="0.25">
      <c r="A123" s="76"/>
      <c r="B123" s="89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2">
        <f t="shared" si="16"/>
        <v>0</v>
      </c>
      <c r="W123" s="2">
        <f t="shared" si="17"/>
        <v>0</v>
      </c>
      <c r="X123" s="2">
        <f t="shared" si="18"/>
        <v>0</v>
      </c>
      <c r="Y123" s="2">
        <f t="shared" si="19"/>
        <v>0</v>
      </c>
    </row>
    <row r="124" spans="1:27" ht="16.5" x14ac:dyDescent="0.3">
      <c r="A124" s="92"/>
      <c r="B124" s="79"/>
      <c r="C124" s="34"/>
      <c r="D124" s="34"/>
      <c r="E124" s="7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2">
        <f t="shared" ref="V124:V139" si="20">COUNTIF(F124:U124,$V$2)</f>
        <v>0</v>
      </c>
      <c r="W124" s="2">
        <f t="shared" ref="W124:W139" si="21">COUNTIF(F124:U124,$W$2)</f>
        <v>0</v>
      </c>
      <c r="X124" s="2">
        <f t="shared" ref="X124:X139" si="22">+SUM(F124:U124)/60</f>
        <v>0</v>
      </c>
      <c r="Y124" s="2">
        <f t="shared" ref="Y124:Y139" si="23">COUNTIF(F124:U124,$Y$2)</f>
        <v>0</v>
      </c>
    </row>
    <row r="125" spans="1:27" ht="15" customHeight="1" x14ac:dyDescent="0.3">
      <c r="A125" s="93"/>
      <c r="B125" s="89"/>
      <c r="C125" s="34"/>
      <c r="D125" s="3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2">
        <f t="shared" si="20"/>
        <v>0</v>
      </c>
      <c r="W125" s="2">
        <f t="shared" si="21"/>
        <v>0</v>
      </c>
      <c r="X125" s="2">
        <f t="shared" si="22"/>
        <v>0</v>
      </c>
      <c r="Y125" s="2">
        <f t="shared" si="23"/>
        <v>0</v>
      </c>
    </row>
    <row r="126" spans="1:27" x14ac:dyDescent="0.25">
      <c r="A126" s="76"/>
      <c r="B126" s="89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2">
        <f t="shared" si="20"/>
        <v>0</v>
      </c>
      <c r="W126" s="2">
        <f t="shared" si="21"/>
        <v>0</v>
      </c>
      <c r="X126" s="2">
        <f t="shared" si="22"/>
        <v>0</v>
      </c>
      <c r="Y126" s="2">
        <f t="shared" si="23"/>
        <v>0</v>
      </c>
    </row>
    <row r="127" spans="1:27" ht="15" customHeight="1" x14ac:dyDescent="0.25">
      <c r="A127" s="76"/>
      <c r="B127" s="89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2">
        <f t="shared" si="20"/>
        <v>0</v>
      </c>
      <c r="W127" s="2">
        <f t="shared" si="21"/>
        <v>0</v>
      </c>
      <c r="X127" s="2">
        <f t="shared" si="22"/>
        <v>0</v>
      </c>
      <c r="Y127" s="2">
        <f t="shared" si="23"/>
        <v>0</v>
      </c>
    </row>
    <row r="128" spans="1:27" ht="15" customHeight="1" x14ac:dyDescent="0.25">
      <c r="A128" s="76"/>
      <c r="B128" s="89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2">
        <f t="shared" si="20"/>
        <v>0</v>
      </c>
      <c r="W128" s="2">
        <f t="shared" si="21"/>
        <v>0</v>
      </c>
      <c r="X128" s="2">
        <f t="shared" si="22"/>
        <v>0</v>
      </c>
      <c r="Y128" s="2">
        <f t="shared" si="23"/>
        <v>0</v>
      </c>
    </row>
    <row r="129" spans="1:25" ht="15" customHeight="1" x14ac:dyDescent="0.25">
      <c r="A129" s="7"/>
      <c r="B129" s="7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2">
        <f t="shared" si="20"/>
        <v>0</v>
      </c>
      <c r="W129" s="2">
        <f t="shared" si="21"/>
        <v>0</v>
      </c>
      <c r="X129" s="2">
        <f t="shared" si="22"/>
        <v>0</v>
      </c>
      <c r="Y129" s="2">
        <f t="shared" si="23"/>
        <v>0</v>
      </c>
    </row>
    <row r="130" spans="1:25" ht="15" customHeight="1" x14ac:dyDescent="0.25">
      <c r="A130" s="7"/>
      <c r="B130" s="72"/>
      <c r="C130" s="7"/>
      <c r="D130" s="7"/>
      <c r="E130" s="7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7"/>
      <c r="V130" s="2">
        <f t="shared" si="20"/>
        <v>0</v>
      </c>
      <c r="W130" s="2">
        <f t="shared" si="21"/>
        <v>0</v>
      </c>
      <c r="X130" s="2">
        <f t="shared" si="22"/>
        <v>0</v>
      </c>
      <c r="Y130" s="2">
        <f t="shared" si="23"/>
        <v>0</v>
      </c>
    </row>
    <row r="131" spans="1:25" ht="1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2">
        <f t="shared" si="20"/>
        <v>0</v>
      </c>
      <c r="W131" s="2">
        <f t="shared" si="21"/>
        <v>0</v>
      </c>
      <c r="X131" s="2">
        <f t="shared" si="22"/>
        <v>0</v>
      </c>
      <c r="Y131" s="2">
        <f t="shared" si="23"/>
        <v>0</v>
      </c>
    </row>
    <row r="132" spans="1:25" ht="1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2">
        <f t="shared" si="20"/>
        <v>0</v>
      </c>
      <c r="W132" s="2">
        <f t="shared" si="21"/>
        <v>0</v>
      </c>
      <c r="X132" s="2">
        <f t="shared" si="22"/>
        <v>0</v>
      </c>
      <c r="Y132" s="2">
        <f t="shared" si="23"/>
        <v>0</v>
      </c>
    </row>
    <row r="133" spans="1:25" ht="1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2">
        <f t="shared" si="20"/>
        <v>0</v>
      </c>
      <c r="W133" s="2">
        <f t="shared" si="21"/>
        <v>0</v>
      </c>
      <c r="X133" s="2">
        <f t="shared" si="22"/>
        <v>0</v>
      </c>
      <c r="Y133" s="2">
        <f t="shared" si="23"/>
        <v>0</v>
      </c>
    </row>
    <row r="134" spans="1:25" ht="1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2">
        <f t="shared" si="20"/>
        <v>0</v>
      </c>
      <c r="W134" s="2">
        <f t="shared" si="21"/>
        <v>0</v>
      </c>
      <c r="X134" s="2">
        <f t="shared" si="22"/>
        <v>0</v>
      </c>
      <c r="Y134" s="2">
        <f t="shared" si="23"/>
        <v>0</v>
      </c>
    </row>
    <row r="135" spans="1:25" ht="15" customHeight="1" x14ac:dyDescent="0.25">
      <c r="A135" s="7"/>
      <c r="B135" s="7"/>
      <c r="C135" s="7"/>
      <c r="D135" s="7"/>
      <c r="E135" s="7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7"/>
      <c r="V135" s="2">
        <f t="shared" si="20"/>
        <v>0</v>
      </c>
      <c r="W135" s="2">
        <f t="shared" si="21"/>
        <v>0</v>
      </c>
      <c r="X135" s="2">
        <f t="shared" si="22"/>
        <v>0</v>
      </c>
      <c r="Y135" s="2">
        <f t="shared" si="23"/>
        <v>0</v>
      </c>
    </row>
    <row r="136" spans="1:25" ht="1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20"/>
      <c r="V136" s="2">
        <f t="shared" si="20"/>
        <v>0</v>
      </c>
      <c r="W136" s="2">
        <f t="shared" si="21"/>
        <v>0</v>
      </c>
      <c r="X136" s="2">
        <f t="shared" si="22"/>
        <v>0</v>
      </c>
      <c r="Y136" s="2">
        <f t="shared" si="23"/>
        <v>0</v>
      </c>
    </row>
    <row r="137" spans="1:25" ht="1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8"/>
      <c r="V137" s="2">
        <f t="shared" si="20"/>
        <v>0</v>
      </c>
      <c r="W137" s="2">
        <f t="shared" si="21"/>
        <v>0</v>
      </c>
      <c r="X137" s="2">
        <f t="shared" si="22"/>
        <v>0</v>
      </c>
      <c r="Y137" s="2">
        <f t="shared" si="23"/>
        <v>0</v>
      </c>
    </row>
    <row r="138" spans="1:25" x14ac:dyDescent="0.25">
      <c r="A138" s="24"/>
      <c r="B138" s="24"/>
      <c r="C138" s="24"/>
      <c r="D138" s="24"/>
      <c r="E138" s="3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7"/>
      <c r="V138" s="2">
        <f t="shared" si="20"/>
        <v>0</v>
      </c>
      <c r="W138" s="2">
        <f t="shared" si="21"/>
        <v>0</v>
      </c>
      <c r="X138" s="2">
        <f t="shared" si="22"/>
        <v>0</v>
      </c>
      <c r="Y138" s="2">
        <f t="shared" si="23"/>
        <v>0</v>
      </c>
    </row>
    <row r="139" spans="1:25" x14ac:dyDescent="0.25">
      <c r="A139" s="7"/>
      <c r="B139" s="7"/>
      <c r="C139" s="7"/>
      <c r="D139" s="7"/>
      <c r="E139" s="79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2">
        <f t="shared" si="20"/>
        <v>0</v>
      </c>
      <c r="W139" s="2">
        <f t="shared" si="21"/>
        <v>0</v>
      </c>
      <c r="X139" s="2">
        <f t="shared" si="22"/>
        <v>0</v>
      </c>
      <c r="Y139" s="2">
        <f t="shared" si="23"/>
        <v>0</v>
      </c>
    </row>
  </sheetData>
  <autoFilter ref="A1:AB13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</vt:lpstr>
      <vt:lpstr>BOLETA</vt:lpstr>
      <vt:lpstr>ASISTENCIA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Usuario de Windows</cp:lastModifiedBy>
  <cp:lastPrinted>2022-09-30T16:53:42Z</cp:lastPrinted>
  <dcterms:created xsi:type="dcterms:W3CDTF">2021-09-14T16:56:18Z</dcterms:created>
  <dcterms:modified xsi:type="dcterms:W3CDTF">2023-04-30T22:38:07Z</dcterms:modified>
</cp:coreProperties>
</file>