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1_{E4D5C31C-EE08-458A-888F-4FE1DB840E14}" xr6:coauthVersionLast="47" xr6:coauthVersionMax="47" xr10:uidLastSave="{00000000-0000-0000-0000-000000000000}"/>
  <bookViews>
    <workbookView xWindow="-108" yWindow="-108" windowWidth="23256" windowHeight="12576" activeTab="3" xr2:uid="{F8F1D542-DD96-4341-98E1-7B75639FF99D}"/>
  </bookViews>
  <sheets>
    <sheet name="TCO" sheetId="1" r:id="rId1"/>
    <sheet name="PROJETO X SELIC" sheetId="4" r:id="rId2"/>
    <sheet name="GRÁFICOS" sheetId="5" r:id="rId3"/>
    <sheet name="ROI e Break Even" sheetId="2" r:id="rId4"/>
  </sheets>
  <calcPr calcId="18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2" l="1"/>
  <c r="E6" i="2"/>
  <c r="D6" i="2"/>
  <c r="D9" i="2"/>
  <c r="E9" i="2"/>
  <c r="F9" i="2"/>
  <c r="D10" i="2"/>
  <c r="E10" i="2"/>
  <c r="E11" i="2"/>
  <c r="F8" i="2"/>
  <c r="E8" i="2"/>
  <c r="F7" i="2"/>
  <c r="E7" i="2"/>
  <c r="D8" i="2"/>
  <c r="D7" i="2"/>
  <c r="J831" i="2"/>
  <c r="J832" i="2"/>
  <c r="J833" i="2"/>
  <c r="J834" i="2"/>
  <c r="J835" i="2" s="1"/>
  <c r="J836" i="2" s="1"/>
  <c r="J837" i="2" s="1"/>
  <c r="J838" i="2" s="1"/>
  <c r="J839" i="2" s="1"/>
  <c r="J840" i="2" s="1"/>
  <c r="J841" i="2" s="1"/>
  <c r="J842" i="2" s="1"/>
  <c r="J843" i="2" s="1"/>
  <c r="J844" i="2" s="1"/>
  <c r="J845" i="2" s="1"/>
  <c r="J846" i="2" s="1"/>
  <c r="J847" i="2" s="1"/>
  <c r="J848" i="2" s="1"/>
  <c r="J849" i="2" s="1"/>
  <c r="J850" i="2" s="1"/>
  <c r="J851" i="2" s="1"/>
  <c r="J852" i="2" s="1"/>
  <c r="J853" i="2" s="1"/>
  <c r="J854" i="2" s="1"/>
  <c r="J855" i="2" s="1"/>
  <c r="J856" i="2" s="1"/>
  <c r="J857" i="2" s="1"/>
  <c r="J858" i="2" s="1"/>
  <c r="J859" i="2" s="1"/>
  <c r="J860" i="2" s="1"/>
  <c r="J861" i="2" s="1"/>
  <c r="J862" i="2" s="1"/>
  <c r="J863" i="2" s="1"/>
  <c r="J864" i="2" s="1"/>
  <c r="J865" i="2" s="1"/>
  <c r="J866" i="2" s="1"/>
  <c r="J867" i="2" s="1"/>
  <c r="J868" i="2" s="1"/>
  <c r="J869" i="2" s="1"/>
  <c r="J870" i="2" s="1"/>
  <c r="J871" i="2" s="1"/>
  <c r="J872" i="2" s="1"/>
  <c r="J873" i="2" s="1"/>
  <c r="J874" i="2" s="1"/>
  <c r="J875" i="2" s="1"/>
  <c r="J876" i="2" s="1"/>
  <c r="J877" i="2" s="1"/>
  <c r="J878" i="2" s="1"/>
  <c r="J879" i="2" s="1"/>
  <c r="J880" i="2" s="1"/>
  <c r="J881" i="2" s="1"/>
  <c r="J458" i="2"/>
  <c r="J459" i="2" s="1"/>
  <c r="J460" i="2" s="1"/>
  <c r="J461" i="2" s="1"/>
  <c r="J462" i="2" s="1"/>
  <c r="J463" i="2" s="1"/>
  <c r="J464" i="2" s="1"/>
  <c r="J465" i="2" s="1"/>
  <c r="J466" i="2" s="1"/>
  <c r="J467" i="2" s="1"/>
  <c r="J468" i="2" s="1"/>
  <c r="J469" i="2" s="1"/>
  <c r="J470" i="2" s="1"/>
  <c r="J471" i="2" s="1"/>
  <c r="J472" i="2" s="1"/>
  <c r="J473" i="2" s="1"/>
  <c r="J474" i="2" s="1"/>
  <c r="J475" i="2" s="1"/>
  <c r="J476" i="2" s="1"/>
  <c r="J477" i="2" s="1"/>
  <c r="J478" i="2" s="1"/>
  <c r="J479" i="2" s="1"/>
  <c r="J480" i="2" s="1"/>
  <c r="J481" i="2" s="1"/>
  <c r="J482" i="2" s="1"/>
  <c r="J483" i="2" s="1"/>
  <c r="J484" i="2" s="1"/>
  <c r="J485" i="2" s="1"/>
  <c r="J486" i="2" s="1"/>
  <c r="J487" i="2" s="1"/>
  <c r="J488" i="2" s="1"/>
  <c r="J489" i="2" s="1"/>
  <c r="J490" i="2" s="1"/>
  <c r="J491" i="2" s="1"/>
  <c r="J492" i="2" s="1"/>
  <c r="J493" i="2" s="1"/>
  <c r="J494" i="2" s="1"/>
  <c r="J495" i="2" s="1"/>
  <c r="J496" i="2" s="1"/>
  <c r="J497" i="2" s="1"/>
  <c r="J498" i="2" s="1"/>
  <c r="J499" i="2" s="1"/>
  <c r="J500" i="2" s="1"/>
  <c r="J501" i="2" s="1"/>
  <c r="J502" i="2" s="1"/>
  <c r="J503" i="2" s="1"/>
  <c r="J504" i="2" s="1"/>
  <c r="J505" i="2" s="1"/>
  <c r="J506" i="2" s="1"/>
  <c r="J507" i="2" s="1"/>
  <c r="J508" i="2" s="1"/>
  <c r="J509" i="2" s="1"/>
  <c r="J510" i="2" s="1"/>
  <c r="J511" i="2" s="1"/>
  <c r="J512" i="2" s="1"/>
  <c r="J513" i="2" s="1"/>
  <c r="J514" i="2" s="1"/>
  <c r="J515" i="2" s="1"/>
  <c r="J516" i="2" s="1"/>
  <c r="J517" i="2" s="1"/>
  <c r="J518" i="2" s="1"/>
  <c r="J519" i="2" s="1"/>
  <c r="J520" i="2" s="1"/>
  <c r="J521" i="2" s="1"/>
  <c r="J522" i="2" s="1"/>
  <c r="J523" i="2" s="1"/>
  <c r="J524" i="2" s="1"/>
  <c r="J525" i="2" s="1"/>
  <c r="J526" i="2" s="1"/>
  <c r="J527" i="2" s="1"/>
  <c r="J528" i="2" s="1"/>
  <c r="J529" i="2" s="1"/>
  <c r="J530" i="2" s="1"/>
  <c r="J531" i="2" s="1"/>
  <c r="J532" i="2" s="1"/>
  <c r="J533" i="2" s="1"/>
  <c r="J534" i="2" s="1"/>
  <c r="J535" i="2" s="1"/>
  <c r="J536" i="2" s="1"/>
  <c r="J537" i="2" s="1"/>
  <c r="J538" i="2" s="1"/>
  <c r="J539" i="2" s="1"/>
  <c r="J540" i="2" s="1"/>
  <c r="J541" i="2" s="1"/>
  <c r="J542" i="2" s="1"/>
  <c r="J543" i="2" s="1"/>
  <c r="J544" i="2" s="1"/>
  <c r="J545" i="2" s="1"/>
  <c r="J546" i="2" s="1"/>
  <c r="J547" i="2" s="1"/>
  <c r="J548" i="2" s="1"/>
  <c r="J549" i="2" s="1"/>
  <c r="J550" i="2" s="1"/>
  <c r="J551" i="2" s="1"/>
  <c r="J552" i="2" s="1"/>
  <c r="J553" i="2" s="1"/>
  <c r="J554" i="2" s="1"/>
  <c r="J555" i="2" s="1"/>
  <c r="J556" i="2" s="1"/>
  <c r="J557" i="2" s="1"/>
  <c r="J558" i="2" s="1"/>
  <c r="J559" i="2" s="1"/>
  <c r="J560" i="2" s="1"/>
  <c r="J561" i="2" s="1"/>
  <c r="J562" i="2" s="1"/>
  <c r="J563" i="2" s="1"/>
  <c r="J564" i="2" s="1"/>
  <c r="J565" i="2" s="1"/>
  <c r="J566" i="2" s="1"/>
  <c r="J567" i="2" s="1"/>
  <c r="J568" i="2" s="1"/>
  <c r="J569" i="2" s="1"/>
  <c r="J570" i="2" s="1"/>
  <c r="J571" i="2" s="1"/>
  <c r="J572" i="2" s="1"/>
  <c r="J573" i="2" s="1"/>
  <c r="J574" i="2" s="1"/>
  <c r="J575" i="2" s="1"/>
  <c r="J576" i="2" s="1"/>
  <c r="J577" i="2" s="1"/>
  <c r="J578" i="2" s="1"/>
  <c r="J579" i="2" s="1"/>
  <c r="J580" i="2" s="1"/>
  <c r="J581" i="2" s="1"/>
  <c r="J582" i="2" s="1"/>
  <c r="J583" i="2" s="1"/>
  <c r="J584" i="2" s="1"/>
  <c r="J585" i="2" s="1"/>
  <c r="J586" i="2" s="1"/>
  <c r="J587" i="2" s="1"/>
  <c r="J588" i="2" s="1"/>
  <c r="J589" i="2" s="1"/>
  <c r="J590" i="2" s="1"/>
  <c r="J591" i="2" s="1"/>
  <c r="J592" i="2" s="1"/>
  <c r="J593" i="2" s="1"/>
  <c r="J594" i="2" s="1"/>
  <c r="J595" i="2" s="1"/>
  <c r="J596" i="2" s="1"/>
  <c r="J597" i="2" s="1"/>
  <c r="J598" i="2" s="1"/>
  <c r="J599" i="2" s="1"/>
  <c r="J600" i="2" s="1"/>
  <c r="J601" i="2" s="1"/>
  <c r="J602" i="2" s="1"/>
  <c r="J603" i="2" s="1"/>
  <c r="J604" i="2" s="1"/>
  <c r="J605" i="2" s="1"/>
  <c r="J606" i="2" s="1"/>
  <c r="J607" i="2" s="1"/>
  <c r="J608" i="2" s="1"/>
  <c r="J609" i="2" s="1"/>
  <c r="J610" i="2" s="1"/>
  <c r="J611" i="2" s="1"/>
  <c r="J612" i="2" s="1"/>
  <c r="J613" i="2" s="1"/>
  <c r="J614" i="2" s="1"/>
  <c r="J615" i="2" s="1"/>
  <c r="J616" i="2" s="1"/>
  <c r="J617" i="2" s="1"/>
  <c r="J618" i="2" s="1"/>
  <c r="J619" i="2" s="1"/>
  <c r="J620" i="2" s="1"/>
  <c r="J621" i="2" s="1"/>
  <c r="J622" i="2" s="1"/>
  <c r="J623" i="2" s="1"/>
  <c r="J624" i="2" s="1"/>
  <c r="J625" i="2" s="1"/>
  <c r="J626" i="2" s="1"/>
  <c r="J627" i="2" s="1"/>
  <c r="J628" i="2" s="1"/>
  <c r="J629" i="2" s="1"/>
  <c r="J630" i="2" s="1"/>
  <c r="J631" i="2" s="1"/>
  <c r="J632" i="2" s="1"/>
  <c r="J633" i="2" s="1"/>
  <c r="J634" i="2" s="1"/>
  <c r="J635" i="2" s="1"/>
  <c r="J636" i="2" s="1"/>
  <c r="J637" i="2" s="1"/>
  <c r="J638" i="2" s="1"/>
  <c r="J639" i="2" s="1"/>
  <c r="J640" i="2" s="1"/>
  <c r="J641" i="2" s="1"/>
  <c r="J642" i="2" s="1"/>
  <c r="J643" i="2" s="1"/>
  <c r="J644" i="2" s="1"/>
  <c r="J645" i="2" s="1"/>
  <c r="J646" i="2" s="1"/>
  <c r="J647" i="2" s="1"/>
  <c r="J648" i="2" s="1"/>
  <c r="J649" i="2" s="1"/>
  <c r="J650" i="2" s="1"/>
  <c r="J651" i="2" s="1"/>
  <c r="J652" i="2" s="1"/>
  <c r="J653" i="2" s="1"/>
  <c r="J654" i="2" s="1"/>
  <c r="J655" i="2" s="1"/>
  <c r="J656" i="2" s="1"/>
  <c r="J657" i="2" s="1"/>
  <c r="J658" i="2" s="1"/>
  <c r="J659" i="2" s="1"/>
  <c r="J660" i="2" s="1"/>
  <c r="J661" i="2" s="1"/>
  <c r="J662" i="2" s="1"/>
  <c r="J663" i="2" s="1"/>
  <c r="J664" i="2" s="1"/>
  <c r="J665" i="2" s="1"/>
  <c r="J666" i="2" s="1"/>
  <c r="J667" i="2" s="1"/>
  <c r="J668" i="2" s="1"/>
  <c r="J669" i="2" s="1"/>
  <c r="J670" i="2" s="1"/>
  <c r="J671" i="2" s="1"/>
  <c r="J672" i="2" s="1"/>
  <c r="J673" i="2" s="1"/>
  <c r="J674" i="2" s="1"/>
  <c r="J675" i="2" s="1"/>
  <c r="J676" i="2" s="1"/>
  <c r="J677" i="2" s="1"/>
  <c r="J678" i="2" s="1"/>
  <c r="J679" i="2" s="1"/>
  <c r="J680" i="2" s="1"/>
  <c r="J681" i="2" s="1"/>
  <c r="J682" i="2" s="1"/>
  <c r="J683" i="2" s="1"/>
  <c r="J684" i="2" s="1"/>
  <c r="J685" i="2" s="1"/>
  <c r="J686" i="2" s="1"/>
  <c r="J687" i="2" s="1"/>
  <c r="J688" i="2" s="1"/>
  <c r="J689" i="2" s="1"/>
  <c r="J690" i="2" s="1"/>
  <c r="J691" i="2" s="1"/>
  <c r="J692" i="2" s="1"/>
  <c r="J693" i="2" s="1"/>
  <c r="J694" i="2" s="1"/>
  <c r="J695" i="2" s="1"/>
  <c r="J696" i="2" s="1"/>
  <c r="J697" i="2" s="1"/>
  <c r="J698" i="2" s="1"/>
  <c r="J699" i="2" s="1"/>
  <c r="J700" i="2" s="1"/>
  <c r="J701" i="2" s="1"/>
  <c r="J702" i="2" s="1"/>
  <c r="J703" i="2" s="1"/>
  <c r="J704" i="2" s="1"/>
  <c r="J705" i="2" s="1"/>
  <c r="J706" i="2" s="1"/>
  <c r="J707" i="2" s="1"/>
  <c r="J708" i="2" s="1"/>
  <c r="J709" i="2" s="1"/>
  <c r="J710" i="2" s="1"/>
  <c r="J711" i="2" s="1"/>
  <c r="J712" i="2" s="1"/>
  <c r="J713" i="2" s="1"/>
  <c r="J714" i="2" s="1"/>
  <c r="J715" i="2" s="1"/>
  <c r="J716" i="2" s="1"/>
  <c r="J717" i="2" s="1"/>
  <c r="J718" i="2" s="1"/>
  <c r="J719" i="2" s="1"/>
  <c r="J720" i="2" s="1"/>
  <c r="J721" i="2" s="1"/>
  <c r="J722" i="2" s="1"/>
  <c r="J723" i="2" s="1"/>
  <c r="J724" i="2" s="1"/>
  <c r="J725" i="2" s="1"/>
  <c r="J726" i="2" s="1"/>
  <c r="J727" i="2" s="1"/>
  <c r="J728" i="2" s="1"/>
  <c r="J729" i="2" s="1"/>
  <c r="J730" i="2" s="1"/>
  <c r="J731" i="2" s="1"/>
  <c r="J732" i="2" s="1"/>
  <c r="J733" i="2" s="1"/>
  <c r="J734" i="2" s="1"/>
  <c r="J735" i="2" s="1"/>
  <c r="J736" i="2" s="1"/>
  <c r="J737" i="2" s="1"/>
  <c r="J738" i="2" s="1"/>
  <c r="J739" i="2" s="1"/>
  <c r="J740" i="2" s="1"/>
  <c r="J741" i="2" s="1"/>
  <c r="J742" i="2" s="1"/>
  <c r="J743" i="2" s="1"/>
  <c r="J744" i="2" s="1"/>
  <c r="J745" i="2" s="1"/>
  <c r="J746" i="2" s="1"/>
  <c r="J747" i="2" s="1"/>
  <c r="J748" i="2" s="1"/>
  <c r="J749" i="2" s="1"/>
  <c r="J750" i="2" s="1"/>
  <c r="J751" i="2" s="1"/>
  <c r="J752" i="2" s="1"/>
  <c r="J753" i="2" s="1"/>
  <c r="J754" i="2" s="1"/>
  <c r="J755" i="2" s="1"/>
  <c r="J756" i="2" s="1"/>
  <c r="J757" i="2" s="1"/>
  <c r="J758" i="2" s="1"/>
  <c r="J759" i="2" s="1"/>
  <c r="J760" i="2" s="1"/>
  <c r="J761" i="2" s="1"/>
  <c r="J762" i="2" s="1"/>
  <c r="J763" i="2" s="1"/>
  <c r="J764" i="2" s="1"/>
  <c r="J765" i="2" s="1"/>
  <c r="J766" i="2" s="1"/>
  <c r="J767" i="2" s="1"/>
  <c r="J768" i="2" s="1"/>
  <c r="J769" i="2" s="1"/>
  <c r="J770" i="2" s="1"/>
  <c r="J771" i="2" s="1"/>
  <c r="J772" i="2" s="1"/>
  <c r="J773" i="2" s="1"/>
  <c r="J774" i="2" s="1"/>
  <c r="J775" i="2" s="1"/>
  <c r="J776" i="2" s="1"/>
  <c r="J777" i="2" s="1"/>
  <c r="J778" i="2" s="1"/>
  <c r="J779" i="2" s="1"/>
  <c r="J780" i="2" s="1"/>
  <c r="J781" i="2" s="1"/>
  <c r="J782" i="2" s="1"/>
  <c r="J783" i="2" s="1"/>
  <c r="J784" i="2" s="1"/>
  <c r="J785" i="2" s="1"/>
  <c r="J786" i="2" s="1"/>
  <c r="J787" i="2" s="1"/>
  <c r="J788" i="2" s="1"/>
  <c r="J789" i="2" s="1"/>
  <c r="J790" i="2" s="1"/>
  <c r="J791" i="2" s="1"/>
  <c r="J792" i="2" s="1"/>
  <c r="J793" i="2" s="1"/>
  <c r="J794" i="2" s="1"/>
  <c r="J795" i="2" s="1"/>
  <c r="J796" i="2" s="1"/>
  <c r="J797" i="2" s="1"/>
  <c r="J798" i="2" s="1"/>
  <c r="J799" i="2" s="1"/>
  <c r="J800" i="2" s="1"/>
  <c r="J801" i="2" s="1"/>
  <c r="J802" i="2" s="1"/>
  <c r="J803" i="2" s="1"/>
  <c r="J804" i="2" s="1"/>
  <c r="J805" i="2" s="1"/>
  <c r="J806" i="2" s="1"/>
  <c r="J807" i="2" s="1"/>
  <c r="J808" i="2" s="1"/>
  <c r="J809" i="2" s="1"/>
  <c r="J810" i="2" s="1"/>
  <c r="J811" i="2" s="1"/>
  <c r="J812" i="2" s="1"/>
  <c r="J813" i="2" s="1"/>
  <c r="J814" i="2" s="1"/>
  <c r="J815" i="2" s="1"/>
  <c r="J816" i="2" s="1"/>
  <c r="J817" i="2" s="1"/>
  <c r="J818" i="2" s="1"/>
  <c r="J819" i="2" s="1"/>
  <c r="J820" i="2" s="1"/>
  <c r="J821" i="2" s="1"/>
  <c r="J822" i="2" s="1"/>
  <c r="J823" i="2" s="1"/>
  <c r="J824" i="2" s="1"/>
  <c r="J825" i="2" s="1"/>
  <c r="J826" i="2" s="1"/>
  <c r="J827" i="2" s="1"/>
  <c r="J828" i="2" s="1"/>
  <c r="J829" i="2" s="1"/>
  <c r="J830" i="2" s="1"/>
  <c r="J3" i="2"/>
  <c r="G7" i="1"/>
  <c r="G12" i="1" s="1"/>
  <c r="E26" i="1"/>
  <c r="D26" i="1"/>
  <c r="D23" i="1"/>
  <c r="F24" i="1"/>
  <c r="F25" i="1"/>
  <c r="F18" i="1"/>
  <c r="F17" i="1"/>
  <c r="F19" i="1"/>
  <c r="F20" i="1"/>
  <c r="F16" i="1"/>
  <c r="F21" i="1"/>
  <c r="F22" i="1"/>
  <c r="F15" i="1"/>
  <c r="E23" i="1"/>
  <c r="F10" i="1"/>
  <c r="G4" i="1"/>
  <c r="G8" i="1" s="1"/>
  <c r="D11" i="2" l="1"/>
  <c r="E12" i="2"/>
  <c r="F10" i="2"/>
  <c r="E27" i="1"/>
  <c r="F26" i="1"/>
  <c r="G26" i="1" s="1"/>
  <c r="G25" i="1"/>
  <c r="G24" i="1"/>
  <c r="G22" i="1"/>
  <c r="G21" i="1"/>
  <c r="G20" i="1"/>
  <c r="G19" i="1"/>
  <c r="G18" i="1"/>
  <c r="G15" i="1"/>
  <c r="G17" i="1"/>
  <c r="G16" i="1"/>
  <c r="G9" i="1"/>
  <c r="G10" i="1" s="1"/>
  <c r="G11" i="1"/>
  <c r="G13" i="1" s="1"/>
  <c r="F23" i="1"/>
  <c r="F12" i="1"/>
  <c r="F13" i="1" s="1"/>
  <c r="F27" i="1" s="1"/>
  <c r="F11" i="2" l="1"/>
  <c r="E13" i="2"/>
  <c r="D12" i="2"/>
  <c r="D13" i="2"/>
  <c r="G23" i="1"/>
  <c r="G27" i="1" s="1"/>
  <c r="E14" i="2" l="1"/>
  <c r="D14" i="2"/>
  <c r="F12" i="2"/>
  <c r="E15" i="2"/>
  <c r="J7" i="2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J258" i="2" s="1"/>
  <c r="J259" i="2" s="1"/>
  <c r="J260" i="2" s="1"/>
  <c r="J261" i="2" s="1"/>
  <c r="J262" i="2" s="1"/>
  <c r="J263" i="2" s="1"/>
  <c r="J264" i="2" s="1"/>
  <c r="J265" i="2" s="1"/>
  <c r="J266" i="2" s="1"/>
  <c r="J267" i="2" s="1"/>
  <c r="J268" i="2" s="1"/>
  <c r="J269" i="2" s="1"/>
  <c r="J270" i="2" s="1"/>
  <c r="J271" i="2" s="1"/>
  <c r="J272" i="2" s="1"/>
  <c r="J273" i="2" s="1"/>
  <c r="J274" i="2" s="1"/>
  <c r="J275" i="2" s="1"/>
  <c r="J276" i="2" s="1"/>
  <c r="J277" i="2" s="1"/>
  <c r="J278" i="2" s="1"/>
  <c r="J279" i="2" s="1"/>
  <c r="J280" i="2" s="1"/>
  <c r="J281" i="2" s="1"/>
  <c r="J282" i="2" s="1"/>
  <c r="J283" i="2" s="1"/>
  <c r="J284" i="2" s="1"/>
  <c r="J285" i="2" s="1"/>
  <c r="J286" i="2" s="1"/>
  <c r="J287" i="2" s="1"/>
  <c r="J288" i="2" s="1"/>
  <c r="J289" i="2" s="1"/>
  <c r="J290" i="2" s="1"/>
  <c r="J291" i="2" s="1"/>
  <c r="J292" i="2" s="1"/>
  <c r="J293" i="2" s="1"/>
  <c r="J294" i="2" s="1"/>
  <c r="J295" i="2" s="1"/>
  <c r="J296" i="2" s="1"/>
  <c r="J297" i="2" s="1"/>
  <c r="J298" i="2" s="1"/>
  <c r="J299" i="2" s="1"/>
  <c r="J300" i="2" s="1"/>
  <c r="J301" i="2" s="1"/>
  <c r="J302" i="2" s="1"/>
  <c r="J303" i="2" s="1"/>
  <c r="J304" i="2" s="1"/>
  <c r="J305" i="2" s="1"/>
  <c r="J306" i="2" s="1"/>
  <c r="J307" i="2" s="1"/>
  <c r="J308" i="2" s="1"/>
  <c r="J309" i="2" s="1"/>
  <c r="J310" i="2" s="1"/>
  <c r="J311" i="2" s="1"/>
  <c r="J312" i="2" s="1"/>
  <c r="J313" i="2" s="1"/>
  <c r="J314" i="2" s="1"/>
  <c r="J315" i="2" s="1"/>
  <c r="J316" i="2" s="1"/>
  <c r="J317" i="2" s="1"/>
  <c r="J318" i="2" s="1"/>
  <c r="J319" i="2" s="1"/>
  <c r="J320" i="2" s="1"/>
  <c r="J321" i="2" s="1"/>
  <c r="J322" i="2" s="1"/>
  <c r="J323" i="2" s="1"/>
  <c r="J324" i="2" s="1"/>
  <c r="J325" i="2" s="1"/>
  <c r="J326" i="2" s="1"/>
  <c r="J327" i="2" s="1"/>
  <c r="J328" i="2" s="1"/>
  <c r="J329" i="2" s="1"/>
  <c r="J330" i="2" s="1"/>
  <c r="J331" i="2" s="1"/>
  <c r="J332" i="2" s="1"/>
  <c r="J333" i="2" s="1"/>
  <c r="J334" i="2" s="1"/>
  <c r="J335" i="2" s="1"/>
  <c r="J336" i="2" s="1"/>
  <c r="J337" i="2" s="1"/>
  <c r="J338" i="2" s="1"/>
  <c r="J339" i="2" s="1"/>
  <c r="J340" i="2" s="1"/>
  <c r="J341" i="2" s="1"/>
  <c r="J342" i="2" s="1"/>
  <c r="J343" i="2" s="1"/>
  <c r="J344" i="2" s="1"/>
  <c r="J345" i="2" s="1"/>
  <c r="J346" i="2" s="1"/>
  <c r="J347" i="2" s="1"/>
  <c r="J348" i="2" s="1"/>
  <c r="J349" i="2" s="1"/>
  <c r="J350" i="2" s="1"/>
  <c r="J351" i="2" s="1"/>
  <c r="J352" i="2" s="1"/>
  <c r="J353" i="2" s="1"/>
  <c r="J354" i="2" s="1"/>
  <c r="J355" i="2" s="1"/>
  <c r="J356" i="2" s="1"/>
  <c r="J357" i="2" s="1"/>
  <c r="J358" i="2" s="1"/>
  <c r="J359" i="2" s="1"/>
  <c r="J360" i="2" s="1"/>
  <c r="J361" i="2" s="1"/>
  <c r="J362" i="2" s="1"/>
  <c r="J363" i="2" s="1"/>
  <c r="J364" i="2" s="1"/>
  <c r="J365" i="2" s="1"/>
  <c r="J366" i="2" s="1"/>
  <c r="J367" i="2" s="1"/>
  <c r="J368" i="2" s="1"/>
  <c r="J369" i="2" s="1"/>
  <c r="J370" i="2" s="1"/>
  <c r="J371" i="2" s="1"/>
  <c r="J372" i="2" s="1"/>
  <c r="J373" i="2" s="1"/>
  <c r="J374" i="2" s="1"/>
  <c r="J375" i="2" s="1"/>
  <c r="J376" i="2" s="1"/>
  <c r="J377" i="2" s="1"/>
  <c r="J378" i="2" s="1"/>
  <c r="J379" i="2" s="1"/>
  <c r="J380" i="2" s="1"/>
  <c r="J381" i="2" s="1"/>
  <c r="J382" i="2" s="1"/>
  <c r="J383" i="2" s="1"/>
  <c r="J384" i="2" s="1"/>
  <c r="J385" i="2" s="1"/>
  <c r="J386" i="2" s="1"/>
  <c r="J387" i="2" s="1"/>
  <c r="J388" i="2" s="1"/>
  <c r="J389" i="2" s="1"/>
  <c r="J390" i="2" s="1"/>
  <c r="J391" i="2" s="1"/>
  <c r="J392" i="2" s="1"/>
  <c r="J393" i="2" s="1"/>
  <c r="J394" i="2" s="1"/>
  <c r="J395" i="2" s="1"/>
  <c r="J396" i="2" s="1"/>
  <c r="J397" i="2" s="1"/>
  <c r="J398" i="2" s="1"/>
  <c r="J399" i="2" s="1"/>
  <c r="J400" i="2" s="1"/>
  <c r="J401" i="2" s="1"/>
  <c r="J402" i="2" s="1"/>
  <c r="J403" i="2" s="1"/>
  <c r="J404" i="2" s="1"/>
  <c r="J405" i="2" s="1"/>
  <c r="J406" i="2" s="1"/>
  <c r="J407" i="2" s="1"/>
  <c r="J408" i="2" s="1"/>
  <c r="J409" i="2" s="1"/>
  <c r="J410" i="2" s="1"/>
  <c r="J411" i="2" s="1"/>
  <c r="J412" i="2" s="1"/>
  <c r="J413" i="2" s="1"/>
  <c r="J414" i="2" s="1"/>
  <c r="J415" i="2" s="1"/>
  <c r="J416" i="2" s="1"/>
  <c r="J417" i="2" s="1"/>
  <c r="J418" i="2" s="1"/>
  <c r="J419" i="2" s="1"/>
  <c r="J420" i="2" s="1"/>
  <c r="J421" i="2" s="1"/>
  <c r="J422" i="2" s="1"/>
  <c r="J423" i="2" s="1"/>
  <c r="J424" i="2" s="1"/>
  <c r="J425" i="2" s="1"/>
  <c r="J426" i="2" s="1"/>
  <c r="J427" i="2" s="1"/>
  <c r="J428" i="2" s="1"/>
  <c r="J429" i="2" s="1"/>
  <c r="J430" i="2" s="1"/>
  <c r="J431" i="2" s="1"/>
  <c r="J432" i="2" s="1"/>
  <c r="J433" i="2" s="1"/>
  <c r="J434" i="2" s="1"/>
  <c r="J435" i="2" s="1"/>
  <c r="J436" i="2" s="1"/>
  <c r="J437" i="2" s="1"/>
  <c r="J438" i="2" s="1"/>
  <c r="J439" i="2" s="1"/>
  <c r="J440" i="2" s="1"/>
  <c r="J441" i="2" s="1"/>
  <c r="J442" i="2" s="1"/>
  <c r="J443" i="2" s="1"/>
  <c r="J444" i="2" s="1"/>
  <c r="J445" i="2" s="1"/>
  <c r="J446" i="2" s="1"/>
  <c r="J447" i="2" s="1"/>
  <c r="J448" i="2" s="1"/>
  <c r="J449" i="2" s="1"/>
  <c r="J450" i="2" s="1"/>
  <c r="J451" i="2" s="1"/>
  <c r="J452" i="2" s="1"/>
  <c r="J453" i="2" s="1"/>
  <c r="J454" i="2" s="1"/>
  <c r="J455" i="2" s="1"/>
  <c r="J456" i="2" s="1"/>
  <c r="J457" i="2" s="1"/>
  <c r="E16" i="2" l="1"/>
  <c r="F13" i="2"/>
  <c r="E17" i="2"/>
  <c r="E19" i="2"/>
  <c r="E18" i="2"/>
  <c r="D15" i="2"/>
  <c r="F14" i="2" l="1"/>
  <c r="F16" i="2"/>
  <c r="E20" i="2"/>
  <c r="D16" i="2"/>
  <c r="F15" i="2"/>
  <c r="D17" i="2"/>
  <c r="D18" i="2" s="1"/>
  <c r="D19" i="2" l="1"/>
  <c r="D20" i="2" s="1"/>
  <c r="F18" i="2"/>
  <c r="F19" i="2"/>
  <c r="F17" i="2"/>
  <c r="E21" i="2"/>
  <c r="D21" i="2" l="1"/>
  <c r="D22" i="2" s="1"/>
  <c r="E22" i="2"/>
  <c r="F20" i="2"/>
  <c r="D23" i="2" l="1"/>
  <c r="D24" i="2" s="1"/>
  <c r="D25" i="2" s="1"/>
  <c r="F21" i="2"/>
  <c r="E23" i="2"/>
  <c r="D26" i="2" l="1"/>
  <c r="E24" i="2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F22" i="2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D27" i="2" l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F117" i="2"/>
  <c r="D117" i="2" l="1"/>
</calcChain>
</file>

<file path=xl/sharedStrings.xml><?xml version="1.0" encoding="utf-8"?>
<sst xmlns="http://schemas.openxmlformats.org/spreadsheetml/2006/main" count="92" uniqueCount="48">
  <si>
    <t>TCO</t>
  </si>
  <si>
    <t>Integrantes da equipe</t>
  </si>
  <si>
    <t>Média salarial horário da equipe</t>
  </si>
  <si>
    <t>Média de horas diárias trabalhadas</t>
  </si>
  <si>
    <t>Total Geral</t>
  </si>
  <si>
    <t>Total</t>
  </si>
  <si>
    <t>Dias trabalhados</t>
  </si>
  <si>
    <t>Manutenção Preventiva e Corretiva futuras anual</t>
  </si>
  <si>
    <t>Treinamento dos Funcionários (1 semana)</t>
  </si>
  <si>
    <t>Suporte e Acompanhamento Pós-Implementação (1 mês)</t>
  </si>
  <si>
    <t xml:space="preserve">Modelos de cobrança: </t>
  </si>
  <si>
    <t>da mensalidade bruta do cliente.</t>
  </si>
  <si>
    <t>Média de mensalidade dos cursos atuais:</t>
  </si>
  <si>
    <t>Mês</t>
  </si>
  <si>
    <t>Ano</t>
  </si>
  <si>
    <t>Item</t>
  </si>
  <si>
    <t>Quantidade</t>
  </si>
  <si>
    <t>Custo Unitário Mensal (R$)</t>
  </si>
  <si>
    <t>Armazenamento em Nuvem (Google Drive, OneDrive, etc.)</t>
  </si>
  <si>
    <t>E-mail Corporativo (Google Workspace/Office 365)</t>
  </si>
  <si>
    <t>Ferramenta de Comunicação (Slack/Discord)</t>
  </si>
  <si>
    <t>Serviço de Backup (AWS, Backblaze)</t>
  </si>
  <si>
    <t>Assinatura de VPN (Segurança)</t>
  </si>
  <si>
    <t>-</t>
  </si>
  <si>
    <t>Custo total Mensal (R$)</t>
  </si>
  <si>
    <t>Custo total do projeto</t>
  </si>
  <si>
    <t>Licenças GitHub Team mensal</t>
  </si>
  <si>
    <t>Licenças Gather Team mensal</t>
  </si>
  <si>
    <t>Licenças de Software de assinatura e visualizador de arquivos (ex: Adobe Suite, IDEs pagas)</t>
  </si>
  <si>
    <t>Equipamentos e Manutenção (Empresa)</t>
  </si>
  <si>
    <t>Custos Operacionais e de Manutenção (Projeto)</t>
  </si>
  <si>
    <t xml:space="preserve">Aluguel de Notebook ou Amortização </t>
  </si>
  <si>
    <t xml:space="preserve">Manutenção e Atualizações de Hardware </t>
  </si>
  <si>
    <t>Treinamento e Implementação (Projeto)</t>
  </si>
  <si>
    <t>Infraestrutura e Ferramentas (Empresa)</t>
  </si>
  <si>
    <t>Custos de Desenvolvimento (Projeto)</t>
  </si>
  <si>
    <t>PROJETO</t>
  </si>
  <si>
    <t>EMPRESA</t>
  </si>
  <si>
    <t>SELIC</t>
  </si>
  <si>
    <t>ROI - PROJETO</t>
  </si>
  <si>
    <t>ROI - SELIC</t>
  </si>
  <si>
    <t>Rótulos de Coluna</t>
  </si>
  <si>
    <t>Soma de Cenário Ótimo (200 alunos) Break even em 2 anos e 3 meses.</t>
  </si>
  <si>
    <t>Soma de Cenário Bom (100 alunos) Break even em 4 anos e 6 meses.</t>
  </si>
  <si>
    <t>Soma de Cenário Ruim (50 alunos) Break even em 7 anos e 2 meses.</t>
  </si>
  <si>
    <t>Valores</t>
  </si>
  <si>
    <t>Soma de Valor Total do custo TCO * SELIC MÊS</t>
  </si>
  <si>
    <t xml:space="preserve">Modelos de rentabilidade (SELIC a.m.)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</si>
</sst>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22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3">
    <xf numFmtId="0" fontId="0" fillId="0" borderId="0" xfId="0"/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44" fontId="0" fillId="0" borderId="2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vertical="center"/>
    </xf>
    <xf numFmtId="9" fontId="0" fillId="0" borderId="0" xfId="2" applyFont="1" applyBorder="1" applyAlignment="1">
      <alignment vertical="center"/>
    </xf>
    <xf numFmtId="0" fontId="0" fillId="0" borderId="5" xfId="0" applyBorder="1" applyAlignment="1">
      <alignment vertical="center"/>
    </xf>
    <xf numFmtId="44" fontId="0" fillId="0" borderId="0" xfId="1" applyFont="1" applyBorder="1" applyAlignment="1">
      <alignment vertical="center"/>
    </xf>
    <xf numFmtId="44" fontId="0" fillId="0" borderId="5" xfId="0" applyNumberFormat="1" applyBorder="1" applyAlignment="1">
      <alignment vertical="center"/>
    </xf>
    <xf numFmtId="44" fontId="0" fillId="0" borderId="16" xfId="0" applyNumberFormat="1" applyBorder="1" applyAlignment="1">
      <alignment vertical="center"/>
    </xf>
    <xf numFmtId="0" fontId="2" fillId="0" borderId="7" xfId="0" applyFont="1" applyBorder="1" applyAlignment="1">
      <alignment vertical="center"/>
    </xf>
    <xf numFmtId="44" fontId="0" fillId="0" borderId="7" xfId="0" applyNumberFormat="1" applyBorder="1" applyAlignment="1">
      <alignment vertical="center"/>
    </xf>
    <xf numFmtId="44" fontId="0" fillId="0" borderId="8" xfId="0" applyNumberForma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/>
    </xf>
    <xf numFmtId="44" fontId="0" fillId="0" borderId="13" xfId="0" applyNumberFormat="1" applyBorder="1" applyAlignment="1">
      <alignment vertical="center"/>
    </xf>
    <xf numFmtId="44" fontId="0" fillId="0" borderId="14" xfId="0" applyNumberFormat="1" applyBorder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3" xfId="0" applyFont="1" applyBorder="1" applyAlignment="1">
      <alignment vertical="center"/>
    </xf>
    <xf numFmtId="44" fontId="0" fillId="0" borderId="3" xfId="0" applyNumberFormat="1" applyBorder="1" applyAlignment="1">
      <alignment vertical="center"/>
    </xf>
    <xf numFmtId="44" fontId="0" fillId="0" borderId="18" xfId="0" applyNumberFormat="1" applyBorder="1" applyAlignment="1">
      <alignment vertical="center"/>
    </xf>
    <xf numFmtId="0" fontId="2" fillId="0" borderId="12" xfId="0" applyFont="1" applyBorder="1" applyAlignment="1">
      <alignment horizontal="center" vertical="center"/>
    </xf>
    <xf numFmtId="44" fontId="2" fillId="2" borderId="1" xfId="1" applyFont="1" applyFill="1" applyBorder="1" applyAlignment="1">
      <alignment vertical="center"/>
    </xf>
    <xf numFmtId="44" fontId="2" fillId="3" borderId="1" xfId="1" applyFont="1" applyFill="1" applyBorder="1" applyAlignment="1">
      <alignment vertical="center"/>
    </xf>
    <xf numFmtId="44" fontId="0" fillId="0" borderId="1" xfId="0" applyNumberForma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44" fontId="2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right" vertical="center"/>
    </xf>
    <xf numFmtId="44" fontId="0" fillId="0" borderId="1" xfId="1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44" fontId="0" fillId="0" borderId="1" xfId="1" applyFont="1" applyBorder="1" applyAlignment="1">
      <alignment horizontal="center" vertical="center"/>
    </xf>
    <xf numFmtId="44" fontId="0" fillId="0" borderId="1" xfId="1" applyFont="1" applyBorder="1" applyAlignment="1">
      <alignment vertical="center"/>
    </xf>
    <xf numFmtId="0" fontId="0" fillId="0" borderId="1" xfId="0" applyBorder="1" applyAlignment="1">
      <alignment horizontal="center"/>
    </xf>
    <xf numFmtId="44" fontId="0" fillId="0" borderId="1" xfId="1" applyFont="1" applyBorder="1" applyAlignment="1">
      <alignment horizontal="center"/>
    </xf>
    <xf numFmtId="44" fontId="0" fillId="0" borderId="1" xfId="1" applyFont="1" applyBorder="1" applyAlignment="1">
      <alignment horizontal="right"/>
    </xf>
    <xf numFmtId="0" fontId="0" fillId="3" borderId="1" xfId="0" applyFill="1" applyBorder="1" applyAlignment="1">
      <alignment vertical="center"/>
    </xf>
    <xf numFmtId="44" fontId="2" fillId="0" borderId="1" xfId="1" applyFont="1" applyBorder="1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6" fillId="5" borderId="1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/>
    </xf>
    <xf numFmtId="0" fontId="8" fillId="5" borderId="0" xfId="0" applyFont="1" applyFill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3" fillId="4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0" fontId="0" fillId="0" borderId="14" xfId="0" applyNumberFormat="1" applyFont="1" applyBorder="1" applyAlignment="1">
      <alignment horizontal="left" vertical="center"/>
    </xf>
    <xf numFmtId="10" fontId="0" fillId="0" borderId="5" xfId="0" applyNumberFormat="1" applyFont="1" applyBorder="1" applyAlignment="1">
      <alignment horizontal="left" vertical="center"/>
    </xf>
    <xf numFmtId="0" fontId="2" fillId="0" borderId="12" xfId="0" applyFont="1" applyBorder="1" applyAlignment="1">
      <alignment horizontal="right" vertical="center" wrapText="1"/>
    </xf>
    <xf numFmtId="0" fontId="2" fillId="0" borderId="13" xfId="0" applyFont="1" applyBorder="1" applyAlignment="1">
      <alignment horizontal="right" vertical="center" wrapText="1"/>
    </xf>
    <xf numFmtId="0" fontId="2" fillId="0" borderId="4" xfId="0" applyFont="1" applyBorder="1" applyAlignment="1">
      <alignment horizontal="right" vertical="center" wrapText="1"/>
    </xf>
    <xf numFmtId="0" fontId="2" fillId="0" borderId="0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center" vertical="center"/>
    </xf>
    <xf numFmtId="44" fontId="0" fillId="0" borderId="0" xfId="0" applyNumberFormat="1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</cellXfs>
  <cellStyles count="3">
    <cellStyle name="Moeda" xfId="1" builtinId="4"/>
    <cellStyle name="Normal" xfId="0" builtinId="0"/>
    <cellStyle name="Porcentagem" xfId="2" builtinId="5"/>
  </cellStyles>
  <dxfs count="4">
    <dxf>
      <font>
        <color rgb="FF9C0006"/>
      </font>
    </dxf>
    <dxf>
      <font>
        <color rgb="FF9C0006"/>
      </font>
    </dxf>
    <dxf>
      <alignment wrapText="1"/>
    </dxf>
    <dxf>
      <alignment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[Financeiro.xlsx]PROJETO X SELIC!Tabela dinâmica2</c:name>
    <c:fmtId val="1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1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'PROJETO X SELIC'!$B$3:$B$4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'PROJETO X SELIC'!$A$5:$A$7</c:f>
              <c:strCache>
                <c:ptCount val="3"/>
                <c:pt idx="0">
                  <c:v>Soma de Cenário Ótimo (200 alunos) Break even em 2 anos e 3 meses.</c:v>
                </c:pt>
                <c:pt idx="1">
                  <c:v>Soma de Cenário Bom (100 alunos) Break even em 4 anos e 6 meses.</c:v>
                </c:pt>
                <c:pt idx="2">
                  <c:v>Soma de Cenário Ruim (50 alunos) Break even em 7 anos e 2 meses.</c:v>
                </c:pt>
              </c:strCache>
            </c:strRef>
          </c:cat>
          <c:val>
            <c:numRef>
              <c:f>'PROJETO X SELIC'!$B$5:$B$7</c:f>
              <c:numCache>
                <c:formatCode>General</c:formatCode>
                <c:ptCount val="3"/>
                <c:pt idx="0">
                  <c:v>-105620.74603174602</c:v>
                </c:pt>
                <c:pt idx="1">
                  <c:v>-107620.74603174602</c:v>
                </c:pt>
                <c:pt idx="2">
                  <c:v>-108620.74603174602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5C8-B66E-8E2F97A17321}"/>
            </c:ext>
          </c:extLst>
        </c:ser>
        <c:ser>
          <c:idx val="1"/>
          <c:order val="1"/>
          <c:tx>
            <c:strRef>
              <c:f>'PROJETO X SELIC'!$C$3:$C$4</c:f>
              <c:strCache>
                <c:ptCount val="1"/>
                <c:pt idx="0">
                  <c:v>2033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'PROJETO X SELIC'!$A$5:$A$7</c:f>
              <c:strCache>
                <c:ptCount val="3"/>
                <c:pt idx="0">
                  <c:v>Soma de Cenário Ótimo (200 alunos) Break even em 2 anos e 3 meses.</c:v>
                </c:pt>
                <c:pt idx="1">
                  <c:v>Soma de Cenário Bom (100 alunos) Break even em 4 anos e 6 meses.</c:v>
                </c:pt>
                <c:pt idx="2">
                  <c:v>Soma de Cenário Ruim (50 alunos) Break even em 7 anos e 2 meses.</c:v>
                </c:pt>
              </c:strCache>
            </c:strRef>
          </c:cat>
          <c:val>
            <c:numRef>
              <c:f>'PROJETO X SELIC'!$C$5:$C$7</c:f>
              <c:numCache>
                <c:formatCode>General</c:formatCode>
                <c:ptCount val="3"/>
                <c:pt idx="0">
                  <c:v>326379.25396825396</c:v>
                </c:pt>
                <c:pt idx="1">
                  <c:v>108379.25396825398</c:v>
                </c:pt>
                <c:pt idx="2">
                  <c:v>-620.74603174602089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2-45C8-B66E-8E2F97A1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8638472"/>
        <c:axId val="558639192"/>
      </c:barChart>
      <c:catAx>
        <c:axId val="55863847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58639192"/>
        <c:crosses val="autoZero"/>
        <c:auto val="1"/>
        <c:lblAlgn val="ctr"/>
        <c:lblOffset val="100"/>
        <c:noMultiLvlLbl val="0"/>
      </c:catAx>
      <c:valAx>
        <c:axId val="55863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8638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[Financeiro.xlsx]PROJETO X SELIC!Tabela dinâmica3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'PROJETO X SELIC'!$B$12:$B$13</c:f>
              <c:strCache>
                <c:ptCount val="1"/>
                <c:pt idx="0">
                  <c:v>2024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'PROJETO X SELIC'!$A$14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'PROJETO X SELIC'!$B$14</c:f>
              <c:numCache>
                <c:formatCode>General</c:formatCode>
                <c:ptCount val="1"/>
                <c:pt idx="0">
                  <c:v>-105586.70257777777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C-4A9D-A4B0-C8DDE2F767C8}"/>
            </c:ext>
          </c:extLst>
        </c:ser>
        <c:ser>
          <c:idx val="1"/>
          <c:order val="1"/>
          <c:tx>
            <c:strRef>
              <c:f>'PROJETO X SELIC'!$C$12:$C$13</c:f>
              <c:strCache>
                <c:ptCount val="1"/>
                <c:pt idx="0">
                  <c:v>2061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'PROJETO X SELIC'!$A$14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'PROJETO X SELIC'!$C$14</c:f>
              <c:numCache>
                <c:formatCode>General</c:formatCode>
                <c:ptCount val="1"/>
                <c:pt idx="0">
                  <c:v>-6.2190442221050374E-3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C-4A9D-A4B0-C8DDE2F76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6543440"/>
        <c:axId val="376543800"/>
      </c:barChart>
      <c:catAx>
        <c:axId val="37654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543800"/>
        <c:crosses val="autoZero"/>
        <c:auto val="1"/>
        <c:lblAlgn val="ctr"/>
        <c:lblOffset val="100"/>
        <c:noMultiLvlLbl val="0"/>
      </c:catAx>
      <c:valAx>
        <c:axId val="3765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7654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2</xdr:row>
      <xdr:rowOff>0</xdr:rowOff>
    </xdr:from>
    <xdr:to>
      <xdr:col>16</xdr:col>
      <xdr:colOff>400050</xdr:colOff>
      <xdr:row>33</xdr:row>
      <xdr:rowOff>133350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971023-3EEC-4766-A200-DBAC0CFD94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108856</xdr:colOff>
      <xdr:row>2</xdr:row>
      <xdr:rowOff>13607</xdr:rowOff>
    </xdr:from>
    <xdr:to>
      <xdr:col>31</xdr:col>
      <xdr:colOff>380999</xdr:colOff>
      <xdr:row>52</xdr:row>
      <xdr:rowOff>108857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98C233-C364-49F4-BA27-2F13036B8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_SK8" refreshedDate="45599.878054398148" createdVersion="8" refreshedVersion="8" minRefreshableVersion="3" recordCount="110" xr:uid="{9048EC7E-96B3-4D8B-956B-73F694E84555}">
  <cacheSource type="worksheet">
    <worksheetSource ref="B6:F116" sheet="ROI e Break Even"/>
  </cacheSource>
  <cacheFields count="5">
    <cacheField name="Ano" numFmtId="0">
      <sharedItems containsString="0" containsBlank="1" containsNumber="1" containsInteger="1" minValue="2024" maxValue="2033" count="11">
        <n v="2024"/>
        <m/>
        <n v="2025"/>
        <n v="2026"/>
        <n v="2027"/>
        <n v="2028"/>
        <n v="2029"/>
        <n v="2030"/>
        <n v="2031"/>
        <n v="2032"/>
        <n v="2033"/>
      </sharedItems>
    </cacheField>
    <cacheField name="Mês" numFmtId="0">
      <sharedItems containsSemiMixedTypes="0" containsString="0" containsNumber="1" containsInteger="1" minValue="1" maxValue="12"/>
    </cacheField>
    <cacheField name="Cenário Ótimo (200 alunos) Break even em 2 anos e 3 meses." numFmtId="44">
      <sharedItems containsSemiMixedTypes="0" containsString="0" containsNumber="1" minValue="-105620.74603174602" maxValue="330379.25396825396" count="110">
        <n v="-105620.74603174602"/>
        <n v="-101620.74603174602"/>
        <n v="-97620.746031746021"/>
        <n v="-93620.746031746021"/>
        <n v="-89620.746031746021"/>
        <n v="-85620.746031746021"/>
        <n v="-81620.746031746021"/>
        <n v="-77620.746031746021"/>
        <n v="-73620.746031746021"/>
        <n v="-69620.746031746021"/>
        <n v="-65620.746031746021"/>
        <n v="-61620.746031746021"/>
        <n v="-57620.746031746021"/>
        <n v="-53620.746031746021"/>
        <n v="-49620.746031746021"/>
        <n v="-45620.746031746021"/>
        <n v="-41620.746031746021"/>
        <n v="-37620.746031746021"/>
        <n v="-33620.746031746021"/>
        <n v="-29620.746031746021"/>
        <n v="-25620.746031746021"/>
        <n v="-21620.746031746021"/>
        <n v="-17620.746031746021"/>
        <n v="-13620.746031746021"/>
        <n v="-9620.7460317460209"/>
        <n v="-5620.7460317460209"/>
        <n v="-1620.7460317460209"/>
        <n v="2379.2539682539791"/>
        <n v="6379.2539682539791"/>
        <n v="10379.253968253979"/>
        <n v="14379.253968253979"/>
        <n v="18379.253968253979"/>
        <n v="22379.253968253979"/>
        <n v="26379.253968253979"/>
        <n v="30379.253968253979"/>
        <n v="34379.253968253979"/>
        <n v="38379.253968253979"/>
        <n v="42379.253968253979"/>
        <n v="46379.253968253979"/>
        <n v="50379.253968253979"/>
        <n v="54379.253968253979"/>
        <n v="58379.253968253979"/>
        <n v="62379.253968253979"/>
        <n v="66379.253968253979"/>
        <n v="70379.253968253979"/>
        <n v="74379.253968253979"/>
        <n v="78379.253968253979"/>
        <n v="82379.253968253979"/>
        <n v="86379.253968253979"/>
        <n v="90379.253968253979"/>
        <n v="94379.253968253979"/>
        <n v="98379.253968253979"/>
        <n v="102379.25396825398"/>
        <n v="106379.25396825398"/>
        <n v="110379.25396825398"/>
        <n v="114379.25396825398"/>
        <n v="118379.25396825398"/>
        <n v="122379.25396825398"/>
        <n v="126379.25396825398"/>
        <n v="130379.25396825398"/>
        <n v="134379.25396825396"/>
        <n v="138379.25396825396"/>
        <n v="142379.25396825396"/>
        <n v="146379.25396825396"/>
        <n v="150379.25396825396"/>
        <n v="154379.25396825396"/>
        <n v="158379.25396825396"/>
        <n v="162379.25396825396"/>
        <n v="166379.25396825396"/>
        <n v="170379.25396825396"/>
        <n v="174379.25396825396"/>
        <n v="178379.25396825396"/>
        <n v="182379.25396825396"/>
        <n v="186379.25396825396"/>
        <n v="190379.25396825396"/>
        <n v="194379.25396825396"/>
        <n v="198379.25396825396"/>
        <n v="202379.25396825396"/>
        <n v="206379.25396825396"/>
        <n v="210379.25396825396"/>
        <n v="214379.25396825396"/>
        <n v="218379.25396825396"/>
        <n v="222379.25396825396"/>
        <n v="226379.25396825396"/>
        <n v="230379.25396825396"/>
        <n v="234379.25396825396"/>
        <n v="238379.25396825396"/>
        <n v="242379.25396825396"/>
        <n v="246379.25396825396"/>
        <n v="250379.25396825396"/>
        <n v="254379.25396825396"/>
        <n v="258379.25396825396"/>
        <n v="262379.25396825396"/>
        <n v="266379.25396825396"/>
        <n v="270379.25396825396"/>
        <n v="274379.25396825396"/>
        <n v="278379.25396825396"/>
        <n v="282379.25396825396"/>
        <n v="286379.25396825396"/>
        <n v="290379.25396825396"/>
        <n v="294379.25396825396"/>
        <n v="298379.25396825396"/>
        <n v="302379.25396825396"/>
        <n v="306379.25396825396"/>
        <n v="310379.25396825396"/>
        <n v="314379.25396825396"/>
        <n v="318379.25396825396"/>
        <n v="322379.25396825396"/>
        <n v="326379.25396825396"/>
        <n v="330379.25396825396"/>
      </sharedItems>
    </cacheField>
    <cacheField name="Cenário Bom (100 alunos) Break even em 4 anos e 6 meses." numFmtId="44">
      <sharedItems containsSemiMixedTypes="0" containsString="0" containsNumber="1" minValue="-107620.74603174602" maxValue="110379.25396825398" count="110">
        <n v="-107620.74603174602"/>
        <n v="-105620.74603174602"/>
        <n v="-103620.74603174602"/>
        <n v="-101620.74603174602"/>
        <n v="-99620.746031746021"/>
        <n v="-97620.746031746021"/>
        <n v="-95620.746031746021"/>
        <n v="-93620.746031746021"/>
        <n v="-91620.746031746021"/>
        <n v="-89620.746031746021"/>
        <n v="-87620.746031746021"/>
        <n v="-85620.746031746021"/>
        <n v="-83620.746031746021"/>
        <n v="-81620.746031746021"/>
        <n v="-79620.746031746021"/>
        <n v="-77620.746031746021"/>
        <n v="-75620.746031746021"/>
        <n v="-73620.746031746021"/>
        <n v="-71620.746031746021"/>
        <n v="-69620.746031746021"/>
        <n v="-67620.746031746021"/>
        <n v="-65620.746031746021"/>
        <n v="-63620.746031746021"/>
        <n v="-61620.746031746021"/>
        <n v="-59620.746031746021"/>
        <n v="-57620.746031746021"/>
        <n v="-55620.746031746021"/>
        <n v="-53620.746031746021"/>
        <n v="-51620.746031746021"/>
        <n v="-49620.746031746021"/>
        <n v="-47620.746031746021"/>
        <n v="-45620.746031746021"/>
        <n v="-43620.746031746021"/>
        <n v="-41620.746031746021"/>
        <n v="-39620.746031746021"/>
        <n v="-37620.746031746021"/>
        <n v="-35620.746031746021"/>
        <n v="-33620.746031746021"/>
        <n v="-31620.746031746021"/>
        <n v="-29620.746031746021"/>
        <n v="-27620.746031746021"/>
        <n v="-25620.746031746021"/>
        <n v="-23620.746031746021"/>
        <n v="-21620.746031746021"/>
        <n v="-19620.746031746021"/>
        <n v="-17620.746031746021"/>
        <n v="-15620.746031746021"/>
        <n v="-13620.746031746021"/>
        <n v="-11620.746031746021"/>
        <n v="-9620.7460317460209"/>
        <n v="-7620.7460317460209"/>
        <n v="-5620.7460317460209"/>
        <n v="-3620.7460317460209"/>
        <n v="-1620.7460317460209"/>
        <n v="379.25396825397911"/>
        <n v="2379.2539682539791"/>
        <n v="4379.2539682539791"/>
        <n v="6379.2539682539791"/>
        <n v="8379.2539682539791"/>
        <n v="10379.253968253979"/>
        <n v="12379.253968253979"/>
        <n v="14379.253968253979"/>
        <n v="16379.253968253979"/>
        <n v="18379.253968253979"/>
        <n v="20379.253968253979"/>
        <n v="22379.253968253979"/>
        <n v="24379.253968253979"/>
        <n v="26379.253968253979"/>
        <n v="28379.253968253979"/>
        <n v="30379.253968253979"/>
        <n v="32379.253968253979"/>
        <n v="34379.253968253979"/>
        <n v="36379.253968253979"/>
        <n v="38379.253968253979"/>
        <n v="40379.253968253979"/>
        <n v="42379.253968253979"/>
        <n v="44379.253968253979"/>
        <n v="46379.253968253979"/>
        <n v="48379.253968253979"/>
        <n v="50379.253968253979"/>
        <n v="52379.253968253979"/>
        <n v="54379.253968253979"/>
        <n v="56379.253968253979"/>
        <n v="58379.253968253979"/>
        <n v="60379.253968253979"/>
        <n v="62379.253968253979"/>
        <n v="64379.253968253979"/>
        <n v="66379.253968253979"/>
        <n v="68379.253968253979"/>
        <n v="70379.253968253979"/>
        <n v="72379.253968253979"/>
        <n v="74379.253968253979"/>
        <n v="76379.253968253979"/>
        <n v="78379.253968253979"/>
        <n v="80379.253968253979"/>
        <n v="82379.253968253979"/>
        <n v="84379.253968253979"/>
        <n v="86379.253968253979"/>
        <n v="88379.253968253979"/>
        <n v="90379.253968253979"/>
        <n v="92379.253968253979"/>
        <n v="94379.253968253979"/>
        <n v="96379.253968253979"/>
        <n v="98379.253968253979"/>
        <n v="100379.25396825398"/>
        <n v="102379.25396825398"/>
        <n v="104379.25396825398"/>
        <n v="106379.25396825398"/>
        <n v="108379.25396825398"/>
        <n v="110379.25396825398"/>
      </sharedItems>
    </cacheField>
    <cacheField name="Cenário Ruim (50 alunos) Break even em 7 anos e 2 meses." numFmtId="44">
      <sharedItems containsSemiMixedTypes="0" containsString="0" containsNumber="1" minValue="-108620.74603174602" maxValue="379.2539682539791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lon_SK8" refreshedDate="45599.880776851853" createdVersion="8" refreshedVersion="8" minRefreshableVersion="3" recordCount="451" xr:uid="{209A3B00-2E69-4095-B7A3-47AF8F74B77E}">
  <cacheSource type="worksheet">
    <worksheetSource ref="H6:J457" sheet="ROI e Break Even"/>
  </cacheSource>
  <cacheFields count="3">
    <cacheField name="Ano" numFmtId="0">
      <sharedItems containsString="0" containsBlank="1" containsNumber="1" containsInteger="1" minValue="2024" maxValue="2061" count="39">
        <n v="2024"/>
        <m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</sharedItems>
    </cacheField>
    <cacheField name="Mês" numFmtId="0">
      <sharedItems containsSemiMixedTypes="0" containsString="0" containsNumber="1" containsInteger="1" minValue="1" maxValue="12"/>
    </cacheField>
    <cacheField name="Valor Total do custo TCO * SELIC MÊS" numFmtId="44">
      <sharedItems containsSemiMixedTypes="0" containsString="0" containsNumber="1" minValue="-105586.70257777777" maxValue="-4.9661803646778805E-3" count="451">
        <n v="-105586.70257777777"/>
        <n v="-101701.11192291556"/>
        <n v="-97958.511004152271"/>
        <n v="-94353.637799199467"/>
        <n v="-90881.423928188931"/>
        <n v="-87536.987527631572"/>
        <n v="-84315.626386614735"/>
        <n v="-81212.811335587307"/>
        <n v="-78224.179878437688"/>
        <n v="-75345.530058911187"/>
        <n v="-72572.81455274325"/>
        <n v="-69902.134977202295"/>
        <n v="-67329.736410041252"/>
        <n v="-64852.002110151734"/>
        <n v="-62465.448432498153"/>
        <n v="-60166.719930182218"/>
        <n v="-57952.584636751511"/>
        <n v="-55819.929522119055"/>
        <n v="-53765.756115705073"/>
        <n v="-51787.176290647127"/>
        <n v="-49881.40820315131"/>
        <n v="-48045.772381275339"/>
        <n v="-46277.687957644404"/>
        <n v="-44574.669040803092"/>
        <n v="-42934.321220101541"/>
        <n v="-41354.338199201804"/>
        <n v="-39832.498553471174"/>
        <n v="-38366.662606703438"/>
        <n v="-36954.76942277675"/>
        <n v="-35594.833908018569"/>
        <n v="-34284.944020203482"/>
        <n v="-33023.258080259991"/>
        <n v="-31808.002182906424"/>
        <n v="-30637.467702575468"/>
        <n v="-29510.008891120691"/>
        <n v="-28424.04056392745"/>
        <n v="-27378.035871174921"/>
        <n v="-26370.524151115686"/>
        <n v="-25400.088862354627"/>
        <n v="-24465.365592219976"/>
        <n v="-23565.04013842628"/>
        <n v="-22697.846661332194"/>
        <n v="-21862.565904195169"/>
        <n v="-21058.023478920786"/>
        <n v="-20283.088214896503"/>
        <n v="-19536.670568588313"/>
        <n v="-18817.721091664265"/>
        <n v="-18125.22895549102"/>
        <n v="-17458.220529928949"/>
        <n v="-16815.758014427563"/>
        <n v="-16196.93811949663"/>
        <n v="-15600.890796699154"/>
        <n v="-15026.778015380625"/>
        <n v="-14473.792584414618"/>
        <n v="-13941.15701730816"/>
        <n v="-13428.12243907122"/>
        <n v="-12933.967533313398"/>
        <n v="-12457.997528087466"/>
        <n v="-11999.543219053847"/>
        <n v="-11557.960028592664"/>
        <n v="-11132.627099540454"/>
        <n v="-10722.946422277366"/>
        <n v="-10328.341993937558"/>
        <n v="-9948.2590085606553"/>
        <n v="-9582.1630770456231"/>
        <n v="-9229.5394758103448"/>
        <n v="-8889.892423100524"/>
        <n v="-8562.7443819304244"/>
        <n v="-8247.6353886753841"/>
        <n v="-7944.1224063721302"/>
        <n v="-7651.7787018176359"/>
        <n v="-7370.1932455907472"/>
        <n v="-7098.9701341530081"/>
        <n v="-6837.7280332161772"/>
        <n v="-6586.0996415938216"/>
        <n v="-6343.7311747831691"/>
        <n v="-6110.281867551148"/>
        <n v="-5885.4234948252661"/>
        <n v="-5668.8399102156964"/>
        <n v="-5460.2266015197583"/>
        <n v="-5259.2902625838315"/>
        <n v="-5065.7483809207461"/>
        <n v="-4879.3288405028625"/>
        <n v="-4699.7695391723573"/>
        <n v="-4526.8180201308141"/>
        <n v="-4360.2311169900004"/>
        <n v="-4199.7746118847681"/>
        <n v="-4045.2229061674088"/>
        <n v="-3896.3587032204482"/>
        <n v="-3752.9727029419355"/>
        <n v="-3614.8633074736722"/>
        <n v="-3481.8363377586411"/>
        <n v="-3353.7047605291232"/>
        <n v="-3230.2884253416514"/>
        <n v="-3111.4138112890787"/>
        <n v="-2996.9137830336408"/>
        <n v="-2886.6273558180028"/>
        <n v="-2780.3994691239004"/>
        <n v="-2678.0807686601411"/>
        <n v="-2579.527396373448"/>
        <n v="-2484.600788186905"/>
        <n v="-2393.1674791816267"/>
        <n v="-2305.0989159477431"/>
        <n v="-2220.2712758408661"/>
        <n v="-2138.5652928899221"/>
        <n v="-2059.8660901115732"/>
        <n v="-1984.0630179954674"/>
        <n v="-1911.0494989332342"/>
        <n v="-1840.7228773724912"/>
        <n v="-1772.9842754851836"/>
        <n v="-1707.7384541473289"/>
        <n v="-1644.8936790347072"/>
        <n v="-1584.36159164623"/>
        <n v="-1526.0570850736488"/>
        <n v="-1469.8981843429385"/>
        <n v="-1415.8059311591185"/>
        <n v="-1363.704272892463"/>
        <n v="-1313.5199556500204"/>
        <n v="-1265.1824212820995"/>
        <n v="-1218.6237081789184"/>
        <n v="-1173.7783557179341"/>
        <n v="-1130.5833122275142"/>
        <n v="-1088.9778463375417"/>
        <n v="-1048.9034615923201"/>
        <n v="-1010.3038142057228"/>
        <n v="-973.12463384295222"/>
        <n v="-937.3136473175316"/>
        <n v="-902.82050509624639"/>
        <n v="-869.59671050870452"/>
        <n v="-837.59555156198417"/>
        <n v="-806.77203526450319"/>
        <n v="-777.0828243667695"/>
        <n v="-748.48617643007242"/>
        <n v="-720.94188513744575"/>
        <n v="-694.41122376438773"/>
        <n v="-668.85689072985826"/>
        <n v="-644.24295715099947"/>
        <n v="-620.53481632784269"/>
        <n v="-597.69913508697812"/>
        <n v="-575.70380691577736"/>
        <n v="-554.51790682127671"/>
        <n v="-534.11164785025369"/>
        <n v="-514.45633920936439"/>
        <n v="-495.52434592645977"/>
        <n v="-477.28904999636603"/>
        <n v="-459.72481295649976"/>
        <n v="-442.80693983970059"/>
        <n v="-426.51164445359962"/>
        <n v="-410.81601593770716"/>
        <n v="-395.69798655119956"/>
        <n v="-381.13630064611544"/>
        <n v="-367.1104847823384"/>
        <n v="-353.60081894234833"/>
        <n v="-340.58830880526989"/>
        <n v="-328.05465904123594"/>
        <n v="-315.98224758851848"/>
        <n v="-304.35410087726098"/>
        <n v="-293.15386996497779"/>
        <n v="-282.3658075502666"/>
        <n v="-271.97474583241677"/>
        <n v="-261.96607518578384"/>
        <n v="-252.32572361894699"/>
        <n v="-243.04013698976974"/>
        <n v="-234.09625994854622"/>
        <n v="-225.48151758243972"/>
        <n v="-217.18379773540593"/>
        <n v="-209.19143397874299"/>
        <n v="-201.49318920832525"/>
        <n v="-194.07823984545888"/>
        <n v="-186.93616061914599"/>
        <n v="-180.05690990836143"/>
        <n v="-173.43081562373374"/>
        <n v="-167.04856160878035"/>
        <n v="-160.90117454157723"/>
        <n v="-154.9800113184472"/>
        <n v="-149.27674690192833"/>
        <n v="-143.78336261593736"/>
        <n v="-138.49213487167086"/>
        <n v="-133.39562430839337"/>
        <n v="-128.48666533384448"/>
        <n v="-123.75835604955901"/>
        <n v="-119.20404854693524"/>
        <n v="-114.81733956040803"/>
        <n v="-110.59206146458502"/>
        <n v="-106.52227360268829"/>
        <n v="-102.60225393410936"/>
        <n v="-98.826490989334133"/>
        <n v="-95.189676120926634"/>
        <n v="-91.686696039676534"/>
        <n v="-88.31262562541643"/>
        <n v="-85.062721002401105"/>
        <n v="-81.932412869512746"/>
        <n v="-78.917300075914682"/>
        <n v="-76.013143433121016"/>
        <n v="-73.215859754782159"/>
        <n v="-70.521516115806179"/>
        <n v="-67.926324322744506"/>
        <n v="-65.426635587667505"/>
        <n v="-63.018935398041343"/>
        <n v="-60.699838575393422"/>
        <n v="-58.466084515818942"/>
        <n v="-56.314532605636806"/>
        <n v="-54.242157805749372"/>
        <n v="-52.246046398497796"/>
        <n v="-50.323391891033076"/>
        <n v="-48.471491069443061"/>
        <n v="-46.687740198087553"/>
        <n v="-44.969631358797933"/>
        <n v="-43.314748924794166"/>
        <n v="-41.720766164361741"/>
        <n v="-40.185441969513228"/>
        <n v="-38.706617705035143"/>
        <n v="-37.282214173489848"/>
        <n v="-35.910228691905424"/>
        <n v="-34.588732276043302"/>
        <n v="-33.315866928284912"/>
        <n v="-32.089843025324029"/>
        <n v="-30.908936801992105"/>
        <n v="-29.771487927678795"/>
        <n v="-28.675897171940214"/>
        <n v="-27.620624156012813"/>
        <n v="-26.60418518707154"/>
        <n v="-25.625151172187309"/>
        <n v="-24.682145609050817"/>
        <n v="-23.773842650637746"/>
        <n v="-22.898965241094277"/>
        <n v="-22.056283320222008"/>
        <n v="-21.244612094037837"/>
        <n v="-20.462810368977244"/>
        <n v="-19.709778947398881"/>
        <n v="-18.984459082134602"/>
        <n v="-18.28583098791205"/>
        <n v="-17.612912407556887"/>
        <n v="-16.964757230958796"/>
        <n v="-16.340454164859512"/>
        <n v="-15.739125451592683"/>
        <n v="-15.159925634974073"/>
        <n v="-14.602040371607027"/>
        <n v="-14.064685285931889"/>
        <n v="-13.547104867409596"/>
        <n v="-13.048571408288923"/>
        <n v="-12.56838398046389"/>
        <n v="-12.105867449982819"/>
        <n v="-11.66037152782345"/>
        <n v="-11.231269855599548"/>
        <n v="-10.817959124913484"/>
        <n v="-10.419858229116668"/>
        <n v="-10.036407446285175"/>
        <n v="-9.6670676522618795"/>
        <n v="-9.3113195626586425"/>
        <n v="-8.9686630027528036"/>
        <n v="-8.6386162042515"/>
        <n v="-8.3207151279350455"/>
        <n v="-8.0145128112270356"/>
        <n v="-7.7195787397738806"/>
        <n v="-7.4354982421502021"/>
        <n v="-7.1618719068390746"/>
        <n v="-6.8983150206673969"/>
        <n v="-6.6444570279068369"/>
        <n v="-6.399941009279865"/>
        <n v="-6.1644231801383658"/>
        <n v="-5.9375724071092737"/>
        <n v="-5.7190697425276529"/>
        <n v="-5.5086079760026356"/>
        <n v="-5.3058912024857383"/>
        <n v="-5.1106344062342632"/>
        <n v="-4.9225630600848422"/>
        <n v="-4.74141273947372"/>
        <n v="-4.5669287506610869"/>
        <n v="-4.3988657726367588"/>
        <n v="-4.2369875122037257"/>
        <n v="-4.0810663717546287"/>
        <n v="-3.9308831292740583"/>
        <n v="-3.7862266301167731"/>
        <n v="-3.646893490128476"/>
        <n v="-3.512687809691748"/>
        <n v="-3.3834208982950917"/>
        <n v="-3.2589110092378322"/>
        <n v="-3.1389830840978798"/>
        <n v="-3.023468506603078"/>
        <n v="-2.9122048655600845"/>
        <n v="-2.8050357265074735"/>
        <n v="-2.7018104117719983"/>
        <n v="-2.6023837886187886"/>
        <n v="-2.5066160651976173"/>
        <n v="-2.4143725939983449"/>
        <n v="-2.325523682539206"/>
        <n v="-2.2399444110217632"/>
        <n v="-2.1575144566961622"/>
        <n v="-2.0781179246897432"/>
        <n v="-2.0016431850611607"/>
        <n v="-1.92798271585091"/>
        <n v="-1.8570329519075965"/>
        <n v="-1.788694139277397"/>
        <n v="-1.7228701949519887"/>
        <n v="-1.6594685717777555"/>
        <n v="-1.598400128336334"/>
        <n v="-1.539579003613557"/>
        <n v="-1.482922496280578"/>
        <n v="-1.4283509484174528"/>
        <n v="-1.3757876335156904"/>
        <n v="-1.325158648602313"/>
        <n v="-1.2763928103337479"/>
        <n v="-1.2294215549134659"/>
        <n v="-1.1841788416926504"/>
        <n v="-1.1406010603183609"/>
        <n v="-1.0986269412986454"/>
        <n v="-1.0581974698588552"/>
        <n v="-1.0192558029680494"/>
        <n v="-0.98174718941882522"/>
        <n v="-0.94561889284821243"/>
        <n v="-0.91082011759139825"/>
        <n v="-0.87730193726403483"/>
        <n v="-0.84501722597271833"/>
        <n v="-0.81392059205692235"/>
        <n v="-0.78396831426922764"/>
        <n v="-0.75511828030412009"/>
        <n v="-0.72732992758892845"/>
        <n v="-0.70056418625365591"/>
        <n v="-0.67478342419952142"/>
        <n v="-0.64995139418897907"/>
        <n v="-0.62603318288282461"/>
        <n v="-0.60299516175273671"/>
        <n v="-0.58080493980023595"/>
        <n v="-0.55943131801558732"/>
        <n v="-0.53884424551261367"/>
        <n v="-0.51901477727774947"/>
        <n v="-0.49991503347392829"/>
        <n v="-0.48151816024208771"/>
        <n v="-0.46379829194517891"/>
        <n v="-0.44673051480159631"/>
        <n v="-0.43029083185689759"/>
        <n v="-0.41445612924456376"/>
        <n v="-0.39920414368836382"/>
        <n v="-0.38451343120063203"/>
        <n v="-0.37036333693244877"/>
        <n v="-0.35673396613333463"/>
        <n v="-0.34360615617962792"/>
        <n v="-0.33096144963221763"/>
        <n v="-0.31878206828575201"/>
        <n v="-0.30705088817283632"/>
        <n v="-0.29575141548807593"/>
        <n v="-0.28486776339811476"/>
        <n v="-0.27438462970506416"/>
        <n v="-0.26428727533191781"/>
        <n v="-0.25456150359970325"/>
        <n v="-0.24519364026723417"/>
        <n v="-0.23617051430539995"/>
        <n v="-0.22747943937896123"/>
        <n v="-0.21910819600981546"/>
        <n v="-0.21104501439665424"/>
        <n v="-0.20327855786685736"/>
        <n v="-0.19579790693735702"/>
        <n v="-0.18859254396206229"/>
        <n v="-0.1816523383442584"/>
        <n v="-0.17496753229318968"/>
        <n v="-0.1685287271048003"/>
        <n v="-0.16232686994734363"/>
        <n v="-0.15635324113328139"/>
        <n v="-0.15059944185957663"/>
        <n v="-0.1450573823991442"/>
        <n v="-0.13971927072685569"/>
        <n v="-0.13457760156410739"/>
        <n v="-0.12962514582654824"/>
        <n v="-0.12485494046013126"/>
        <n v="-0.12026027865119843"/>
        <n v="-0.11583470039683433"/>
        <n v="-0.11157198342223082"/>
        <n v="-0.10746613443229272"/>
        <n v="-0.10351138068518435"/>
        <n v="-9.9702161875969572E-2"/>
        <n v="-9.6033122318933892E-2"/>
        <n v="-9.2499103417597123E-2"/>
        <n v="-8.9095136411829548E-2"/>
        <n v="-8.5816435391874224E-2"/>
        <n v="-8.2658390569453247E-2"/>
        <n v="-7.961656179649737E-2"/>
        <n v="-7.6686672322386268E-2"/>
        <n v="-7.3864602780922453E-2"/>
        <n v="-7.1146385398584505E-2"/>
        <n v="-6.8528198415916591E-2"/>
        <n v="-6.6006360714210857E-2"/>
        <n v="-6.3577326639927892E-2"/>
        <n v="-6.1237681019578542E-2"/>
        <n v="-5.8984134358058049E-2"/>
        <n v="-5.681351821368151E-2"/>
        <n v="-5.4722780743418034E-2"/>
        <n v="-5.2708982412060248E-2"/>
        <n v="-5.0769291859296434E-2"/>
        <n v="-4.8900981918874327E-2"/>
        <n v="-4.710142578425975E-2"/>
        <n v="-4.536809331539899E-2"/>
        <n v="-4.3698547481392305E-2"/>
        <n v="-4.2090440934077065E-2"/>
        <n v="-4.054151270770303E-2"/>
        <n v="-3.9049585040059558E-2"/>
        <n v="-3.7612560310585366E-2"/>
        <n v="-3.6228418091155824E-2"/>
        <n v="-3.4895212305401289E-2"/>
        <n v="-3.3611068492562519E-2"/>
        <n v="-3.237418117203622E-2"/>
        <n v="-3.1182811304905286E-2"/>
        <n v="-3.0035283848884771E-2"/>
        <n v="-2.892998540324581E-2"/>
        <n v="-2.7865361940406366E-2"/>
        <n v="-2.683991662099941E-2"/>
        <n v="-2.585220768934663E-2"/>
        <n v="-2.4900846446378674E-2"/>
        <n v="-2.398449529715194E-2"/>
        <n v="-2.3101865870216749E-2"/>
        <n v="-2.2251717206192772E-2"/>
        <n v="-2.1432854013004876E-2"/>
        <n v="-2.0644124985326296E-2"/>
        <n v="-1.9884421185866287E-2"/>
        <n v="-1.9152674486226408E-2"/>
        <n v="-1.8447856065133276E-2"/>
        <n v="-1.7768974961936371E-2"/>
        <n v="-1.7115076683337112E-2"/>
        <n v="-1.6485241861390307E-2"/>
        <n v="-1.5878584960891146E-2"/>
        <n v="-1.5294253034330352E-2"/>
        <n v="-1.4731424522666995E-2"/>
        <n v="-1.4189308100232849E-2"/>
        <n v="-1.366714156214428E-2"/>
        <n v="-1.316419075265737E-2"/>
        <n v="-1.2679748532959579E-2"/>
        <n v="-1.2213133786946667E-2"/>
        <n v="-1.176369046358703E-2"/>
        <n v="-1.1330786654527027E-2"/>
        <n v="-1.0913813705640433E-2"/>
        <n v="-1.0512185361272864E-2"/>
        <n v="-1.0125336939978023E-2"/>
        <n v="-9.7527245405868313E-3"/>
        <n v="-9.3938242774932353E-3"/>
        <n v="-9.0481315440814839E-3"/>
        <n v="-8.7151603032592853E-3"/>
        <n v="-8.3944424040993428E-3"/>
        <n v="-8.0855269236284871E-3"/>
        <n v="-7.7879795328389591E-3"/>
        <n v="-7.5013818860304856E-3"/>
        <n v="-7.2253310326245634E-3"/>
        <n v="-6.9594388506239793E-3"/>
        <n v="-6.7033315009210172E-3"/>
        <n v="-6.456648901687124E-3"/>
        <n v="-6.2190442221050374E-3"/>
        <n v="-5.9901833947315717E-3"/>
        <n v="-5.7697446458054502E-3"/>
        <n v="-5.5574180428398096E-3"/>
        <n v="-5.3529050588633047E-3"/>
        <n v="-5.1559181526971351E-3"/>
        <n v="-4.9661803646778805E-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0">
  <r>
    <x v="0"/>
    <n v="1"/>
    <x v="0"/>
    <x v="0"/>
    <n v="-108620.74603174602"/>
  </r>
  <r>
    <x v="1"/>
    <n v="2"/>
    <x v="1"/>
    <x v="1"/>
    <n v="-107620.74603174602"/>
  </r>
  <r>
    <x v="1"/>
    <n v="3"/>
    <x v="2"/>
    <x v="2"/>
    <n v="-106620.74603174602"/>
  </r>
  <r>
    <x v="1"/>
    <n v="4"/>
    <x v="3"/>
    <x v="3"/>
    <n v="-105620.74603174602"/>
  </r>
  <r>
    <x v="1"/>
    <n v="5"/>
    <x v="4"/>
    <x v="4"/>
    <n v="-104620.74603174602"/>
  </r>
  <r>
    <x v="1"/>
    <n v="6"/>
    <x v="5"/>
    <x v="5"/>
    <n v="-103620.74603174602"/>
  </r>
  <r>
    <x v="1"/>
    <n v="7"/>
    <x v="6"/>
    <x v="6"/>
    <n v="-102620.74603174602"/>
  </r>
  <r>
    <x v="1"/>
    <n v="8"/>
    <x v="7"/>
    <x v="7"/>
    <n v="-101620.74603174602"/>
  </r>
  <r>
    <x v="1"/>
    <n v="9"/>
    <x v="8"/>
    <x v="8"/>
    <n v="-100620.74603174602"/>
  </r>
  <r>
    <x v="1"/>
    <n v="10"/>
    <x v="9"/>
    <x v="9"/>
    <n v="-99620.746031746021"/>
  </r>
  <r>
    <x v="1"/>
    <n v="11"/>
    <x v="10"/>
    <x v="10"/>
    <n v="-98620.746031746021"/>
  </r>
  <r>
    <x v="1"/>
    <n v="12"/>
    <x v="11"/>
    <x v="11"/>
    <n v="-97620.746031746021"/>
  </r>
  <r>
    <x v="2"/>
    <n v="1"/>
    <x v="12"/>
    <x v="12"/>
    <n v="-96620.746031746021"/>
  </r>
  <r>
    <x v="1"/>
    <n v="2"/>
    <x v="13"/>
    <x v="13"/>
    <n v="-95620.746031746021"/>
  </r>
  <r>
    <x v="1"/>
    <n v="3"/>
    <x v="14"/>
    <x v="14"/>
    <n v="-94620.746031746021"/>
  </r>
  <r>
    <x v="1"/>
    <n v="4"/>
    <x v="15"/>
    <x v="15"/>
    <n v="-93620.746031746021"/>
  </r>
  <r>
    <x v="1"/>
    <n v="5"/>
    <x v="16"/>
    <x v="16"/>
    <n v="-92620.746031746021"/>
  </r>
  <r>
    <x v="1"/>
    <n v="6"/>
    <x v="17"/>
    <x v="17"/>
    <n v="-91620.746031746021"/>
  </r>
  <r>
    <x v="1"/>
    <n v="7"/>
    <x v="18"/>
    <x v="18"/>
    <n v="-90620.746031746021"/>
  </r>
  <r>
    <x v="1"/>
    <n v="8"/>
    <x v="19"/>
    <x v="19"/>
    <n v="-89620.746031746021"/>
  </r>
  <r>
    <x v="1"/>
    <n v="9"/>
    <x v="20"/>
    <x v="20"/>
    <n v="-88620.746031746021"/>
  </r>
  <r>
    <x v="1"/>
    <n v="10"/>
    <x v="21"/>
    <x v="21"/>
    <n v="-87620.746031746021"/>
  </r>
  <r>
    <x v="1"/>
    <n v="11"/>
    <x v="22"/>
    <x v="22"/>
    <n v="-86620.746031746021"/>
  </r>
  <r>
    <x v="1"/>
    <n v="12"/>
    <x v="23"/>
    <x v="23"/>
    <n v="-85620.746031746021"/>
  </r>
  <r>
    <x v="3"/>
    <n v="1"/>
    <x v="24"/>
    <x v="24"/>
    <n v="-84620.746031746021"/>
  </r>
  <r>
    <x v="1"/>
    <n v="2"/>
    <x v="25"/>
    <x v="25"/>
    <n v="-83620.746031746021"/>
  </r>
  <r>
    <x v="1"/>
    <n v="3"/>
    <x v="26"/>
    <x v="26"/>
    <n v="-82620.746031746021"/>
  </r>
  <r>
    <x v="1"/>
    <n v="4"/>
    <x v="27"/>
    <x v="27"/>
    <n v="-81620.746031746021"/>
  </r>
  <r>
    <x v="1"/>
    <n v="5"/>
    <x v="28"/>
    <x v="28"/>
    <n v="-80620.746031746021"/>
  </r>
  <r>
    <x v="1"/>
    <n v="6"/>
    <x v="29"/>
    <x v="29"/>
    <n v="-79620.746031746021"/>
  </r>
  <r>
    <x v="1"/>
    <n v="7"/>
    <x v="30"/>
    <x v="30"/>
    <n v="-78620.746031746021"/>
  </r>
  <r>
    <x v="1"/>
    <n v="8"/>
    <x v="31"/>
    <x v="31"/>
    <n v="-77620.746031746021"/>
  </r>
  <r>
    <x v="1"/>
    <n v="9"/>
    <x v="32"/>
    <x v="32"/>
    <n v="-76620.746031746021"/>
  </r>
  <r>
    <x v="1"/>
    <n v="10"/>
    <x v="33"/>
    <x v="33"/>
    <n v="-75620.746031746021"/>
  </r>
  <r>
    <x v="1"/>
    <n v="11"/>
    <x v="34"/>
    <x v="34"/>
    <n v="-74620.746031746021"/>
  </r>
  <r>
    <x v="1"/>
    <n v="12"/>
    <x v="35"/>
    <x v="35"/>
    <n v="-73620.746031746021"/>
  </r>
  <r>
    <x v="4"/>
    <n v="1"/>
    <x v="36"/>
    <x v="36"/>
    <n v="-72620.746031746021"/>
  </r>
  <r>
    <x v="1"/>
    <n v="2"/>
    <x v="37"/>
    <x v="37"/>
    <n v="-71620.746031746021"/>
  </r>
  <r>
    <x v="1"/>
    <n v="3"/>
    <x v="38"/>
    <x v="38"/>
    <n v="-70620.746031746021"/>
  </r>
  <r>
    <x v="1"/>
    <n v="4"/>
    <x v="39"/>
    <x v="39"/>
    <n v="-69620.746031746021"/>
  </r>
  <r>
    <x v="1"/>
    <n v="5"/>
    <x v="40"/>
    <x v="40"/>
    <n v="-68620.746031746021"/>
  </r>
  <r>
    <x v="1"/>
    <n v="6"/>
    <x v="41"/>
    <x v="41"/>
    <n v="-67620.746031746021"/>
  </r>
  <r>
    <x v="1"/>
    <n v="7"/>
    <x v="42"/>
    <x v="42"/>
    <n v="-66620.746031746021"/>
  </r>
  <r>
    <x v="1"/>
    <n v="8"/>
    <x v="43"/>
    <x v="43"/>
    <n v="-65620.746031746021"/>
  </r>
  <r>
    <x v="1"/>
    <n v="9"/>
    <x v="44"/>
    <x v="44"/>
    <n v="-64620.746031746021"/>
  </r>
  <r>
    <x v="1"/>
    <n v="10"/>
    <x v="45"/>
    <x v="45"/>
    <n v="-63620.746031746021"/>
  </r>
  <r>
    <x v="1"/>
    <n v="11"/>
    <x v="46"/>
    <x v="46"/>
    <n v="-62620.746031746021"/>
  </r>
  <r>
    <x v="1"/>
    <n v="12"/>
    <x v="47"/>
    <x v="47"/>
    <n v="-61620.746031746021"/>
  </r>
  <r>
    <x v="5"/>
    <n v="1"/>
    <x v="48"/>
    <x v="48"/>
    <n v="-60620.746031746021"/>
  </r>
  <r>
    <x v="1"/>
    <n v="2"/>
    <x v="49"/>
    <x v="49"/>
    <n v="-59620.746031746021"/>
  </r>
  <r>
    <x v="1"/>
    <n v="3"/>
    <x v="50"/>
    <x v="50"/>
    <n v="-58620.746031746021"/>
  </r>
  <r>
    <x v="1"/>
    <n v="4"/>
    <x v="51"/>
    <x v="51"/>
    <n v="-57620.746031746021"/>
  </r>
  <r>
    <x v="1"/>
    <n v="5"/>
    <x v="52"/>
    <x v="52"/>
    <n v="-56620.746031746021"/>
  </r>
  <r>
    <x v="1"/>
    <n v="6"/>
    <x v="53"/>
    <x v="53"/>
    <n v="-55620.746031746021"/>
  </r>
  <r>
    <x v="1"/>
    <n v="7"/>
    <x v="54"/>
    <x v="54"/>
    <n v="-54620.746031746021"/>
  </r>
  <r>
    <x v="1"/>
    <n v="8"/>
    <x v="55"/>
    <x v="55"/>
    <n v="-53620.746031746021"/>
  </r>
  <r>
    <x v="1"/>
    <n v="9"/>
    <x v="56"/>
    <x v="56"/>
    <n v="-52620.746031746021"/>
  </r>
  <r>
    <x v="1"/>
    <n v="10"/>
    <x v="57"/>
    <x v="57"/>
    <n v="-51620.746031746021"/>
  </r>
  <r>
    <x v="1"/>
    <n v="11"/>
    <x v="58"/>
    <x v="58"/>
    <n v="-50620.746031746021"/>
  </r>
  <r>
    <x v="1"/>
    <n v="12"/>
    <x v="59"/>
    <x v="59"/>
    <n v="-49620.746031746021"/>
  </r>
  <r>
    <x v="6"/>
    <n v="1"/>
    <x v="60"/>
    <x v="60"/>
    <n v="-48620.746031746021"/>
  </r>
  <r>
    <x v="1"/>
    <n v="2"/>
    <x v="61"/>
    <x v="61"/>
    <n v="-47620.746031746021"/>
  </r>
  <r>
    <x v="1"/>
    <n v="3"/>
    <x v="62"/>
    <x v="62"/>
    <n v="-46620.746031746021"/>
  </r>
  <r>
    <x v="1"/>
    <n v="4"/>
    <x v="63"/>
    <x v="63"/>
    <n v="-45620.746031746021"/>
  </r>
  <r>
    <x v="1"/>
    <n v="5"/>
    <x v="64"/>
    <x v="64"/>
    <n v="-44620.746031746021"/>
  </r>
  <r>
    <x v="1"/>
    <n v="6"/>
    <x v="65"/>
    <x v="65"/>
    <n v="-43620.746031746021"/>
  </r>
  <r>
    <x v="1"/>
    <n v="7"/>
    <x v="66"/>
    <x v="66"/>
    <n v="-42620.746031746021"/>
  </r>
  <r>
    <x v="1"/>
    <n v="8"/>
    <x v="67"/>
    <x v="67"/>
    <n v="-41620.746031746021"/>
  </r>
  <r>
    <x v="1"/>
    <n v="9"/>
    <x v="68"/>
    <x v="68"/>
    <n v="-40620.746031746021"/>
  </r>
  <r>
    <x v="1"/>
    <n v="10"/>
    <x v="69"/>
    <x v="69"/>
    <n v="-39620.746031746021"/>
  </r>
  <r>
    <x v="1"/>
    <n v="11"/>
    <x v="70"/>
    <x v="70"/>
    <n v="-38620.746031746021"/>
  </r>
  <r>
    <x v="1"/>
    <n v="12"/>
    <x v="71"/>
    <x v="71"/>
    <n v="-37620.746031746021"/>
  </r>
  <r>
    <x v="7"/>
    <n v="1"/>
    <x v="72"/>
    <x v="72"/>
    <n v="-36620.746031746021"/>
  </r>
  <r>
    <x v="1"/>
    <n v="2"/>
    <x v="73"/>
    <x v="73"/>
    <n v="-35620.746031746021"/>
  </r>
  <r>
    <x v="1"/>
    <n v="3"/>
    <x v="74"/>
    <x v="74"/>
    <n v="-34620.746031746021"/>
  </r>
  <r>
    <x v="1"/>
    <n v="4"/>
    <x v="75"/>
    <x v="75"/>
    <n v="-33620.746031746021"/>
  </r>
  <r>
    <x v="1"/>
    <n v="5"/>
    <x v="76"/>
    <x v="76"/>
    <n v="-32620.746031746021"/>
  </r>
  <r>
    <x v="1"/>
    <n v="6"/>
    <x v="77"/>
    <x v="77"/>
    <n v="-31620.746031746021"/>
  </r>
  <r>
    <x v="1"/>
    <n v="7"/>
    <x v="78"/>
    <x v="78"/>
    <n v="-30620.746031746021"/>
  </r>
  <r>
    <x v="1"/>
    <n v="8"/>
    <x v="79"/>
    <x v="79"/>
    <n v="-29620.746031746021"/>
  </r>
  <r>
    <x v="1"/>
    <n v="9"/>
    <x v="80"/>
    <x v="80"/>
    <n v="-28620.746031746021"/>
  </r>
  <r>
    <x v="1"/>
    <n v="10"/>
    <x v="81"/>
    <x v="81"/>
    <n v="-27620.746031746021"/>
  </r>
  <r>
    <x v="1"/>
    <n v="11"/>
    <x v="82"/>
    <x v="82"/>
    <n v="-26620.746031746021"/>
  </r>
  <r>
    <x v="1"/>
    <n v="12"/>
    <x v="83"/>
    <x v="83"/>
    <n v="-25620.746031746021"/>
  </r>
  <r>
    <x v="8"/>
    <n v="1"/>
    <x v="84"/>
    <x v="84"/>
    <n v="-24620.746031746021"/>
  </r>
  <r>
    <x v="1"/>
    <n v="2"/>
    <x v="85"/>
    <x v="85"/>
    <n v="-23620.746031746021"/>
  </r>
  <r>
    <x v="1"/>
    <n v="3"/>
    <x v="86"/>
    <x v="86"/>
    <n v="-22620.746031746021"/>
  </r>
  <r>
    <x v="1"/>
    <n v="4"/>
    <x v="87"/>
    <x v="87"/>
    <n v="-21620.746031746021"/>
  </r>
  <r>
    <x v="1"/>
    <n v="5"/>
    <x v="88"/>
    <x v="88"/>
    <n v="-20620.746031746021"/>
  </r>
  <r>
    <x v="1"/>
    <n v="6"/>
    <x v="89"/>
    <x v="89"/>
    <n v="-19620.746031746021"/>
  </r>
  <r>
    <x v="1"/>
    <n v="7"/>
    <x v="90"/>
    <x v="90"/>
    <n v="-18620.746031746021"/>
  </r>
  <r>
    <x v="1"/>
    <n v="8"/>
    <x v="91"/>
    <x v="91"/>
    <n v="-17620.746031746021"/>
  </r>
  <r>
    <x v="1"/>
    <n v="9"/>
    <x v="92"/>
    <x v="92"/>
    <n v="-16620.746031746021"/>
  </r>
  <r>
    <x v="1"/>
    <n v="10"/>
    <x v="93"/>
    <x v="93"/>
    <n v="-15620.746031746021"/>
  </r>
  <r>
    <x v="1"/>
    <n v="11"/>
    <x v="94"/>
    <x v="94"/>
    <n v="-14620.746031746021"/>
  </r>
  <r>
    <x v="1"/>
    <n v="12"/>
    <x v="95"/>
    <x v="95"/>
    <n v="-13620.746031746021"/>
  </r>
  <r>
    <x v="9"/>
    <n v="1"/>
    <x v="96"/>
    <x v="96"/>
    <n v="-12620.746031746021"/>
  </r>
  <r>
    <x v="1"/>
    <n v="2"/>
    <x v="97"/>
    <x v="97"/>
    <n v="-11620.746031746021"/>
  </r>
  <r>
    <x v="1"/>
    <n v="3"/>
    <x v="98"/>
    <x v="98"/>
    <n v="-10620.746031746021"/>
  </r>
  <r>
    <x v="1"/>
    <n v="4"/>
    <x v="99"/>
    <x v="99"/>
    <n v="-9620.7460317460209"/>
  </r>
  <r>
    <x v="1"/>
    <n v="5"/>
    <x v="100"/>
    <x v="100"/>
    <n v="-8620.7460317460209"/>
  </r>
  <r>
    <x v="1"/>
    <n v="6"/>
    <x v="101"/>
    <x v="101"/>
    <n v="-7620.7460317460209"/>
  </r>
  <r>
    <x v="1"/>
    <n v="7"/>
    <x v="102"/>
    <x v="102"/>
    <n v="-6620.7460317460209"/>
  </r>
  <r>
    <x v="1"/>
    <n v="8"/>
    <x v="103"/>
    <x v="103"/>
    <n v="-5620.7460317460209"/>
  </r>
  <r>
    <x v="1"/>
    <n v="9"/>
    <x v="104"/>
    <x v="104"/>
    <n v="-4620.7460317460209"/>
  </r>
  <r>
    <x v="1"/>
    <n v="10"/>
    <x v="105"/>
    <x v="105"/>
    <n v="-3620.7460317460209"/>
  </r>
  <r>
    <x v="1"/>
    <n v="11"/>
    <x v="106"/>
    <x v="106"/>
    <n v="-2620.7460317460209"/>
  </r>
  <r>
    <x v="1"/>
    <n v="12"/>
    <x v="107"/>
    <x v="107"/>
    <n v="-1620.7460317460209"/>
  </r>
  <r>
    <x v="10"/>
    <n v="1"/>
    <x v="108"/>
    <x v="108"/>
    <n v="-620.74603174602089"/>
  </r>
  <r>
    <x v="1"/>
    <n v="2"/>
    <x v="109"/>
    <x v="109"/>
    <n v="379.253968253979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1">
  <r>
    <x v="0"/>
    <n v="1"/>
    <x v="0"/>
  </r>
  <r>
    <x v="1"/>
    <n v="2"/>
    <x v="1"/>
  </r>
  <r>
    <x v="1"/>
    <n v="3"/>
    <x v="2"/>
  </r>
  <r>
    <x v="1"/>
    <n v="4"/>
    <x v="3"/>
  </r>
  <r>
    <x v="1"/>
    <n v="5"/>
    <x v="4"/>
  </r>
  <r>
    <x v="1"/>
    <n v="6"/>
    <x v="5"/>
  </r>
  <r>
    <x v="1"/>
    <n v="7"/>
    <x v="6"/>
  </r>
  <r>
    <x v="1"/>
    <n v="8"/>
    <x v="7"/>
  </r>
  <r>
    <x v="1"/>
    <n v="9"/>
    <x v="8"/>
  </r>
  <r>
    <x v="1"/>
    <n v="10"/>
    <x v="9"/>
  </r>
  <r>
    <x v="1"/>
    <n v="11"/>
    <x v="10"/>
  </r>
  <r>
    <x v="1"/>
    <n v="12"/>
    <x v="11"/>
  </r>
  <r>
    <x v="2"/>
    <n v="1"/>
    <x v="12"/>
  </r>
  <r>
    <x v="1"/>
    <n v="2"/>
    <x v="13"/>
  </r>
  <r>
    <x v="1"/>
    <n v="3"/>
    <x v="14"/>
  </r>
  <r>
    <x v="1"/>
    <n v="4"/>
    <x v="15"/>
  </r>
  <r>
    <x v="1"/>
    <n v="5"/>
    <x v="16"/>
  </r>
  <r>
    <x v="1"/>
    <n v="6"/>
    <x v="17"/>
  </r>
  <r>
    <x v="1"/>
    <n v="7"/>
    <x v="18"/>
  </r>
  <r>
    <x v="1"/>
    <n v="8"/>
    <x v="19"/>
  </r>
  <r>
    <x v="1"/>
    <n v="9"/>
    <x v="20"/>
  </r>
  <r>
    <x v="1"/>
    <n v="10"/>
    <x v="21"/>
  </r>
  <r>
    <x v="1"/>
    <n v="11"/>
    <x v="22"/>
  </r>
  <r>
    <x v="1"/>
    <n v="12"/>
    <x v="23"/>
  </r>
  <r>
    <x v="3"/>
    <n v="1"/>
    <x v="24"/>
  </r>
  <r>
    <x v="1"/>
    <n v="2"/>
    <x v="25"/>
  </r>
  <r>
    <x v="1"/>
    <n v="3"/>
    <x v="26"/>
  </r>
  <r>
    <x v="1"/>
    <n v="4"/>
    <x v="27"/>
  </r>
  <r>
    <x v="1"/>
    <n v="5"/>
    <x v="28"/>
  </r>
  <r>
    <x v="1"/>
    <n v="6"/>
    <x v="29"/>
  </r>
  <r>
    <x v="1"/>
    <n v="7"/>
    <x v="30"/>
  </r>
  <r>
    <x v="1"/>
    <n v="8"/>
    <x v="31"/>
  </r>
  <r>
    <x v="1"/>
    <n v="9"/>
    <x v="32"/>
  </r>
  <r>
    <x v="1"/>
    <n v="10"/>
    <x v="33"/>
  </r>
  <r>
    <x v="1"/>
    <n v="11"/>
    <x v="34"/>
  </r>
  <r>
    <x v="1"/>
    <n v="12"/>
    <x v="35"/>
  </r>
  <r>
    <x v="4"/>
    <n v="1"/>
    <x v="36"/>
  </r>
  <r>
    <x v="1"/>
    <n v="2"/>
    <x v="37"/>
  </r>
  <r>
    <x v="1"/>
    <n v="3"/>
    <x v="38"/>
  </r>
  <r>
    <x v="1"/>
    <n v="4"/>
    <x v="39"/>
  </r>
  <r>
    <x v="1"/>
    <n v="5"/>
    <x v="40"/>
  </r>
  <r>
    <x v="1"/>
    <n v="6"/>
    <x v="41"/>
  </r>
  <r>
    <x v="1"/>
    <n v="7"/>
    <x v="42"/>
  </r>
  <r>
    <x v="1"/>
    <n v="8"/>
    <x v="43"/>
  </r>
  <r>
    <x v="1"/>
    <n v="9"/>
    <x v="44"/>
  </r>
  <r>
    <x v="1"/>
    <n v="10"/>
    <x v="45"/>
  </r>
  <r>
    <x v="1"/>
    <n v="11"/>
    <x v="46"/>
  </r>
  <r>
    <x v="1"/>
    <n v="12"/>
    <x v="47"/>
  </r>
  <r>
    <x v="5"/>
    <n v="1"/>
    <x v="48"/>
  </r>
  <r>
    <x v="1"/>
    <n v="2"/>
    <x v="49"/>
  </r>
  <r>
    <x v="1"/>
    <n v="3"/>
    <x v="50"/>
  </r>
  <r>
    <x v="1"/>
    <n v="4"/>
    <x v="51"/>
  </r>
  <r>
    <x v="1"/>
    <n v="5"/>
    <x v="52"/>
  </r>
  <r>
    <x v="1"/>
    <n v="6"/>
    <x v="53"/>
  </r>
  <r>
    <x v="1"/>
    <n v="7"/>
    <x v="54"/>
  </r>
  <r>
    <x v="1"/>
    <n v="8"/>
    <x v="55"/>
  </r>
  <r>
    <x v="1"/>
    <n v="9"/>
    <x v="56"/>
  </r>
  <r>
    <x v="1"/>
    <n v="10"/>
    <x v="57"/>
  </r>
  <r>
    <x v="1"/>
    <n v="11"/>
    <x v="58"/>
  </r>
  <r>
    <x v="1"/>
    <n v="12"/>
    <x v="59"/>
  </r>
  <r>
    <x v="6"/>
    <n v="1"/>
    <x v="60"/>
  </r>
  <r>
    <x v="1"/>
    <n v="2"/>
    <x v="61"/>
  </r>
  <r>
    <x v="1"/>
    <n v="3"/>
    <x v="62"/>
  </r>
  <r>
    <x v="1"/>
    <n v="4"/>
    <x v="63"/>
  </r>
  <r>
    <x v="1"/>
    <n v="5"/>
    <x v="64"/>
  </r>
  <r>
    <x v="1"/>
    <n v="6"/>
    <x v="65"/>
  </r>
  <r>
    <x v="1"/>
    <n v="7"/>
    <x v="66"/>
  </r>
  <r>
    <x v="1"/>
    <n v="8"/>
    <x v="67"/>
  </r>
  <r>
    <x v="1"/>
    <n v="9"/>
    <x v="68"/>
  </r>
  <r>
    <x v="1"/>
    <n v="10"/>
    <x v="69"/>
  </r>
  <r>
    <x v="1"/>
    <n v="11"/>
    <x v="70"/>
  </r>
  <r>
    <x v="1"/>
    <n v="12"/>
    <x v="71"/>
  </r>
  <r>
    <x v="7"/>
    <n v="1"/>
    <x v="72"/>
  </r>
  <r>
    <x v="1"/>
    <n v="2"/>
    <x v="73"/>
  </r>
  <r>
    <x v="1"/>
    <n v="3"/>
    <x v="74"/>
  </r>
  <r>
    <x v="1"/>
    <n v="4"/>
    <x v="75"/>
  </r>
  <r>
    <x v="1"/>
    <n v="5"/>
    <x v="76"/>
  </r>
  <r>
    <x v="1"/>
    <n v="6"/>
    <x v="77"/>
  </r>
  <r>
    <x v="1"/>
    <n v="7"/>
    <x v="78"/>
  </r>
  <r>
    <x v="1"/>
    <n v="8"/>
    <x v="79"/>
  </r>
  <r>
    <x v="1"/>
    <n v="9"/>
    <x v="80"/>
  </r>
  <r>
    <x v="1"/>
    <n v="10"/>
    <x v="81"/>
  </r>
  <r>
    <x v="1"/>
    <n v="11"/>
    <x v="82"/>
  </r>
  <r>
    <x v="1"/>
    <n v="12"/>
    <x v="83"/>
  </r>
  <r>
    <x v="8"/>
    <n v="1"/>
    <x v="84"/>
  </r>
  <r>
    <x v="1"/>
    <n v="2"/>
    <x v="85"/>
  </r>
  <r>
    <x v="1"/>
    <n v="3"/>
    <x v="86"/>
  </r>
  <r>
    <x v="1"/>
    <n v="4"/>
    <x v="87"/>
  </r>
  <r>
    <x v="1"/>
    <n v="5"/>
    <x v="88"/>
  </r>
  <r>
    <x v="1"/>
    <n v="6"/>
    <x v="89"/>
  </r>
  <r>
    <x v="1"/>
    <n v="7"/>
    <x v="90"/>
  </r>
  <r>
    <x v="1"/>
    <n v="8"/>
    <x v="91"/>
  </r>
  <r>
    <x v="1"/>
    <n v="9"/>
    <x v="92"/>
  </r>
  <r>
    <x v="1"/>
    <n v="10"/>
    <x v="93"/>
  </r>
  <r>
    <x v="1"/>
    <n v="11"/>
    <x v="94"/>
  </r>
  <r>
    <x v="1"/>
    <n v="12"/>
    <x v="95"/>
  </r>
  <r>
    <x v="9"/>
    <n v="1"/>
    <x v="96"/>
  </r>
  <r>
    <x v="1"/>
    <n v="2"/>
    <x v="97"/>
  </r>
  <r>
    <x v="1"/>
    <n v="3"/>
    <x v="98"/>
  </r>
  <r>
    <x v="1"/>
    <n v="4"/>
    <x v="99"/>
  </r>
  <r>
    <x v="1"/>
    <n v="5"/>
    <x v="100"/>
  </r>
  <r>
    <x v="1"/>
    <n v="6"/>
    <x v="101"/>
  </r>
  <r>
    <x v="1"/>
    <n v="7"/>
    <x v="102"/>
  </r>
  <r>
    <x v="1"/>
    <n v="8"/>
    <x v="103"/>
  </r>
  <r>
    <x v="1"/>
    <n v="9"/>
    <x v="104"/>
  </r>
  <r>
    <x v="1"/>
    <n v="10"/>
    <x v="105"/>
  </r>
  <r>
    <x v="1"/>
    <n v="11"/>
    <x v="106"/>
  </r>
  <r>
    <x v="1"/>
    <n v="12"/>
    <x v="107"/>
  </r>
  <r>
    <x v="10"/>
    <n v="1"/>
    <x v="108"/>
  </r>
  <r>
    <x v="1"/>
    <n v="2"/>
    <x v="109"/>
  </r>
  <r>
    <x v="1"/>
    <n v="3"/>
    <x v="110"/>
  </r>
  <r>
    <x v="1"/>
    <n v="4"/>
    <x v="111"/>
  </r>
  <r>
    <x v="1"/>
    <n v="5"/>
    <x v="112"/>
  </r>
  <r>
    <x v="1"/>
    <n v="6"/>
    <x v="113"/>
  </r>
  <r>
    <x v="1"/>
    <n v="7"/>
    <x v="114"/>
  </r>
  <r>
    <x v="1"/>
    <n v="8"/>
    <x v="115"/>
  </r>
  <r>
    <x v="1"/>
    <n v="9"/>
    <x v="116"/>
  </r>
  <r>
    <x v="1"/>
    <n v="10"/>
    <x v="117"/>
  </r>
  <r>
    <x v="1"/>
    <n v="11"/>
    <x v="118"/>
  </r>
  <r>
    <x v="1"/>
    <n v="12"/>
    <x v="119"/>
  </r>
  <r>
    <x v="11"/>
    <n v="1"/>
    <x v="120"/>
  </r>
  <r>
    <x v="1"/>
    <n v="2"/>
    <x v="121"/>
  </r>
  <r>
    <x v="1"/>
    <n v="3"/>
    <x v="122"/>
  </r>
  <r>
    <x v="1"/>
    <n v="4"/>
    <x v="123"/>
  </r>
  <r>
    <x v="1"/>
    <n v="5"/>
    <x v="124"/>
  </r>
  <r>
    <x v="1"/>
    <n v="6"/>
    <x v="125"/>
  </r>
  <r>
    <x v="1"/>
    <n v="7"/>
    <x v="126"/>
  </r>
  <r>
    <x v="1"/>
    <n v="8"/>
    <x v="127"/>
  </r>
  <r>
    <x v="1"/>
    <n v="9"/>
    <x v="128"/>
  </r>
  <r>
    <x v="1"/>
    <n v="10"/>
    <x v="129"/>
  </r>
  <r>
    <x v="1"/>
    <n v="11"/>
    <x v="130"/>
  </r>
  <r>
    <x v="1"/>
    <n v="12"/>
    <x v="131"/>
  </r>
  <r>
    <x v="12"/>
    <n v="1"/>
    <x v="132"/>
  </r>
  <r>
    <x v="1"/>
    <n v="2"/>
    <x v="133"/>
  </r>
  <r>
    <x v="1"/>
    <n v="3"/>
    <x v="134"/>
  </r>
  <r>
    <x v="1"/>
    <n v="4"/>
    <x v="135"/>
  </r>
  <r>
    <x v="1"/>
    <n v="5"/>
    <x v="136"/>
  </r>
  <r>
    <x v="1"/>
    <n v="6"/>
    <x v="137"/>
  </r>
  <r>
    <x v="1"/>
    <n v="7"/>
    <x v="138"/>
  </r>
  <r>
    <x v="1"/>
    <n v="8"/>
    <x v="139"/>
  </r>
  <r>
    <x v="1"/>
    <n v="9"/>
    <x v="140"/>
  </r>
  <r>
    <x v="1"/>
    <n v="10"/>
    <x v="141"/>
  </r>
  <r>
    <x v="1"/>
    <n v="11"/>
    <x v="142"/>
  </r>
  <r>
    <x v="1"/>
    <n v="12"/>
    <x v="143"/>
  </r>
  <r>
    <x v="13"/>
    <n v="1"/>
    <x v="144"/>
  </r>
  <r>
    <x v="1"/>
    <n v="2"/>
    <x v="145"/>
  </r>
  <r>
    <x v="1"/>
    <n v="3"/>
    <x v="146"/>
  </r>
  <r>
    <x v="1"/>
    <n v="4"/>
    <x v="147"/>
  </r>
  <r>
    <x v="1"/>
    <n v="5"/>
    <x v="148"/>
  </r>
  <r>
    <x v="1"/>
    <n v="6"/>
    <x v="149"/>
  </r>
  <r>
    <x v="1"/>
    <n v="7"/>
    <x v="150"/>
  </r>
  <r>
    <x v="1"/>
    <n v="8"/>
    <x v="151"/>
  </r>
  <r>
    <x v="1"/>
    <n v="9"/>
    <x v="152"/>
  </r>
  <r>
    <x v="1"/>
    <n v="10"/>
    <x v="153"/>
  </r>
  <r>
    <x v="1"/>
    <n v="11"/>
    <x v="154"/>
  </r>
  <r>
    <x v="1"/>
    <n v="12"/>
    <x v="155"/>
  </r>
  <r>
    <x v="14"/>
    <n v="1"/>
    <x v="156"/>
  </r>
  <r>
    <x v="1"/>
    <n v="2"/>
    <x v="157"/>
  </r>
  <r>
    <x v="1"/>
    <n v="3"/>
    <x v="158"/>
  </r>
  <r>
    <x v="1"/>
    <n v="4"/>
    <x v="159"/>
  </r>
  <r>
    <x v="1"/>
    <n v="5"/>
    <x v="160"/>
  </r>
  <r>
    <x v="1"/>
    <n v="6"/>
    <x v="161"/>
  </r>
  <r>
    <x v="1"/>
    <n v="7"/>
    <x v="162"/>
  </r>
  <r>
    <x v="1"/>
    <n v="8"/>
    <x v="163"/>
  </r>
  <r>
    <x v="1"/>
    <n v="9"/>
    <x v="164"/>
  </r>
  <r>
    <x v="1"/>
    <n v="10"/>
    <x v="165"/>
  </r>
  <r>
    <x v="1"/>
    <n v="11"/>
    <x v="166"/>
  </r>
  <r>
    <x v="1"/>
    <n v="12"/>
    <x v="167"/>
  </r>
  <r>
    <x v="15"/>
    <n v="1"/>
    <x v="168"/>
  </r>
  <r>
    <x v="1"/>
    <n v="2"/>
    <x v="169"/>
  </r>
  <r>
    <x v="1"/>
    <n v="3"/>
    <x v="170"/>
  </r>
  <r>
    <x v="1"/>
    <n v="4"/>
    <x v="171"/>
  </r>
  <r>
    <x v="1"/>
    <n v="5"/>
    <x v="172"/>
  </r>
  <r>
    <x v="1"/>
    <n v="6"/>
    <x v="173"/>
  </r>
  <r>
    <x v="1"/>
    <n v="7"/>
    <x v="174"/>
  </r>
  <r>
    <x v="1"/>
    <n v="8"/>
    <x v="175"/>
  </r>
  <r>
    <x v="1"/>
    <n v="9"/>
    <x v="176"/>
  </r>
  <r>
    <x v="1"/>
    <n v="10"/>
    <x v="177"/>
  </r>
  <r>
    <x v="1"/>
    <n v="11"/>
    <x v="178"/>
  </r>
  <r>
    <x v="1"/>
    <n v="12"/>
    <x v="179"/>
  </r>
  <r>
    <x v="16"/>
    <n v="1"/>
    <x v="180"/>
  </r>
  <r>
    <x v="1"/>
    <n v="2"/>
    <x v="181"/>
  </r>
  <r>
    <x v="1"/>
    <n v="3"/>
    <x v="182"/>
  </r>
  <r>
    <x v="1"/>
    <n v="4"/>
    <x v="183"/>
  </r>
  <r>
    <x v="1"/>
    <n v="5"/>
    <x v="184"/>
  </r>
  <r>
    <x v="1"/>
    <n v="6"/>
    <x v="185"/>
  </r>
  <r>
    <x v="1"/>
    <n v="7"/>
    <x v="186"/>
  </r>
  <r>
    <x v="1"/>
    <n v="8"/>
    <x v="187"/>
  </r>
  <r>
    <x v="1"/>
    <n v="9"/>
    <x v="188"/>
  </r>
  <r>
    <x v="1"/>
    <n v="10"/>
    <x v="189"/>
  </r>
  <r>
    <x v="1"/>
    <n v="11"/>
    <x v="190"/>
  </r>
  <r>
    <x v="1"/>
    <n v="12"/>
    <x v="191"/>
  </r>
  <r>
    <x v="17"/>
    <n v="1"/>
    <x v="192"/>
  </r>
  <r>
    <x v="1"/>
    <n v="2"/>
    <x v="193"/>
  </r>
  <r>
    <x v="1"/>
    <n v="3"/>
    <x v="194"/>
  </r>
  <r>
    <x v="1"/>
    <n v="4"/>
    <x v="195"/>
  </r>
  <r>
    <x v="1"/>
    <n v="5"/>
    <x v="196"/>
  </r>
  <r>
    <x v="1"/>
    <n v="6"/>
    <x v="197"/>
  </r>
  <r>
    <x v="1"/>
    <n v="7"/>
    <x v="198"/>
  </r>
  <r>
    <x v="1"/>
    <n v="8"/>
    <x v="199"/>
  </r>
  <r>
    <x v="1"/>
    <n v="9"/>
    <x v="200"/>
  </r>
  <r>
    <x v="1"/>
    <n v="10"/>
    <x v="201"/>
  </r>
  <r>
    <x v="1"/>
    <n v="11"/>
    <x v="202"/>
  </r>
  <r>
    <x v="1"/>
    <n v="12"/>
    <x v="203"/>
  </r>
  <r>
    <x v="18"/>
    <n v="1"/>
    <x v="204"/>
  </r>
  <r>
    <x v="1"/>
    <n v="2"/>
    <x v="205"/>
  </r>
  <r>
    <x v="1"/>
    <n v="3"/>
    <x v="206"/>
  </r>
  <r>
    <x v="1"/>
    <n v="4"/>
    <x v="207"/>
  </r>
  <r>
    <x v="1"/>
    <n v="5"/>
    <x v="208"/>
  </r>
  <r>
    <x v="1"/>
    <n v="6"/>
    <x v="209"/>
  </r>
  <r>
    <x v="1"/>
    <n v="7"/>
    <x v="210"/>
  </r>
  <r>
    <x v="1"/>
    <n v="8"/>
    <x v="211"/>
  </r>
  <r>
    <x v="1"/>
    <n v="9"/>
    <x v="212"/>
  </r>
  <r>
    <x v="1"/>
    <n v="10"/>
    <x v="213"/>
  </r>
  <r>
    <x v="1"/>
    <n v="11"/>
    <x v="214"/>
  </r>
  <r>
    <x v="1"/>
    <n v="12"/>
    <x v="215"/>
  </r>
  <r>
    <x v="19"/>
    <n v="1"/>
    <x v="216"/>
  </r>
  <r>
    <x v="1"/>
    <n v="2"/>
    <x v="217"/>
  </r>
  <r>
    <x v="1"/>
    <n v="3"/>
    <x v="218"/>
  </r>
  <r>
    <x v="1"/>
    <n v="4"/>
    <x v="219"/>
  </r>
  <r>
    <x v="1"/>
    <n v="5"/>
    <x v="220"/>
  </r>
  <r>
    <x v="1"/>
    <n v="6"/>
    <x v="221"/>
  </r>
  <r>
    <x v="1"/>
    <n v="7"/>
    <x v="222"/>
  </r>
  <r>
    <x v="1"/>
    <n v="8"/>
    <x v="223"/>
  </r>
  <r>
    <x v="1"/>
    <n v="9"/>
    <x v="224"/>
  </r>
  <r>
    <x v="1"/>
    <n v="10"/>
    <x v="225"/>
  </r>
  <r>
    <x v="1"/>
    <n v="11"/>
    <x v="226"/>
  </r>
  <r>
    <x v="1"/>
    <n v="12"/>
    <x v="227"/>
  </r>
  <r>
    <x v="20"/>
    <n v="1"/>
    <x v="228"/>
  </r>
  <r>
    <x v="1"/>
    <n v="2"/>
    <x v="229"/>
  </r>
  <r>
    <x v="1"/>
    <n v="3"/>
    <x v="230"/>
  </r>
  <r>
    <x v="1"/>
    <n v="4"/>
    <x v="231"/>
  </r>
  <r>
    <x v="1"/>
    <n v="5"/>
    <x v="232"/>
  </r>
  <r>
    <x v="1"/>
    <n v="6"/>
    <x v="233"/>
  </r>
  <r>
    <x v="1"/>
    <n v="7"/>
    <x v="234"/>
  </r>
  <r>
    <x v="1"/>
    <n v="8"/>
    <x v="235"/>
  </r>
  <r>
    <x v="1"/>
    <n v="9"/>
    <x v="236"/>
  </r>
  <r>
    <x v="1"/>
    <n v="10"/>
    <x v="237"/>
  </r>
  <r>
    <x v="1"/>
    <n v="11"/>
    <x v="238"/>
  </r>
  <r>
    <x v="1"/>
    <n v="12"/>
    <x v="239"/>
  </r>
  <r>
    <x v="21"/>
    <n v="1"/>
    <x v="240"/>
  </r>
  <r>
    <x v="1"/>
    <n v="2"/>
    <x v="241"/>
  </r>
  <r>
    <x v="1"/>
    <n v="3"/>
    <x v="242"/>
  </r>
  <r>
    <x v="1"/>
    <n v="4"/>
    <x v="243"/>
  </r>
  <r>
    <x v="1"/>
    <n v="5"/>
    <x v="244"/>
  </r>
  <r>
    <x v="1"/>
    <n v="6"/>
    <x v="245"/>
  </r>
  <r>
    <x v="1"/>
    <n v="7"/>
    <x v="246"/>
  </r>
  <r>
    <x v="1"/>
    <n v="8"/>
    <x v="247"/>
  </r>
  <r>
    <x v="1"/>
    <n v="9"/>
    <x v="248"/>
  </r>
  <r>
    <x v="1"/>
    <n v="10"/>
    <x v="249"/>
  </r>
  <r>
    <x v="1"/>
    <n v="11"/>
    <x v="250"/>
  </r>
  <r>
    <x v="1"/>
    <n v="12"/>
    <x v="251"/>
  </r>
  <r>
    <x v="22"/>
    <n v="1"/>
    <x v="252"/>
  </r>
  <r>
    <x v="1"/>
    <n v="2"/>
    <x v="253"/>
  </r>
  <r>
    <x v="1"/>
    <n v="3"/>
    <x v="254"/>
  </r>
  <r>
    <x v="1"/>
    <n v="4"/>
    <x v="255"/>
  </r>
  <r>
    <x v="1"/>
    <n v="5"/>
    <x v="256"/>
  </r>
  <r>
    <x v="1"/>
    <n v="6"/>
    <x v="257"/>
  </r>
  <r>
    <x v="1"/>
    <n v="7"/>
    <x v="258"/>
  </r>
  <r>
    <x v="1"/>
    <n v="8"/>
    <x v="259"/>
  </r>
  <r>
    <x v="1"/>
    <n v="9"/>
    <x v="260"/>
  </r>
  <r>
    <x v="1"/>
    <n v="10"/>
    <x v="261"/>
  </r>
  <r>
    <x v="1"/>
    <n v="11"/>
    <x v="262"/>
  </r>
  <r>
    <x v="1"/>
    <n v="12"/>
    <x v="263"/>
  </r>
  <r>
    <x v="23"/>
    <n v="1"/>
    <x v="264"/>
  </r>
  <r>
    <x v="1"/>
    <n v="2"/>
    <x v="265"/>
  </r>
  <r>
    <x v="1"/>
    <n v="3"/>
    <x v="266"/>
  </r>
  <r>
    <x v="1"/>
    <n v="4"/>
    <x v="267"/>
  </r>
  <r>
    <x v="1"/>
    <n v="5"/>
    <x v="268"/>
  </r>
  <r>
    <x v="1"/>
    <n v="6"/>
    <x v="269"/>
  </r>
  <r>
    <x v="1"/>
    <n v="7"/>
    <x v="270"/>
  </r>
  <r>
    <x v="1"/>
    <n v="8"/>
    <x v="271"/>
  </r>
  <r>
    <x v="1"/>
    <n v="9"/>
    <x v="272"/>
  </r>
  <r>
    <x v="1"/>
    <n v="10"/>
    <x v="273"/>
  </r>
  <r>
    <x v="1"/>
    <n v="11"/>
    <x v="274"/>
  </r>
  <r>
    <x v="1"/>
    <n v="12"/>
    <x v="275"/>
  </r>
  <r>
    <x v="24"/>
    <n v="1"/>
    <x v="276"/>
  </r>
  <r>
    <x v="1"/>
    <n v="2"/>
    <x v="277"/>
  </r>
  <r>
    <x v="1"/>
    <n v="3"/>
    <x v="278"/>
  </r>
  <r>
    <x v="1"/>
    <n v="4"/>
    <x v="279"/>
  </r>
  <r>
    <x v="1"/>
    <n v="5"/>
    <x v="280"/>
  </r>
  <r>
    <x v="1"/>
    <n v="6"/>
    <x v="281"/>
  </r>
  <r>
    <x v="1"/>
    <n v="7"/>
    <x v="282"/>
  </r>
  <r>
    <x v="1"/>
    <n v="8"/>
    <x v="283"/>
  </r>
  <r>
    <x v="1"/>
    <n v="9"/>
    <x v="284"/>
  </r>
  <r>
    <x v="1"/>
    <n v="10"/>
    <x v="285"/>
  </r>
  <r>
    <x v="1"/>
    <n v="11"/>
    <x v="286"/>
  </r>
  <r>
    <x v="1"/>
    <n v="12"/>
    <x v="287"/>
  </r>
  <r>
    <x v="25"/>
    <n v="1"/>
    <x v="288"/>
  </r>
  <r>
    <x v="1"/>
    <n v="2"/>
    <x v="289"/>
  </r>
  <r>
    <x v="1"/>
    <n v="3"/>
    <x v="290"/>
  </r>
  <r>
    <x v="1"/>
    <n v="4"/>
    <x v="291"/>
  </r>
  <r>
    <x v="1"/>
    <n v="5"/>
    <x v="292"/>
  </r>
  <r>
    <x v="1"/>
    <n v="6"/>
    <x v="293"/>
  </r>
  <r>
    <x v="1"/>
    <n v="7"/>
    <x v="294"/>
  </r>
  <r>
    <x v="1"/>
    <n v="8"/>
    <x v="295"/>
  </r>
  <r>
    <x v="1"/>
    <n v="9"/>
    <x v="296"/>
  </r>
  <r>
    <x v="1"/>
    <n v="10"/>
    <x v="297"/>
  </r>
  <r>
    <x v="1"/>
    <n v="11"/>
    <x v="298"/>
  </r>
  <r>
    <x v="1"/>
    <n v="12"/>
    <x v="299"/>
  </r>
  <r>
    <x v="26"/>
    <n v="1"/>
    <x v="300"/>
  </r>
  <r>
    <x v="1"/>
    <n v="2"/>
    <x v="301"/>
  </r>
  <r>
    <x v="1"/>
    <n v="3"/>
    <x v="302"/>
  </r>
  <r>
    <x v="1"/>
    <n v="4"/>
    <x v="303"/>
  </r>
  <r>
    <x v="1"/>
    <n v="5"/>
    <x v="304"/>
  </r>
  <r>
    <x v="1"/>
    <n v="6"/>
    <x v="305"/>
  </r>
  <r>
    <x v="1"/>
    <n v="7"/>
    <x v="306"/>
  </r>
  <r>
    <x v="1"/>
    <n v="8"/>
    <x v="307"/>
  </r>
  <r>
    <x v="1"/>
    <n v="9"/>
    <x v="308"/>
  </r>
  <r>
    <x v="1"/>
    <n v="10"/>
    <x v="309"/>
  </r>
  <r>
    <x v="1"/>
    <n v="11"/>
    <x v="310"/>
  </r>
  <r>
    <x v="1"/>
    <n v="12"/>
    <x v="311"/>
  </r>
  <r>
    <x v="27"/>
    <n v="1"/>
    <x v="312"/>
  </r>
  <r>
    <x v="1"/>
    <n v="2"/>
    <x v="313"/>
  </r>
  <r>
    <x v="1"/>
    <n v="3"/>
    <x v="314"/>
  </r>
  <r>
    <x v="1"/>
    <n v="4"/>
    <x v="315"/>
  </r>
  <r>
    <x v="1"/>
    <n v="5"/>
    <x v="316"/>
  </r>
  <r>
    <x v="1"/>
    <n v="6"/>
    <x v="317"/>
  </r>
  <r>
    <x v="1"/>
    <n v="7"/>
    <x v="318"/>
  </r>
  <r>
    <x v="1"/>
    <n v="8"/>
    <x v="319"/>
  </r>
  <r>
    <x v="1"/>
    <n v="9"/>
    <x v="320"/>
  </r>
  <r>
    <x v="1"/>
    <n v="10"/>
    <x v="321"/>
  </r>
  <r>
    <x v="1"/>
    <n v="11"/>
    <x v="322"/>
  </r>
  <r>
    <x v="1"/>
    <n v="12"/>
    <x v="323"/>
  </r>
  <r>
    <x v="28"/>
    <n v="1"/>
    <x v="324"/>
  </r>
  <r>
    <x v="1"/>
    <n v="2"/>
    <x v="325"/>
  </r>
  <r>
    <x v="1"/>
    <n v="3"/>
    <x v="326"/>
  </r>
  <r>
    <x v="1"/>
    <n v="4"/>
    <x v="327"/>
  </r>
  <r>
    <x v="1"/>
    <n v="5"/>
    <x v="328"/>
  </r>
  <r>
    <x v="1"/>
    <n v="6"/>
    <x v="329"/>
  </r>
  <r>
    <x v="1"/>
    <n v="7"/>
    <x v="330"/>
  </r>
  <r>
    <x v="1"/>
    <n v="8"/>
    <x v="331"/>
  </r>
  <r>
    <x v="1"/>
    <n v="9"/>
    <x v="332"/>
  </r>
  <r>
    <x v="1"/>
    <n v="10"/>
    <x v="333"/>
  </r>
  <r>
    <x v="1"/>
    <n v="11"/>
    <x v="334"/>
  </r>
  <r>
    <x v="1"/>
    <n v="12"/>
    <x v="335"/>
  </r>
  <r>
    <x v="29"/>
    <n v="1"/>
    <x v="336"/>
  </r>
  <r>
    <x v="1"/>
    <n v="2"/>
    <x v="337"/>
  </r>
  <r>
    <x v="1"/>
    <n v="3"/>
    <x v="338"/>
  </r>
  <r>
    <x v="1"/>
    <n v="4"/>
    <x v="339"/>
  </r>
  <r>
    <x v="1"/>
    <n v="5"/>
    <x v="340"/>
  </r>
  <r>
    <x v="1"/>
    <n v="6"/>
    <x v="341"/>
  </r>
  <r>
    <x v="1"/>
    <n v="7"/>
    <x v="342"/>
  </r>
  <r>
    <x v="1"/>
    <n v="8"/>
    <x v="343"/>
  </r>
  <r>
    <x v="1"/>
    <n v="9"/>
    <x v="344"/>
  </r>
  <r>
    <x v="1"/>
    <n v="10"/>
    <x v="345"/>
  </r>
  <r>
    <x v="1"/>
    <n v="11"/>
    <x v="346"/>
  </r>
  <r>
    <x v="1"/>
    <n v="12"/>
    <x v="347"/>
  </r>
  <r>
    <x v="30"/>
    <n v="1"/>
    <x v="348"/>
  </r>
  <r>
    <x v="1"/>
    <n v="2"/>
    <x v="349"/>
  </r>
  <r>
    <x v="1"/>
    <n v="3"/>
    <x v="350"/>
  </r>
  <r>
    <x v="1"/>
    <n v="4"/>
    <x v="351"/>
  </r>
  <r>
    <x v="1"/>
    <n v="5"/>
    <x v="352"/>
  </r>
  <r>
    <x v="1"/>
    <n v="6"/>
    <x v="353"/>
  </r>
  <r>
    <x v="1"/>
    <n v="7"/>
    <x v="354"/>
  </r>
  <r>
    <x v="1"/>
    <n v="8"/>
    <x v="355"/>
  </r>
  <r>
    <x v="1"/>
    <n v="9"/>
    <x v="356"/>
  </r>
  <r>
    <x v="1"/>
    <n v="10"/>
    <x v="357"/>
  </r>
  <r>
    <x v="1"/>
    <n v="11"/>
    <x v="358"/>
  </r>
  <r>
    <x v="1"/>
    <n v="12"/>
    <x v="359"/>
  </r>
  <r>
    <x v="31"/>
    <n v="1"/>
    <x v="360"/>
  </r>
  <r>
    <x v="1"/>
    <n v="2"/>
    <x v="361"/>
  </r>
  <r>
    <x v="1"/>
    <n v="3"/>
    <x v="362"/>
  </r>
  <r>
    <x v="1"/>
    <n v="4"/>
    <x v="363"/>
  </r>
  <r>
    <x v="1"/>
    <n v="5"/>
    <x v="364"/>
  </r>
  <r>
    <x v="1"/>
    <n v="6"/>
    <x v="365"/>
  </r>
  <r>
    <x v="1"/>
    <n v="7"/>
    <x v="366"/>
  </r>
  <r>
    <x v="1"/>
    <n v="8"/>
    <x v="367"/>
  </r>
  <r>
    <x v="1"/>
    <n v="9"/>
    <x v="368"/>
  </r>
  <r>
    <x v="1"/>
    <n v="10"/>
    <x v="369"/>
  </r>
  <r>
    <x v="1"/>
    <n v="11"/>
    <x v="370"/>
  </r>
  <r>
    <x v="1"/>
    <n v="12"/>
    <x v="371"/>
  </r>
  <r>
    <x v="32"/>
    <n v="1"/>
    <x v="372"/>
  </r>
  <r>
    <x v="1"/>
    <n v="2"/>
    <x v="373"/>
  </r>
  <r>
    <x v="1"/>
    <n v="3"/>
    <x v="374"/>
  </r>
  <r>
    <x v="1"/>
    <n v="4"/>
    <x v="375"/>
  </r>
  <r>
    <x v="1"/>
    <n v="5"/>
    <x v="376"/>
  </r>
  <r>
    <x v="1"/>
    <n v="6"/>
    <x v="377"/>
  </r>
  <r>
    <x v="1"/>
    <n v="7"/>
    <x v="378"/>
  </r>
  <r>
    <x v="1"/>
    <n v="8"/>
    <x v="379"/>
  </r>
  <r>
    <x v="1"/>
    <n v="9"/>
    <x v="380"/>
  </r>
  <r>
    <x v="1"/>
    <n v="10"/>
    <x v="381"/>
  </r>
  <r>
    <x v="1"/>
    <n v="11"/>
    <x v="382"/>
  </r>
  <r>
    <x v="1"/>
    <n v="12"/>
    <x v="383"/>
  </r>
  <r>
    <x v="33"/>
    <n v="1"/>
    <x v="384"/>
  </r>
  <r>
    <x v="1"/>
    <n v="2"/>
    <x v="385"/>
  </r>
  <r>
    <x v="1"/>
    <n v="3"/>
    <x v="386"/>
  </r>
  <r>
    <x v="1"/>
    <n v="4"/>
    <x v="387"/>
  </r>
  <r>
    <x v="1"/>
    <n v="5"/>
    <x v="388"/>
  </r>
  <r>
    <x v="1"/>
    <n v="6"/>
    <x v="389"/>
  </r>
  <r>
    <x v="1"/>
    <n v="7"/>
    <x v="390"/>
  </r>
  <r>
    <x v="1"/>
    <n v="8"/>
    <x v="391"/>
  </r>
  <r>
    <x v="1"/>
    <n v="9"/>
    <x v="392"/>
  </r>
  <r>
    <x v="1"/>
    <n v="10"/>
    <x v="393"/>
  </r>
  <r>
    <x v="1"/>
    <n v="11"/>
    <x v="394"/>
  </r>
  <r>
    <x v="1"/>
    <n v="12"/>
    <x v="395"/>
  </r>
  <r>
    <x v="34"/>
    <n v="1"/>
    <x v="396"/>
  </r>
  <r>
    <x v="1"/>
    <n v="2"/>
    <x v="397"/>
  </r>
  <r>
    <x v="1"/>
    <n v="3"/>
    <x v="398"/>
  </r>
  <r>
    <x v="1"/>
    <n v="4"/>
    <x v="399"/>
  </r>
  <r>
    <x v="1"/>
    <n v="5"/>
    <x v="400"/>
  </r>
  <r>
    <x v="1"/>
    <n v="6"/>
    <x v="401"/>
  </r>
  <r>
    <x v="1"/>
    <n v="7"/>
    <x v="402"/>
  </r>
  <r>
    <x v="1"/>
    <n v="8"/>
    <x v="403"/>
  </r>
  <r>
    <x v="1"/>
    <n v="9"/>
    <x v="404"/>
  </r>
  <r>
    <x v="1"/>
    <n v="10"/>
    <x v="405"/>
  </r>
  <r>
    <x v="1"/>
    <n v="11"/>
    <x v="406"/>
  </r>
  <r>
    <x v="1"/>
    <n v="12"/>
    <x v="407"/>
  </r>
  <r>
    <x v="35"/>
    <n v="1"/>
    <x v="408"/>
  </r>
  <r>
    <x v="1"/>
    <n v="2"/>
    <x v="409"/>
  </r>
  <r>
    <x v="1"/>
    <n v="3"/>
    <x v="410"/>
  </r>
  <r>
    <x v="1"/>
    <n v="4"/>
    <x v="411"/>
  </r>
  <r>
    <x v="1"/>
    <n v="5"/>
    <x v="412"/>
  </r>
  <r>
    <x v="1"/>
    <n v="6"/>
    <x v="413"/>
  </r>
  <r>
    <x v="1"/>
    <n v="7"/>
    <x v="414"/>
  </r>
  <r>
    <x v="1"/>
    <n v="8"/>
    <x v="415"/>
  </r>
  <r>
    <x v="1"/>
    <n v="9"/>
    <x v="416"/>
  </r>
  <r>
    <x v="1"/>
    <n v="10"/>
    <x v="417"/>
  </r>
  <r>
    <x v="1"/>
    <n v="11"/>
    <x v="418"/>
  </r>
  <r>
    <x v="1"/>
    <n v="12"/>
    <x v="419"/>
  </r>
  <r>
    <x v="36"/>
    <n v="1"/>
    <x v="420"/>
  </r>
  <r>
    <x v="1"/>
    <n v="2"/>
    <x v="421"/>
  </r>
  <r>
    <x v="1"/>
    <n v="3"/>
    <x v="422"/>
  </r>
  <r>
    <x v="1"/>
    <n v="4"/>
    <x v="423"/>
  </r>
  <r>
    <x v="1"/>
    <n v="5"/>
    <x v="424"/>
  </r>
  <r>
    <x v="1"/>
    <n v="6"/>
    <x v="425"/>
  </r>
  <r>
    <x v="1"/>
    <n v="7"/>
    <x v="426"/>
  </r>
  <r>
    <x v="1"/>
    <n v="8"/>
    <x v="427"/>
  </r>
  <r>
    <x v="1"/>
    <n v="9"/>
    <x v="428"/>
  </r>
  <r>
    <x v="1"/>
    <n v="10"/>
    <x v="429"/>
  </r>
  <r>
    <x v="1"/>
    <n v="11"/>
    <x v="430"/>
  </r>
  <r>
    <x v="1"/>
    <n v="12"/>
    <x v="431"/>
  </r>
  <r>
    <x v="37"/>
    <n v="1"/>
    <x v="432"/>
  </r>
  <r>
    <x v="1"/>
    <n v="2"/>
    <x v="433"/>
  </r>
  <r>
    <x v="1"/>
    <n v="3"/>
    <x v="434"/>
  </r>
  <r>
    <x v="1"/>
    <n v="4"/>
    <x v="435"/>
  </r>
  <r>
    <x v="1"/>
    <n v="5"/>
    <x v="436"/>
  </r>
  <r>
    <x v="1"/>
    <n v="6"/>
    <x v="437"/>
  </r>
  <r>
    <x v="1"/>
    <n v="7"/>
    <x v="438"/>
  </r>
  <r>
    <x v="1"/>
    <n v="8"/>
    <x v="439"/>
  </r>
  <r>
    <x v="1"/>
    <n v="9"/>
    <x v="440"/>
  </r>
  <r>
    <x v="1"/>
    <n v="10"/>
    <x v="441"/>
  </r>
  <r>
    <x v="1"/>
    <n v="11"/>
    <x v="442"/>
  </r>
  <r>
    <x v="1"/>
    <n v="12"/>
    <x v="443"/>
  </r>
  <r>
    <x v="38"/>
    <n v="1"/>
    <x v="444"/>
  </r>
  <r>
    <x v="1"/>
    <n v="2"/>
    <x v="445"/>
  </r>
  <r>
    <x v="1"/>
    <n v="3"/>
    <x v="446"/>
  </r>
  <r>
    <x v="1"/>
    <n v="4"/>
    <x v="447"/>
  </r>
  <r>
    <x v="1"/>
    <n v="5"/>
    <x v="448"/>
  </r>
  <r>
    <x v="1"/>
    <n v="6"/>
    <x v="449"/>
  </r>
  <r>
    <x v="1"/>
    <n v="7"/>
    <x v="4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8105B-5F36-4383-B487-D010FD5D0D20}" name="Tabela dinâmica2" cacheId="0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A3:D7" firstHeaderRow="1" firstDataRow="2" firstDataCol="1"/>
  <pivotFields count="5">
    <pivotField axis="axisCol" showAll="0">
      <items count="12">
        <item x="0"/>
        <item h="1" x="2"/>
        <item h="1" x="3"/>
        <item h="1" x="4"/>
        <item h="1" x="5"/>
        <item h="1" x="6"/>
        <item h="1" x="7"/>
        <item h="1" x="8"/>
        <item h="1" x="9"/>
        <item x="10"/>
        <item h="1" x="1"/>
        <item t="default"/>
      </items>
    </pivotField>
    <pivotField showAll="0"/>
    <pivotField dataField="1" numFmtId="44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dataField="1" numFmtId="44" showAll="0">
      <items count="11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dataField="1" numFmtId="44" showAll="0"/>
  </pivotFields>
  <rowFields count="1">
    <field x="-2"/>
  </rowFields>
  <rowItems count="3">
    <i>
      <x/>
    </i>
    <i i="1">
      <x v="1"/>
    </i>
    <i i="2">
      <x v="2"/>
    </i>
  </rowItems>
  <colFields count="1">
    <field x="0"/>
  </colFields>
  <colItems count="3">
    <i>
      <x/>
    </i>
    <i>
      <x v="9"/>
    </i>
    <i t="grand">
      <x/>
    </i>
  </colItems>
  <dataFields count="3">
    <dataField name="Soma de Cenário Ótimo (200 alunos) Break even em 2 anos e 3 meses." fld="2" baseField="0" baseItem="0"/>
    <dataField name="Soma de Cenário Bom (100 alunos) Break even em 4 anos e 6 meses." fld="3" baseField="0" baseItem="0"/>
    <dataField name="Soma de Cenário Ruim (50 alunos) Break even em 7 anos e 2 meses." fld="4" baseField="0" baseItem="0"/>
  </dataFields>
  <chartFormats count="15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D23BB2-6DD6-4816-947D-A7226B68D6B2}" name="Tabela dinâmica3" cacheId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5">
  <location ref="A12:D14" firstHeaderRow="1" firstDataRow="2" firstDataCol="1"/>
  <pivotFields count="3">
    <pivotField axis="axisCol" showAll="0">
      <items count="40">
        <item x="0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2"/>
        <item h="1" x="33"/>
        <item h="1" x="34"/>
        <item h="1" x="35"/>
        <item h="1" x="36"/>
        <item h="1" x="37"/>
        <item x="38"/>
        <item h="1" x="1"/>
        <item t="default"/>
      </items>
    </pivotField>
    <pivotField showAll="0"/>
    <pivotField dataField="1" numFmtId="44" showAll="0">
      <items count="4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t="default"/>
      </items>
    </pivotField>
  </pivotFields>
  <rowItems count="1">
    <i/>
  </rowItems>
  <colFields count="1">
    <field x="0"/>
  </colFields>
  <colItems count="3">
    <i>
      <x/>
    </i>
    <i>
      <x v="37"/>
    </i>
    <i t="grand">
      <x/>
    </i>
  </colItems>
  <dataFields count="1">
    <dataField name="Soma de Valor Total do custo TCO * SELIC MÊS" fld="2" baseField="0" baseItem="0"/>
  </dataFields>
  <formats count="2">
    <format dxfId="3">
      <pivotArea type="origin" dataOnly="0" labelOnly="1" outline="0" fieldPosition="0"/>
    </format>
    <format dxfId="2">
      <pivotArea dataOnly="0" labelOnly="1" outline="0" axis="axisValues" fieldPosition="0"/>
    </format>
  </formats>
  <chartFormats count="7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1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1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1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1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1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1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1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1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1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1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1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1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1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1" format="2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1" format="2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1" format="3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1" format="3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1" format="3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1" format="3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1" format="3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1" format="3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1" format="3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1" format="3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1" format="3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  <chartFormat chart="4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4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4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4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4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4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4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4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4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4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4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4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4" format="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4" format="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4" format="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7"/>
          </reference>
        </references>
      </pivotArea>
    </chartFormat>
    <chartFormat chart="4" format="9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8"/>
          </reference>
        </references>
      </pivotArea>
    </chartFormat>
    <chartFormat chart="4" format="9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9"/>
          </reference>
        </references>
      </pivotArea>
    </chartFormat>
    <chartFormat chart="4" format="9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0"/>
          </reference>
        </references>
      </pivotArea>
    </chartFormat>
    <chartFormat chart="4" format="9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1"/>
          </reference>
        </references>
      </pivotArea>
    </chartFormat>
    <chartFormat chart="4" format="10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2"/>
          </reference>
        </references>
      </pivotArea>
    </chartFormat>
    <chartFormat chart="4" format="10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3"/>
          </reference>
        </references>
      </pivotArea>
    </chartFormat>
    <chartFormat chart="4" format="10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4"/>
          </reference>
        </references>
      </pivotArea>
    </chartFormat>
    <chartFormat chart="4" format="10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5"/>
          </reference>
        </references>
      </pivotArea>
    </chartFormat>
    <chartFormat chart="4" format="10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6"/>
          </reference>
        </references>
      </pivotArea>
    </chartFormat>
    <chartFormat chart="4" format="10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7"/>
          </reference>
        </references>
      </pivotArea>
    </chartFormat>
    <chartFormat chart="4" format="10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8"/>
          </reference>
        </references>
      </pivotArea>
    </chartFormat>
    <chartFormat chart="4" format="10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9"/>
          </reference>
        </references>
      </pivotArea>
    </chartFormat>
    <chartFormat chart="4" format="10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0"/>
          </reference>
        </references>
      </pivotArea>
    </chartFormat>
    <chartFormat chart="4" format="10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1"/>
          </reference>
        </references>
      </pivotArea>
    </chartFormat>
    <chartFormat chart="4" format="1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2"/>
          </reference>
        </references>
      </pivotArea>
    </chartFormat>
    <chartFormat chart="4" format="1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3"/>
          </reference>
        </references>
      </pivotArea>
    </chartFormat>
    <chartFormat chart="4" format="1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4"/>
          </reference>
        </references>
      </pivotArea>
    </chartFormat>
    <chartFormat chart="4" format="1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5"/>
          </reference>
        </references>
      </pivotArea>
    </chartFormat>
    <chartFormat chart="4" format="1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6"/>
          </reference>
        </references>
      </pivotArea>
    </chartFormat>
    <chartFormat chart="4" format="1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7"/>
          </reference>
        </references>
      </pivotArea>
    </chartFormat>
    <chartFormat chart="4" format="1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DEC1F-DE5B-49C4-96AA-20DC9BB21F4A}">
  <dimension ref="B2:G27"/>
  <sheetViews>
    <sheetView showGridLines="0" topLeftCell="A4" workbookViewId="0">
      <selection activeCell="J14" sqref="J14"/>
    </sheetView>
  </sheetViews>
  <sheetFormatPr defaultColWidth="8.88671875" defaultRowHeight="14.4" x14ac:dyDescent="0.3"/>
  <cols>
    <col min="1" max="1" width="0.88671875" style="2" customWidth="1"/>
    <col min="2" max="2" width="42" style="2" bestFit="1" customWidth="1"/>
    <col min="3" max="3" width="52.88671875" style="2" bestFit="1" customWidth="1"/>
    <col min="4" max="4" width="12.5546875" style="2" bestFit="1" customWidth="1"/>
    <col min="5" max="5" width="12.44140625" style="2" bestFit="1" customWidth="1"/>
    <col min="6" max="7" width="14.33203125" style="2" bestFit="1" customWidth="1"/>
    <col min="8" max="8" width="3.77734375" style="2" customWidth="1"/>
    <col min="9" max="16384" width="8.88671875" style="2"/>
  </cols>
  <sheetData>
    <row r="2" spans="2:7" ht="21" x14ac:dyDescent="0.3">
      <c r="B2" s="50" t="s">
        <v>0</v>
      </c>
      <c r="C2" s="50"/>
      <c r="D2" s="50"/>
      <c r="E2" s="50"/>
      <c r="F2" s="50"/>
      <c r="G2" s="50"/>
    </row>
    <row r="3" spans="2:7" ht="46.8" x14ac:dyDescent="0.3">
      <c r="B3" s="35" t="s">
        <v>36</v>
      </c>
      <c r="C3" s="35" t="s">
        <v>15</v>
      </c>
      <c r="D3" s="35" t="s">
        <v>16</v>
      </c>
      <c r="E3" s="36" t="s">
        <v>17</v>
      </c>
      <c r="F3" s="36" t="s">
        <v>24</v>
      </c>
      <c r="G3" s="36" t="s">
        <v>25</v>
      </c>
    </row>
    <row r="4" spans="2:7" x14ac:dyDescent="0.3">
      <c r="B4" s="61" t="s">
        <v>35</v>
      </c>
      <c r="C4" s="3" t="s">
        <v>6</v>
      </c>
      <c r="D4" s="34" t="s">
        <v>23</v>
      </c>
      <c r="E4" s="34" t="s">
        <v>23</v>
      </c>
      <c r="F4" s="34" t="s">
        <v>23</v>
      </c>
      <c r="G4" s="37">
        <f>ROUNDUP((DATEDIF("01/09/2024","30/11/2024","D")-
((DATEDIF("01/09/2024","30/11/2024","D")/7)
*2)),0)</f>
        <v>65</v>
      </c>
    </row>
    <row r="5" spans="2:7" x14ac:dyDescent="0.3">
      <c r="B5" s="61"/>
      <c r="C5" s="3" t="s">
        <v>3</v>
      </c>
      <c r="D5" s="34" t="s">
        <v>23</v>
      </c>
      <c r="E5" s="34" t="s">
        <v>23</v>
      </c>
      <c r="F5" s="34" t="s">
        <v>23</v>
      </c>
      <c r="G5" s="37">
        <v>8</v>
      </c>
    </row>
    <row r="6" spans="2:7" x14ac:dyDescent="0.3">
      <c r="B6" s="61"/>
      <c r="C6" s="3" t="s">
        <v>1</v>
      </c>
      <c r="D6" s="34" t="s">
        <v>23</v>
      </c>
      <c r="E6" s="34" t="s">
        <v>23</v>
      </c>
      <c r="F6" s="34" t="s">
        <v>23</v>
      </c>
      <c r="G6" s="37">
        <v>5</v>
      </c>
    </row>
    <row r="7" spans="2:7" x14ac:dyDescent="0.3">
      <c r="B7" s="61"/>
      <c r="C7" s="3" t="s">
        <v>2</v>
      </c>
      <c r="D7" s="34" t="s">
        <v>23</v>
      </c>
      <c r="E7" s="34" t="s">
        <v>23</v>
      </c>
      <c r="F7" s="34" t="s">
        <v>23</v>
      </c>
      <c r="G7" s="38">
        <f>(2800+2800+10000+2000+2000)/(30*24)</f>
        <v>27.222222222222221</v>
      </c>
    </row>
    <row r="8" spans="2:7" x14ac:dyDescent="0.3">
      <c r="B8" s="1" t="s">
        <v>5</v>
      </c>
      <c r="C8" s="1"/>
      <c r="D8" s="32" t="s">
        <v>23</v>
      </c>
      <c r="E8" s="32" t="s">
        <v>23</v>
      </c>
      <c r="F8" s="32" t="s">
        <v>23</v>
      </c>
      <c r="G8" s="27">
        <f>G4*G5*G7*G6</f>
        <v>70777.777777777781</v>
      </c>
    </row>
    <row r="9" spans="2:7" x14ac:dyDescent="0.3">
      <c r="B9" s="62" t="s">
        <v>30</v>
      </c>
      <c r="C9" s="3" t="s">
        <v>7</v>
      </c>
      <c r="D9" s="39" t="s">
        <v>23</v>
      </c>
      <c r="E9" s="40" t="s">
        <v>23</v>
      </c>
      <c r="F9" s="41">
        <v>833</v>
      </c>
      <c r="G9" s="41">
        <f>G4/21*F9</f>
        <v>2578.3333333333335</v>
      </c>
    </row>
    <row r="10" spans="2:7" x14ac:dyDescent="0.3">
      <c r="B10" s="1" t="s">
        <v>5</v>
      </c>
      <c r="C10" s="1"/>
      <c r="D10" s="32" t="s">
        <v>23</v>
      </c>
      <c r="E10" s="33" t="s">
        <v>23</v>
      </c>
      <c r="F10" s="27">
        <f>SUBTOTAL(9,F9:F9)</f>
        <v>833</v>
      </c>
      <c r="G10" s="27">
        <f>SUBTOTAL(9,G9)</f>
        <v>2578.3333333333335</v>
      </c>
    </row>
    <row r="11" spans="2:7" x14ac:dyDescent="0.3">
      <c r="B11" s="61" t="s">
        <v>33</v>
      </c>
      <c r="C11" s="3" t="s">
        <v>8</v>
      </c>
      <c r="D11" s="42" t="s">
        <v>23</v>
      </c>
      <c r="E11" s="43" t="s">
        <v>23</v>
      </c>
      <c r="F11" s="43" t="s">
        <v>23</v>
      </c>
      <c r="G11" s="41">
        <f>5*$G$5*$G$6*$G$7</f>
        <v>5444.4444444444443</v>
      </c>
    </row>
    <row r="12" spans="2:7" x14ac:dyDescent="0.3">
      <c r="B12" s="61"/>
      <c r="C12" s="3" t="s">
        <v>9</v>
      </c>
      <c r="D12" s="42" t="s">
        <v>23</v>
      </c>
      <c r="E12" s="43" t="s">
        <v>23</v>
      </c>
      <c r="F12" s="44">
        <f>21*$G$5*$G$6*$G$7</f>
        <v>22866.666666666664</v>
      </c>
      <c r="G12" s="41">
        <f>21*$G$5*$G$6*$G$7</f>
        <v>22866.666666666664</v>
      </c>
    </row>
    <row r="13" spans="2:7" x14ac:dyDescent="0.3">
      <c r="B13" s="1" t="s">
        <v>5</v>
      </c>
      <c r="C13" s="1"/>
      <c r="D13" s="32" t="s">
        <v>23</v>
      </c>
      <c r="E13" s="33" t="s">
        <v>23</v>
      </c>
      <c r="F13" s="27">
        <f>SUBTOTAL(9,F11:F12)</f>
        <v>22866.666666666664</v>
      </c>
      <c r="G13" s="27">
        <f>SUBTOTAL(9,G11:G12)</f>
        <v>28311.111111111109</v>
      </c>
    </row>
    <row r="14" spans="2:7" ht="46.8" x14ac:dyDescent="0.3">
      <c r="B14" s="63" t="s">
        <v>37</v>
      </c>
      <c r="C14" s="35" t="s">
        <v>15</v>
      </c>
      <c r="D14" s="35" t="s">
        <v>16</v>
      </c>
      <c r="E14" s="36" t="s">
        <v>17</v>
      </c>
      <c r="F14" s="36" t="s">
        <v>24</v>
      </c>
      <c r="G14" s="36" t="s">
        <v>25</v>
      </c>
    </row>
    <row r="15" spans="2:7" x14ac:dyDescent="0.3">
      <c r="B15" s="64" t="s">
        <v>34</v>
      </c>
      <c r="C15" s="3" t="s">
        <v>26</v>
      </c>
      <c r="D15" s="3">
        <v>5</v>
      </c>
      <c r="E15" s="41">
        <v>40</v>
      </c>
      <c r="F15" s="28">
        <f>E15*D15</f>
        <v>200</v>
      </c>
      <c r="G15" s="28">
        <f>$G$4/21*F15</f>
        <v>619.04761904761904</v>
      </c>
    </row>
    <row r="16" spans="2:7" x14ac:dyDescent="0.3">
      <c r="B16" s="64"/>
      <c r="C16" s="3" t="s">
        <v>18</v>
      </c>
      <c r="D16" s="3">
        <v>5</v>
      </c>
      <c r="E16" s="41">
        <v>30</v>
      </c>
      <c r="F16" s="28">
        <f t="shared" ref="F16:F22" si="0">E16*D16</f>
        <v>150</v>
      </c>
      <c r="G16" s="28">
        <f>$G$4/21*F16</f>
        <v>464.28571428571428</v>
      </c>
    </row>
    <row r="17" spans="2:7" x14ac:dyDescent="0.3">
      <c r="B17" s="64"/>
      <c r="C17" s="3" t="s">
        <v>22</v>
      </c>
      <c r="D17" s="3">
        <v>5</v>
      </c>
      <c r="E17" s="41">
        <v>20</v>
      </c>
      <c r="F17" s="28">
        <f t="shared" si="0"/>
        <v>100</v>
      </c>
      <c r="G17" s="28">
        <f>$G$4/21*F17</f>
        <v>309.52380952380952</v>
      </c>
    </row>
    <row r="18" spans="2:7" x14ac:dyDescent="0.3">
      <c r="B18" s="64"/>
      <c r="C18" s="3" t="s">
        <v>20</v>
      </c>
      <c r="D18" s="3">
        <v>1</v>
      </c>
      <c r="E18" s="41">
        <v>50</v>
      </c>
      <c r="F18" s="28">
        <f t="shared" si="0"/>
        <v>50</v>
      </c>
      <c r="G18" s="28">
        <f>$G$4/21*F18</f>
        <v>154.76190476190476</v>
      </c>
    </row>
    <row r="19" spans="2:7" x14ac:dyDescent="0.3">
      <c r="B19" s="64"/>
      <c r="C19" s="3" t="s">
        <v>21</v>
      </c>
      <c r="D19" s="3">
        <v>1</v>
      </c>
      <c r="E19" s="41">
        <v>100</v>
      </c>
      <c r="F19" s="28">
        <f t="shared" si="0"/>
        <v>100</v>
      </c>
      <c r="G19" s="28">
        <f>$G$4/21*F19</f>
        <v>309.52380952380952</v>
      </c>
    </row>
    <row r="20" spans="2:7" ht="28.8" x14ac:dyDescent="0.3">
      <c r="B20" s="64"/>
      <c r="C20" s="31" t="s">
        <v>28</v>
      </c>
      <c r="D20" s="3">
        <v>5</v>
      </c>
      <c r="E20" s="41">
        <v>50</v>
      </c>
      <c r="F20" s="28">
        <f t="shared" si="0"/>
        <v>250</v>
      </c>
      <c r="G20" s="28">
        <f>$G$4/21*F20</f>
        <v>773.80952380952385</v>
      </c>
    </row>
    <row r="21" spans="2:7" x14ac:dyDescent="0.3">
      <c r="B21" s="64"/>
      <c r="C21" s="3" t="s">
        <v>19</v>
      </c>
      <c r="D21" s="3">
        <v>6</v>
      </c>
      <c r="E21" s="41">
        <v>25</v>
      </c>
      <c r="F21" s="28">
        <f t="shared" si="0"/>
        <v>150</v>
      </c>
      <c r="G21" s="28">
        <f>$G$4/21*F21</f>
        <v>464.28571428571428</v>
      </c>
    </row>
    <row r="22" spans="2:7" x14ac:dyDescent="0.3">
      <c r="B22" s="64"/>
      <c r="C22" s="3" t="s">
        <v>27</v>
      </c>
      <c r="D22" s="3">
        <v>5</v>
      </c>
      <c r="E22" s="41">
        <v>33.92</v>
      </c>
      <c r="F22" s="28">
        <f t="shared" si="0"/>
        <v>169.60000000000002</v>
      </c>
      <c r="G22" s="28">
        <f>$G$4/21*F22</f>
        <v>524.95238095238108</v>
      </c>
    </row>
    <row r="23" spans="2:7" x14ac:dyDescent="0.3">
      <c r="B23" s="1" t="s">
        <v>5</v>
      </c>
      <c r="C23" s="1"/>
      <c r="D23" s="1">
        <f>SUBTOTAL(9,D15:D22)</f>
        <v>33</v>
      </c>
      <c r="E23" s="27">
        <f>SUBTOTAL(9,E15:E22)</f>
        <v>348.92</v>
      </c>
      <c r="F23" s="27">
        <f>SUBTOTAL(9,F15:F22)</f>
        <v>1169.5999999999999</v>
      </c>
      <c r="G23" s="27">
        <f>SUBTOTAL(9,G15:G22)</f>
        <v>3620.1904761904761</v>
      </c>
    </row>
    <row r="24" spans="2:7" x14ac:dyDescent="0.3">
      <c r="B24" s="65" t="s">
        <v>29</v>
      </c>
      <c r="C24" s="3" t="s">
        <v>31</v>
      </c>
      <c r="D24" s="45">
        <v>5</v>
      </c>
      <c r="E24" s="28">
        <v>250</v>
      </c>
      <c r="F24" s="28">
        <f>E24*D24</f>
        <v>1250</v>
      </c>
      <c r="G24" s="28">
        <f>$G$4/21*F24</f>
        <v>3869.0476190476193</v>
      </c>
    </row>
    <row r="25" spans="2:7" x14ac:dyDescent="0.3">
      <c r="B25" s="65"/>
      <c r="C25" s="3" t="s">
        <v>32</v>
      </c>
      <c r="D25" s="45">
        <v>5</v>
      </c>
      <c r="E25" s="28">
        <v>30</v>
      </c>
      <c r="F25" s="28">
        <f>E25*D25</f>
        <v>150</v>
      </c>
      <c r="G25" s="28">
        <f>$G$4/21*F25</f>
        <v>464.28571428571428</v>
      </c>
    </row>
    <row r="26" spans="2:7" x14ac:dyDescent="0.3">
      <c r="B26" s="1" t="s">
        <v>5</v>
      </c>
      <c r="C26" s="1"/>
      <c r="D26" s="1">
        <f>SUBTOTAL(9,D24:D25)</f>
        <v>10</v>
      </c>
      <c r="E26" s="27">
        <f>SUBTOTAL(9,E24:E25)</f>
        <v>280</v>
      </c>
      <c r="F26" s="27">
        <f>SUBTOTAL(9,F24:F25)</f>
        <v>1400</v>
      </c>
      <c r="G26" s="27">
        <f>$G$4/21*F26</f>
        <v>4333.333333333333</v>
      </c>
    </row>
    <row r="27" spans="2:7" x14ac:dyDescent="0.3">
      <c r="B27" s="30" t="s">
        <v>4</v>
      </c>
      <c r="C27" s="39" t="s">
        <v>23</v>
      </c>
      <c r="D27" s="39" t="s">
        <v>23</v>
      </c>
      <c r="E27" s="41">
        <f>SUM(E26,E23)</f>
        <v>628.92000000000007</v>
      </c>
      <c r="F27" s="29">
        <f>SUM(F26,F23,F13,F10)</f>
        <v>26269.266666666663</v>
      </c>
      <c r="G27" s="46">
        <f>SUM(G8+G23+G10+G13+G26)</f>
        <v>109620.74603174602</v>
      </c>
    </row>
  </sheetData>
  <mergeCells count="5">
    <mergeCell ref="B24:B25"/>
    <mergeCell ref="B2:G2"/>
    <mergeCell ref="B11:B12"/>
    <mergeCell ref="B4:B7"/>
    <mergeCell ref="B15:B2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F623E-4D2B-445A-8ADE-4FE27D51AEF4}">
  <dimension ref="A1:M14"/>
  <sheetViews>
    <sheetView showGridLines="0" zoomScaleNormal="100" workbookViewId="0">
      <selection activeCell="C19" sqref="C19"/>
    </sheetView>
  </sheetViews>
  <sheetFormatPr defaultRowHeight="14.4" x14ac:dyDescent="0.3"/>
  <cols>
    <col min="1" max="1" width="42.33203125" bestFit="1" customWidth="1"/>
    <col min="2" max="2" width="19.5546875" bestFit="1" customWidth="1"/>
    <col min="3" max="13" width="12.6640625" bestFit="1" customWidth="1"/>
    <col min="14" max="14" width="10.6640625" bestFit="1" customWidth="1"/>
    <col min="15" max="16" width="12.6640625" bestFit="1" customWidth="1"/>
    <col min="17" max="17" width="11.6640625" bestFit="1" customWidth="1"/>
    <col min="18" max="34" width="12.6640625" bestFit="1" customWidth="1"/>
    <col min="35" max="35" width="11.6640625" bestFit="1" customWidth="1"/>
    <col min="36" max="41" width="12.6640625" bestFit="1" customWidth="1"/>
    <col min="42" max="42" width="9.88671875" bestFit="1" customWidth="1"/>
    <col min="43" max="43" width="8.5546875" bestFit="1" customWidth="1"/>
    <col min="44" max="44" width="9.88671875" bestFit="1" customWidth="1"/>
    <col min="45" max="45" width="8.5546875" bestFit="1" customWidth="1"/>
    <col min="46" max="46" width="9.88671875" bestFit="1" customWidth="1"/>
    <col min="47" max="47" width="8.5546875" bestFit="1" customWidth="1"/>
    <col min="48" max="48" width="9.88671875" bestFit="1" customWidth="1"/>
    <col min="49" max="49" width="8.5546875" bestFit="1" customWidth="1"/>
    <col min="50" max="50" width="9.88671875" bestFit="1" customWidth="1"/>
    <col min="51" max="51" width="8.5546875" bestFit="1" customWidth="1"/>
    <col min="52" max="52" width="9.88671875" bestFit="1" customWidth="1"/>
    <col min="53" max="53" width="8.5546875" bestFit="1" customWidth="1"/>
    <col min="54" max="54" width="9.88671875" bestFit="1" customWidth="1"/>
    <col min="55" max="55" width="8.5546875" bestFit="1" customWidth="1"/>
    <col min="56" max="56" width="9.88671875" bestFit="1" customWidth="1"/>
    <col min="57" max="57" width="8.5546875" bestFit="1" customWidth="1"/>
    <col min="58" max="58" width="9.88671875" bestFit="1" customWidth="1"/>
    <col min="59" max="59" width="8.5546875" bestFit="1" customWidth="1"/>
    <col min="60" max="60" width="9.88671875" bestFit="1" customWidth="1"/>
    <col min="61" max="61" width="8.5546875" bestFit="1" customWidth="1"/>
    <col min="62" max="62" width="9.88671875" bestFit="1" customWidth="1"/>
    <col min="63" max="63" width="8.5546875" bestFit="1" customWidth="1"/>
    <col min="64" max="64" width="9.88671875" bestFit="1" customWidth="1"/>
    <col min="65" max="65" width="8.5546875" bestFit="1" customWidth="1"/>
    <col min="66" max="66" width="9.88671875" bestFit="1" customWidth="1"/>
    <col min="67" max="67" width="8.5546875" bestFit="1" customWidth="1"/>
    <col min="68" max="68" width="9.88671875" bestFit="1" customWidth="1"/>
    <col min="69" max="69" width="8.5546875" bestFit="1" customWidth="1"/>
    <col min="70" max="70" width="9.88671875" bestFit="1" customWidth="1"/>
    <col min="71" max="71" width="8.5546875" bestFit="1" customWidth="1"/>
    <col min="72" max="72" width="9.88671875" bestFit="1" customWidth="1"/>
    <col min="73" max="73" width="8.5546875" bestFit="1" customWidth="1"/>
    <col min="74" max="74" width="9.88671875" bestFit="1" customWidth="1"/>
    <col min="75" max="75" width="8.5546875" bestFit="1" customWidth="1"/>
    <col min="76" max="76" width="9.88671875" bestFit="1" customWidth="1"/>
    <col min="77" max="489" width="14.33203125" bestFit="1" customWidth="1"/>
    <col min="490" max="490" width="11.88671875" bestFit="1" customWidth="1"/>
    <col min="491" max="491" width="10.6640625" bestFit="1" customWidth="1"/>
  </cols>
  <sheetData>
    <row r="1" spans="1:13" x14ac:dyDescent="0.3">
      <c r="A1" s="51" t="s">
        <v>36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3" x14ac:dyDescent="0.3">
      <c r="A2" s="51"/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3" x14ac:dyDescent="0.3">
      <c r="B3" s="47" t="s">
        <v>41</v>
      </c>
    </row>
    <row r="4" spans="1:13" x14ac:dyDescent="0.3">
      <c r="A4" s="47" t="s">
        <v>45</v>
      </c>
      <c r="B4">
        <v>2024</v>
      </c>
      <c r="C4">
        <v>2033</v>
      </c>
      <c r="D4" t="s">
        <v>4</v>
      </c>
    </row>
    <row r="5" spans="1:13" x14ac:dyDescent="0.3">
      <c r="A5" s="48" t="s">
        <v>42</v>
      </c>
      <c r="B5">
        <v>-105620.74603174602</v>
      </c>
      <c r="C5">
        <v>326379.25396825396</v>
      </c>
      <c r="D5">
        <v>220758.50793650793</v>
      </c>
    </row>
    <row r="6" spans="1:13" x14ac:dyDescent="0.3">
      <c r="A6" s="48" t="s">
        <v>43</v>
      </c>
      <c r="B6">
        <v>-107620.74603174602</v>
      </c>
      <c r="C6">
        <v>108379.25396825398</v>
      </c>
      <c r="D6">
        <v>758.50793650795822</v>
      </c>
    </row>
    <row r="7" spans="1:13" x14ac:dyDescent="0.3">
      <c r="A7" s="48" t="s">
        <v>44</v>
      </c>
      <c r="B7">
        <v>-108620.74603174602</v>
      </c>
      <c r="C7">
        <v>-620.74603174602089</v>
      </c>
      <c r="D7">
        <v>-109241.49206349204</v>
      </c>
    </row>
    <row r="8" spans="1:13" x14ac:dyDescent="0.3">
      <c r="A8" s="49"/>
    </row>
    <row r="10" spans="1:13" x14ac:dyDescent="0.3">
      <c r="A10" s="51" t="s">
        <v>38</v>
      </c>
      <c r="B10" s="51"/>
      <c r="C10" s="51"/>
      <c r="D10" s="51"/>
      <c r="E10" s="51"/>
      <c r="F10" s="51"/>
      <c r="G10" s="51"/>
      <c r="H10" s="51"/>
      <c r="I10" s="51"/>
      <c r="J10" s="51"/>
      <c r="K10" s="51"/>
      <c r="L10" s="51"/>
      <c r="M10" s="51"/>
    </row>
    <row r="11" spans="1:13" x14ac:dyDescent="0.3">
      <c r="A11" s="51"/>
      <c r="B11" s="51"/>
      <c r="C11" s="51"/>
      <c r="D11" s="51"/>
      <c r="E11" s="51"/>
      <c r="F11" s="51"/>
      <c r="G11" s="51"/>
      <c r="H11" s="51"/>
      <c r="I11" s="51"/>
      <c r="J11" s="51"/>
      <c r="K11" s="51"/>
      <c r="L11" s="51"/>
      <c r="M11" s="51"/>
    </row>
    <row r="12" spans="1:13" x14ac:dyDescent="0.3">
      <c r="A12" s="49"/>
      <c r="B12" s="47" t="s">
        <v>41</v>
      </c>
    </row>
    <row r="13" spans="1:13" x14ac:dyDescent="0.3">
      <c r="A13" s="49"/>
      <c r="B13">
        <v>2024</v>
      </c>
      <c r="C13">
        <v>2061</v>
      </c>
      <c r="D13" t="s">
        <v>4</v>
      </c>
    </row>
    <row r="14" spans="1:13" x14ac:dyDescent="0.3">
      <c r="A14" s="49" t="s">
        <v>46</v>
      </c>
      <c r="B14">
        <v>-105586.70257777777</v>
      </c>
      <c r="C14">
        <v>-6.2190442221050374E-3</v>
      </c>
      <c r="D14">
        <v>-105586.708796822</v>
      </c>
    </row>
  </sheetData>
  <mergeCells count="2">
    <mergeCell ref="A1:M2"/>
    <mergeCell ref="A10:M11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61FA8-747B-48A6-857A-438A739F2AEF}">
  <dimension ref="B1:AE2"/>
  <sheetViews>
    <sheetView showGridLines="0" zoomScale="70" zoomScaleNormal="70" workbookViewId="0">
      <selection activeCell="AJ15" sqref="AJ15"/>
    </sheetView>
  </sheetViews>
  <sheetFormatPr defaultRowHeight="14.4" x14ac:dyDescent="0.3"/>
  <sheetData>
    <row r="1" spans="2:31" ht="15" customHeight="1" x14ac:dyDescent="0.3">
      <c r="B1" s="52" t="s">
        <v>36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S1" s="52" t="s">
        <v>38</v>
      </c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</row>
    <row r="2" spans="2:31" ht="15" customHeight="1" x14ac:dyDescent="0.3"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</row>
  </sheetData>
  <mergeCells count="2">
    <mergeCell ref="B1:P2"/>
    <mergeCell ref="S1:AE2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7BFA2-4275-4D26-AA50-B2947AEB4EB0}">
  <dimension ref="B1:J881"/>
  <sheetViews>
    <sheetView showGridLines="0" tabSelected="1" workbookViewId="0">
      <selection activeCell="L6" sqref="L6"/>
    </sheetView>
  </sheetViews>
  <sheetFormatPr defaultColWidth="8.88671875" defaultRowHeight="14.4" x14ac:dyDescent="0.3"/>
  <cols>
    <col min="1" max="1" width="1" style="2" customWidth="1"/>
    <col min="2" max="2" width="8.88671875" style="2"/>
    <col min="3" max="3" width="4.5546875" style="2" bestFit="1" customWidth="1"/>
    <col min="4" max="4" width="37.44140625" style="2" bestFit="1" customWidth="1"/>
    <col min="5" max="5" width="36.109375" style="2" bestFit="1" customWidth="1"/>
    <col min="6" max="6" width="35.6640625" style="2" bestFit="1" customWidth="1"/>
    <col min="7" max="7" width="1.6640625" style="2" customWidth="1"/>
    <col min="8" max="8" width="21.5546875" style="2" customWidth="1"/>
    <col min="9" max="9" width="4.88671875" style="6" bestFit="1" customWidth="1"/>
    <col min="10" max="10" width="32.109375" style="2" customWidth="1"/>
    <col min="11" max="11" width="1.5546875" style="2" customWidth="1"/>
    <col min="12" max="12" width="13.5546875" style="2" bestFit="1" customWidth="1"/>
    <col min="13" max="13" width="6.44140625" style="2" bestFit="1" customWidth="1"/>
    <col min="14" max="16384" width="8.88671875" style="2"/>
  </cols>
  <sheetData>
    <row r="1" spans="2:10" ht="6" customHeight="1" thickBot="1" x14ac:dyDescent="0.35"/>
    <row r="2" spans="2:10" ht="18.600000000000001" thickBot="1" x14ac:dyDescent="0.35">
      <c r="B2" s="55" t="s">
        <v>39</v>
      </c>
      <c r="C2" s="56"/>
      <c r="D2" s="56"/>
      <c r="E2" s="56"/>
      <c r="F2" s="57"/>
      <c r="H2" s="70" t="s">
        <v>40</v>
      </c>
      <c r="I2" s="71"/>
      <c r="J2" s="72"/>
    </row>
    <row r="3" spans="2:10" x14ac:dyDescent="0.3">
      <c r="B3" s="7"/>
      <c r="D3" s="22" t="s">
        <v>10</v>
      </c>
      <c r="E3" s="8">
        <v>0.1</v>
      </c>
      <c r="F3" s="9" t="s">
        <v>11</v>
      </c>
      <c r="H3" s="75" t="s">
        <v>47</v>
      </c>
      <c r="I3" s="76"/>
      <c r="J3" s="73">
        <f>11.06%/12</f>
        <v>9.2166666666666664E-3</v>
      </c>
    </row>
    <row r="4" spans="2:10" x14ac:dyDescent="0.3">
      <c r="B4" s="7"/>
      <c r="D4" s="22" t="s">
        <v>12</v>
      </c>
      <c r="E4" s="10">
        <v>200</v>
      </c>
      <c r="F4" s="9"/>
      <c r="H4" s="77"/>
      <c r="I4" s="78"/>
      <c r="J4" s="74"/>
    </row>
    <row r="5" spans="2:10" ht="15" thickBot="1" x14ac:dyDescent="0.35">
      <c r="B5" s="7"/>
      <c r="F5" s="9"/>
      <c r="H5" s="77"/>
      <c r="I5" s="78"/>
      <c r="J5" s="74"/>
    </row>
    <row r="6" spans="2:10" s="6" customFormat="1" ht="29.4" thickBot="1" x14ac:dyDescent="0.35">
      <c r="B6" s="26" t="s">
        <v>14</v>
      </c>
      <c r="C6" s="67" t="s">
        <v>13</v>
      </c>
      <c r="D6" s="81" t="str">
        <f>"Cenário Ótimo (200 alunos)"&amp;" Break even em "&amp;ROUNDDOWN(COUNTIF(D7:D92,"&lt;=0")/12,0)&amp;" anos e "&amp;MOD(COUNTIF(D7:D92,"&lt;=0"),12)&amp;" meses. Retorno de "&amp;ROUNDUP(100/COUNTIF(D7:D92,"&lt;=0"),2)&amp;"% a.m."</f>
        <v>Cenário Ótimo (200 alunos) Break even em 2 anos e 4 meses. Retorno de 3,58% a.m.</v>
      </c>
      <c r="E6" s="81" t="str">
        <f>"Cenário Bom (100 alunos)"&amp;" Break even em "&amp;ROUNDDOWN(COUNTIF(E7:E92,"&lt;=0")/12,0)&amp;" anos e "&amp;MOD(COUNTIF(E7:E92,"&lt;=0"),12)&amp;" meses. Retorno de "&amp;ROUNDUP(100/COUNTIF(E7:E92,"&lt;=0"),2)&amp;"% a.m."</f>
        <v>Cenário Bom (100 alunos) Break even em 4 anos e 7 meses. Retorno de 1,82% a.m.</v>
      </c>
      <c r="F6" s="82" t="str">
        <f>"Cenário Ruim (50 alunos)"&amp;" Break even em "&amp;ROUNDDOWN(COUNTIF(F7:F92,"&lt;=0")/12,0)&amp;" anos e "&amp;MOD(COUNTIF(F7:F92,"&lt;=0"),12)&amp;" meses. Retorno de "&amp;ROUNDUP(100/COUNTIF(F7:F92,"&lt;=0"),2)&amp;"% a.m."</f>
        <v>Cenário Ruim (50 alunos) Break even em 7 anos e 2 meses. Retorno de 1,17% a.m.</v>
      </c>
      <c r="H6" s="16" t="s">
        <v>14</v>
      </c>
      <c r="I6" s="17" t="s">
        <v>13</v>
      </c>
      <c r="J6" s="18"/>
    </row>
    <row r="7" spans="2:10" x14ac:dyDescent="0.3">
      <c r="B7" s="60">
        <v>2024</v>
      </c>
      <c r="C7" s="19">
        <v>1</v>
      </c>
      <c r="D7" s="20">
        <f>(((200*'ROI e Break Even'!$E$4*'ROI e Break Even'!$E$3)*1)-TCO!$G$27)/TCO!$G$27</f>
        <v>-0.96351055667107388</v>
      </c>
      <c r="E7" s="20">
        <f>(((100*'ROI e Break Even'!$E$4*'ROI e Break Even'!$E$3)*1)-TCO!$G$27)/TCO!$G$27</f>
        <v>-0.98175527833553689</v>
      </c>
      <c r="F7" s="21">
        <f>(((50*'ROI e Break Even'!$E$4*'ROI e Break Even'!$E$3)*1)-TCO!$G$27)/TCO!$G$27</f>
        <v>-0.9908776391677685</v>
      </c>
      <c r="H7" s="53">
        <v>2024</v>
      </c>
      <c r="I7" s="68">
        <v>1</v>
      </c>
      <c r="J7" s="11">
        <f>-TCO!G27+(TCO!G27*J3)</f>
        <v>-108610.4081558201</v>
      </c>
    </row>
    <row r="8" spans="2:10" x14ac:dyDescent="0.3">
      <c r="B8" s="53"/>
      <c r="C8" s="66">
        <v>2</v>
      </c>
      <c r="D8" s="80">
        <f>(((200*'ROI e Break Even'!$E$4*'ROI e Break Even'!$E$3)*COUNTA($D$7:D7)+1)-TCO!$G$27)/TCO!$G$27</f>
        <v>-0.9635014343102416</v>
      </c>
      <c r="E8" s="80">
        <f>(((100*'ROI e Break Even'!$E$4*'ROI e Break Even'!$E$3)*COUNTA($E$7:E7)+1)-TCO!$G$27)/TCO!$G$27</f>
        <v>-0.98174615597470472</v>
      </c>
      <c r="F8" s="11">
        <f>(((50*'ROI e Break Even'!$E$4*'ROI e Break Even'!$E$3)*COUNTA($F$7:F7)+1)-TCO!$G$27)/TCO!$G$27</f>
        <v>-0.99086851680693622</v>
      </c>
      <c r="H8" s="53"/>
      <c r="I8" s="68">
        <v>2</v>
      </c>
      <c r="J8" s="11">
        <f t="shared" ref="J8:J18" si="0">J7-(J7*$J$3)</f>
        <v>-107609.38222731728</v>
      </c>
    </row>
    <row r="9" spans="2:10" x14ac:dyDescent="0.3">
      <c r="B9" s="53"/>
      <c r="C9" s="66">
        <v>3</v>
      </c>
      <c r="D9" s="80">
        <f>(((200*'ROI e Break Even'!$E$4*'ROI e Break Even'!$E$3)*COUNTA($D$7:D8)+1)-TCO!$G$27)/TCO!$G$27</f>
        <v>-0.92701199098131548</v>
      </c>
      <c r="E9" s="80">
        <f>(((100*'ROI e Break Even'!$E$4*'ROI e Break Even'!$E$3)*COUNTA($E$7:E8)+1)-TCO!$G$27)/TCO!$G$27</f>
        <v>-0.9635014343102416</v>
      </c>
      <c r="F9" s="11">
        <f>(((50*'ROI e Break Even'!$E$4*'ROI e Break Even'!$E$3)*COUNTA($F$7:F8)+1)-TCO!$G$27)/TCO!$G$27</f>
        <v>-0.98174615597470472</v>
      </c>
      <c r="H9" s="53"/>
      <c r="I9" s="68">
        <v>3</v>
      </c>
      <c r="J9" s="11">
        <f t="shared" si="0"/>
        <v>-106617.58242112218</v>
      </c>
    </row>
    <row r="10" spans="2:10" x14ac:dyDescent="0.3">
      <c r="B10" s="53"/>
      <c r="C10" s="66">
        <v>4</v>
      </c>
      <c r="D10" s="80">
        <f>(((200*'ROI e Break Even'!$E$4*'ROI e Break Even'!$E$3)*COUNTA($D$7:D9)+1)-TCO!$G$27)/TCO!$G$27</f>
        <v>-0.89052254765238936</v>
      </c>
      <c r="E10" s="80">
        <f>(((100*'ROI e Break Even'!$E$4*'ROI e Break Even'!$E$3)*COUNTA($E$7:E9)+1)-TCO!$G$27)/TCO!$G$27</f>
        <v>-0.9452567126457786</v>
      </c>
      <c r="F10" s="11">
        <f>(((50*'ROI e Break Even'!$E$4*'ROI e Break Even'!$E$3)*COUNTA($F$7:F9)+1)-TCO!$G$27)/TCO!$G$27</f>
        <v>-0.97262379514247321</v>
      </c>
      <c r="H10" s="53"/>
      <c r="I10" s="68">
        <v>4</v>
      </c>
      <c r="J10" s="11">
        <f t="shared" si="0"/>
        <v>-105634.92370314084</v>
      </c>
    </row>
    <row r="11" spans="2:10" x14ac:dyDescent="0.3">
      <c r="B11" s="53"/>
      <c r="C11" s="66">
        <v>5</v>
      </c>
      <c r="D11" s="80">
        <f>(((200*'ROI e Break Even'!$E$4*'ROI e Break Even'!$E$3)*COUNTA($D$7:D10)+1)-TCO!$G$27)/TCO!$G$27</f>
        <v>-0.85403310432346324</v>
      </c>
      <c r="E11" s="80">
        <f>(((100*'ROI e Break Even'!$E$4*'ROI e Break Even'!$E$3)*COUNTA($E$7:E10)+1)-TCO!$G$27)/TCO!$G$27</f>
        <v>-0.92701199098131548</v>
      </c>
      <c r="F11" s="11">
        <f>(((50*'ROI e Break Even'!$E$4*'ROI e Break Even'!$E$3)*COUNTA($F$7:F10)+1)-TCO!$G$27)/TCO!$G$27</f>
        <v>-0.9635014343102416</v>
      </c>
      <c r="H11" s="53"/>
      <c r="I11" s="68">
        <v>5</v>
      </c>
      <c r="J11" s="11">
        <f t="shared" si="0"/>
        <v>-104661.32182301022</v>
      </c>
    </row>
    <row r="12" spans="2:10" x14ac:dyDescent="0.3">
      <c r="B12" s="53"/>
      <c r="C12" s="66">
        <v>6</v>
      </c>
      <c r="D12" s="80">
        <f>(((200*'ROI e Break Even'!$E$4*'ROI e Break Even'!$E$3)*COUNTA($D$7:D11)+1)-TCO!$G$27)/TCO!$G$27</f>
        <v>-0.81754366099453712</v>
      </c>
      <c r="E12" s="80">
        <f>(((100*'ROI e Break Even'!$E$4*'ROI e Break Even'!$E$3)*COUNTA($E$7:E11)+1)-TCO!$G$27)/TCO!$G$27</f>
        <v>-0.90876726931685248</v>
      </c>
      <c r="F12" s="11">
        <f>(((50*'ROI e Break Even'!$E$4*'ROI e Break Even'!$E$3)*COUNTA($F$7:F11)+1)-TCO!$G$27)/TCO!$G$27</f>
        <v>-0.9543790734780101</v>
      </c>
      <c r="H12" s="53"/>
      <c r="I12" s="68">
        <v>6</v>
      </c>
      <c r="J12" s="11">
        <f t="shared" si="0"/>
        <v>-103696.6933068748</v>
      </c>
    </row>
    <row r="13" spans="2:10" x14ac:dyDescent="0.3">
      <c r="B13" s="53"/>
      <c r="C13" s="66">
        <v>7</v>
      </c>
      <c r="D13" s="80">
        <f>(((200*'ROI e Break Even'!$E$4*'ROI e Break Even'!$E$3)*COUNTA($D$7:D12)+1)-TCO!$G$27)/TCO!$G$27</f>
        <v>-0.78105421766561101</v>
      </c>
      <c r="E13" s="80">
        <f>(((100*'ROI e Break Even'!$E$4*'ROI e Break Even'!$E$3)*COUNTA($E$7:E12)+1)-TCO!$G$27)/TCO!$G$27</f>
        <v>-0.89052254765238936</v>
      </c>
      <c r="F13" s="11">
        <f>(((50*'ROI e Break Even'!$E$4*'ROI e Break Even'!$E$3)*COUNTA($F$7:F12)+1)-TCO!$G$27)/TCO!$G$27</f>
        <v>-0.9452567126457786</v>
      </c>
      <c r="H13" s="53"/>
      <c r="I13" s="68">
        <v>7</v>
      </c>
      <c r="J13" s="11">
        <f t="shared" si="0"/>
        <v>-102740.95545022977</v>
      </c>
    </row>
    <row r="14" spans="2:10" x14ac:dyDescent="0.3">
      <c r="B14" s="53"/>
      <c r="C14" s="66">
        <v>8</v>
      </c>
      <c r="D14" s="80">
        <f>(((200*'ROI e Break Even'!$E$4*'ROI e Break Even'!$E$3)*COUNTA($D$7:D13)+1)-TCO!$G$27)/TCO!$G$27</f>
        <v>-0.74456477433668489</v>
      </c>
      <c r="E14" s="80">
        <f>(((100*'ROI e Break Even'!$E$4*'ROI e Break Even'!$E$3)*COUNTA($E$7:E13)+1)-TCO!$G$27)/TCO!$G$27</f>
        <v>-0.87227782598792636</v>
      </c>
      <c r="F14" s="11">
        <f>(((50*'ROI e Break Even'!$E$4*'ROI e Break Even'!$E$3)*COUNTA($F$7:F13)+1)-TCO!$G$27)/TCO!$G$27</f>
        <v>-0.93613435181354709</v>
      </c>
      <c r="H14" s="53"/>
      <c r="I14" s="68">
        <v>8</v>
      </c>
      <c r="J14" s="11">
        <f t="shared" si="0"/>
        <v>-101794.02631083014</v>
      </c>
    </row>
    <row r="15" spans="2:10" x14ac:dyDescent="0.3">
      <c r="B15" s="53"/>
      <c r="C15" s="66">
        <v>9</v>
      </c>
      <c r="D15" s="80">
        <f>(((200*'ROI e Break Even'!$E$4*'ROI e Break Even'!$E$3)*COUNTA($D$7:D14)+1)-TCO!$G$27)/TCO!$G$27</f>
        <v>-0.70807533100775877</v>
      </c>
      <c r="E15" s="80">
        <f>(((100*'ROI e Break Even'!$E$4*'ROI e Break Even'!$E$3)*COUNTA($E$7:E14)+1)-TCO!$G$27)/TCO!$G$27</f>
        <v>-0.85403310432346324</v>
      </c>
      <c r="F15" s="11">
        <f>(((50*'ROI e Break Even'!$E$4*'ROI e Break Even'!$E$3)*COUNTA($F$7:F14)+1)-TCO!$G$27)/TCO!$G$27</f>
        <v>-0.92701199098131548</v>
      </c>
      <c r="H15" s="53"/>
      <c r="I15" s="68">
        <v>9</v>
      </c>
      <c r="J15" s="11">
        <f t="shared" si="0"/>
        <v>-100855.82470166533</v>
      </c>
    </row>
    <row r="16" spans="2:10" x14ac:dyDescent="0.3">
      <c r="B16" s="53"/>
      <c r="C16" s="66">
        <v>10</v>
      </c>
      <c r="D16" s="80">
        <f>(((200*'ROI e Break Even'!$E$4*'ROI e Break Even'!$E$3)*COUNTA($D$7:D15)+1)-TCO!$G$27)/TCO!$G$27</f>
        <v>-0.67158588767883265</v>
      </c>
      <c r="E16" s="80">
        <f>(((100*'ROI e Break Even'!$E$4*'ROI e Break Even'!$E$3)*COUNTA($E$7:E15)+1)-TCO!$G$27)/TCO!$G$27</f>
        <v>-0.83578838265900024</v>
      </c>
      <c r="F16" s="11">
        <f>(((50*'ROI e Break Even'!$E$4*'ROI e Break Even'!$E$3)*COUNTA($F$7:F15)+1)-TCO!$G$27)/TCO!$G$27</f>
        <v>-0.91788963014908398</v>
      </c>
      <c r="H16" s="53"/>
      <c r="I16" s="68">
        <v>10</v>
      </c>
      <c r="J16" s="11">
        <f t="shared" si="0"/>
        <v>-99926.27018399832</v>
      </c>
    </row>
    <row r="17" spans="2:10" x14ac:dyDescent="0.3">
      <c r="B17" s="53"/>
      <c r="C17" s="66">
        <v>11</v>
      </c>
      <c r="D17" s="80">
        <f>(((200*'ROI e Break Even'!$E$4*'ROI e Break Even'!$E$3)*COUNTA($D$7:D16)+1)-TCO!$G$27)/TCO!$G$27</f>
        <v>-0.63509644434990653</v>
      </c>
      <c r="E17" s="80">
        <f>(((100*'ROI e Break Even'!$E$4*'ROI e Break Even'!$E$3)*COUNTA($E$7:E16)+1)-TCO!$G$27)/TCO!$G$27</f>
        <v>-0.81754366099453712</v>
      </c>
      <c r="F17" s="11">
        <f>(((50*'ROI e Break Even'!$E$4*'ROI e Break Even'!$E$3)*COUNTA($F$7:F16)+1)-TCO!$G$27)/TCO!$G$27</f>
        <v>-0.90876726931685248</v>
      </c>
      <c r="H17" s="53"/>
      <c r="I17" s="68">
        <v>11</v>
      </c>
      <c r="J17" s="11">
        <f t="shared" si="0"/>
        <v>-99005.283060469141</v>
      </c>
    </row>
    <row r="18" spans="2:10" x14ac:dyDescent="0.3">
      <c r="B18" s="53"/>
      <c r="C18" s="66">
        <v>12</v>
      </c>
      <c r="D18" s="80">
        <f>(((200*'ROI e Break Even'!$E$4*'ROI e Break Even'!$E$3)*COUNTA($D$7:D17)+1)-TCO!$G$27)/TCO!$G$27</f>
        <v>-0.59860700102098041</v>
      </c>
      <c r="E18" s="80">
        <f>(((100*'ROI e Break Even'!$E$4*'ROI e Break Even'!$E$3)*COUNTA($E$7:E17)+1)-TCO!$G$27)/TCO!$G$27</f>
        <v>-0.79929893933007412</v>
      </c>
      <c r="F18" s="11">
        <f>(((50*'ROI e Break Even'!$E$4*'ROI e Break Even'!$E$3)*COUNTA($F$7:F17)+1)-TCO!$G$27)/TCO!$G$27</f>
        <v>-0.89964490848462098</v>
      </c>
      <c r="H18" s="54"/>
      <c r="I18" s="69">
        <v>12</v>
      </c>
      <c r="J18" s="12">
        <f t="shared" si="0"/>
        <v>-98092.784368261811</v>
      </c>
    </row>
    <row r="19" spans="2:10" x14ac:dyDescent="0.3">
      <c r="B19" s="58">
        <v>2025</v>
      </c>
      <c r="C19" s="23">
        <v>1</v>
      </c>
      <c r="D19" s="24">
        <f>(((200*'ROI e Break Even'!$E$4*'ROI e Break Even'!$E$3)*COUNTA($D$7:D18)+1)-TCO!$G$27)/TCO!$G$27</f>
        <v>-0.56211755769205429</v>
      </c>
      <c r="E19" s="24">
        <f>(((100*'ROI e Break Even'!$E$4*'ROI e Break Even'!$E$3)*COUNTA($E$7:E18)+1)-TCO!$G$27)/TCO!$G$27</f>
        <v>-0.78105421766561101</v>
      </c>
      <c r="F19" s="25">
        <f>(((50*'ROI e Break Even'!$E$4*'ROI e Break Even'!$E$3)*COUNTA($F$7:F18)+1)-TCO!$G$27)/TCO!$G$27</f>
        <v>-0.89052254765238936</v>
      </c>
      <c r="H19" s="58">
        <v>2025</v>
      </c>
      <c r="I19" s="79">
        <v>1</v>
      </c>
      <c r="J19" s="25">
        <f t="shared" ref="J19:J82" si="1">J18-(J18*$J$3)</f>
        <v>-97188.695872334327</v>
      </c>
    </row>
    <row r="20" spans="2:10" x14ac:dyDescent="0.3">
      <c r="B20" s="53"/>
      <c r="C20" s="66">
        <v>2</v>
      </c>
      <c r="D20" s="80">
        <f>(((200*'ROI e Break Even'!$E$4*'ROI e Break Even'!$E$3)*COUNTA($D$7:D19)+1)-TCO!$G$27)/TCO!$G$27</f>
        <v>-0.52562811436312817</v>
      </c>
      <c r="E20" s="80">
        <f>(((100*'ROI e Break Even'!$E$4*'ROI e Break Even'!$E$3)*COUNTA($E$7:E19)+1)-TCO!$G$27)/TCO!$G$27</f>
        <v>-0.76280949600114789</v>
      </c>
      <c r="F20" s="11">
        <f>(((50*'ROI e Break Even'!$E$4*'ROI e Break Even'!$E$3)*COUNTA($F$7:F19)+1)-TCO!$G$27)/TCO!$G$27</f>
        <v>-0.88140018682015786</v>
      </c>
      <c r="H20" s="53"/>
      <c r="I20" s="68">
        <v>2</v>
      </c>
      <c r="J20" s="11">
        <f t="shared" si="1"/>
        <v>-96292.940058710985</v>
      </c>
    </row>
    <row r="21" spans="2:10" x14ac:dyDescent="0.3">
      <c r="B21" s="53"/>
      <c r="C21" s="66">
        <v>3</v>
      </c>
      <c r="D21" s="80">
        <f>(((200*'ROI e Break Even'!$E$4*'ROI e Break Even'!$E$3)*COUNTA($D$7:D20)+1)-TCO!$G$27)/TCO!$G$27</f>
        <v>-0.489138671034202</v>
      </c>
      <c r="E21" s="80">
        <f>(((100*'ROI e Break Even'!$E$4*'ROI e Break Even'!$E$3)*COUNTA($E$7:E20)+1)-TCO!$G$27)/TCO!$G$27</f>
        <v>-0.74456477433668489</v>
      </c>
      <c r="F21" s="11">
        <f>(((50*'ROI e Break Even'!$E$4*'ROI e Break Even'!$E$3)*COUNTA($F$7:F20)+1)-TCO!$G$27)/TCO!$G$27</f>
        <v>-0.87227782598792636</v>
      </c>
      <c r="H21" s="53"/>
      <c r="I21" s="68">
        <v>3</v>
      </c>
      <c r="J21" s="11">
        <f t="shared" si="1"/>
        <v>-95405.440127836526</v>
      </c>
    </row>
    <row r="22" spans="2:10" x14ac:dyDescent="0.3">
      <c r="B22" s="53"/>
      <c r="C22" s="66">
        <v>4</v>
      </c>
      <c r="D22" s="80">
        <f>(((200*'ROI e Break Even'!$E$4*'ROI e Break Even'!$E$3)*COUNTA($D$7:D21)+1)-TCO!$G$27)/TCO!$G$27</f>
        <v>-0.45264922770527588</v>
      </c>
      <c r="E22" s="80">
        <f>(((100*'ROI e Break Even'!$E$4*'ROI e Break Even'!$E$3)*COUNTA($E$7:E21)+1)-TCO!$G$27)/TCO!$G$27</f>
        <v>-0.72632005267222177</v>
      </c>
      <c r="F22" s="11">
        <f>(((50*'ROI e Break Even'!$E$4*'ROI e Break Even'!$E$3)*COUNTA($F$7:F21)+1)-TCO!$G$27)/TCO!$G$27</f>
        <v>-0.86315546515569475</v>
      </c>
      <c r="H22" s="53"/>
      <c r="I22" s="68">
        <v>4</v>
      </c>
      <c r="J22" s="11">
        <f t="shared" si="1"/>
        <v>-94526.119987991638</v>
      </c>
    </row>
    <row r="23" spans="2:10" x14ac:dyDescent="0.3">
      <c r="B23" s="53"/>
      <c r="C23" s="66">
        <v>5</v>
      </c>
      <c r="D23" s="80">
        <f>(((200*'ROI e Break Even'!$E$4*'ROI e Break Even'!$E$3)*COUNTA($D$7:D22)+1)-TCO!$G$27)/TCO!$G$27</f>
        <v>-0.41615978437634976</v>
      </c>
      <c r="E23" s="80">
        <f>(((100*'ROI e Break Even'!$E$4*'ROI e Break Even'!$E$3)*COUNTA($E$7:E22)+1)-TCO!$G$27)/TCO!$G$27</f>
        <v>-0.70807533100775877</v>
      </c>
      <c r="F23" s="11">
        <f>(((50*'ROI e Break Even'!$E$4*'ROI e Break Even'!$E$3)*COUNTA($F$7:F22)+1)-TCO!$G$27)/TCO!$G$27</f>
        <v>-0.85403310432346324</v>
      </c>
      <c r="H23" s="53"/>
      <c r="I23" s="68">
        <v>5</v>
      </c>
      <c r="J23" s="11">
        <f t="shared" si="1"/>
        <v>-93654.904248768988</v>
      </c>
    </row>
    <row r="24" spans="2:10" x14ac:dyDescent="0.3">
      <c r="B24" s="53"/>
      <c r="C24" s="66">
        <v>6</v>
      </c>
      <c r="D24" s="80">
        <f>(((200*'ROI e Break Even'!$E$4*'ROI e Break Even'!$E$3)*COUNTA($D$7:D23)+1)-TCO!$G$27)/TCO!$G$27</f>
        <v>-0.37967034104742364</v>
      </c>
      <c r="E24" s="80">
        <f>(((100*'ROI e Break Even'!$E$4*'ROI e Break Even'!$E$3)*COUNTA($E$7:E23)+1)-TCO!$G$27)/TCO!$G$27</f>
        <v>-0.68983060934329565</v>
      </c>
      <c r="F24" s="11">
        <f>(((50*'ROI e Break Even'!$E$4*'ROI e Break Even'!$E$3)*COUNTA($F$7:F23)+1)-TCO!$G$27)/TCO!$G$27</f>
        <v>-0.84491074349123174</v>
      </c>
      <c r="H24" s="53"/>
      <c r="I24" s="68">
        <v>6</v>
      </c>
      <c r="J24" s="11">
        <f t="shared" si="1"/>
        <v>-92791.7182146095</v>
      </c>
    </row>
    <row r="25" spans="2:10" x14ac:dyDescent="0.3">
      <c r="B25" s="53"/>
      <c r="C25" s="66">
        <v>7</v>
      </c>
      <c r="D25" s="80">
        <f>(((200*'ROI e Break Even'!$E$4*'ROI e Break Even'!$E$3)*COUNTA($D$7:D24)+1)-TCO!$G$27)/TCO!$G$27</f>
        <v>-0.34318089771849747</v>
      </c>
      <c r="E25" s="80">
        <f>(((100*'ROI e Break Even'!$E$4*'ROI e Break Even'!$E$3)*COUNTA($E$7:E24)+1)-TCO!$G$27)/TCO!$G$27</f>
        <v>-0.67158588767883265</v>
      </c>
      <c r="F25" s="11">
        <f>(((50*'ROI e Break Even'!$E$4*'ROI e Break Even'!$E$3)*COUNTA($F$7:F24)+1)-TCO!$G$27)/TCO!$G$27</f>
        <v>-0.83578838265900024</v>
      </c>
      <c r="H25" s="53"/>
      <c r="I25" s="68">
        <v>7</v>
      </c>
      <c r="J25" s="11">
        <f t="shared" si="1"/>
        <v>-91936.487878398184</v>
      </c>
    </row>
    <row r="26" spans="2:10" x14ac:dyDescent="0.3">
      <c r="B26" s="53"/>
      <c r="C26" s="66">
        <v>8</v>
      </c>
      <c r="D26" s="80">
        <f>(((200*'ROI e Break Even'!$E$4*'ROI e Break Even'!$E$3)*COUNTA($D$7:D25)+1)-TCO!$G$27)/TCO!$G$27</f>
        <v>-0.30669145438957135</v>
      </c>
      <c r="E26" s="80">
        <f>(((100*'ROI e Break Even'!$E$4*'ROI e Break Even'!$E$3)*COUNTA($E$7:E25)+1)-TCO!$G$27)/TCO!$G$27</f>
        <v>-0.65334116601436953</v>
      </c>
      <c r="F26" s="11">
        <f>(((50*'ROI e Break Even'!$E$4*'ROI e Break Even'!$E$3)*COUNTA($F$7:F25)+1)-TCO!$G$27)/TCO!$G$27</f>
        <v>-0.82666602182676863</v>
      </c>
      <c r="H26" s="53"/>
      <c r="I26" s="68">
        <v>8</v>
      </c>
      <c r="J26" s="11">
        <f t="shared" si="1"/>
        <v>-91089.139915118954</v>
      </c>
    </row>
    <row r="27" spans="2:10" x14ac:dyDescent="0.3">
      <c r="B27" s="53"/>
      <c r="C27" s="66">
        <v>9</v>
      </c>
      <c r="D27" s="80">
        <f>(((200*'ROI e Break Even'!$E$4*'ROI e Break Even'!$E$3)*COUNTA($D$7:D26)+1)-TCO!$G$27)/TCO!$G$27</f>
        <v>-0.27020201106064523</v>
      </c>
      <c r="E27" s="80">
        <f>(((100*'ROI e Break Even'!$E$4*'ROI e Break Even'!$E$3)*COUNTA($E$7:E26)+1)-TCO!$G$27)/TCO!$G$27</f>
        <v>-0.63509644434990653</v>
      </c>
      <c r="F27" s="11">
        <f>(((50*'ROI e Break Even'!$E$4*'ROI e Break Even'!$E$3)*COUNTA($F$7:F26)+1)-TCO!$G$27)/TCO!$G$27</f>
        <v>-0.81754366099453712</v>
      </c>
      <c r="H27" s="53"/>
      <c r="I27" s="68">
        <v>9</v>
      </c>
      <c r="J27" s="11">
        <f t="shared" si="1"/>
        <v>-90249.601675567945</v>
      </c>
    </row>
    <row r="28" spans="2:10" x14ac:dyDescent="0.3">
      <c r="B28" s="53"/>
      <c r="C28" s="66">
        <v>10</v>
      </c>
      <c r="D28" s="80">
        <f>(((200*'ROI e Break Even'!$E$4*'ROI e Break Even'!$E$3)*COUNTA($D$7:D27)+1)-TCO!$G$27)/TCO!$G$27</f>
        <v>-0.23371256773171911</v>
      </c>
      <c r="E28" s="80">
        <f>(((100*'ROI e Break Even'!$E$4*'ROI e Break Even'!$E$3)*COUNTA($E$7:E27)+1)-TCO!$G$27)/TCO!$G$27</f>
        <v>-0.61685172268544342</v>
      </c>
      <c r="F28" s="11">
        <f>(((50*'ROI e Break Even'!$E$4*'ROI e Break Even'!$E$3)*COUNTA($F$7:F27)+1)-TCO!$G$27)/TCO!$G$27</f>
        <v>-0.80842130016230562</v>
      </c>
      <c r="H28" s="53"/>
      <c r="I28" s="68">
        <v>10</v>
      </c>
      <c r="J28" s="11">
        <f t="shared" si="1"/>
        <v>-89417.801180124792</v>
      </c>
    </row>
    <row r="29" spans="2:10" x14ac:dyDescent="0.3">
      <c r="B29" s="53"/>
      <c r="C29" s="66">
        <v>11</v>
      </c>
      <c r="D29" s="80">
        <f>(((200*'ROI e Break Even'!$E$4*'ROI e Break Even'!$E$3)*COUNTA($D$7:D28)+1)-TCO!$G$27)/TCO!$G$27</f>
        <v>-0.19722312440279299</v>
      </c>
      <c r="E29" s="80">
        <f>(((100*'ROI e Break Even'!$E$4*'ROI e Break Even'!$E$3)*COUNTA($E$7:E28)+1)-TCO!$G$27)/TCO!$G$27</f>
        <v>-0.59860700102098041</v>
      </c>
      <c r="F29" s="11">
        <f>(((50*'ROI e Break Even'!$E$4*'ROI e Break Even'!$E$3)*COUNTA($F$7:F28)+1)-TCO!$G$27)/TCO!$G$27</f>
        <v>-0.79929893933007412</v>
      </c>
      <c r="H29" s="53"/>
      <c r="I29" s="68">
        <v>11</v>
      </c>
      <c r="J29" s="11">
        <f t="shared" si="1"/>
        <v>-88593.667112581315</v>
      </c>
    </row>
    <row r="30" spans="2:10" x14ac:dyDescent="0.3">
      <c r="B30" s="54"/>
      <c r="C30" s="4">
        <v>12</v>
      </c>
      <c r="D30" s="5">
        <f>(((200*'ROI e Break Even'!$E$4*'ROI e Break Even'!$E$3)*COUNTA($D$7:D29)+1)-TCO!$G$27)/TCO!$G$27</f>
        <v>-0.16073368107386685</v>
      </c>
      <c r="E30" s="5">
        <f>(((100*'ROI e Break Even'!$E$4*'ROI e Break Even'!$E$3)*COUNTA($E$7:E29)+1)-TCO!$G$27)/TCO!$G$27</f>
        <v>-0.5803622793565173</v>
      </c>
      <c r="F30" s="12">
        <f>(((50*'ROI e Break Even'!$E$4*'ROI e Break Even'!$E$3)*COUNTA($F$7:F29)+1)-TCO!$G$27)/TCO!$G$27</f>
        <v>-0.79017657849784251</v>
      </c>
      <c r="H30" s="54"/>
      <c r="I30" s="69">
        <v>12</v>
      </c>
      <c r="J30" s="12">
        <f t="shared" si="1"/>
        <v>-87777.128814027019</v>
      </c>
    </row>
    <row r="31" spans="2:10" x14ac:dyDescent="0.3">
      <c r="B31" s="58">
        <v>2026</v>
      </c>
      <c r="C31" s="23">
        <v>1</v>
      </c>
      <c r="D31" s="24">
        <f>(((200*'ROI e Break Even'!$E$4*'ROI e Break Even'!$E$3)*COUNTA($D$7:D30)+1)-TCO!$G$27)/TCO!$G$27</f>
        <v>-0.12424423774494073</v>
      </c>
      <c r="E31" s="24">
        <f>(((100*'ROI e Break Even'!$E$4*'ROI e Break Even'!$E$3)*COUNTA($E$7:E30)+1)-TCO!$G$27)/TCO!$G$27</f>
        <v>-0.56211755769205429</v>
      </c>
      <c r="F31" s="25">
        <f>(((50*'ROI e Break Even'!$E$4*'ROI e Break Even'!$E$3)*COUNTA($F$7:F30)+1)-TCO!$G$27)/TCO!$G$27</f>
        <v>-0.78105421766561101</v>
      </c>
      <c r="H31" s="58">
        <v>2026</v>
      </c>
      <c r="I31" s="79">
        <v>1</v>
      </c>
      <c r="J31" s="25">
        <f t="shared" si="1"/>
        <v>-86968.116276791072</v>
      </c>
    </row>
    <row r="32" spans="2:10" x14ac:dyDescent="0.3">
      <c r="B32" s="53"/>
      <c r="C32" s="66">
        <v>2</v>
      </c>
      <c r="D32" s="80">
        <f>(((200*'ROI e Break Even'!$E$4*'ROI e Break Even'!$E$3)*COUNTA($D$7:D31)+1)-TCO!$G$27)/TCO!$G$27</f>
        <v>-8.7754794416014609E-2</v>
      </c>
      <c r="E32" s="80">
        <f>(((100*'ROI e Break Even'!$E$4*'ROI e Break Even'!$E$3)*COUNTA($E$7:E31)+1)-TCO!$G$27)/TCO!$G$27</f>
        <v>-0.54387283602759118</v>
      </c>
      <c r="F32" s="11">
        <f>(((50*'ROI e Break Even'!$E$4*'ROI e Break Even'!$E$3)*COUNTA($F$7:F31)+1)-TCO!$G$27)/TCO!$G$27</f>
        <v>-0.7719318568333795</v>
      </c>
      <c r="H32" s="53"/>
      <c r="I32" s="68">
        <v>2</v>
      </c>
      <c r="J32" s="11">
        <f t="shared" si="1"/>
        <v>-86166.560138439978</v>
      </c>
    </row>
    <row r="33" spans="2:10" x14ac:dyDescent="0.3">
      <c r="B33" s="53"/>
      <c r="C33" s="66">
        <v>3</v>
      </c>
      <c r="D33" s="80">
        <f>(((200*'ROI e Break Even'!$E$4*'ROI e Break Even'!$E$3)*COUNTA($D$7:D32)+1)-TCO!$G$27)/TCO!$G$27</f>
        <v>-5.1265351087088476E-2</v>
      </c>
      <c r="E33" s="80">
        <f>(((100*'ROI e Break Even'!$E$4*'ROI e Break Even'!$E$3)*COUNTA($E$7:E32)+1)-TCO!$G$27)/TCO!$G$27</f>
        <v>-0.52562811436312817</v>
      </c>
      <c r="F33" s="11">
        <f>(((50*'ROI e Break Even'!$E$4*'ROI e Break Even'!$E$3)*COUNTA($F$7:F32)+1)-TCO!$G$27)/TCO!$G$27</f>
        <v>-0.76280949600114789</v>
      </c>
      <c r="H33" s="53"/>
      <c r="I33" s="68">
        <v>3</v>
      </c>
      <c r="J33" s="11">
        <f t="shared" si="1"/>
        <v>-85372.391675830688</v>
      </c>
    </row>
    <row r="34" spans="2:10" x14ac:dyDescent="0.3">
      <c r="B34" s="53"/>
      <c r="C34" s="66">
        <v>4</v>
      </c>
      <c r="D34" s="80">
        <f>(((200*'ROI e Break Even'!$E$4*'ROI e Break Even'!$E$3)*COUNTA($D$7:D33)+1)-TCO!$G$27)/TCO!$G$27</f>
        <v>-1.4775907758162352E-2</v>
      </c>
      <c r="E34" s="80">
        <f>(((100*'ROI e Break Even'!$E$4*'ROI e Break Even'!$E$3)*COUNTA($E$7:E33)+1)-TCO!$G$27)/TCO!$G$27</f>
        <v>-0.50738339269866506</v>
      </c>
      <c r="F34" s="11">
        <f>(((50*'ROI e Break Even'!$E$4*'ROI e Break Even'!$E$3)*COUNTA($F$7:F33)+1)-TCO!$G$27)/TCO!$G$27</f>
        <v>-0.75368713516891639</v>
      </c>
      <c r="H34" s="53"/>
      <c r="I34" s="68">
        <v>4</v>
      </c>
      <c r="J34" s="11">
        <f t="shared" si="1"/>
        <v>-84585.542799218441</v>
      </c>
    </row>
    <row r="35" spans="2:10" x14ac:dyDescent="0.3">
      <c r="B35" s="53"/>
      <c r="C35" s="66">
        <v>5</v>
      </c>
      <c r="D35" s="80">
        <f>(((200*'ROI e Break Even'!$E$4*'ROI e Break Even'!$E$3)*COUNTA($D$7:D34)+1)-TCO!$G$27)/TCO!$G$27</f>
        <v>2.1713535570763776E-2</v>
      </c>
      <c r="E35" s="80">
        <f>(((100*'ROI e Break Even'!$E$4*'ROI e Break Even'!$E$3)*COUNTA($E$7:E34)+1)-TCO!$G$27)/TCO!$G$27</f>
        <v>-0.489138671034202</v>
      </c>
      <c r="F35" s="11">
        <f>(((50*'ROI e Break Even'!$E$4*'ROI e Break Even'!$E$3)*COUNTA($F$7:F34)+1)-TCO!$G$27)/TCO!$G$27</f>
        <v>-0.74456477433668489</v>
      </c>
      <c r="H35" s="53"/>
      <c r="I35" s="68">
        <v>5</v>
      </c>
      <c r="J35" s="11">
        <f t="shared" si="1"/>
        <v>-83805.946046418976</v>
      </c>
    </row>
    <row r="36" spans="2:10" x14ac:dyDescent="0.3">
      <c r="B36" s="53"/>
      <c r="C36" s="66">
        <v>6</v>
      </c>
      <c r="D36" s="80">
        <f>(((200*'ROI e Break Even'!$E$4*'ROI e Break Even'!$E$3)*COUNTA($D$7:D35)+1)-TCO!$G$27)/TCO!$G$27</f>
        <v>5.8202978899689901E-2</v>
      </c>
      <c r="E36" s="80">
        <f>(((100*'ROI e Break Even'!$E$4*'ROI e Break Even'!$E$3)*COUNTA($E$7:E35)+1)-TCO!$G$27)/TCO!$G$27</f>
        <v>-0.47089394936973894</v>
      </c>
      <c r="F36" s="11">
        <f>(((50*'ROI e Break Even'!$E$4*'ROI e Break Even'!$E$3)*COUNTA($F$7:F35)+1)-TCO!$G$27)/TCO!$G$27</f>
        <v>-0.73544241350445339</v>
      </c>
      <c r="H36" s="53"/>
      <c r="I36" s="68">
        <v>6</v>
      </c>
      <c r="J36" s="11">
        <f t="shared" si="1"/>
        <v>-83033.534577024475</v>
      </c>
    </row>
    <row r="37" spans="2:10" x14ac:dyDescent="0.3">
      <c r="B37" s="53"/>
      <c r="C37" s="66">
        <v>7</v>
      </c>
      <c r="D37" s="80">
        <f>(((200*'ROI e Break Even'!$E$4*'ROI e Break Even'!$E$3)*COUNTA($D$7:D36)+1)-TCO!$G$27)/TCO!$G$27</f>
        <v>9.4692422228616027E-2</v>
      </c>
      <c r="E37" s="80">
        <f>(((100*'ROI e Break Even'!$E$4*'ROI e Break Even'!$E$3)*COUNTA($E$7:E36)+1)-TCO!$G$27)/TCO!$G$27</f>
        <v>-0.45264922770527588</v>
      </c>
      <c r="F37" s="11">
        <f>(((50*'ROI e Break Even'!$E$4*'ROI e Break Even'!$E$3)*COUNTA($F$7:F36)+1)-TCO!$G$27)/TCO!$G$27</f>
        <v>-0.72632005267222177</v>
      </c>
      <c r="H37" s="53"/>
      <c r="I37" s="68">
        <v>7</v>
      </c>
      <c r="J37" s="11">
        <f t="shared" si="1"/>
        <v>-82268.242166672906</v>
      </c>
    </row>
    <row r="38" spans="2:10" x14ac:dyDescent="0.3">
      <c r="B38" s="53"/>
      <c r="C38" s="66">
        <v>8</v>
      </c>
      <c r="D38" s="80">
        <f>(((200*'ROI e Break Even'!$E$4*'ROI e Break Even'!$E$3)*COUNTA($D$7:D37)+1)-TCO!$G$27)/TCO!$G$27</f>
        <v>0.13118186555754216</v>
      </c>
      <c r="E38" s="80">
        <f>(((100*'ROI e Break Even'!$E$4*'ROI e Break Even'!$E$3)*COUNTA($E$7:E37)+1)-TCO!$G$27)/TCO!$G$27</f>
        <v>-0.43440450604081282</v>
      </c>
      <c r="F38" s="11">
        <f>(((50*'ROI e Break Even'!$E$4*'ROI e Break Even'!$E$3)*COUNTA($F$7:F37)+1)-TCO!$G$27)/TCO!$G$27</f>
        <v>-0.71719769183999027</v>
      </c>
      <c r="H38" s="53"/>
      <c r="I38" s="68">
        <v>8</v>
      </c>
      <c r="J38" s="11">
        <f t="shared" si="1"/>
        <v>-81510.003201370069</v>
      </c>
    </row>
    <row r="39" spans="2:10" x14ac:dyDescent="0.3">
      <c r="B39" s="53"/>
      <c r="C39" s="66">
        <v>9</v>
      </c>
      <c r="D39" s="80">
        <f>(((200*'ROI e Break Even'!$E$4*'ROI e Break Even'!$E$3)*COUNTA($D$7:D38)+1)-TCO!$G$27)/TCO!$G$27</f>
        <v>0.16767130888646828</v>
      </c>
      <c r="E39" s="80">
        <f>(((100*'ROI e Break Even'!$E$4*'ROI e Break Even'!$E$3)*COUNTA($E$7:E38)+1)-TCO!$G$27)/TCO!$G$27</f>
        <v>-0.41615978437634976</v>
      </c>
      <c r="F39" s="11">
        <f>(((50*'ROI e Break Even'!$E$4*'ROI e Break Even'!$E$3)*COUNTA($F$7:F38)+1)-TCO!$G$27)/TCO!$G$27</f>
        <v>-0.70807533100775877</v>
      </c>
      <c r="H39" s="53"/>
      <c r="I39" s="68">
        <v>9</v>
      </c>
      <c r="J39" s="11">
        <f t="shared" si="1"/>
        <v>-80758.752671864102</v>
      </c>
    </row>
    <row r="40" spans="2:10" x14ac:dyDescent="0.3">
      <c r="B40" s="53"/>
      <c r="C40" s="66">
        <v>10</v>
      </c>
      <c r="D40" s="80">
        <f>(((200*'ROI e Break Even'!$E$4*'ROI e Break Even'!$E$3)*COUNTA($D$7:D39)+1)-TCO!$G$27)/TCO!$G$27</f>
        <v>0.2041607522153944</v>
      </c>
      <c r="E40" s="80">
        <f>(((100*'ROI e Break Even'!$E$4*'ROI e Break Even'!$E$3)*COUNTA($E$7:E39)+1)-TCO!$G$27)/TCO!$G$27</f>
        <v>-0.3979150627118867</v>
      </c>
      <c r="F40" s="11">
        <f>(((50*'ROI e Break Even'!$E$4*'ROI e Break Even'!$E$3)*COUNTA($F$7:F39)+1)-TCO!$G$27)/TCO!$G$27</f>
        <v>-0.69895297017552727</v>
      </c>
      <c r="H40" s="53"/>
      <c r="I40" s="68">
        <v>10</v>
      </c>
      <c r="J40" s="11">
        <f t="shared" si="1"/>
        <v>-80014.426168071761</v>
      </c>
    </row>
    <row r="41" spans="2:10" x14ac:dyDescent="0.3">
      <c r="B41" s="53"/>
      <c r="C41" s="66">
        <v>11</v>
      </c>
      <c r="D41" s="80">
        <f>(((200*'ROI e Break Even'!$E$4*'ROI e Break Even'!$E$3)*COUNTA($D$7:D40)+1)-TCO!$G$27)/TCO!$G$27</f>
        <v>0.24065019554432054</v>
      </c>
      <c r="E41" s="80">
        <f>(((100*'ROI e Break Even'!$E$4*'ROI e Break Even'!$E$3)*COUNTA($E$7:E40)+1)-TCO!$G$27)/TCO!$G$27</f>
        <v>-0.37967034104742364</v>
      </c>
      <c r="F41" s="11">
        <f>(((50*'ROI e Break Even'!$E$4*'ROI e Break Even'!$E$3)*COUNTA($F$7:F40)+1)-TCO!$G$27)/TCO!$G$27</f>
        <v>-0.68983060934329565</v>
      </c>
      <c r="H41" s="53"/>
      <c r="I41" s="68">
        <v>11</v>
      </c>
      <c r="J41" s="11">
        <f t="shared" si="1"/>
        <v>-79276.959873556028</v>
      </c>
    </row>
    <row r="42" spans="2:10" x14ac:dyDescent="0.3">
      <c r="B42" s="54"/>
      <c r="C42" s="4">
        <v>12</v>
      </c>
      <c r="D42" s="5">
        <f>(((200*'ROI e Break Even'!$E$4*'ROI e Break Even'!$E$3)*COUNTA($D$7:D41)+1)-TCO!$G$27)/TCO!$G$27</f>
        <v>0.27713963887324666</v>
      </c>
      <c r="E42" s="5">
        <f>(((100*'ROI e Break Even'!$E$4*'ROI e Break Even'!$E$3)*COUNTA($E$7:E41)+1)-TCO!$G$27)/TCO!$G$27</f>
        <v>-0.36142561938296053</v>
      </c>
      <c r="F42" s="12">
        <f>(((50*'ROI e Break Even'!$E$4*'ROI e Break Even'!$E$3)*COUNTA($F$7:F41)+1)-TCO!$G$27)/TCO!$G$27</f>
        <v>-0.68070824851106415</v>
      </c>
      <c r="H42" s="54"/>
      <c r="I42" s="69">
        <v>12</v>
      </c>
      <c r="J42" s="12">
        <f t="shared" si="1"/>
        <v>-78546.290560054753</v>
      </c>
    </row>
    <row r="43" spans="2:10" x14ac:dyDescent="0.3">
      <c r="B43" s="58">
        <v>2027</v>
      </c>
      <c r="C43" s="23">
        <v>1</v>
      </c>
      <c r="D43" s="24">
        <f>(((200*'ROI e Break Even'!$E$4*'ROI e Break Even'!$E$3)*COUNTA($D$7:D42)+1)-TCO!$G$27)/TCO!$G$27</f>
        <v>0.31362908220217278</v>
      </c>
      <c r="E43" s="24">
        <f>(((100*'ROI e Break Even'!$E$4*'ROI e Break Even'!$E$3)*COUNTA($E$7:E42)+1)-TCO!$G$27)/TCO!$G$27</f>
        <v>-0.34318089771849747</v>
      </c>
      <c r="F43" s="25">
        <f>(((50*'ROI e Break Even'!$E$4*'ROI e Break Even'!$E$3)*COUNTA($F$7:F42)+1)-TCO!$G$27)/TCO!$G$27</f>
        <v>-0.67158588767883265</v>
      </c>
      <c r="H43" s="58">
        <v>2027</v>
      </c>
      <c r="I43" s="79">
        <v>1</v>
      </c>
      <c r="J43" s="25">
        <f t="shared" si="1"/>
        <v>-77822.355582059579</v>
      </c>
    </row>
    <row r="44" spans="2:10" x14ac:dyDescent="0.3">
      <c r="B44" s="53"/>
      <c r="C44" s="66">
        <v>2</v>
      </c>
      <c r="D44" s="80">
        <f>(((200*'ROI e Break Even'!$E$4*'ROI e Break Even'!$E$3)*COUNTA($D$7:D43)+1)-TCO!$G$27)/TCO!$G$27</f>
        <v>0.3501185255310989</v>
      </c>
      <c r="E44" s="80">
        <f>(((100*'ROI e Break Even'!$E$4*'ROI e Break Even'!$E$3)*COUNTA($E$7:E43)+1)-TCO!$G$27)/TCO!$G$27</f>
        <v>-0.32493617605403441</v>
      </c>
      <c r="F44" s="11">
        <f>(((50*'ROI e Break Even'!$E$4*'ROI e Break Even'!$E$3)*COUNTA($F$7:F43)+1)-TCO!$G$27)/TCO!$G$27</f>
        <v>-0.66246352684660115</v>
      </c>
      <c r="H44" s="53"/>
      <c r="I44" s="68">
        <v>2</v>
      </c>
      <c r="J44" s="11">
        <f t="shared" si="1"/>
        <v>-77105.092871444926</v>
      </c>
    </row>
    <row r="45" spans="2:10" x14ac:dyDescent="0.3">
      <c r="B45" s="53"/>
      <c r="C45" s="66">
        <v>3</v>
      </c>
      <c r="D45" s="80">
        <f>(((200*'ROI e Break Even'!$E$4*'ROI e Break Even'!$E$3)*COUNTA($D$7:D44)+1)-TCO!$G$27)/TCO!$G$27</f>
        <v>0.38660796886002502</v>
      </c>
      <c r="E45" s="80">
        <f>(((100*'ROI e Break Even'!$E$4*'ROI e Break Even'!$E$3)*COUNTA($E$7:E44)+1)-TCO!$G$27)/TCO!$G$27</f>
        <v>-0.30669145438957135</v>
      </c>
      <c r="F45" s="11">
        <f>(((50*'ROI e Break Even'!$E$4*'ROI e Break Even'!$E$3)*COUNTA($F$7:F44)+1)-TCO!$G$27)/TCO!$G$27</f>
        <v>-0.65334116601436953</v>
      </c>
      <c r="H45" s="53"/>
      <c r="I45" s="68">
        <v>3</v>
      </c>
      <c r="J45" s="11">
        <f t="shared" si="1"/>
        <v>-76394.440932146448</v>
      </c>
    </row>
    <row r="46" spans="2:10" x14ac:dyDescent="0.3">
      <c r="B46" s="53"/>
      <c r="C46" s="66">
        <v>4</v>
      </c>
      <c r="D46" s="80">
        <f>(((200*'ROI e Break Even'!$E$4*'ROI e Break Even'!$E$3)*COUNTA($D$7:D45)+1)-TCO!$G$27)/TCO!$G$27</f>
        <v>0.42309741218895119</v>
      </c>
      <c r="E46" s="80">
        <f>(((100*'ROI e Break Even'!$E$4*'ROI e Break Even'!$E$3)*COUNTA($E$7:E45)+1)-TCO!$G$27)/TCO!$G$27</f>
        <v>-0.28844673272510829</v>
      </c>
      <c r="F46" s="11">
        <f>(((50*'ROI e Break Even'!$E$4*'ROI e Break Even'!$E$3)*COUNTA($F$7:F45)+1)-TCO!$G$27)/TCO!$G$27</f>
        <v>-0.64421880518213803</v>
      </c>
      <c r="H46" s="53"/>
      <c r="I46" s="68">
        <v>4</v>
      </c>
      <c r="J46" s="11">
        <f t="shared" si="1"/>
        <v>-75690.338834888506</v>
      </c>
    </row>
    <row r="47" spans="2:10" x14ac:dyDescent="0.3">
      <c r="B47" s="53"/>
      <c r="C47" s="66">
        <v>5</v>
      </c>
      <c r="D47" s="80">
        <f>(((200*'ROI e Break Even'!$E$4*'ROI e Break Even'!$E$3)*COUNTA($D$7:D46)+1)-TCO!$G$27)/TCO!$G$27</f>
        <v>0.45958685551787731</v>
      </c>
      <c r="E47" s="80">
        <f>(((100*'ROI e Break Even'!$E$4*'ROI e Break Even'!$E$3)*COUNTA($E$7:E46)+1)-TCO!$G$27)/TCO!$G$27</f>
        <v>-0.27020201106064523</v>
      </c>
      <c r="F47" s="11">
        <f>(((50*'ROI e Break Even'!$E$4*'ROI e Break Even'!$E$3)*COUNTA($F$7:F46)+1)-TCO!$G$27)/TCO!$G$27</f>
        <v>-0.63509644434990653</v>
      </c>
      <c r="H47" s="53"/>
      <c r="I47" s="68">
        <v>5</v>
      </c>
      <c r="J47" s="11">
        <f t="shared" si="1"/>
        <v>-74992.726211960282</v>
      </c>
    </row>
    <row r="48" spans="2:10" x14ac:dyDescent="0.3">
      <c r="B48" s="53"/>
      <c r="C48" s="66">
        <v>6</v>
      </c>
      <c r="D48" s="80">
        <f>(((200*'ROI e Break Even'!$E$4*'ROI e Break Even'!$E$3)*COUNTA($D$7:D47)+1)-TCO!$G$27)/TCO!$G$27</f>
        <v>0.49607629884680343</v>
      </c>
      <c r="E48" s="80">
        <f>(((100*'ROI e Break Even'!$E$4*'ROI e Break Even'!$E$3)*COUNTA($E$7:E47)+1)-TCO!$G$27)/TCO!$G$27</f>
        <v>-0.25195728939618217</v>
      </c>
      <c r="F48" s="11">
        <f>(((50*'ROI e Break Even'!$E$4*'ROI e Break Even'!$E$3)*COUNTA($F$7:F47)+1)-TCO!$G$27)/TCO!$G$27</f>
        <v>-0.62597408351767492</v>
      </c>
      <c r="H48" s="53"/>
      <c r="I48" s="68">
        <v>6</v>
      </c>
      <c r="J48" s="11">
        <f t="shared" si="1"/>
        <v>-74301.54325204005</v>
      </c>
    </row>
    <row r="49" spans="2:10" x14ac:dyDescent="0.3">
      <c r="B49" s="53"/>
      <c r="C49" s="66">
        <v>7</v>
      </c>
      <c r="D49" s="80">
        <f>(((200*'ROI e Break Even'!$E$4*'ROI e Break Even'!$E$3)*COUNTA($D$7:D48)+1)-TCO!$G$27)/TCO!$G$27</f>
        <v>0.5325657421757295</v>
      </c>
      <c r="E49" s="80">
        <f>(((100*'ROI e Break Even'!$E$4*'ROI e Break Even'!$E$3)*COUNTA($E$7:E48)+1)-TCO!$G$27)/TCO!$G$27</f>
        <v>-0.23371256773171911</v>
      </c>
      <c r="F49" s="11">
        <f>(((50*'ROI e Break Even'!$E$4*'ROI e Break Even'!$E$3)*COUNTA($F$7:F48)+1)-TCO!$G$27)/TCO!$G$27</f>
        <v>-0.61685172268544342</v>
      </c>
      <c r="H49" s="53"/>
      <c r="I49" s="68">
        <v>7</v>
      </c>
      <c r="J49" s="11">
        <f t="shared" si="1"/>
        <v>-73616.730695067075</v>
      </c>
    </row>
    <row r="50" spans="2:10" x14ac:dyDescent="0.3">
      <c r="B50" s="53"/>
      <c r="C50" s="66">
        <v>8</v>
      </c>
      <c r="D50" s="80">
        <f>(((200*'ROI e Break Even'!$E$4*'ROI e Break Even'!$E$3)*COUNTA($D$7:D49)+1)-TCO!$G$27)/TCO!$G$27</f>
        <v>0.56905518550465573</v>
      </c>
      <c r="E50" s="80">
        <f>(((100*'ROI e Break Even'!$E$4*'ROI e Break Even'!$E$3)*COUNTA($E$7:E49)+1)-TCO!$G$27)/TCO!$G$27</f>
        <v>-0.21546784606725605</v>
      </c>
      <c r="F50" s="11">
        <f>(((50*'ROI e Break Even'!$E$4*'ROI e Break Even'!$E$3)*COUNTA($F$7:F49)+1)-TCO!$G$27)/TCO!$G$27</f>
        <v>-0.60772936185321191</v>
      </c>
      <c r="H50" s="53"/>
      <c r="I50" s="68">
        <v>8</v>
      </c>
      <c r="J50" s="11">
        <f t="shared" si="1"/>
        <v>-72938.229827160874</v>
      </c>
    </row>
    <row r="51" spans="2:10" x14ac:dyDescent="0.3">
      <c r="B51" s="53"/>
      <c r="C51" s="66">
        <v>9</v>
      </c>
      <c r="D51" s="80">
        <f>(((200*'ROI e Break Even'!$E$4*'ROI e Break Even'!$E$3)*COUNTA($D$7:D50)+1)-TCO!$G$27)/TCO!$G$27</f>
        <v>0.60554462883358184</v>
      </c>
      <c r="E51" s="80">
        <f>(((100*'ROI e Break Even'!$E$4*'ROI e Break Even'!$E$3)*COUNTA($E$7:E50)+1)-TCO!$G$27)/TCO!$G$27</f>
        <v>-0.19722312440279299</v>
      </c>
      <c r="F51" s="11">
        <f>(((50*'ROI e Break Even'!$E$4*'ROI e Break Even'!$E$3)*COUNTA($F$7:F50)+1)-TCO!$G$27)/TCO!$G$27</f>
        <v>-0.59860700102098041</v>
      </c>
      <c r="H51" s="53"/>
      <c r="I51" s="68">
        <v>9</v>
      </c>
      <c r="J51" s="11">
        <f t="shared" si="1"/>
        <v>-72265.982475587211</v>
      </c>
    </row>
    <row r="52" spans="2:10" x14ac:dyDescent="0.3">
      <c r="B52" s="53"/>
      <c r="C52" s="66">
        <v>10</v>
      </c>
      <c r="D52" s="80">
        <f>(((200*'ROI e Break Even'!$E$4*'ROI e Break Even'!$E$3)*COUNTA($D$7:D51)+1)-TCO!$G$27)/TCO!$G$27</f>
        <v>0.64203407216250796</v>
      </c>
      <c r="E52" s="80">
        <f>(((100*'ROI e Break Even'!$E$4*'ROI e Break Even'!$E$3)*COUNTA($E$7:E51)+1)-TCO!$G$27)/TCO!$G$27</f>
        <v>-0.17897840273832993</v>
      </c>
      <c r="F52" s="11">
        <f>(((50*'ROI e Break Even'!$E$4*'ROI e Break Even'!$E$3)*COUNTA($F$7:F51)+1)-TCO!$G$27)/TCO!$G$27</f>
        <v>-0.5894846401887488</v>
      </c>
      <c r="H52" s="53"/>
      <c r="I52" s="68">
        <v>10</v>
      </c>
      <c r="J52" s="11">
        <f t="shared" si="1"/>
        <v>-71599.931003770544</v>
      </c>
    </row>
    <row r="53" spans="2:10" x14ac:dyDescent="0.3">
      <c r="B53" s="53"/>
      <c r="C53" s="66">
        <v>11</v>
      </c>
      <c r="D53" s="80">
        <f>(((200*'ROI e Break Even'!$E$4*'ROI e Break Even'!$E$3)*COUNTA($D$7:D52)+1)-TCO!$G$27)/TCO!$G$27</f>
        <v>0.67852351549143408</v>
      </c>
      <c r="E53" s="80">
        <f>(((100*'ROI e Break Even'!$E$4*'ROI e Break Even'!$E$3)*COUNTA($E$7:E52)+1)-TCO!$G$27)/TCO!$G$27</f>
        <v>-0.16073368107386685</v>
      </c>
      <c r="F53" s="11">
        <f>(((50*'ROI e Break Even'!$E$4*'ROI e Break Even'!$E$3)*COUNTA($F$7:F52)+1)-TCO!$G$27)/TCO!$G$27</f>
        <v>-0.5803622793565173</v>
      </c>
      <c r="H53" s="53"/>
      <c r="I53" s="68">
        <v>11</v>
      </c>
      <c r="J53" s="11">
        <f t="shared" si="1"/>
        <v>-70940.01830635246</v>
      </c>
    </row>
    <row r="54" spans="2:10" x14ac:dyDescent="0.3">
      <c r="B54" s="54"/>
      <c r="C54" s="4">
        <v>12</v>
      </c>
      <c r="D54" s="5">
        <f>(((200*'ROI e Break Even'!$E$4*'ROI e Break Even'!$E$3)*COUNTA($D$7:D53)+1)-TCO!$G$27)/TCO!$G$27</f>
        <v>0.7150129588203602</v>
      </c>
      <c r="E54" s="5">
        <f>(((100*'ROI e Break Even'!$E$4*'ROI e Break Even'!$E$3)*COUNTA($E$7:E53)+1)-TCO!$G$27)/TCO!$G$27</f>
        <v>-0.14248895940940379</v>
      </c>
      <c r="F54" s="12">
        <f>(((50*'ROI e Break Even'!$E$4*'ROI e Break Even'!$E$3)*COUNTA($F$7:F53)+1)-TCO!$G$27)/TCO!$G$27</f>
        <v>-0.57123991852428579</v>
      </c>
      <c r="H54" s="54"/>
      <c r="I54" s="69">
        <v>12</v>
      </c>
      <c r="J54" s="12">
        <f t="shared" si="1"/>
        <v>-70286.18780429558</v>
      </c>
    </row>
    <row r="55" spans="2:10" x14ac:dyDescent="0.3">
      <c r="B55" s="58">
        <v>2028</v>
      </c>
      <c r="C55" s="23">
        <v>1</v>
      </c>
      <c r="D55" s="24">
        <f>(((200*'ROI e Break Even'!$E$4*'ROI e Break Even'!$E$3)*COUNTA($D$7:D54)+1)-TCO!$G$27)/TCO!$G$27</f>
        <v>0.75150240214928632</v>
      </c>
      <c r="E55" s="24">
        <f>(((100*'ROI e Break Even'!$E$4*'ROI e Break Even'!$E$3)*COUNTA($E$7:E54)+1)-TCO!$G$27)/TCO!$G$27</f>
        <v>-0.12424423774494073</v>
      </c>
      <c r="F55" s="25">
        <f>(((50*'ROI e Break Even'!$E$4*'ROI e Break Even'!$E$3)*COUNTA($F$7:F54)+1)-TCO!$G$27)/TCO!$G$27</f>
        <v>-0.56211755769205429</v>
      </c>
      <c r="H55" s="58">
        <v>2028</v>
      </c>
      <c r="I55" s="79">
        <v>1</v>
      </c>
      <c r="J55" s="25">
        <f t="shared" si="1"/>
        <v>-69638.38344003266</v>
      </c>
    </row>
    <row r="56" spans="2:10" x14ac:dyDescent="0.3">
      <c r="B56" s="53"/>
      <c r="C56" s="66">
        <v>2</v>
      </c>
      <c r="D56" s="80">
        <f>(((200*'ROI e Break Even'!$E$4*'ROI e Break Even'!$E$3)*COUNTA($D$7:D55)+1)-TCO!$G$27)/TCO!$G$27</f>
        <v>0.78799184547821244</v>
      </c>
      <c r="E56" s="80">
        <f>(((100*'ROI e Break Even'!$E$4*'ROI e Break Even'!$E$3)*COUNTA($E$7:E55)+1)-TCO!$G$27)/TCO!$G$27</f>
        <v>-0.10599951608047767</v>
      </c>
      <c r="F56" s="11">
        <f>(((50*'ROI e Break Even'!$E$4*'ROI e Break Even'!$E$3)*COUNTA($F$7:F55)+1)-TCO!$G$27)/TCO!$G$27</f>
        <v>-0.55299519685982268</v>
      </c>
      <c r="H56" s="53"/>
      <c r="I56" s="68">
        <v>2</v>
      </c>
      <c r="J56" s="11">
        <f t="shared" si="1"/>
        <v>-68996.54967266036</v>
      </c>
    </row>
    <row r="57" spans="2:10" x14ac:dyDescent="0.3">
      <c r="B57" s="53"/>
      <c r="C57" s="66">
        <v>3</v>
      </c>
      <c r="D57" s="80">
        <f>(((200*'ROI e Break Even'!$E$4*'ROI e Break Even'!$E$3)*COUNTA($D$7:D56)+1)-TCO!$G$27)/TCO!$G$27</f>
        <v>0.82448128880713856</v>
      </c>
      <c r="E57" s="80">
        <f>(((100*'ROI e Break Even'!$E$4*'ROI e Break Even'!$E$3)*COUNTA($E$7:E56)+1)-TCO!$G$27)/TCO!$G$27</f>
        <v>-8.7754794416014609E-2</v>
      </c>
      <c r="F57" s="11">
        <f>(((50*'ROI e Break Even'!$E$4*'ROI e Break Even'!$E$3)*COUNTA($F$7:F56)+1)-TCO!$G$27)/TCO!$G$27</f>
        <v>-0.54387283602759118</v>
      </c>
      <c r="H57" s="53"/>
      <c r="I57" s="68">
        <v>3</v>
      </c>
      <c r="J57" s="11">
        <f t="shared" si="1"/>
        <v>-68360.631473177345</v>
      </c>
    </row>
    <row r="58" spans="2:10" x14ac:dyDescent="0.3">
      <c r="B58" s="53"/>
      <c r="C58" s="66">
        <v>4</v>
      </c>
      <c r="D58" s="80">
        <f>(((200*'ROI e Break Even'!$E$4*'ROI e Break Even'!$E$3)*COUNTA($D$7:D57)+1)-TCO!$G$27)/TCO!$G$27</f>
        <v>0.86097073213606468</v>
      </c>
      <c r="E58" s="80">
        <f>(((100*'ROI e Break Even'!$E$4*'ROI e Break Even'!$E$3)*COUNTA($E$7:E57)+1)-TCO!$G$27)/TCO!$G$27</f>
        <v>-6.9510072751551535E-2</v>
      </c>
      <c r="F58" s="11">
        <f>(((50*'ROI e Break Even'!$E$4*'ROI e Break Even'!$E$3)*COUNTA($F$7:F57)+1)-TCO!$G$27)/TCO!$G$27</f>
        <v>-0.53475047519535968</v>
      </c>
      <c r="H58" s="53"/>
      <c r="I58" s="68">
        <v>4</v>
      </c>
      <c r="J58" s="11">
        <f t="shared" si="1"/>
        <v>-67730.574319766223</v>
      </c>
    </row>
    <row r="59" spans="2:10" x14ac:dyDescent="0.3">
      <c r="B59" s="53"/>
      <c r="C59" s="66">
        <v>5</v>
      </c>
      <c r="D59" s="80">
        <f>(((200*'ROI e Break Even'!$E$4*'ROI e Break Even'!$E$3)*COUNTA($D$7:D58)+1)-TCO!$G$27)/TCO!$G$27</f>
        <v>0.89746017546499079</v>
      </c>
      <c r="E59" s="80">
        <f>(((100*'ROI e Break Even'!$E$4*'ROI e Break Even'!$E$3)*COUNTA($E$7:E58)+1)-TCO!$G$27)/TCO!$G$27</f>
        <v>-5.1265351087088476E-2</v>
      </c>
      <c r="F59" s="11">
        <f>(((50*'ROI e Break Even'!$E$4*'ROI e Break Even'!$E$3)*COUNTA($F$7:F58)+1)-TCO!$G$27)/TCO!$G$27</f>
        <v>-0.52562811436312817</v>
      </c>
      <c r="H59" s="53"/>
      <c r="I59" s="68">
        <v>5</v>
      </c>
      <c r="J59" s="11">
        <f t="shared" si="1"/>
        <v>-67106.324193119042</v>
      </c>
    </row>
    <row r="60" spans="2:10" x14ac:dyDescent="0.3">
      <c r="B60" s="53"/>
      <c r="C60" s="66">
        <v>6</v>
      </c>
      <c r="D60" s="80">
        <f>(((200*'ROI e Break Even'!$E$4*'ROI e Break Even'!$E$3)*COUNTA($D$7:D59)+1)-TCO!$G$27)/TCO!$G$27</f>
        <v>0.93394961879391691</v>
      </c>
      <c r="E60" s="80">
        <f>(((100*'ROI e Break Even'!$E$4*'ROI e Break Even'!$E$3)*COUNTA($E$7:E59)+1)-TCO!$G$27)/TCO!$G$27</f>
        <v>-3.3020629422625417E-2</v>
      </c>
      <c r="F60" s="11">
        <f>(((50*'ROI e Break Even'!$E$4*'ROI e Break Even'!$E$3)*COUNTA($F$7:F59)+1)-TCO!$G$27)/TCO!$G$27</f>
        <v>-0.51650575353089656</v>
      </c>
      <c r="H60" s="53"/>
      <c r="I60" s="68">
        <v>6</v>
      </c>
      <c r="J60" s="11">
        <f t="shared" si="1"/>
        <v>-66487.827571805799</v>
      </c>
    </row>
    <row r="61" spans="2:10" x14ac:dyDescent="0.3">
      <c r="B61" s="53"/>
      <c r="C61" s="66">
        <v>7</v>
      </c>
      <c r="D61" s="80">
        <f>(((200*'ROI e Break Even'!$E$4*'ROI e Break Even'!$E$3)*COUNTA($D$7:D60)+1)-TCO!$G$27)/TCO!$G$27</f>
        <v>0.97043906212284303</v>
      </c>
      <c r="E61" s="80">
        <f>(((100*'ROI e Break Even'!$E$4*'ROI e Break Even'!$E$3)*COUNTA($E$7:E60)+1)-TCO!$G$27)/TCO!$G$27</f>
        <v>-1.4775907758162352E-2</v>
      </c>
      <c r="F61" s="11">
        <f>(((50*'ROI e Break Even'!$E$4*'ROI e Break Even'!$E$3)*COUNTA($F$7:F60)+1)-TCO!$G$27)/TCO!$G$27</f>
        <v>-0.50738339269866506</v>
      </c>
      <c r="H61" s="53"/>
      <c r="I61" s="68">
        <v>7</v>
      </c>
      <c r="J61" s="11">
        <f t="shared" si="1"/>
        <v>-65875.031427685652</v>
      </c>
    </row>
    <row r="62" spans="2:10" x14ac:dyDescent="0.3">
      <c r="B62" s="53"/>
      <c r="C62" s="66">
        <v>8</v>
      </c>
      <c r="D62" s="80">
        <f>(((200*'ROI e Break Even'!$E$4*'ROI e Break Even'!$E$3)*COUNTA($D$7:D61)+1)-TCO!$G$27)/TCO!$G$27</f>
        <v>1.0069285054517692</v>
      </c>
      <c r="E62" s="80">
        <f>(((100*'ROI e Break Even'!$E$4*'ROI e Break Even'!$E$3)*COUNTA($E$7:E61)+1)-TCO!$G$27)/TCO!$G$27</f>
        <v>3.4688139063007114E-3</v>
      </c>
      <c r="F62" s="11">
        <f>(((50*'ROI e Break Even'!$E$4*'ROI e Break Even'!$E$3)*COUNTA($F$7:F61)+1)-TCO!$G$27)/TCO!$G$27</f>
        <v>-0.4982610318664335</v>
      </c>
      <c r="H62" s="53"/>
      <c r="I62" s="68">
        <v>8</v>
      </c>
      <c r="J62" s="11">
        <f t="shared" si="1"/>
        <v>-65267.883221360484</v>
      </c>
    </row>
    <row r="63" spans="2:10" x14ac:dyDescent="0.3">
      <c r="B63" s="53"/>
      <c r="C63" s="66">
        <v>9</v>
      </c>
      <c r="D63" s="80">
        <f>(((200*'ROI e Break Even'!$E$4*'ROI e Break Even'!$E$3)*COUNTA($D$7:D62)+1)-TCO!$G$27)/TCO!$G$27</f>
        <v>1.0434179487806954</v>
      </c>
      <c r="E63" s="80">
        <f>(((100*'ROI e Break Even'!$E$4*'ROI e Break Even'!$E$3)*COUNTA($E$7:E62)+1)-TCO!$G$27)/TCO!$G$27</f>
        <v>2.1713535570763776E-2</v>
      </c>
      <c r="F63" s="11">
        <f>(((50*'ROI e Break Even'!$E$4*'ROI e Break Even'!$E$3)*COUNTA($F$7:F62)+1)-TCO!$G$27)/TCO!$G$27</f>
        <v>-0.489138671034202</v>
      </c>
      <c r="H63" s="53"/>
      <c r="I63" s="68">
        <v>9</v>
      </c>
      <c r="J63" s="11">
        <f t="shared" si="1"/>
        <v>-64666.330897670276</v>
      </c>
    </row>
    <row r="64" spans="2:10" x14ac:dyDescent="0.3">
      <c r="B64" s="53"/>
      <c r="C64" s="66">
        <v>10</v>
      </c>
      <c r="D64" s="80">
        <f>(((200*'ROI e Break Even'!$E$4*'ROI e Break Even'!$E$3)*COUNTA($D$7:D63)+1)-TCO!$G$27)/TCO!$G$27</f>
        <v>1.0799073921096214</v>
      </c>
      <c r="E64" s="80">
        <f>(((100*'ROI e Break Even'!$E$4*'ROI e Break Even'!$E$3)*COUNTA($E$7:E63)+1)-TCO!$G$27)/TCO!$G$27</f>
        <v>3.9958257235226835E-2</v>
      </c>
      <c r="F64" s="11">
        <f>(((50*'ROI e Break Even'!$E$4*'ROI e Break Even'!$E$3)*COUNTA($F$7:F63)+1)-TCO!$G$27)/TCO!$G$27</f>
        <v>-0.48001631020197044</v>
      </c>
      <c r="H64" s="53"/>
      <c r="I64" s="68">
        <v>10</v>
      </c>
      <c r="J64" s="11">
        <f t="shared" si="1"/>
        <v>-64070.32288123008</v>
      </c>
    </row>
    <row r="65" spans="2:10" x14ac:dyDescent="0.3">
      <c r="B65" s="53"/>
      <c r="C65" s="66">
        <v>11</v>
      </c>
      <c r="D65" s="80">
        <f>(((200*'ROI e Break Even'!$E$4*'ROI e Break Even'!$E$3)*COUNTA($D$7:D64)+1)-TCO!$G$27)/TCO!$G$27</f>
        <v>1.1163968354385476</v>
      </c>
      <c r="E65" s="80">
        <f>(((100*'ROI e Break Even'!$E$4*'ROI e Break Even'!$E$3)*COUNTA($E$7:E64)+1)-TCO!$G$27)/TCO!$G$27</f>
        <v>5.8202978899689901E-2</v>
      </c>
      <c r="F65" s="11">
        <f>(((50*'ROI e Break Even'!$E$4*'ROI e Break Even'!$E$3)*COUNTA($F$7:F64)+1)-TCO!$G$27)/TCO!$G$27</f>
        <v>-0.47089394936973894</v>
      </c>
      <c r="H65" s="53"/>
      <c r="I65" s="68">
        <v>11</v>
      </c>
      <c r="J65" s="11">
        <f t="shared" si="1"/>
        <v>-63479.808072008076</v>
      </c>
    </row>
    <row r="66" spans="2:10" x14ac:dyDescent="0.3">
      <c r="B66" s="54"/>
      <c r="C66" s="4">
        <v>12</v>
      </c>
      <c r="D66" s="5">
        <f>(((200*'ROI e Break Even'!$E$4*'ROI e Break Even'!$E$3)*COUNTA($D$7:D65)+1)-TCO!$G$27)/TCO!$G$27</f>
        <v>1.1528862787674736</v>
      </c>
      <c r="E66" s="5">
        <f>(((100*'ROI e Break Even'!$E$4*'ROI e Break Even'!$E$3)*COUNTA($E$7:E65)+1)-TCO!$G$27)/TCO!$G$27</f>
        <v>7.6447700564152968E-2</v>
      </c>
      <c r="F66" s="12">
        <f>(((50*'ROI e Break Even'!$E$4*'ROI e Break Even'!$E$3)*COUNTA($F$7:F65)+1)-TCO!$G$27)/TCO!$G$27</f>
        <v>-0.46177158853750738</v>
      </c>
      <c r="H66" s="54"/>
      <c r="I66" s="69">
        <v>12</v>
      </c>
      <c r="J66" s="12">
        <f t="shared" si="1"/>
        <v>-62894.735840944399</v>
      </c>
    </row>
    <row r="67" spans="2:10" x14ac:dyDescent="0.3">
      <c r="B67" s="58">
        <v>2029</v>
      </c>
      <c r="C67" s="23">
        <v>1</v>
      </c>
      <c r="D67" s="24">
        <f>(((200*'ROI e Break Even'!$E$4*'ROI e Break Even'!$E$3)*COUNTA($D$7:D66)+1)-TCO!$G$27)/TCO!$G$27</f>
        <v>1.1893757220963999</v>
      </c>
      <c r="E67" s="24">
        <f>(((100*'ROI e Break Even'!$E$4*'ROI e Break Even'!$E$3)*COUNTA($E$7:E66)+1)-TCO!$G$27)/TCO!$G$27</f>
        <v>9.4692422228616027E-2</v>
      </c>
      <c r="F67" s="25">
        <f>(((50*'ROI e Break Even'!$E$4*'ROI e Break Even'!$E$3)*COUNTA($F$7:F66)+1)-TCO!$G$27)/TCO!$G$27</f>
        <v>-0.45264922770527588</v>
      </c>
      <c r="H67" s="58">
        <v>2029</v>
      </c>
      <c r="I67" s="79">
        <v>1</v>
      </c>
      <c r="J67" s="25">
        <f t="shared" si="1"/>
        <v>-62315.056025610364</v>
      </c>
    </row>
    <row r="68" spans="2:10" x14ac:dyDescent="0.3">
      <c r="B68" s="53"/>
      <c r="C68" s="66">
        <v>2</v>
      </c>
      <c r="D68" s="80">
        <f>(((200*'ROI e Break Even'!$E$4*'ROI e Break Even'!$E$3)*COUNTA($D$7:D67)+1)-TCO!$G$27)/TCO!$G$27</f>
        <v>1.2258651654253259</v>
      </c>
      <c r="E68" s="80">
        <f>(((100*'ROI e Break Even'!$E$4*'ROI e Break Even'!$E$3)*COUNTA($E$7:E67)+1)-TCO!$G$27)/TCO!$G$27</f>
        <v>0.11293714389307909</v>
      </c>
      <c r="F68" s="11">
        <f>(((50*'ROI e Break Even'!$E$4*'ROI e Break Even'!$E$3)*COUNTA($F$7:F67)+1)-TCO!$G$27)/TCO!$G$27</f>
        <v>-0.44352686687304432</v>
      </c>
      <c r="H68" s="53"/>
      <c r="I68" s="68">
        <v>2</v>
      </c>
      <c r="J68" s="11">
        <f t="shared" si="1"/>
        <v>-61740.718925907655</v>
      </c>
    </row>
    <row r="69" spans="2:10" x14ac:dyDescent="0.3">
      <c r="B69" s="53"/>
      <c r="C69" s="66">
        <v>3</v>
      </c>
      <c r="D69" s="80">
        <f>(((200*'ROI e Break Even'!$E$4*'ROI e Break Even'!$E$3)*COUNTA($D$7:D68)+1)-TCO!$G$27)/TCO!$G$27</f>
        <v>1.2623546087542519</v>
      </c>
      <c r="E69" s="80">
        <f>(((100*'ROI e Break Even'!$E$4*'ROI e Break Even'!$E$3)*COUNTA($E$7:E68)+1)-TCO!$G$27)/TCO!$G$27</f>
        <v>0.13118186555754216</v>
      </c>
      <c r="F69" s="11">
        <f>(((50*'ROI e Break Even'!$E$4*'ROI e Break Even'!$E$3)*COUNTA($F$7:F68)+1)-TCO!$G$27)/TCO!$G$27</f>
        <v>-0.43440450604081282</v>
      </c>
      <c r="H69" s="53"/>
      <c r="I69" s="68">
        <v>3</v>
      </c>
      <c r="J69" s="11">
        <f t="shared" si="1"/>
        <v>-61171.675299807204</v>
      </c>
    </row>
    <row r="70" spans="2:10" x14ac:dyDescent="0.3">
      <c r="B70" s="53"/>
      <c r="C70" s="66">
        <v>4</v>
      </c>
      <c r="D70" s="80">
        <f>(((200*'ROI e Break Even'!$E$4*'ROI e Break Even'!$E$3)*COUNTA($D$7:D69)+1)-TCO!$G$27)/TCO!$G$27</f>
        <v>1.2988440520831781</v>
      </c>
      <c r="E70" s="80">
        <f>(((100*'ROI e Break Even'!$E$4*'ROI e Break Even'!$E$3)*COUNTA($E$7:E69)+1)-TCO!$G$27)/TCO!$G$27</f>
        <v>0.14942658722200522</v>
      </c>
      <c r="F70" s="11">
        <f>(((50*'ROI e Break Even'!$E$4*'ROI e Break Even'!$E$3)*COUNTA($F$7:F69)+1)-TCO!$G$27)/TCO!$G$27</f>
        <v>-0.42528214520858126</v>
      </c>
      <c r="H70" s="53"/>
      <c r="I70" s="68">
        <v>4</v>
      </c>
      <c r="J70" s="11">
        <f t="shared" si="1"/>
        <v>-60607.876359127316</v>
      </c>
    </row>
    <row r="71" spans="2:10" x14ac:dyDescent="0.3">
      <c r="B71" s="53"/>
      <c r="C71" s="66">
        <v>5</v>
      </c>
      <c r="D71" s="80">
        <f>(((200*'ROI e Break Even'!$E$4*'ROI e Break Even'!$E$3)*COUNTA($D$7:D70)+1)-TCO!$G$27)/TCO!$G$27</f>
        <v>1.3353334954121041</v>
      </c>
      <c r="E71" s="80">
        <f>(((100*'ROI e Break Even'!$E$4*'ROI e Break Even'!$E$3)*COUNTA($E$7:E70)+1)-TCO!$G$27)/TCO!$G$27</f>
        <v>0.16767130888646828</v>
      </c>
      <c r="F71" s="11">
        <f>(((50*'ROI e Break Even'!$E$4*'ROI e Break Even'!$E$3)*COUNTA($F$7:F70)+1)-TCO!$G$27)/TCO!$G$27</f>
        <v>-0.41615978437634976</v>
      </c>
      <c r="H71" s="53"/>
      <c r="I71" s="68">
        <v>5</v>
      </c>
      <c r="J71" s="11">
        <f t="shared" si="1"/>
        <v>-60049.273765350692</v>
      </c>
    </row>
    <row r="72" spans="2:10" x14ac:dyDescent="0.3">
      <c r="B72" s="53"/>
      <c r="C72" s="66">
        <v>6</v>
      </c>
      <c r="D72" s="80">
        <f>(((200*'ROI e Break Even'!$E$4*'ROI e Break Even'!$E$3)*COUNTA($D$7:D71)+1)-TCO!$G$27)/TCO!$G$27</f>
        <v>1.3718229387410303</v>
      </c>
      <c r="E72" s="80">
        <f>(((100*'ROI e Break Even'!$E$4*'ROI e Break Even'!$E$3)*COUNTA($E$7:E71)+1)-TCO!$G$27)/TCO!$G$27</f>
        <v>0.18591603055093134</v>
      </c>
      <c r="F72" s="11">
        <f>(((50*'ROI e Break Even'!$E$4*'ROI e Break Even'!$E$3)*COUNTA($F$7:F71)+1)-TCO!$G$27)/TCO!$G$27</f>
        <v>-0.4070374235441182</v>
      </c>
      <c r="H72" s="53"/>
      <c r="I72" s="68">
        <v>6</v>
      </c>
      <c r="J72" s="11">
        <f t="shared" si="1"/>
        <v>-59495.819625480042</v>
      </c>
    </row>
    <row r="73" spans="2:10" x14ac:dyDescent="0.3">
      <c r="B73" s="53"/>
      <c r="C73" s="66">
        <v>7</v>
      </c>
      <c r="D73" s="80">
        <f>(((200*'ROI e Break Even'!$E$4*'ROI e Break Even'!$E$3)*COUNTA($D$7:D72)+1)-TCO!$G$27)/TCO!$G$27</f>
        <v>1.4083123820699563</v>
      </c>
      <c r="E73" s="80">
        <f>(((100*'ROI e Break Even'!$E$4*'ROI e Break Even'!$E$3)*COUNTA($E$7:E72)+1)-TCO!$G$27)/TCO!$G$27</f>
        <v>0.2041607522153944</v>
      </c>
      <c r="F73" s="11">
        <f>(((50*'ROI e Break Even'!$E$4*'ROI e Break Even'!$E$3)*COUNTA($F$7:F72)+1)-TCO!$G$27)/TCO!$G$27</f>
        <v>-0.3979150627118867</v>
      </c>
      <c r="H73" s="53"/>
      <c r="I73" s="68">
        <v>7</v>
      </c>
      <c r="J73" s="11">
        <f t="shared" si="1"/>
        <v>-58947.466487931866</v>
      </c>
    </row>
    <row r="74" spans="2:10" x14ac:dyDescent="0.3">
      <c r="B74" s="53"/>
      <c r="C74" s="66">
        <v>8</v>
      </c>
      <c r="D74" s="80">
        <f>(((200*'ROI e Break Even'!$E$4*'ROI e Break Even'!$E$3)*COUNTA($D$7:D73)+1)-TCO!$G$27)/TCO!$G$27</f>
        <v>1.4448018253988826</v>
      </c>
      <c r="E74" s="80">
        <f>(((100*'ROI e Break Even'!$E$4*'ROI e Break Even'!$E$3)*COUNTA($E$7:E73)+1)-TCO!$G$27)/TCO!$G$27</f>
        <v>0.22240547387985746</v>
      </c>
      <c r="F74" s="11">
        <f>(((50*'ROI e Break Even'!$E$4*'ROI e Break Even'!$E$3)*COUNTA($F$7:F73)+1)-TCO!$G$27)/TCO!$G$27</f>
        <v>-0.38879270187965514</v>
      </c>
      <c r="H74" s="53"/>
      <c r="I74" s="68">
        <v>8</v>
      </c>
      <c r="J74" s="11">
        <f t="shared" si="1"/>
        <v>-58404.167338468091</v>
      </c>
    </row>
    <row r="75" spans="2:10" x14ac:dyDescent="0.3">
      <c r="B75" s="53"/>
      <c r="C75" s="66">
        <v>9</v>
      </c>
      <c r="D75" s="80">
        <f>(((200*'ROI e Break Even'!$E$4*'ROI e Break Even'!$E$3)*COUNTA($D$7:D74)+1)-TCO!$G$27)/TCO!$G$27</f>
        <v>1.4812912687278088</v>
      </c>
      <c r="E75" s="80">
        <f>(((100*'ROI e Break Even'!$E$4*'ROI e Break Even'!$E$3)*COUNTA($E$7:E74)+1)-TCO!$G$27)/TCO!$G$27</f>
        <v>0.24065019554432054</v>
      </c>
      <c r="F75" s="11">
        <f>(((50*'ROI e Break Even'!$E$4*'ROI e Break Even'!$E$3)*COUNTA($F$7:F74)+1)-TCO!$G$27)/TCO!$G$27</f>
        <v>-0.37967034104742364</v>
      </c>
      <c r="H75" s="53"/>
      <c r="I75" s="68">
        <v>9</v>
      </c>
      <c r="J75" s="11">
        <f t="shared" si="1"/>
        <v>-57865.875596165213</v>
      </c>
    </row>
    <row r="76" spans="2:10" x14ac:dyDescent="0.3">
      <c r="B76" s="53"/>
      <c r="C76" s="66">
        <v>10</v>
      </c>
      <c r="D76" s="80">
        <f>(((200*'ROI e Break Even'!$E$4*'ROI e Break Even'!$E$3)*COUNTA($D$7:D75)+1)-TCO!$G$27)/TCO!$G$27</f>
        <v>1.5177807120567348</v>
      </c>
      <c r="E76" s="80">
        <f>(((100*'ROI e Break Even'!$E$4*'ROI e Break Even'!$E$3)*COUNTA($E$7:E75)+1)-TCO!$G$27)/TCO!$G$27</f>
        <v>0.2588949172087836</v>
      </c>
      <c r="F76" s="11">
        <f>(((50*'ROI e Break Even'!$E$4*'ROI e Break Even'!$E$3)*COUNTA($F$7:F75)+1)-TCO!$G$27)/TCO!$G$27</f>
        <v>-0.37054798021519209</v>
      </c>
      <c r="H76" s="53"/>
      <c r="I76" s="68">
        <v>10</v>
      </c>
      <c r="J76" s="11">
        <f t="shared" si="1"/>
        <v>-57332.545109420556</v>
      </c>
    </row>
    <row r="77" spans="2:10" x14ac:dyDescent="0.3">
      <c r="B77" s="53"/>
      <c r="C77" s="66">
        <v>11</v>
      </c>
      <c r="D77" s="80">
        <f>(((200*'ROI e Break Even'!$E$4*'ROI e Break Even'!$E$3)*COUNTA($D$7:D76)+1)-TCO!$G$27)/TCO!$G$27</f>
        <v>1.554270155385661</v>
      </c>
      <c r="E77" s="80">
        <f>(((100*'ROI e Break Even'!$E$4*'ROI e Break Even'!$E$3)*COUNTA($E$7:E76)+1)-TCO!$G$27)/TCO!$G$27</f>
        <v>0.27713963887324666</v>
      </c>
      <c r="F77" s="11">
        <f>(((50*'ROI e Break Even'!$E$4*'ROI e Break Even'!$E$3)*COUNTA($F$7:F76)+1)-TCO!$G$27)/TCO!$G$27</f>
        <v>-0.36142561938296053</v>
      </c>
      <c r="H77" s="53"/>
      <c r="I77" s="68">
        <v>11</v>
      </c>
      <c r="J77" s="11">
        <f t="shared" si="1"/>
        <v>-56804.1301519954</v>
      </c>
    </row>
    <row r="78" spans="2:10" x14ac:dyDescent="0.3">
      <c r="B78" s="54"/>
      <c r="C78" s="4">
        <v>12</v>
      </c>
      <c r="D78" s="5">
        <f>(((200*'ROI e Break Even'!$E$4*'ROI e Break Even'!$E$3)*COUNTA($D$7:D77)+1)-TCO!$G$27)/TCO!$G$27</f>
        <v>1.5907595987145871</v>
      </c>
      <c r="E78" s="5">
        <f>(((100*'ROI e Break Even'!$E$4*'ROI e Break Even'!$E$3)*COUNTA($E$7:E77)+1)-TCO!$G$27)/TCO!$G$27</f>
        <v>0.29538436053770972</v>
      </c>
      <c r="F78" s="12">
        <f>(((50*'ROI e Break Even'!$E$4*'ROI e Break Even'!$E$3)*COUNTA($F$7:F77)+1)-TCO!$G$27)/TCO!$G$27</f>
        <v>-0.35230325855072903</v>
      </c>
      <c r="H78" s="54"/>
      <c r="I78" s="69">
        <v>12</v>
      </c>
      <c r="J78" s="12">
        <f t="shared" si="1"/>
        <v>-56280.58541909451</v>
      </c>
    </row>
    <row r="79" spans="2:10" x14ac:dyDescent="0.3">
      <c r="B79" s="58">
        <v>2030</v>
      </c>
      <c r="C79" s="23">
        <v>1</v>
      </c>
      <c r="D79" s="24">
        <f>(((200*'ROI e Break Even'!$E$4*'ROI e Break Even'!$E$3)*COUNTA($D$7:D78)+1)-TCO!$G$27)/TCO!$G$27</f>
        <v>1.6272490420435133</v>
      </c>
      <c r="E79" s="24">
        <f>(((100*'ROI e Break Even'!$E$4*'ROI e Break Even'!$E$3)*COUNTA($E$7:E78)+1)-TCO!$G$27)/TCO!$G$27</f>
        <v>0.31362908220217278</v>
      </c>
      <c r="F79" s="25">
        <f>(((50*'ROI e Break Even'!$E$4*'ROI e Break Even'!$E$3)*COUNTA($F$7:F78)+1)-TCO!$G$27)/TCO!$G$27</f>
        <v>-0.34318089771849747</v>
      </c>
      <c r="H79" s="58">
        <v>2030</v>
      </c>
      <c r="I79" s="79">
        <v>1</v>
      </c>
      <c r="J79" s="25">
        <f t="shared" si="1"/>
        <v>-55761.866023481853</v>
      </c>
    </row>
    <row r="80" spans="2:10" x14ac:dyDescent="0.3">
      <c r="B80" s="53"/>
      <c r="C80" s="66">
        <v>2</v>
      </c>
      <c r="D80" s="80">
        <f>(((200*'ROI e Break Even'!$E$4*'ROI e Break Even'!$E$3)*COUNTA($D$7:D79)+1)-TCO!$G$27)/TCO!$G$27</f>
        <v>1.6637384853724393</v>
      </c>
      <c r="E80" s="80">
        <f>(((100*'ROI e Break Even'!$E$4*'ROI e Break Even'!$E$3)*COUNTA($E$7:E79)+1)-TCO!$G$27)/TCO!$G$27</f>
        <v>0.33187380386663584</v>
      </c>
      <c r="F80" s="11">
        <f>(((50*'ROI e Break Even'!$E$4*'ROI e Break Even'!$E$3)*COUNTA($F$7:F79)+1)-TCO!$G$27)/TCO!$G$27</f>
        <v>-0.33405853688626597</v>
      </c>
      <c r="H80" s="53"/>
      <c r="I80" s="68">
        <v>2</v>
      </c>
      <c r="J80" s="11">
        <f t="shared" si="1"/>
        <v>-55247.927491632094</v>
      </c>
    </row>
    <row r="81" spans="2:10" x14ac:dyDescent="0.3">
      <c r="B81" s="53"/>
      <c r="C81" s="66">
        <v>3</v>
      </c>
      <c r="D81" s="80">
        <f>(((200*'ROI e Break Even'!$E$4*'ROI e Break Even'!$E$3)*COUNTA($D$7:D80)+1)-TCO!$G$27)/TCO!$G$27</f>
        <v>1.7002279287013655</v>
      </c>
      <c r="E81" s="80">
        <f>(((100*'ROI e Break Even'!$E$4*'ROI e Break Even'!$E$3)*COUNTA($E$7:E80)+1)-TCO!$G$27)/TCO!$G$27</f>
        <v>0.3501185255310989</v>
      </c>
      <c r="F81" s="11">
        <f>(((50*'ROI e Break Even'!$E$4*'ROI e Break Even'!$E$3)*COUNTA($F$7:F80)+1)-TCO!$G$27)/TCO!$G$27</f>
        <v>-0.32493617605403441</v>
      </c>
      <c r="H81" s="53"/>
      <c r="I81" s="68">
        <v>3</v>
      </c>
      <c r="J81" s="11">
        <f t="shared" si="1"/>
        <v>-54738.72575991755</v>
      </c>
    </row>
    <row r="82" spans="2:10" x14ac:dyDescent="0.3">
      <c r="B82" s="53"/>
      <c r="C82" s="66">
        <v>4</v>
      </c>
      <c r="D82" s="80">
        <f>(((200*'ROI e Break Even'!$E$4*'ROI e Break Even'!$E$3)*COUNTA($D$7:D81)+1)-TCO!$G$27)/TCO!$G$27</f>
        <v>1.7367173720302915</v>
      </c>
      <c r="E82" s="80">
        <f>(((100*'ROI e Break Even'!$E$4*'ROI e Break Even'!$E$3)*COUNTA($E$7:E81)+1)-TCO!$G$27)/TCO!$G$27</f>
        <v>0.36836324719556196</v>
      </c>
      <c r="F82" s="11">
        <f>(((50*'ROI e Break Even'!$E$4*'ROI e Break Even'!$E$3)*COUNTA($F$7:F81)+1)-TCO!$G$27)/TCO!$G$27</f>
        <v>-0.31581381522180291</v>
      </c>
      <c r="H82" s="53"/>
      <c r="I82" s="68">
        <v>4</v>
      </c>
      <c r="J82" s="11">
        <f t="shared" si="1"/>
        <v>-54234.217170830307</v>
      </c>
    </row>
    <row r="83" spans="2:10" x14ac:dyDescent="0.3">
      <c r="B83" s="53"/>
      <c r="C83" s="66">
        <v>5</v>
      </c>
      <c r="D83" s="80">
        <f>(((200*'ROI e Break Even'!$E$4*'ROI e Break Even'!$E$3)*COUNTA($D$7:D82)+1)-TCO!$G$27)/TCO!$G$27</f>
        <v>1.7732068153592178</v>
      </c>
      <c r="E83" s="80">
        <f>(((100*'ROI e Break Even'!$E$4*'ROI e Break Even'!$E$3)*COUNTA($E$7:E82)+1)-TCO!$G$27)/TCO!$G$27</f>
        <v>0.38660796886002502</v>
      </c>
      <c r="F83" s="11">
        <f>(((50*'ROI e Break Even'!$E$4*'ROI e Break Even'!$E$3)*COUNTA($F$7:F82)+1)-TCO!$G$27)/TCO!$G$27</f>
        <v>-0.30669145438957135</v>
      </c>
      <c r="H83" s="53"/>
      <c r="I83" s="68">
        <v>5</v>
      </c>
      <c r="J83" s="11">
        <f t="shared" ref="J83:J118" si="2">J82-(J82*$J$3)</f>
        <v>-53734.358469239152</v>
      </c>
    </row>
    <row r="84" spans="2:10" x14ac:dyDescent="0.3">
      <c r="B84" s="53"/>
      <c r="C84" s="66">
        <v>6</v>
      </c>
      <c r="D84" s="80">
        <f>(((200*'ROI e Break Even'!$E$4*'ROI e Break Even'!$E$3)*COUNTA($D$7:D83)+1)-TCO!$G$27)/TCO!$G$27</f>
        <v>1.8096962586881438</v>
      </c>
      <c r="E84" s="80">
        <f>(((100*'ROI e Break Even'!$E$4*'ROI e Break Even'!$E$3)*COUNTA($E$7:E83)+1)-TCO!$G$27)/TCO!$G$27</f>
        <v>0.40485269052448808</v>
      </c>
      <c r="F84" s="11">
        <f>(((50*'ROI e Break Even'!$E$4*'ROI e Break Even'!$E$3)*COUNTA($F$7:F83)+1)-TCO!$G$27)/TCO!$G$27</f>
        <v>-0.29756909355733985</v>
      </c>
      <c r="H84" s="53"/>
      <c r="I84" s="68">
        <v>6</v>
      </c>
      <c r="J84" s="11">
        <f t="shared" si="2"/>
        <v>-53239.106798681001</v>
      </c>
    </row>
    <row r="85" spans="2:10" x14ac:dyDescent="0.3">
      <c r="B85" s="53"/>
      <c r="C85" s="66">
        <v>7</v>
      </c>
      <c r="D85" s="80">
        <f>(((200*'ROI e Break Even'!$E$4*'ROI e Break Even'!$E$3)*COUNTA($D$7:D84)+1)-TCO!$G$27)/TCO!$G$27</f>
        <v>1.84618570201707</v>
      </c>
      <c r="E85" s="80">
        <f>(((100*'ROI e Break Even'!$E$4*'ROI e Break Even'!$E$3)*COUNTA($E$7:E84)+1)-TCO!$G$27)/TCO!$G$27</f>
        <v>0.42309741218895119</v>
      </c>
      <c r="F85" s="11">
        <f>(((50*'ROI e Break Even'!$E$4*'ROI e Break Even'!$E$3)*COUNTA($F$7:F84)+1)-TCO!$G$27)/TCO!$G$27</f>
        <v>-0.28844673272510829</v>
      </c>
      <c r="H85" s="53"/>
      <c r="I85" s="68">
        <v>7</v>
      </c>
      <c r="J85" s="11">
        <f t="shared" si="2"/>
        <v>-52748.419697686491</v>
      </c>
    </row>
    <row r="86" spans="2:10" x14ac:dyDescent="0.3">
      <c r="B86" s="53"/>
      <c r="C86" s="66">
        <v>8</v>
      </c>
      <c r="D86" s="80">
        <f>(((200*'ROI e Break Even'!$E$4*'ROI e Break Even'!$E$3)*COUNTA($D$7:D85)+1)-TCO!$G$27)/TCO!$G$27</f>
        <v>1.882675145345996</v>
      </c>
      <c r="E86" s="80">
        <f>(((100*'ROI e Break Even'!$E$4*'ROI e Break Even'!$E$3)*COUNTA($E$7:E85)+1)-TCO!$G$27)/TCO!$G$27</f>
        <v>0.44134213385341425</v>
      </c>
      <c r="F86" s="11">
        <f>(((50*'ROI e Break Even'!$E$4*'ROI e Break Even'!$E$3)*COUNTA($F$7:F85)+1)-TCO!$G$27)/TCO!$G$27</f>
        <v>-0.27932437189287679</v>
      </c>
      <c r="H86" s="53"/>
      <c r="I86" s="68">
        <v>8</v>
      </c>
      <c r="J86" s="11">
        <f t="shared" si="2"/>
        <v>-52262.255096139481</v>
      </c>
    </row>
    <row r="87" spans="2:10" x14ac:dyDescent="0.3">
      <c r="B87" s="53"/>
      <c r="C87" s="66">
        <v>9</v>
      </c>
      <c r="D87" s="80">
        <f>(((200*'ROI e Break Even'!$E$4*'ROI e Break Even'!$E$3)*COUNTA($D$7:D86)+1)-TCO!$G$27)/TCO!$G$27</f>
        <v>1.9191645886749222</v>
      </c>
      <c r="E87" s="80">
        <f>(((100*'ROI e Break Even'!$E$4*'ROI e Break Even'!$E$3)*COUNTA($E$7:E86)+1)-TCO!$G$27)/TCO!$G$27</f>
        <v>0.45958685551787731</v>
      </c>
      <c r="F87" s="11">
        <f>(((50*'ROI e Break Even'!$E$4*'ROI e Break Even'!$E$3)*COUNTA($F$7:F86)+1)-TCO!$G$27)/TCO!$G$27</f>
        <v>-0.27020201106064523</v>
      </c>
      <c r="H87" s="53"/>
      <c r="I87" s="68">
        <v>9</v>
      </c>
      <c r="J87" s="11">
        <f t="shared" si="2"/>
        <v>-51780.571311670064</v>
      </c>
    </row>
    <row r="88" spans="2:10" x14ac:dyDescent="0.3">
      <c r="B88" s="53"/>
      <c r="C88" s="66">
        <v>10</v>
      </c>
      <c r="D88" s="80">
        <f>(((200*'ROI e Break Even'!$E$4*'ROI e Break Even'!$E$3)*COUNTA($D$7:D87)+1)-TCO!$G$27)/TCO!$G$27</f>
        <v>1.9556540320038482</v>
      </c>
      <c r="E88" s="80">
        <f>(((100*'ROI e Break Even'!$E$4*'ROI e Break Even'!$E$3)*COUNTA($E$7:E87)+1)-TCO!$G$27)/TCO!$G$27</f>
        <v>0.47783157718234037</v>
      </c>
      <c r="F88" s="11">
        <f>(((50*'ROI e Break Even'!$E$4*'ROI e Break Even'!$E$3)*COUNTA($F$7:F87)+1)-TCO!$G$27)/TCO!$G$27</f>
        <v>-0.26107965022841373</v>
      </c>
      <c r="H88" s="53"/>
      <c r="I88" s="68">
        <v>10</v>
      </c>
      <c r="J88" s="11">
        <f t="shared" si="2"/>
        <v>-51303.327046080842</v>
      </c>
    </row>
    <row r="89" spans="2:10" x14ac:dyDescent="0.3">
      <c r="B89" s="53"/>
      <c r="C89" s="66">
        <v>11</v>
      </c>
      <c r="D89" s="80">
        <f>(((200*'ROI e Break Even'!$E$4*'ROI e Break Even'!$E$3)*COUNTA($D$7:D88)+1)-TCO!$G$27)/TCO!$G$27</f>
        <v>1.9921434753327745</v>
      </c>
      <c r="E89" s="80">
        <f>(((100*'ROI e Break Even'!$E$4*'ROI e Break Even'!$E$3)*COUNTA($E$7:E88)+1)-TCO!$G$27)/TCO!$G$27</f>
        <v>0.49607629884680343</v>
      </c>
      <c r="F89" s="11">
        <f>(((50*'ROI e Break Even'!$E$4*'ROI e Break Even'!$E$3)*COUNTA($F$7:F88)+1)-TCO!$G$27)/TCO!$G$27</f>
        <v>-0.25195728939618217</v>
      </c>
      <c r="H89" s="53"/>
      <c r="I89" s="68">
        <v>11</v>
      </c>
      <c r="J89" s="11">
        <f t="shared" si="2"/>
        <v>-50830.48138180613</v>
      </c>
    </row>
    <row r="90" spans="2:10" x14ac:dyDescent="0.3">
      <c r="B90" s="54"/>
      <c r="C90" s="4">
        <v>12</v>
      </c>
      <c r="D90" s="5">
        <f>(((200*'ROI e Break Even'!$E$4*'ROI e Break Even'!$E$3)*COUNTA($D$7:D89)+1)-TCO!$G$27)/TCO!$G$27</f>
        <v>2.0286329186617005</v>
      </c>
      <c r="E90" s="5">
        <f>(((100*'ROI e Break Even'!$E$4*'ROI e Break Even'!$E$3)*COUNTA($E$7:E89)+1)-TCO!$G$27)/TCO!$G$27</f>
        <v>0.51432102051126649</v>
      </c>
      <c r="F90" s="12">
        <f>(((50*'ROI e Break Even'!$E$4*'ROI e Break Even'!$E$3)*COUNTA($F$7:F89)+1)-TCO!$G$27)/TCO!$G$27</f>
        <v>-0.24283492856395064</v>
      </c>
      <c r="H90" s="54"/>
      <c r="I90" s="69">
        <v>12</v>
      </c>
      <c r="J90" s="12">
        <f t="shared" si="2"/>
        <v>-50361.993778403819</v>
      </c>
    </row>
    <row r="91" spans="2:10" x14ac:dyDescent="0.3">
      <c r="B91" s="58">
        <v>2031</v>
      </c>
      <c r="C91" s="23">
        <v>1</v>
      </c>
      <c r="D91" s="24">
        <f>(((200*'ROI e Break Even'!$E$4*'ROI e Break Even'!$E$3)*COUNTA($D$7:D90)+1)-TCO!$G$27)/TCO!$G$27</f>
        <v>2.0651223619906269</v>
      </c>
      <c r="E91" s="24">
        <f>(((100*'ROI e Break Even'!$E$4*'ROI e Break Even'!$E$3)*COUNTA($E$7:E90)+1)-TCO!$G$27)/TCO!$G$27</f>
        <v>0.5325657421757295</v>
      </c>
      <c r="F91" s="25">
        <f>(((50*'ROI e Break Even'!$E$4*'ROI e Break Even'!$E$3)*COUNTA($F$7:F90)+1)-TCO!$G$27)/TCO!$G$27</f>
        <v>-0.23371256773171911</v>
      </c>
      <c r="H91" s="58">
        <v>2031</v>
      </c>
      <c r="I91" s="79">
        <v>1</v>
      </c>
      <c r="J91" s="25">
        <f t="shared" si="2"/>
        <v>-49897.824069079528</v>
      </c>
    </row>
    <row r="92" spans="2:10" x14ac:dyDescent="0.3">
      <c r="B92" s="53"/>
      <c r="C92" s="66">
        <v>2</v>
      </c>
      <c r="D92" s="80">
        <f>(((200*'ROI e Break Even'!$E$4*'ROI e Break Even'!$E$3)*COUNTA($D$7:D91)+1)-TCO!$G$27)/TCO!$G$27</f>
        <v>2.1016118053195529</v>
      </c>
      <c r="E92" s="80">
        <f>(((100*'ROI e Break Even'!$E$4*'ROI e Break Even'!$E$3)*COUNTA($E$7:E91)+1)-TCO!$G$27)/TCO!$G$27</f>
        <v>0.55081046384019261</v>
      </c>
      <c r="F92" s="11">
        <f>(((50*'ROI e Break Even'!$E$4*'ROI e Break Even'!$E$3)*COUNTA($F$7:F91)+1)-TCO!$G$27)/TCO!$G$27</f>
        <v>-0.22459020689948758</v>
      </c>
      <c r="H92" s="53"/>
      <c r="I92" s="68">
        <v>2</v>
      </c>
      <c r="J92" s="11">
        <f t="shared" si="2"/>
        <v>-49437.932457242845</v>
      </c>
    </row>
    <row r="93" spans="2:10" x14ac:dyDescent="0.3">
      <c r="B93" s="53"/>
      <c r="C93" s="66">
        <v>3</v>
      </c>
      <c r="D93" s="80">
        <f>(((200*'ROI e Break Even'!$E$4*'ROI e Break Even'!$E$3)*COUNTA($D$7:D92)+1)-TCO!$G$27)/TCO!$G$27</f>
        <v>2.1381012486484789</v>
      </c>
      <c r="E93" s="80">
        <f>(((100*'ROI e Break Even'!$E$4*'ROI e Break Even'!$E$3)*COUNTA($E$7:E92)+1)-TCO!$G$27)/TCO!$G$27</f>
        <v>0.56905518550465573</v>
      </c>
      <c r="F93" s="11">
        <f>(((50*'ROI e Break Even'!$E$4*'ROI e Break Even'!$E$3)*COUNTA($F$7:F92)+1)-TCO!$G$27)/TCO!$G$27</f>
        <v>-0.21546784606725605</v>
      </c>
      <c r="H93" s="53"/>
      <c r="I93" s="68">
        <v>3</v>
      </c>
      <c r="J93" s="11">
        <f t="shared" si="2"/>
        <v>-48982.279513095258</v>
      </c>
    </row>
    <row r="94" spans="2:10" x14ac:dyDescent="0.3">
      <c r="B94" s="53"/>
      <c r="C94" s="66">
        <v>4</v>
      </c>
      <c r="D94" s="80">
        <f>(((200*'ROI e Break Even'!$E$4*'ROI e Break Even'!$E$3)*COUNTA($D$7:D93)+1)-TCO!$G$27)/TCO!$G$27</f>
        <v>2.174590691977405</v>
      </c>
      <c r="E94" s="80">
        <f>(((100*'ROI e Break Even'!$E$4*'ROI e Break Even'!$E$3)*COUNTA($E$7:E93)+1)-TCO!$G$27)/TCO!$G$27</f>
        <v>0.58729990716911873</v>
      </c>
      <c r="F94" s="11">
        <f>(((50*'ROI e Break Even'!$E$4*'ROI e Break Even'!$E$3)*COUNTA($F$7:F93)+1)-TCO!$G$27)/TCO!$G$27</f>
        <v>-0.20634548523502452</v>
      </c>
      <c r="H94" s="53"/>
      <c r="I94" s="68">
        <v>4</v>
      </c>
      <c r="J94" s="11">
        <f t="shared" si="2"/>
        <v>-48530.826170249566</v>
      </c>
    </row>
    <row r="95" spans="2:10" x14ac:dyDescent="0.3">
      <c r="B95" s="53"/>
      <c r="C95" s="66">
        <v>5</v>
      </c>
      <c r="D95" s="80">
        <f>(((200*'ROI e Break Even'!$E$4*'ROI e Break Even'!$E$3)*COUNTA($D$7:D94)+1)-TCO!$G$27)/TCO!$G$27</f>
        <v>2.2110801353063314</v>
      </c>
      <c r="E95" s="80">
        <f>(((100*'ROI e Break Even'!$E$4*'ROI e Break Even'!$E$3)*COUNTA($E$7:E94)+1)-TCO!$G$27)/TCO!$G$27</f>
        <v>0.60554462883358184</v>
      </c>
      <c r="F95" s="11">
        <f>(((50*'ROI e Break Even'!$E$4*'ROI e Break Even'!$E$3)*COUNTA($F$7:F94)+1)-TCO!$G$27)/TCO!$G$27</f>
        <v>-0.19722312440279299</v>
      </c>
      <c r="H95" s="53"/>
      <c r="I95" s="68">
        <v>5</v>
      </c>
      <c r="J95" s="11">
        <f t="shared" si="2"/>
        <v>-48083.533722380431</v>
      </c>
    </row>
    <row r="96" spans="2:10" x14ac:dyDescent="0.3">
      <c r="B96" s="53"/>
      <c r="C96" s="66">
        <v>6</v>
      </c>
      <c r="D96" s="80">
        <f>(((200*'ROI e Break Even'!$E$4*'ROI e Break Even'!$E$3)*COUNTA($D$7:D95)+1)-TCO!$G$27)/TCO!$G$27</f>
        <v>2.2475695786352574</v>
      </c>
      <c r="E96" s="80">
        <f>(((100*'ROI e Break Even'!$E$4*'ROI e Break Even'!$E$3)*COUNTA($E$7:E95)+1)-TCO!$G$27)/TCO!$G$27</f>
        <v>0.62378935049804485</v>
      </c>
      <c r="F96" s="11">
        <f>(((50*'ROI e Break Even'!$E$4*'ROI e Break Even'!$E$3)*COUNTA($F$7:F95)+1)-TCO!$G$27)/TCO!$G$27</f>
        <v>-0.18810076357056146</v>
      </c>
      <c r="H96" s="53"/>
      <c r="I96" s="68">
        <v>6</v>
      </c>
      <c r="J96" s="11">
        <f t="shared" si="2"/>
        <v>-47640.363819905826</v>
      </c>
    </row>
    <row r="97" spans="2:10" x14ac:dyDescent="0.3">
      <c r="B97" s="53"/>
      <c r="C97" s="66">
        <v>7</v>
      </c>
      <c r="D97" s="80">
        <f>(((200*'ROI e Break Even'!$E$4*'ROI e Break Even'!$E$3)*COUNTA($D$7:D96)+1)-TCO!$G$27)/TCO!$G$27</f>
        <v>2.2840590219641834</v>
      </c>
      <c r="E97" s="80">
        <f>(((100*'ROI e Break Even'!$E$4*'ROI e Break Even'!$E$3)*COUNTA($E$7:E96)+1)-TCO!$G$27)/TCO!$G$27</f>
        <v>0.64203407216250796</v>
      </c>
      <c r="F97" s="11">
        <f>(((50*'ROI e Break Even'!$E$4*'ROI e Break Even'!$E$3)*COUNTA($F$7:F96)+1)-TCO!$G$27)/TCO!$G$27</f>
        <v>-0.17897840273832993</v>
      </c>
      <c r="H97" s="53"/>
      <c r="I97" s="68">
        <v>7</v>
      </c>
      <c r="J97" s="11">
        <f t="shared" si="2"/>
        <v>-47201.278466699026</v>
      </c>
    </row>
    <row r="98" spans="2:10" x14ac:dyDescent="0.3">
      <c r="B98" s="53"/>
      <c r="C98" s="66">
        <v>8</v>
      </c>
      <c r="D98" s="80">
        <f>(((200*'ROI e Break Even'!$E$4*'ROI e Break Even'!$E$3)*COUNTA($D$7:D97)+1)-TCO!$G$27)/TCO!$G$27</f>
        <v>2.3205484652931094</v>
      </c>
      <c r="E98" s="80">
        <f>(((100*'ROI e Break Even'!$E$4*'ROI e Break Even'!$E$3)*COUNTA($E$7:E97)+1)-TCO!$G$27)/TCO!$G$27</f>
        <v>0.66027879382697097</v>
      </c>
      <c r="F98" s="11">
        <f>(((50*'ROI e Break Even'!$E$4*'ROI e Break Even'!$E$3)*COUNTA($F$7:F97)+1)-TCO!$G$27)/TCO!$G$27</f>
        <v>-0.16985604190609838</v>
      </c>
      <c r="H98" s="53"/>
      <c r="I98" s="68">
        <v>8</v>
      </c>
      <c r="J98" s="11">
        <f t="shared" si="2"/>
        <v>-46766.240016830947</v>
      </c>
    </row>
    <row r="99" spans="2:10" x14ac:dyDescent="0.3">
      <c r="B99" s="53"/>
      <c r="C99" s="66">
        <v>9</v>
      </c>
      <c r="D99" s="80">
        <f>(((200*'ROI e Break Even'!$E$4*'ROI e Break Even'!$E$3)*COUNTA($D$7:D98)+1)-TCO!$G$27)/TCO!$G$27</f>
        <v>2.3570379086220359</v>
      </c>
      <c r="E99" s="80">
        <f>(((100*'ROI e Break Even'!$E$4*'ROI e Break Even'!$E$3)*COUNTA($E$7:E98)+1)-TCO!$G$27)/TCO!$G$27</f>
        <v>0.67852351549143408</v>
      </c>
      <c r="F99" s="11">
        <f>(((50*'ROI e Break Even'!$E$4*'ROI e Break Even'!$E$3)*COUNTA($F$7:F98)+1)-TCO!$G$27)/TCO!$G$27</f>
        <v>-0.16073368107386685</v>
      </c>
      <c r="H99" s="53"/>
      <c r="I99" s="68">
        <v>9</v>
      </c>
      <c r="J99" s="11">
        <f t="shared" si="2"/>
        <v>-46335.211171342489</v>
      </c>
    </row>
    <row r="100" spans="2:10" x14ac:dyDescent="0.3">
      <c r="B100" s="53"/>
      <c r="C100" s="66">
        <v>10</v>
      </c>
      <c r="D100" s="80">
        <f>(((200*'ROI e Break Even'!$E$4*'ROI e Break Even'!$E$3)*COUNTA($D$7:D99)+1)-TCO!$G$27)/TCO!$G$27</f>
        <v>2.3935273519509619</v>
      </c>
      <c r="E100" s="80">
        <f>(((100*'ROI e Break Even'!$E$4*'ROI e Break Even'!$E$3)*COUNTA($E$7:E99)+1)-TCO!$G$27)/TCO!$G$27</f>
        <v>0.69676823715589709</v>
      </c>
      <c r="F100" s="11">
        <f>(((50*'ROI e Break Even'!$E$4*'ROI e Break Even'!$E$3)*COUNTA($F$7:F99)+1)-TCO!$G$27)/TCO!$G$27</f>
        <v>-0.15161132024163532</v>
      </c>
      <c r="H100" s="53"/>
      <c r="I100" s="68">
        <v>10</v>
      </c>
      <c r="J100" s="11">
        <f t="shared" si="2"/>
        <v>-45908.154975046615</v>
      </c>
    </row>
    <row r="101" spans="2:10" x14ac:dyDescent="0.3">
      <c r="B101" s="53"/>
      <c r="C101" s="66">
        <v>11</v>
      </c>
      <c r="D101" s="80">
        <f>(((200*'ROI e Break Even'!$E$4*'ROI e Break Even'!$E$3)*COUNTA($D$7:D100)+1)-TCO!$G$27)/TCO!$G$27</f>
        <v>2.4300167952798879</v>
      </c>
      <c r="E101" s="80">
        <f>(((100*'ROI e Break Even'!$E$4*'ROI e Break Even'!$E$3)*COUNTA($E$7:E100)+1)-TCO!$G$27)/TCO!$G$27</f>
        <v>0.7150129588203602</v>
      </c>
      <c r="F101" s="11">
        <f>(((50*'ROI e Break Even'!$E$4*'ROI e Break Even'!$E$3)*COUNTA($F$7:F100)+1)-TCO!$G$27)/TCO!$G$27</f>
        <v>-0.14248895940940379</v>
      </c>
      <c r="H101" s="53"/>
      <c r="I101" s="68">
        <v>11</v>
      </c>
      <c r="J101" s="11">
        <f t="shared" si="2"/>
        <v>-45485.034813359933</v>
      </c>
    </row>
    <row r="102" spans="2:10" x14ac:dyDescent="0.3">
      <c r="B102" s="54"/>
      <c r="C102" s="4">
        <v>12</v>
      </c>
      <c r="D102" s="5">
        <f>(((200*'ROI e Break Even'!$E$4*'ROI e Break Even'!$E$3)*COUNTA($D$7:D101)+1)-TCO!$G$27)/TCO!$G$27</f>
        <v>2.4665062386088139</v>
      </c>
      <c r="E102" s="5">
        <f>(((100*'ROI e Break Even'!$E$4*'ROI e Break Even'!$E$3)*COUNTA($E$7:E101)+1)-TCO!$G$27)/TCO!$G$27</f>
        <v>0.7332576804848232</v>
      </c>
      <c r="F102" s="12">
        <f>(((50*'ROI e Break Even'!$E$4*'ROI e Break Even'!$E$3)*COUNTA($F$7:F101)+1)-TCO!$G$27)/TCO!$G$27</f>
        <v>-0.13336659857717226</v>
      </c>
      <c r="H102" s="54"/>
      <c r="I102" s="69">
        <v>12</v>
      </c>
      <c r="J102" s="12">
        <f t="shared" si="2"/>
        <v>-45065.814409163468</v>
      </c>
    </row>
    <row r="103" spans="2:10" x14ac:dyDescent="0.3">
      <c r="B103" s="58">
        <v>2032</v>
      </c>
      <c r="C103" s="23">
        <v>1</v>
      </c>
      <c r="D103" s="24">
        <f>(((200*'ROI e Break Even'!$E$4*'ROI e Break Even'!$E$3)*COUNTA($D$7:D102)+1)-TCO!$G$27)/TCO!$G$27</f>
        <v>2.5029956819377404</v>
      </c>
      <c r="E103" s="24">
        <f>(((100*'ROI e Break Even'!$E$4*'ROI e Break Even'!$E$3)*COUNTA($E$7:E102)+1)-TCO!$G$27)/TCO!$G$27</f>
        <v>0.75150240214928632</v>
      </c>
      <c r="F103" s="25">
        <f>(((50*'ROI e Break Even'!$E$4*'ROI e Break Even'!$E$3)*COUNTA($F$7:F102)+1)-TCO!$G$27)/TCO!$G$27</f>
        <v>-0.12424423774494073</v>
      </c>
      <c r="H103" s="58">
        <v>2032</v>
      </c>
      <c r="I103" s="79">
        <v>1</v>
      </c>
      <c r="J103" s="25">
        <f t="shared" si="2"/>
        <v>-44650.457819692347</v>
      </c>
    </row>
    <row r="104" spans="2:10" x14ac:dyDescent="0.3">
      <c r="B104" s="53"/>
      <c r="C104" s="66">
        <v>2</v>
      </c>
      <c r="D104" s="80">
        <f>(((200*'ROI e Break Even'!$E$4*'ROI e Break Even'!$E$3)*COUNTA($D$7:D103)+1)-TCO!$G$27)/TCO!$G$27</f>
        <v>2.5394851252666664</v>
      </c>
      <c r="E104" s="80">
        <f>(((100*'ROI e Break Even'!$E$4*'ROI e Break Even'!$E$3)*COUNTA($E$7:E103)+1)-TCO!$G$27)/TCO!$G$27</f>
        <v>0.76974712381374932</v>
      </c>
      <c r="F104" s="11">
        <f>(((50*'ROI e Break Even'!$E$4*'ROI e Break Even'!$E$3)*COUNTA($F$7:F103)+1)-TCO!$G$27)/TCO!$G$27</f>
        <v>-0.1151218769127092</v>
      </c>
      <c r="H104" s="53"/>
      <c r="I104" s="68">
        <v>2</v>
      </c>
      <c r="J104" s="11">
        <f t="shared" si="2"/>
        <v>-44238.929433454185</v>
      </c>
    </row>
    <row r="105" spans="2:10" x14ac:dyDescent="0.3">
      <c r="B105" s="53"/>
      <c r="C105" s="66">
        <v>3</v>
      </c>
      <c r="D105" s="80">
        <f>(((200*'ROI e Break Even'!$E$4*'ROI e Break Even'!$E$3)*COUNTA($D$7:D104)+1)-TCO!$G$27)/TCO!$G$27</f>
        <v>2.5759745685955924</v>
      </c>
      <c r="E105" s="80">
        <f>(((100*'ROI e Break Even'!$E$4*'ROI e Break Even'!$E$3)*COUNTA($E$7:E104)+1)-TCO!$G$27)/TCO!$G$27</f>
        <v>0.78799184547821244</v>
      </c>
      <c r="F105" s="11">
        <f>(((50*'ROI e Break Even'!$E$4*'ROI e Break Even'!$E$3)*COUNTA($F$7:F104)+1)-TCO!$G$27)/TCO!$G$27</f>
        <v>-0.10599951608047767</v>
      </c>
      <c r="H105" s="53"/>
      <c r="I105" s="68">
        <v>3</v>
      </c>
      <c r="J105" s="11">
        <f t="shared" si="2"/>
        <v>-43831.193967175852</v>
      </c>
    </row>
    <row r="106" spans="2:10" x14ac:dyDescent="0.3">
      <c r="B106" s="53"/>
      <c r="C106" s="66">
        <v>4</v>
      </c>
      <c r="D106" s="80">
        <f>(((200*'ROI e Break Even'!$E$4*'ROI e Break Even'!$E$3)*COUNTA($D$7:D105)+1)-TCO!$G$27)/TCO!$G$27</f>
        <v>2.6124640119245188</v>
      </c>
      <c r="E106" s="80">
        <f>(((100*'ROI e Break Even'!$E$4*'ROI e Break Even'!$E$3)*COUNTA($E$7:E105)+1)-TCO!$G$27)/TCO!$G$27</f>
        <v>0.80623656714267544</v>
      </c>
      <c r="F106" s="11">
        <f>(((50*'ROI e Break Even'!$E$4*'ROI e Break Even'!$E$3)*COUNTA($F$7:F105)+1)-TCO!$G$27)/TCO!$G$27</f>
        <v>-9.6877155248246138E-2</v>
      </c>
      <c r="H106" s="53"/>
      <c r="I106" s="68">
        <v>4</v>
      </c>
      <c r="J106" s="11">
        <f t="shared" si="2"/>
        <v>-43427.216462778379</v>
      </c>
    </row>
    <row r="107" spans="2:10" x14ac:dyDescent="0.3">
      <c r="B107" s="53"/>
      <c r="C107" s="66">
        <v>5</v>
      </c>
      <c r="D107" s="80">
        <f>(((200*'ROI e Break Even'!$E$4*'ROI e Break Even'!$E$3)*COUNTA($D$7:D106)+1)-TCO!$G$27)/TCO!$G$27</f>
        <v>2.6489534552534448</v>
      </c>
      <c r="E107" s="80">
        <f>(((100*'ROI e Break Even'!$E$4*'ROI e Break Even'!$E$3)*COUNTA($E$7:E106)+1)-TCO!$G$27)/TCO!$G$27</f>
        <v>0.82448128880713856</v>
      </c>
      <c r="F107" s="11">
        <f>(((50*'ROI e Break Even'!$E$4*'ROI e Break Even'!$E$3)*COUNTA($F$7:F106)+1)-TCO!$G$27)/TCO!$G$27</f>
        <v>-8.7754794416014609E-2</v>
      </c>
      <c r="H107" s="53"/>
      <c r="I107" s="68">
        <v>5</v>
      </c>
      <c r="J107" s="11">
        <f t="shared" si="2"/>
        <v>-43026.96228437977</v>
      </c>
    </row>
    <row r="108" spans="2:10" x14ac:dyDescent="0.3">
      <c r="B108" s="53"/>
      <c r="C108" s="66">
        <v>6</v>
      </c>
      <c r="D108" s="80">
        <f>(((200*'ROI e Break Even'!$E$4*'ROI e Break Even'!$E$3)*COUNTA($D$7:D107)+1)-TCO!$G$27)/TCO!$G$27</f>
        <v>2.6854428985823708</v>
      </c>
      <c r="E108" s="80">
        <f>(((100*'ROI e Break Even'!$E$4*'ROI e Break Even'!$E$3)*COUNTA($E$7:E107)+1)-TCO!$G$27)/TCO!$G$27</f>
        <v>0.84272601047160167</v>
      </c>
      <c r="F108" s="11">
        <f>(((50*'ROI e Break Even'!$E$4*'ROI e Break Even'!$E$3)*COUNTA($F$7:F107)+1)-TCO!$G$27)/TCO!$G$27</f>
        <v>-7.8632433583783079E-2</v>
      </c>
      <c r="H108" s="53"/>
      <c r="I108" s="68">
        <v>6</v>
      </c>
      <c r="J108" s="11">
        <f t="shared" si="2"/>
        <v>-42630.397115325402</v>
      </c>
    </row>
    <row r="109" spans="2:10" x14ac:dyDescent="0.3">
      <c r="B109" s="53"/>
      <c r="C109" s="66">
        <v>7</v>
      </c>
      <c r="D109" s="80">
        <f>(((200*'ROI e Break Even'!$E$4*'ROI e Break Even'!$E$3)*COUNTA($D$7:D108)+1)-TCO!$G$27)/TCO!$G$27</f>
        <v>2.7219323419112968</v>
      </c>
      <c r="E109" s="80">
        <f>(((100*'ROI e Break Even'!$E$4*'ROI e Break Even'!$E$3)*COUNTA($E$7:E108)+1)-TCO!$G$27)/TCO!$G$27</f>
        <v>0.86097073213606468</v>
      </c>
      <c r="F109" s="11">
        <f>(((50*'ROI e Break Even'!$E$4*'ROI e Break Even'!$E$3)*COUNTA($F$7:F108)+1)-TCO!$G$27)/TCO!$G$27</f>
        <v>-6.9510072751551535E-2</v>
      </c>
      <c r="H109" s="53"/>
      <c r="I109" s="68">
        <v>7</v>
      </c>
      <c r="J109" s="11">
        <f t="shared" si="2"/>
        <v>-42237.486955245819</v>
      </c>
    </row>
    <row r="110" spans="2:10" x14ac:dyDescent="0.3">
      <c r="B110" s="53"/>
      <c r="C110" s="66">
        <v>8</v>
      </c>
      <c r="D110" s="80">
        <f>(((200*'ROI e Break Even'!$E$4*'ROI e Break Even'!$E$3)*COUNTA($D$7:D109)+1)-TCO!$G$27)/TCO!$G$27</f>
        <v>2.7584217852402233</v>
      </c>
      <c r="E110" s="80">
        <f>(((100*'ROI e Break Even'!$E$4*'ROI e Break Even'!$E$3)*COUNTA($E$7:E109)+1)-TCO!$G$27)/TCO!$G$27</f>
        <v>0.87921545380052779</v>
      </c>
      <c r="F110" s="11">
        <f>(((50*'ROI e Break Even'!$E$4*'ROI e Break Even'!$E$3)*COUNTA($F$7:F109)+1)-TCO!$G$27)/TCO!$G$27</f>
        <v>-6.0387711919320013E-2</v>
      </c>
      <c r="H110" s="53"/>
      <c r="I110" s="68">
        <v>8</v>
      </c>
      <c r="J110" s="11">
        <f t="shared" si="2"/>
        <v>-41848.198117141634</v>
      </c>
    </row>
    <row r="111" spans="2:10" x14ac:dyDescent="0.3">
      <c r="B111" s="53"/>
      <c r="C111" s="66">
        <v>9</v>
      </c>
      <c r="D111" s="80">
        <f>(((200*'ROI e Break Even'!$E$4*'ROI e Break Even'!$E$3)*COUNTA($D$7:D110)+1)-TCO!$G$27)/TCO!$G$27</f>
        <v>2.7949112285691493</v>
      </c>
      <c r="E111" s="80">
        <f>(((100*'ROI e Break Even'!$E$4*'ROI e Break Even'!$E$3)*COUNTA($E$7:E110)+1)-TCO!$G$27)/TCO!$G$27</f>
        <v>0.89746017546499079</v>
      </c>
      <c r="F111" s="11">
        <f>(((50*'ROI e Break Even'!$E$4*'ROI e Break Even'!$E$3)*COUNTA($F$7:F110)+1)-TCO!$G$27)/TCO!$G$27</f>
        <v>-5.1265351087088476E-2</v>
      </c>
      <c r="H111" s="53"/>
      <c r="I111" s="68">
        <v>9</v>
      </c>
      <c r="J111" s="11">
        <f t="shared" si="2"/>
        <v>-41462.49722449531</v>
      </c>
    </row>
    <row r="112" spans="2:10" x14ac:dyDescent="0.3">
      <c r="B112" s="53"/>
      <c r="C112" s="66">
        <v>10</v>
      </c>
      <c r="D112" s="80">
        <f>(((200*'ROI e Break Even'!$E$4*'ROI e Break Even'!$E$3)*COUNTA($D$7:D111)+1)-TCO!$G$27)/TCO!$G$27</f>
        <v>2.8314006718980753</v>
      </c>
      <c r="E112" s="80">
        <f>(((100*'ROI e Break Even'!$E$4*'ROI e Break Even'!$E$3)*COUNTA($E$7:E111)+1)-TCO!$G$27)/TCO!$G$27</f>
        <v>0.91570489712945391</v>
      </c>
      <c r="F112" s="11">
        <f>(((50*'ROI e Break Even'!$E$4*'ROI e Break Even'!$E$3)*COUNTA($F$7:F111)+1)-TCO!$G$27)/TCO!$G$27</f>
        <v>-4.2142990254856946E-2</v>
      </c>
      <c r="H112" s="53"/>
      <c r="I112" s="68">
        <v>10</v>
      </c>
      <c r="J112" s="11">
        <f t="shared" si="2"/>
        <v>-41080.351208409542</v>
      </c>
    </row>
    <row r="113" spans="2:10" x14ac:dyDescent="0.3">
      <c r="B113" s="53"/>
      <c r="C113" s="66">
        <v>11</v>
      </c>
      <c r="D113" s="80">
        <f>(((200*'ROI e Break Even'!$E$4*'ROI e Break Even'!$E$3)*COUNTA($D$7:D112)+1)-TCO!$G$27)/TCO!$G$27</f>
        <v>2.8678901152270013</v>
      </c>
      <c r="E113" s="80">
        <f>(((100*'ROI e Break Even'!$E$4*'ROI e Break Even'!$E$3)*COUNTA($E$7:E112)+1)-TCO!$G$27)/TCO!$G$27</f>
        <v>0.93394961879391691</v>
      </c>
      <c r="F113" s="11">
        <f>(((50*'ROI e Break Even'!$E$4*'ROI e Break Even'!$E$3)*COUNTA($F$7:F112)+1)-TCO!$G$27)/TCO!$G$27</f>
        <v>-3.3020629422625417E-2</v>
      </c>
      <c r="H113" s="53"/>
      <c r="I113" s="68">
        <v>11</v>
      </c>
      <c r="J113" s="11">
        <f t="shared" si="2"/>
        <v>-40701.727304772037</v>
      </c>
    </row>
    <row r="114" spans="2:10" x14ac:dyDescent="0.3">
      <c r="B114" s="54"/>
      <c r="C114" s="4">
        <v>12</v>
      </c>
      <c r="D114" s="5">
        <f>(((200*'ROI e Break Even'!$E$4*'ROI e Break Even'!$E$3)*COUNTA($D$7:D113)+1)-TCO!$G$27)/TCO!$G$27</f>
        <v>2.9043795585559278</v>
      </c>
      <c r="E114" s="5">
        <f>(((100*'ROI e Break Even'!$E$4*'ROI e Break Even'!$E$3)*COUNTA($E$7:E113)+1)-TCO!$G$27)/TCO!$G$27</f>
        <v>0.95219434045838003</v>
      </c>
      <c r="F114" s="12">
        <f>(((50*'ROI e Break Even'!$E$4*'ROI e Break Even'!$E$3)*COUNTA($F$7:F113)+1)-TCO!$G$27)/TCO!$G$27</f>
        <v>-2.3898268590393883E-2</v>
      </c>
      <c r="H114" s="54"/>
      <c r="I114" s="69">
        <v>12</v>
      </c>
      <c r="J114" s="12">
        <f t="shared" si="2"/>
        <v>-40326.593051446391</v>
      </c>
    </row>
    <row r="115" spans="2:10" x14ac:dyDescent="0.3">
      <c r="B115" s="53">
        <v>2033</v>
      </c>
      <c r="C115" s="66">
        <v>1</v>
      </c>
      <c r="D115" s="80">
        <f>(((200*'ROI e Break Even'!$E$4*'ROI e Break Even'!$E$3)*COUNTA($D$7:D114)+1)-TCO!$G$27)/TCO!$G$27</f>
        <v>2.9408690018848538</v>
      </c>
      <c r="E115" s="80">
        <f>(((100*'ROI e Break Even'!$E$4*'ROI e Break Even'!$E$3)*COUNTA($E$7:E114)+1)-TCO!$G$27)/TCO!$G$27</f>
        <v>0.97043906212284303</v>
      </c>
      <c r="F115" s="11">
        <f>(((50*'ROI e Break Even'!$E$4*'ROI e Break Even'!$E$3)*COUNTA($F$7:F114)+1)-TCO!$G$27)/TCO!$G$27</f>
        <v>-1.4775907758162352E-2</v>
      </c>
      <c r="H115" s="58">
        <v>2033</v>
      </c>
      <c r="I115" s="79">
        <v>1</v>
      </c>
      <c r="J115" s="25">
        <f t="shared" si="2"/>
        <v>-39954.916285488893</v>
      </c>
    </row>
    <row r="116" spans="2:10" x14ac:dyDescent="0.3">
      <c r="B116" s="53"/>
      <c r="C116" s="66">
        <v>2</v>
      </c>
      <c r="D116" s="80">
        <f>(((200*'ROI e Break Even'!$E$4*'ROI e Break Even'!$E$3)*COUNTA($D$7:D115)+1)-TCO!$G$27)/TCO!$G$27</f>
        <v>2.9773584452137798</v>
      </c>
      <c r="E116" s="80">
        <f>(((100*'ROI e Break Even'!$E$4*'ROI e Break Even'!$E$3)*COUNTA($E$7:E115)+1)-TCO!$G$27)/TCO!$G$27</f>
        <v>0.98868378378730615</v>
      </c>
      <c r="F116" s="11">
        <f>(((50*'ROI e Break Even'!$E$4*'ROI e Break Even'!$E$3)*COUNTA($F$7:F115)+1)-TCO!$G$27)/TCO!$G$27</f>
        <v>-5.6535469259308205E-3</v>
      </c>
      <c r="H116" s="53"/>
      <c r="I116" s="68">
        <v>2</v>
      </c>
      <c r="J116" s="11">
        <f t="shared" si="2"/>
        <v>-39586.665140390971</v>
      </c>
    </row>
    <row r="117" spans="2:10" ht="15" thickBot="1" x14ac:dyDescent="0.35">
      <c r="B117" s="59"/>
      <c r="C117" s="13">
        <v>3</v>
      </c>
      <c r="D117" s="14">
        <f>(((200*'ROI e Break Even'!$E$4*'ROI e Break Even'!$E$3)*COUNTA($D$7:D116)+1)-TCO!$G$27)/TCO!$G$27</f>
        <v>3.0138478885427058</v>
      </c>
      <c r="E117" s="14">
        <f>(((100*'ROI e Break Even'!$E$4*'ROI e Break Even'!$E$3)*COUNTA($E$7:E116)+1)-TCO!$G$27)/TCO!$G$27</f>
        <v>1.0069285054517692</v>
      </c>
      <c r="F117" s="15">
        <f>(((50*'ROI e Break Even'!$E$4*'ROI e Break Even'!$E$3)*COUNTA($F$7:F116)+1)-TCO!$G$27)/TCO!$G$27</f>
        <v>3.4688139063007114E-3</v>
      </c>
      <c r="H117" s="53"/>
      <c r="I117" s="68">
        <v>3</v>
      </c>
      <c r="J117" s="11">
        <f t="shared" si="2"/>
        <v>-39221.808043347031</v>
      </c>
    </row>
    <row r="118" spans="2:10" x14ac:dyDescent="0.3">
      <c r="F118" s="80"/>
      <c r="H118" s="53"/>
      <c r="I118" s="68">
        <v>4</v>
      </c>
      <c r="J118" s="11">
        <f t="shared" si="2"/>
        <v>-38860.313712547519</v>
      </c>
    </row>
    <row r="119" spans="2:10" x14ac:dyDescent="0.3">
      <c r="H119" s="53"/>
      <c r="I119" s="68">
        <v>5</v>
      </c>
      <c r="J119" s="11">
        <f>J118-(J118*$J$3)</f>
        <v>-38502.151154496874</v>
      </c>
    </row>
    <row r="120" spans="2:10" x14ac:dyDescent="0.3">
      <c r="H120" s="53"/>
      <c r="I120" s="68">
        <v>6</v>
      </c>
      <c r="J120" s="11">
        <f t="shared" ref="J120:J127" si="3">J119-(J119*$J$3)</f>
        <v>-38147.289661356263</v>
      </c>
    </row>
    <row r="121" spans="2:10" x14ac:dyDescent="0.3">
      <c r="H121" s="53"/>
      <c r="I121" s="68">
        <v>7</v>
      </c>
      <c r="J121" s="11">
        <f t="shared" si="3"/>
        <v>-37795.698808310764</v>
      </c>
    </row>
    <row r="122" spans="2:10" x14ac:dyDescent="0.3">
      <c r="H122" s="53"/>
      <c r="I122" s="68">
        <v>8</v>
      </c>
      <c r="J122" s="11">
        <f t="shared" si="3"/>
        <v>-37447.348450960832</v>
      </c>
    </row>
    <row r="123" spans="2:10" x14ac:dyDescent="0.3">
      <c r="H123" s="53"/>
      <c r="I123" s="68">
        <v>9</v>
      </c>
      <c r="J123" s="11">
        <f t="shared" si="3"/>
        <v>-37102.208722737807</v>
      </c>
    </row>
    <row r="124" spans="2:10" x14ac:dyDescent="0.3">
      <c r="H124" s="53"/>
      <c r="I124" s="68">
        <v>10</v>
      </c>
      <c r="J124" s="11">
        <f t="shared" si="3"/>
        <v>-36760.25003234324</v>
      </c>
    </row>
    <row r="125" spans="2:10" x14ac:dyDescent="0.3">
      <c r="H125" s="53"/>
      <c r="I125" s="68">
        <v>11</v>
      </c>
      <c r="J125" s="11">
        <f t="shared" si="3"/>
        <v>-36421.443061211809</v>
      </c>
    </row>
    <row r="126" spans="2:10" x14ac:dyDescent="0.3">
      <c r="H126" s="54"/>
      <c r="I126" s="69">
        <v>12</v>
      </c>
      <c r="J126" s="12">
        <f t="shared" si="3"/>
        <v>-36085.75876099764</v>
      </c>
    </row>
    <row r="127" spans="2:10" x14ac:dyDescent="0.3">
      <c r="H127" s="58">
        <v>2034</v>
      </c>
      <c r="I127" s="79">
        <v>1</v>
      </c>
      <c r="J127" s="25">
        <f t="shared" si="3"/>
        <v>-35753.168351083776</v>
      </c>
    </row>
    <row r="128" spans="2:10" x14ac:dyDescent="0.3">
      <c r="H128" s="53"/>
      <c r="I128" s="68">
        <v>2</v>
      </c>
      <c r="J128" s="11">
        <f>J127-(J127*$J$3)</f>
        <v>-35423.64331611462</v>
      </c>
    </row>
    <row r="129" spans="8:10" x14ac:dyDescent="0.3">
      <c r="H129" s="53"/>
      <c r="I129" s="68">
        <v>3</v>
      </c>
      <c r="J129" s="11">
        <f t="shared" ref="J129:J133" si="4">J128-(J128*$J$3)</f>
        <v>-35097.1554035511</v>
      </c>
    </row>
    <row r="130" spans="8:10" x14ac:dyDescent="0.3">
      <c r="H130" s="53"/>
      <c r="I130" s="68">
        <v>4</v>
      </c>
      <c r="J130" s="11">
        <f t="shared" si="4"/>
        <v>-34773.676621248371</v>
      </c>
    </row>
    <row r="131" spans="8:10" x14ac:dyDescent="0.3">
      <c r="H131" s="53"/>
      <c r="I131" s="68">
        <v>5</v>
      </c>
      <c r="J131" s="11">
        <f t="shared" si="4"/>
        <v>-34453.179235055868</v>
      </c>
    </row>
    <row r="132" spans="8:10" x14ac:dyDescent="0.3">
      <c r="H132" s="53"/>
      <c r="I132" s="68">
        <v>6</v>
      </c>
      <c r="J132" s="11">
        <f t="shared" si="4"/>
        <v>-34135.635766439438</v>
      </c>
    </row>
    <row r="133" spans="8:10" x14ac:dyDescent="0.3">
      <c r="H133" s="53"/>
      <c r="I133" s="68">
        <v>7</v>
      </c>
      <c r="J133" s="11">
        <f t="shared" si="4"/>
        <v>-33821.01899012542</v>
      </c>
    </row>
    <row r="134" spans="8:10" x14ac:dyDescent="0.3">
      <c r="H134" s="53"/>
      <c r="I134" s="68">
        <v>8</v>
      </c>
      <c r="J134" s="11">
        <f>J133-(J133*$J$3)</f>
        <v>-33509.301931766429</v>
      </c>
    </row>
    <row r="135" spans="8:10" x14ac:dyDescent="0.3">
      <c r="H135" s="53"/>
      <c r="I135" s="68">
        <v>9</v>
      </c>
      <c r="J135" s="11">
        <f t="shared" ref="J135:J143" si="5">J134-(J134*$J$3)</f>
        <v>-33200.457865628647</v>
      </c>
    </row>
    <row r="136" spans="8:10" x14ac:dyDescent="0.3">
      <c r="H136" s="53"/>
      <c r="I136" s="68">
        <v>10</v>
      </c>
      <c r="J136" s="11">
        <f t="shared" si="5"/>
        <v>-32894.460312300434</v>
      </c>
    </row>
    <row r="137" spans="8:10" x14ac:dyDescent="0.3">
      <c r="H137" s="53"/>
      <c r="I137" s="68">
        <v>11</v>
      </c>
      <c r="J137" s="11">
        <f t="shared" si="5"/>
        <v>-32591.283036422064</v>
      </c>
    </row>
    <row r="138" spans="8:10" x14ac:dyDescent="0.3">
      <c r="H138" s="54"/>
      <c r="I138" s="69">
        <v>12</v>
      </c>
      <c r="J138" s="12">
        <f t="shared" si="5"/>
        <v>-32290.900044436374</v>
      </c>
    </row>
    <row r="139" spans="8:10" x14ac:dyDescent="0.3">
      <c r="H139" s="58">
        <v>2035</v>
      </c>
      <c r="I139" s="79">
        <v>1</v>
      </c>
      <c r="J139" s="25">
        <f t="shared" si="5"/>
        <v>-31993.285582360153</v>
      </c>
    </row>
    <row r="140" spans="8:10" x14ac:dyDescent="0.3">
      <c r="H140" s="53"/>
      <c r="I140" s="68">
        <v>2</v>
      </c>
      <c r="J140" s="11">
        <f t="shared" si="5"/>
        <v>-31698.414133576069</v>
      </c>
    </row>
    <row r="141" spans="8:10" x14ac:dyDescent="0.3">
      <c r="H141" s="53"/>
      <c r="I141" s="68">
        <v>3</v>
      </c>
      <c r="J141" s="11">
        <f t="shared" si="5"/>
        <v>-31406.260416644942</v>
      </c>
    </row>
    <row r="142" spans="8:10" x14ac:dyDescent="0.3">
      <c r="H142" s="53"/>
      <c r="I142" s="68">
        <v>4</v>
      </c>
      <c r="J142" s="11">
        <f t="shared" si="5"/>
        <v>-31116.799383138197</v>
      </c>
    </row>
    <row r="143" spans="8:10" x14ac:dyDescent="0.3">
      <c r="H143" s="53"/>
      <c r="I143" s="68">
        <v>5</v>
      </c>
      <c r="J143" s="11">
        <f t="shared" si="5"/>
        <v>-30830.006215490273</v>
      </c>
    </row>
    <row r="144" spans="8:10" x14ac:dyDescent="0.3">
      <c r="H144" s="53"/>
      <c r="I144" s="68">
        <v>6</v>
      </c>
      <c r="J144" s="11">
        <f>J143-(J143*$J$3)</f>
        <v>-30545.856324870838</v>
      </c>
    </row>
    <row r="145" spans="8:10" x14ac:dyDescent="0.3">
      <c r="H145" s="53"/>
      <c r="I145" s="68">
        <v>7</v>
      </c>
      <c r="J145" s="11">
        <f t="shared" ref="J145:J149" si="6">J144-(J144*$J$3)</f>
        <v>-30264.325349076611</v>
      </c>
    </row>
    <row r="146" spans="8:10" x14ac:dyDescent="0.3">
      <c r="H146" s="53"/>
      <c r="I146" s="68">
        <v>8</v>
      </c>
      <c r="J146" s="11">
        <f t="shared" si="6"/>
        <v>-29985.389150442621</v>
      </c>
    </row>
    <row r="147" spans="8:10" x14ac:dyDescent="0.3">
      <c r="H147" s="53"/>
      <c r="I147" s="68">
        <v>9</v>
      </c>
      <c r="J147" s="11">
        <f t="shared" si="6"/>
        <v>-29709.023813772706</v>
      </c>
    </row>
    <row r="148" spans="8:10" x14ac:dyDescent="0.3">
      <c r="H148" s="53"/>
      <c r="I148" s="68">
        <v>10</v>
      </c>
      <c r="J148" s="11">
        <f t="shared" si="6"/>
        <v>-29435.205644289101</v>
      </c>
    </row>
    <row r="149" spans="8:10" x14ac:dyDescent="0.3">
      <c r="H149" s="53"/>
      <c r="I149" s="68">
        <v>11</v>
      </c>
      <c r="J149" s="11">
        <f t="shared" si="6"/>
        <v>-29163.911165600904</v>
      </c>
    </row>
    <row r="150" spans="8:10" x14ac:dyDescent="0.3">
      <c r="H150" s="54"/>
      <c r="I150" s="69">
        <v>12</v>
      </c>
      <c r="J150" s="12">
        <f>J149-(J149*$J$3)</f>
        <v>-28895.117117691283</v>
      </c>
    </row>
    <row r="151" spans="8:10" x14ac:dyDescent="0.3">
      <c r="H151" s="58">
        <v>2036</v>
      </c>
      <c r="I151" s="79">
        <v>1</v>
      </c>
      <c r="J151" s="25">
        <f t="shared" ref="J151:J156" si="7">J150-(J150*$J$3)</f>
        <v>-28628.800454923228</v>
      </c>
    </row>
    <row r="152" spans="8:10" x14ac:dyDescent="0.3">
      <c r="H152" s="53"/>
      <c r="I152" s="68">
        <v>2</v>
      </c>
      <c r="J152" s="11">
        <f t="shared" si="7"/>
        <v>-28364.938344063685</v>
      </c>
    </row>
    <row r="153" spans="8:10" x14ac:dyDescent="0.3">
      <c r="H153" s="53"/>
      <c r="I153" s="68">
        <v>3</v>
      </c>
      <c r="J153" s="11">
        <f t="shared" si="7"/>
        <v>-28103.508162325899</v>
      </c>
    </row>
    <row r="154" spans="8:10" x14ac:dyDescent="0.3">
      <c r="H154" s="53"/>
      <c r="I154" s="68">
        <v>4</v>
      </c>
      <c r="J154" s="11">
        <f t="shared" si="7"/>
        <v>-27844.487495429796</v>
      </c>
    </row>
    <row r="155" spans="8:10" x14ac:dyDescent="0.3">
      <c r="H155" s="53"/>
      <c r="I155" s="68">
        <v>5</v>
      </c>
      <c r="J155" s="11">
        <f t="shared" si="7"/>
        <v>-27587.854135680253</v>
      </c>
    </row>
    <row r="156" spans="8:10" x14ac:dyDescent="0.3">
      <c r="H156" s="53"/>
      <c r="I156" s="68">
        <v>6</v>
      </c>
      <c r="J156" s="11">
        <f t="shared" si="7"/>
        <v>-27333.586080063065</v>
      </c>
    </row>
    <row r="157" spans="8:10" x14ac:dyDescent="0.3">
      <c r="H157" s="53"/>
      <c r="I157" s="68">
        <v>7</v>
      </c>
      <c r="J157" s="11">
        <f>J156-(J156*$J$3)</f>
        <v>-27081.661528358483</v>
      </c>
    </row>
    <row r="158" spans="8:10" x14ac:dyDescent="0.3">
      <c r="H158" s="53"/>
      <c r="I158" s="68">
        <v>8</v>
      </c>
      <c r="J158" s="11">
        <f t="shared" ref="J158:J161" si="8">J157-(J157*$J$3)</f>
        <v>-26832.058881272114</v>
      </c>
    </row>
    <row r="159" spans="8:10" x14ac:dyDescent="0.3">
      <c r="H159" s="53"/>
      <c r="I159" s="68">
        <v>9</v>
      </c>
      <c r="J159" s="11">
        <f t="shared" si="8"/>
        <v>-26584.756738583055</v>
      </c>
    </row>
    <row r="160" spans="8:10" x14ac:dyDescent="0.3">
      <c r="H160" s="53"/>
      <c r="I160" s="68">
        <v>10</v>
      </c>
      <c r="J160" s="11">
        <f t="shared" si="8"/>
        <v>-26339.733897309114</v>
      </c>
    </row>
    <row r="161" spans="8:10" x14ac:dyDescent="0.3">
      <c r="H161" s="53"/>
      <c r="I161" s="68">
        <v>11</v>
      </c>
      <c r="J161" s="11">
        <f t="shared" si="8"/>
        <v>-26096.969349888914</v>
      </c>
    </row>
    <row r="162" spans="8:10" x14ac:dyDescent="0.3">
      <c r="H162" s="54"/>
      <c r="I162" s="69">
        <v>12</v>
      </c>
      <c r="J162" s="12">
        <f>J161-(J161*$J$3)</f>
        <v>-25856.442282380773</v>
      </c>
    </row>
    <row r="163" spans="8:10" x14ac:dyDescent="0.3">
      <c r="H163" s="58">
        <v>2037</v>
      </c>
      <c r="I163" s="79">
        <v>1</v>
      </c>
      <c r="J163" s="25">
        <f t="shared" ref="J163:J174" si="9">J162-(J162*$J$3)</f>
        <v>-25618.132072678163</v>
      </c>
    </row>
    <row r="164" spans="8:10" x14ac:dyDescent="0.3">
      <c r="H164" s="53"/>
      <c r="I164" s="68">
        <v>2</v>
      </c>
      <c r="J164" s="11">
        <f t="shared" si="9"/>
        <v>-25382.018288741645</v>
      </c>
    </row>
    <row r="165" spans="8:10" x14ac:dyDescent="0.3">
      <c r="H165" s="53"/>
      <c r="I165" s="68">
        <v>3</v>
      </c>
      <c r="J165" s="11">
        <f t="shared" si="9"/>
        <v>-25148.080686847075</v>
      </c>
    </row>
    <row r="166" spans="8:10" x14ac:dyDescent="0.3">
      <c r="H166" s="53"/>
      <c r="I166" s="68">
        <v>4</v>
      </c>
      <c r="J166" s="11">
        <f t="shared" si="9"/>
        <v>-24916.299209849967</v>
      </c>
    </row>
    <row r="167" spans="8:10" x14ac:dyDescent="0.3">
      <c r="H167" s="53"/>
      <c r="I167" s="68">
        <v>5</v>
      </c>
      <c r="J167" s="11">
        <f t="shared" si="9"/>
        <v>-24686.653985465851</v>
      </c>
    </row>
    <row r="168" spans="8:10" x14ac:dyDescent="0.3">
      <c r="H168" s="53"/>
      <c r="I168" s="68">
        <v>6</v>
      </c>
      <c r="J168" s="11">
        <f t="shared" si="9"/>
        <v>-24459.125324566474</v>
      </c>
    </row>
    <row r="169" spans="8:10" x14ac:dyDescent="0.3">
      <c r="H169" s="53"/>
      <c r="I169" s="68">
        <v>7</v>
      </c>
      <c r="J169" s="11">
        <f t="shared" si="9"/>
        <v>-24233.693719491719</v>
      </c>
    </row>
    <row r="170" spans="8:10" x14ac:dyDescent="0.3">
      <c r="H170" s="53"/>
      <c r="I170" s="68">
        <v>8</v>
      </c>
      <c r="J170" s="11">
        <f t="shared" si="9"/>
        <v>-24010.33984237707</v>
      </c>
    </row>
    <row r="171" spans="8:10" x14ac:dyDescent="0.3">
      <c r="H171" s="53"/>
      <c r="I171" s="68">
        <v>9</v>
      </c>
      <c r="J171" s="11">
        <f t="shared" si="9"/>
        <v>-23789.044543496497</v>
      </c>
    </row>
    <row r="172" spans="8:10" x14ac:dyDescent="0.3">
      <c r="H172" s="53"/>
      <c r="I172" s="68">
        <v>10</v>
      </c>
      <c r="J172" s="11">
        <f t="shared" si="9"/>
        <v>-23569.788849620603</v>
      </c>
    </row>
    <row r="173" spans="8:10" x14ac:dyDescent="0.3">
      <c r="H173" s="53"/>
      <c r="I173" s="68">
        <v>11</v>
      </c>
      <c r="J173" s="11">
        <f t="shared" si="9"/>
        <v>-23352.553962389935</v>
      </c>
    </row>
    <row r="174" spans="8:10" x14ac:dyDescent="0.3">
      <c r="H174" s="54"/>
      <c r="I174" s="69">
        <v>12</v>
      </c>
      <c r="J174" s="12">
        <f t="shared" si="9"/>
        <v>-23137.321256703242</v>
      </c>
    </row>
    <row r="175" spans="8:10" x14ac:dyDescent="0.3">
      <c r="H175" s="58">
        <v>2038</v>
      </c>
      <c r="I175" s="79">
        <v>1</v>
      </c>
      <c r="J175" s="25">
        <f>J174-(J174*$J$3)</f>
        <v>-22924.072279120628</v>
      </c>
    </row>
    <row r="176" spans="8:10" x14ac:dyDescent="0.3">
      <c r="H176" s="53"/>
      <c r="I176" s="68">
        <v>2</v>
      </c>
      <c r="J176" s="11">
        <f t="shared" ref="J176:J182" si="10">J175-(J175*$J$3)</f>
        <v>-22712.7887462814</v>
      </c>
    </row>
    <row r="177" spans="8:10" x14ac:dyDescent="0.3">
      <c r="H177" s="53"/>
      <c r="I177" s="68">
        <v>3</v>
      </c>
      <c r="J177" s="11">
        <f t="shared" si="10"/>
        <v>-22503.452543336505</v>
      </c>
    </row>
    <row r="178" spans="8:10" x14ac:dyDescent="0.3">
      <c r="H178" s="53"/>
      <c r="I178" s="68">
        <v>4</v>
      </c>
      <c r="J178" s="11">
        <f t="shared" si="10"/>
        <v>-22296.045722395422</v>
      </c>
    </row>
    <row r="179" spans="8:10" x14ac:dyDescent="0.3">
      <c r="H179" s="53"/>
      <c r="I179" s="68">
        <v>5</v>
      </c>
      <c r="J179" s="11">
        <f t="shared" si="10"/>
        <v>-22090.550500987345</v>
      </c>
    </row>
    <row r="180" spans="8:10" x14ac:dyDescent="0.3">
      <c r="H180" s="53"/>
      <c r="I180" s="68">
        <v>6</v>
      </c>
      <c r="J180" s="11">
        <f t="shared" si="10"/>
        <v>-21886.949260536578</v>
      </c>
    </row>
    <row r="181" spans="8:10" x14ac:dyDescent="0.3">
      <c r="H181" s="53"/>
      <c r="I181" s="68">
        <v>7</v>
      </c>
      <c r="J181" s="11">
        <f t="shared" si="10"/>
        <v>-21685.224544851964</v>
      </c>
    </row>
    <row r="182" spans="8:10" x14ac:dyDescent="0.3">
      <c r="H182" s="53"/>
      <c r="I182" s="68">
        <v>8</v>
      </c>
      <c r="J182" s="11">
        <f t="shared" si="10"/>
        <v>-21485.359058630245</v>
      </c>
    </row>
    <row r="183" spans="8:10" x14ac:dyDescent="0.3">
      <c r="H183" s="53"/>
      <c r="I183" s="68">
        <v>9</v>
      </c>
      <c r="J183" s="11">
        <f>J182-(J182*$J$3)</f>
        <v>-21287.335665973202</v>
      </c>
    </row>
    <row r="184" spans="8:10" x14ac:dyDescent="0.3">
      <c r="H184" s="53"/>
      <c r="I184" s="68">
        <v>10</v>
      </c>
      <c r="J184" s="11">
        <f t="shared" ref="J184:J198" si="11">J183-(J183*$J$3)</f>
        <v>-21091.137388918483</v>
      </c>
    </row>
    <row r="185" spans="8:10" x14ac:dyDescent="0.3">
      <c r="H185" s="53"/>
      <c r="I185" s="68">
        <v>11</v>
      </c>
      <c r="J185" s="11">
        <f t="shared" si="11"/>
        <v>-20896.747405983951</v>
      </c>
    </row>
    <row r="186" spans="8:10" x14ac:dyDescent="0.3">
      <c r="H186" s="54"/>
      <c r="I186" s="69">
        <v>12</v>
      </c>
      <c r="J186" s="12">
        <f t="shared" si="11"/>
        <v>-20704.149050725468</v>
      </c>
    </row>
    <row r="187" spans="8:10" x14ac:dyDescent="0.3">
      <c r="H187" s="58">
        <v>2039</v>
      </c>
      <c r="I187" s="79">
        <v>1</v>
      </c>
      <c r="J187" s="25">
        <f t="shared" si="11"/>
        <v>-20513.325810307946</v>
      </c>
    </row>
    <row r="188" spans="8:10" x14ac:dyDescent="0.3">
      <c r="H188" s="53"/>
      <c r="I188" s="68">
        <v>2</v>
      </c>
      <c r="J188" s="11">
        <f t="shared" si="11"/>
        <v>-20324.261324089606</v>
      </c>
    </row>
    <row r="189" spans="8:10" x14ac:dyDescent="0.3">
      <c r="H189" s="53"/>
      <c r="I189" s="68">
        <v>3</v>
      </c>
      <c r="J189" s="11">
        <f t="shared" si="11"/>
        <v>-20136.939382219247</v>
      </c>
    </row>
    <row r="190" spans="8:10" x14ac:dyDescent="0.3">
      <c r="H190" s="53"/>
      <c r="I190" s="68">
        <v>4</v>
      </c>
      <c r="J190" s="11">
        <f t="shared" si="11"/>
        <v>-19951.343924246459</v>
      </c>
    </row>
    <row r="191" spans="8:10" x14ac:dyDescent="0.3">
      <c r="H191" s="53"/>
      <c r="I191" s="68">
        <v>5</v>
      </c>
      <c r="J191" s="11">
        <f t="shared" si="11"/>
        <v>-19767.459037744655</v>
      </c>
    </row>
    <row r="192" spans="8:10" x14ac:dyDescent="0.3">
      <c r="H192" s="53"/>
      <c r="I192" s="68">
        <v>6</v>
      </c>
      <c r="J192" s="11">
        <f t="shared" si="11"/>
        <v>-19585.268956946777</v>
      </c>
    </row>
    <row r="193" spans="8:10" x14ac:dyDescent="0.3">
      <c r="H193" s="53"/>
      <c r="I193" s="68">
        <v>7</v>
      </c>
      <c r="J193" s="11">
        <f t="shared" si="11"/>
        <v>-19404.758061393582</v>
      </c>
    </row>
    <row r="194" spans="8:10" x14ac:dyDescent="0.3">
      <c r="H194" s="53"/>
      <c r="I194" s="68">
        <v>8</v>
      </c>
      <c r="J194" s="11">
        <f t="shared" si="11"/>
        <v>-19225.910874594403</v>
      </c>
    </row>
    <row r="195" spans="8:10" x14ac:dyDescent="0.3">
      <c r="H195" s="53"/>
      <c r="I195" s="68">
        <v>9</v>
      </c>
      <c r="J195" s="11">
        <f t="shared" si="11"/>
        <v>-19048.712062700226</v>
      </c>
    </row>
    <row r="196" spans="8:10" x14ac:dyDescent="0.3">
      <c r="H196" s="53"/>
      <c r="I196" s="68">
        <v>10</v>
      </c>
      <c r="J196" s="11">
        <f t="shared" si="11"/>
        <v>-18873.146433189006</v>
      </c>
    </row>
    <row r="197" spans="8:10" x14ac:dyDescent="0.3">
      <c r="H197" s="53"/>
      <c r="I197" s="68">
        <v>11</v>
      </c>
      <c r="J197" s="11">
        <f t="shared" si="11"/>
        <v>-18699.198933563115</v>
      </c>
    </row>
    <row r="198" spans="8:10" x14ac:dyDescent="0.3">
      <c r="H198" s="54"/>
      <c r="I198" s="69">
        <v>12</v>
      </c>
      <c r="J198" s="12">
        <f t="shared" si="11"/>
        <v>-18526.854650058776</v>
      </c>
    </row>
    <row r="199" spans="8:10" x14ac:dyDescent="0.3">
      <c r="H199" s="58">
        <v>2040</v>
      </c>
      <c r="I199" s="79">
        <v>1</v>
      </c>
      <c r="J199" s="25">
        <f>J198-(J198*$J$3)</f>
        <v>-18356.098806367401</v>
      </c>
    </row>
    <row r="200" spans="8:10" x14ac:dyDescent="0.3">
      <c r="H200" s="53"/>
      <c r="I200" s="68">
        <v>2</v>
      </c>
      <c r="J200" s="11">
        <f t="shared" ref="J200:J207" si="12">J199-(J199*$J$3)</f>
        <v>-18186.916762368714</v>
      </c>
    </row>
    <row r="201" spans="8:10" x14ac:dyDescent="0.3">
      <c r="H201" s="53"/>
      <c r="I201" s="68">
        <v>3</v>
      </c>
      <c r="J201" s="11">
        <f t="shared" si="12"/>
        <v>-18019.294012875547</v>
      </c>
    </row>
    <row r="202" spans="8:10" x14ac:dyDescent="0.3">
      <c r="H202" s="53"/>
      <c r="I202" s="68">
        <v>4</v>
      </c>
      <c r="J202" s="11">
        <f t="shared" si="12"/>
        <v>-17853.216186390211</v>
      </c>
    </row>
    <row r="203" spans="8:10" x14ac:dyDescent="0.3">
      <c r="H203" s="53"/>
      <c r="I203" s="68">
        <v>5</v>
      </c>
      <c r="J203" s="11">
        <f t="shared" si="12"/>
        <v>-17688.669043872316</v>
      </c>
    </row>
    <row r="204" spans="8:10" x14ac:dyDescent="0.3">
      <c r="H204" s="53"/>
      <c r="I204" s="68">
        <v>6</v>
      </c>
      <c r="J204" s="11">
        <f t="shared" si="12"/>
        <v>-17525.638477517961</v>
      </c>
    </row>
    <row r="205" spans="8:10" x14ac:dyDescent="0.3">
      <c r="H205" s="53"/>
      <c r="I205" s="68">
        <v>7</v>
      </c>
      <c r="J205" s="11">
        <f t="shared" si="12"/>
        <v>-17364.11050955017</v>
      </c>
    </row>
    <row r="206" spans="8:10" x14ac:dyDescent="0.3">
      <c r="H206" s="53"/>
      <c r="I206" s="68">
        <v>8</v>
      </c>
      <c r="J206" s="11">
        <f t="shared" si="12"/>
        <v>-17204.071291020482</v>
      </c>
    </row>
    <row r="207" spans="8:10" x14ac:dyDescent="0.3">
      <c r="H207" s="53"/>
      <c r="I207" s="68">
        <v>9</v>
      </c>
      <c r="J207" s="11">
        <f t="shared" si="12"/>
        <v>-17045.507100621577</v>
      </c>
    </row>
    <row r="208" spans="8:10" x14ac:dyDescent="0.3">
      <c r="H208" s="53"/>
      <c r="I208" s="68">
        <v>10</v>
      </c>
      <c r="J208" s="11">
        <f>J207-(J207*$J$3)</f>
        <v>-16888.404343510847</v>
      </c>
    </row>
    <row r="209" spans="8:10" x14ac:dyDescent="0.3">
      <c r="H209" s="53"/>
      <c r="I209" s="68">
        <v>11</v>
      </c>
      <c r="J209" s="11">
        <f t="shared" ref="J209:J218" si="13">J208-(J208*$J$3)</f>
        <v>-16732.749550144821</v>
      </c>
    </row>
    <row r="210" spans="8:10" x14ac:dyDescent="0.3">
      <c r="H210" s="54"/>
      <c r="I210" s="69">
        <v>12</v>
      </c>
      <c r="J210" s="12">
        <f t="shared" si="13"/>
        <v>-16578.529375124319</v>
      </c>
    </row>
    <row r="211" spans="8:10" x14ac:dyDescent="0.3">
      <c r="H211" s="58">
        <v>2041</v>
      </c>
      <c r="I211" s="79">
        <v>1</v>
      </c>
      <c r="J211" s="25">
        <f t="shared" si="13"/>
        <v>-16425.730596050256</v>
      </c>
    </row>
    <row r="212" spans="8:10" x14ac:dyDescent="0.3">
      <c r="H212" s="53"/>
      <c r="I212" s="68">
        <v>2</v>
      </c>
      <c r="J212" s="11">
        <f t="shared" si="13"/>
        <v>-16274.340112389993</v>
      </c>
    </row>
    <row r="213" spans="8:10" x14ac:dyDescent="0.3">
      <c r="H213" s="53"/>
      <c r="I213" s="68">
        <v>3</v>
      </c>
      <c r="J213" s="11">
        <f t="shared" si="13"/>
        <v>-16124.344944354132</v>
      </c>
    </row>
    <row r="214" spans="8:10" x14ac:dyDescent="0.3">
      <c r="H214" s="53"/>
      <c r="I214" s="68">
        <v>4</v>
      </c>
      <c r="J214" s="11">
        <f t="shared" si="13"/>
        <v>-15975.732231783668</v>
      </c>
    </row>
    <row r="215" spans="8:10" x14ac:dyDescent="0.3">
      <c r="H215" s="53"/>
      <c r="I215" s="68">
        <v>5</v>
      </c>
      <c r="J215" s="11">
        <f t="shared" si="13"/>
        <v>-15828.489233047396</v>
      </c>
    </row>
    <row r="216" spans="8:10" x14ac:dyDescent="0.3">
      <c r="H216" s="53"/>
      <c r="I216" s="68">
        <v>6</v>
      </c>
      <c r="J216" s="11">
        <f t="shared" si="13"/>
        <v>-15682.603323949475</v>
      </c>
    </row>
    <row r="217" spans="8:10" x14ac:dyDescent="0.3">
      <c r="H217" s="53"/>
      <c r="I217" s="68">
        <v>7</v>
      </c>
      <c r="J217" s="11">
        <f t="shared" si="13"/>
        <v>-15538.061996647075</v>
      </c>
    </row>
    <row r="218" spans="8:10" x14ac:dyDescent="0.3">
      <c r="H218" s="53"/>
      <c r="I218" s="68">
        <v>8</v>
      </c>
      <c r="J218" s="11">
        <f t="shared" si="13"/>
        <v>-15394.852858577979</v>
      </c>
    </row>
    <row r="219" spans="8:10" x14ac:dyDescent="0.3">
      <c r="H219" s="53"/>
      <c r="I219" s="68">
        <v>9</v>
      </c>
      <c r="J219" s="11">
        <f>J218-(J218*$J$3)</f>
        <v>-15252.963631398085</v>
      </c>
    </row>
    <row r="220" spans="8:10" x14ac:dyDescent="0.3">
      <c r="H220" s="53"/>
      <c r="I220" s="68">
        <v>10</v>
      </c>
      <c r="J220" s="11">
        <f t="shared" ref="J220:J233" si="14">J219-(J219*$J$3)</f>
        <v>-15112.382149928699</v>
      </c>
    </row>
    <row r="221" spans="8:10" x14ac:dyDescent="0.3">
      <c r="H221" s="53"/>
      <c r="I221" s="68">
        <v>11</v>
      </c>
      <c r="J221" s="11">
        <f t="shared" si="14"/>
        <v>-14973.096361113523</v>
      </c>
    </row>
    <row r="222" spans="8:10" x14ac:dyDescent="0.3">
      <c r="H222" s="54"/>
      <c r="I222" s="69">
        <v>12</v>
      </c>
      <c r="J222" s="12">
        <f t="shared" si="14"/>
        <v>-14835.09432298526</v>
      </c>
    </row>
    <row r="223" spans="8:10" x14ac:dyDescent="0.3">
      <c r="H223" s="58">
        <v>2042</v>
      </c>
      <c r="I223" s="79">
        <v>1</v>
      </c>
      <c r="J223" s="25">
        <f t="shared" si="14"/>
        <v>-14698.364203641746</v>
      </c>
    </row>
    <row r="224" spans="8:10" x14ac:dyDescent="0.3">
      <c r="H224" s="53"/>
      <c r="I224" s="68">
        <v>2</v>
      </c>
      <c r="J224" s="11">
        <f t="shared" si="14"/>
        <v>-14562.894280231514</v>
      </c>
    </row>
    <row r="225" spans="8:10" x14ac:dyDescent="0.3">
      <c r="H225" s="53"/>
      <c r="I225" s="68">
        <v>3</v>
      </c>
      <c r="J225" s="11">
        <f t="shared" si="14"/>
        <v>-14428.672937948713</v>
      </c>
    </row>
    <row r="226" spans="8:10" x14ac:dyDescent="0.3">
      <c r="H226" s="53"/>
      <c r="I226" s="68">
        <v>4</v>
      </c>
      <c r="J226" s="11">
        <f t="shared" si="14"/>
        <v>-14295.688669037287</v>
      </c>
    </row>
    <row r="227" spans="8:10" x14ac:dyDescent="0.3">
      <c r="H227" s="53"/>
      <c r="I227" s="68">
        <v>5</v>
      </c>
      <c r="J227" s="11">
        <f t="shared" si="14"/>
        <v>-14163.930071804327</v>
      </c>
    </row>
    <row r="228" spans="8:10" x14ac:dyDescent="0.3">
      <c r="H228" s="53"/>
      <c r="I228" s="68">
        <v>6</v>
      </c>
      <c r="J228" s="11">
        <f t="shared" si="14"/>
        <v>-14033.385849642531</v>
      </c>
    </row>
    <row r="229" spans="8:10" x14ac:dyDescent="0.3">
      <c r="H229" s="53"/>
      <c r="I229" s="68">
        <v>7</v>
      </c>
      <c r="J229" s="11">
        <f t="shared" si="14"/>
        <v>-13904.04481006166</v>
      </c>
    </row>
    <row r="230" spans="8:10" x14ac:dyDescent="0.3">
      <c r="H230" s="53"/>
      <c r="I230" s="68">
        <v>8</v>
      </c>
      <c r="J230" s="11">
        <f t="shared" si="14"/>
        <v>-13775.895863728925</v>
      </c>
    </row>
    <row r="231" spans="8:10" x14ac:dyDescent="0.3">
      <c r="H231" s="53"/>
      <c r="I231" s="68">
        <v>9</v>
      </c>
      <c r="J231" s="11">
        <f t="shared" si="14"/>
        <v>-13648.928023518223</v>
      </c>
    </row>
    <row r="232" spans="8:10" x14ac:dyDescent="0.3">
      <c r="H232" s="53"/>
      <c r="I232" s="68">
        <v>10</v>
      </c>
      <c r="J232" s="11">
        <f t="shared" si="14"/>
        <v>-13523.13040356813</v>
      </c>
    </row>
    <row r="233" spans="8:10" x14ac:dyDescent="0.3">
      <c r="H233" s="53"/>
      <c r="I233" s="68">
        <v>11</v>
      </c>
      <c r="J233" s="11">
        <f t="shared" si="14"/>
        <v>-13398.492218348576</v>
      </c>
    </row>
    <row r="234" spans="8:10" x14ac:dyDescent="0.3">
      <c r="H234" s="54"/>
      <c r="I234" s="69">
        <v>12</v>
      </c>
      <c r="J234" s="12">
        <f>J233-(J233*$J$3)</f>
        <v>-13275.00278173613</v>
      </c>
    </row>
    <row r="235" spans="8:10" x14ac:dyDescent="0.3">
      <c r="H235" s="58">
        <v>2043</v>
      </c>
      <c r="I235" s="79">
        <v>1</v>
      </c>
      <c r="J235" s="25">
        <f t="shared" ref="J235:J247" si="15">J234-(J234*$J$3)</f>
        <v>-13152.651506097794</v>
      </c>
    </row>
    <row r="236" spans="8:10" x14ac:dyDescent="0.3">
      <c r="H236" s="53"/>
      <c r="I236" s="68">
        <v>2</v>
      </c>
      <c r="J236" s="11">
        <f t="shared" si="15"/>
        <v>-13031.42790138326</v>
      </c>
    </row>
    <row r="237" spans="8:10" x14ac:dyDescent="0.3">
      <c r="H237" s="53"/>
      <c r="I237" s="68">
        <v>3</v>
      </c>
      <c r="J237" s="11">
        <f t="shared" si="15"/>
        <v>-12911.321574225511</v>
      </c>
    </row>
    <row r="238" spans="8:10" x14ac:dyDescent="0.3">
      <c r="H238" s="53"/>
      <c r="I238" s="68">
        <v>4</v>
      </c>
      <c r="J238" s="11">
        <f t="shared" si="15"/>
        <v>-12792.322227049732</v>
      </c>
    </row>
    <row r="239" spans="8:10" x14ac:dyDescent="0.3">
      <c r="H239" s="53"/>
      <c r="I239" s="68">
        <v>5</v>
      </c>
      <c r="J239" s="11">
        <f t="shared" si="15"/>
        <v>-12674.419657190423</v>
      </c>
    </row>
    <row r="240" spans="8:10" x14ac:dyDescent="0.3">
      <c r="H240" s="53"/>
      <c r="I240" s="68">
        <v>6</v>
      </c>
      <c r="J240" s="11">
        <f t="shared" si="15"/>
        <v>-12557.603756016651</v>
      </c>
    </row>
    <row r="241" spans="8:10" x14ac:dyDescent="0.3">
      <c r="H241" s="53"/>
      <c r="I241" s="68">
        <v>7</v>
      </c>
      <c r="J241" s="11">
        <f t="shared" si="15"/>
        <v>-12441.864508065364</v>
      </c>
    </row>
    <row r="242" spans="8:10" x14ac:dyDescent="0.3">
      <c r="H242" s="53"/>
      <c r="I242" s="68">
        <v>8</v>
      </c>
      <c r="J242" s="11">
        <f t="shared" si="15"/>
        <v>-12327.191990182695</v>
      </c>
    </row>
    <row r="243" spans="8:10" x14ac:dyDescent="0.3">
      <c r="H243" s="53"/>
      <c r="I243" s="68">
        <v>9</v>
      </c>
      <c r="J243" s="11">
        <f t="shared" si="15"/>
        <v>-12213.576370673178</v>
      </c>
    </row>
    <row r="244" spans="8:10" x14ac:dyDescent="0.3">
      <c r="H244" s="53"/>
      <c r="I244" s="68">
        <v>10</v>
      </c>
      <c r="J244" s="11">
        <f t="shared" si="15"/>
        <v>-12101.007908456806</v>
      </c>
    </row>
    <row r="245" spans="8:10" x14ac:dyDescent="0.3">
      <c r="H245" s="53"/>
      <c r="I245" s="68">
        <v>11</v>
      </c>
      <c r="J245" s="11">
        <f t="shared" si="15"/>
        <v>-11989.476952233863</v>
      </c>
    </row>
    <row r="246" spans="8:10" x14ac:dyDescent="0.3">
      <c r="H246" s="54"/>
      <c r="I246" s="69">
        <v>12</v>
      </c>
      <c r="J246" s="12">
        <f t="shared" si="15"/>
        <v>-11878.97393965744</v>
      </c>
    </row>
    <row r="247" spans="8:10" x14ac:dyDescent="0.3">
      <c r="H247" s="58">
        <v>2044</v>
      </c>
      <c r="I247" s="79">
        <v>1</v>
      </c>
      <c r="J247" s="25">
        <f t="shared" si="15"/>
        <v>-11769.489396513598</v>
      </c>
    </row>
    <row r="248" spans="8:10" x14ac:dyDescent="0.3">
      <c r="H248" s="53"/>
      <c r="I248" s="68">
        <v>2</v>
      </c>
      <c r="J248" s="11">
        <f>J247-(J247*$J$3)</f>
        <v>-11661.013935909064</v>
      </c>
    </row>
    <row r="249" spans="8:10" x14ac:dyDescent="0.3">
      <c r="H249" s="53"/>
      <c r="I249" s="68">
        <v>3</v>
      </c>
      <c r="J249" s="11">
        <f t="shared" ref="J249:J261" si="16">J248-(J248*$J$3)</f>
        <v>-11553.538257466436</v>
      </c>
    </row>
    <row r="250" spans="8:10" x14ac:dyDescent="0.3">
      <c r="H250" s="53"/>
      <c r="I250" s="68">
        <v>4</v>
      </c>
      <c r="J250" s="11">
        <f t="shared" si="16"/>
        <v>-11447.053146526787</v>
      </c>
    </row>
    <row r="251" spans="8:10" x14ac:dyDescent="0.3">
      <c r="H251" s="53"/>
      <c r="I251" s="68">
        <v>5</v>
      </c>
      <c r="J251" s="11">
        <f t="shared" si="16"/>
        <v>-11341.549473359632</v>
      </c>
    </row>
    <row r="252" spans="8:10" x14ac:dyDescent="0.3">
      <c r="H252" s="53"/>
      <c r="I252" s="68">
        <v>6</v>
      </c>
      <c r="J252" s="11">
        <f t="shared" si="16"/>
        <v>-11237.018192380167</v>
      </c>
    </row>
    <row r="253" spans="8:10" x14ac:dyDescent="0.3">
      <c r="H253" s="53"/>
      <c r="I253" s="68">
        <v>7</v>
      </c>
      <c r="J253" s="11">
        <f t="shared" si="16"/>
        <v>-11133.450341373729</v>
      </c>
    </row>
    <row r="254" spans="8:10" x14ac:dyDescent="0.3">
      <c r="H254" s="53"/>
      <c r="I254" s="68">
        <v>8</v>
      </c>
      <c r="J254" s="11">
        <f t="shared" si="16"/>
        <v>-11030.837040727401</v>
      </c>
    </row>
    <row r="255" spans="8:10" x14ac:dyDescent="0.3">
      <c r="H255" s="53"/>
      <c r="I255" s="68">
        <v>9</v>
      </c>
      <c r="J255" s="11">
        <f t="shared" si="16"/>
        <v>-10929.169492668698</v>
      </c>
    </row>
    <row r="256" spans="8:10" x14ac:dyDescent="0.3">
      <c r="H256" s="53"/>
      <c r="I256" s="68">
        <v>10</v>
      </c>
      <c r="J256" s="11">
        <f t="shared" si="16"/>
        <v>-10828.438980511268</v>
      </c>
    </row>
    <row r="257" spans="8:10" x14ac:dyDescent="0.3">
      <c r="H257" s="53"/>
      <c r="I257" s="68">
        <v>11</v>
      </c>
      <c r="J257" s="11">
        <f t="shared" si="16"/>
        <v>-10728.636867907555</v>
      </c>
    </row>
    <row r="258" spans="8:10" x14ac:dyDescent="0.3">
      <c r="H258" s="54"/>
      <c r="I258" s="69">
        <v>12</v>
      </c>
      <c r="J258" s="12">
        <f t="shared" si="16"/>
        <v>-10629.75459810834</v>
      </c>
    </row>
    <row r="259" spans="8:10" x14ac:dyDescent="0.3">
      <c r="H259" s="58">
        <v>2045</v>
      </c>
      <c r="I259" s="79">
        <v>1</v>
      </c>
      <c r="J259" s="25">
        <f t="shared" si="16"/>
        <v>-10531.783693229108</v>
      </c>
    </row>
    <row r="260" spans="8:10" x14ac:dyDescent="0.3">
      <c r="H260" s="53"/>
      <c r="I260" s="68">
        <v>2</v>
      </c>
      <c r="J260" s="11">
        <f t="shared" si="16"/>
        <v>-10434.71575352318</v>
      </c>
    </row>
    <row r="261" spans="8:10" x14ac:dyDescent="0.3">
      <c r="H261" s="53"/>
      <c r="I261" s="68">
        <v>3</v>
      </c>
      <c r="J261" s="11">
        <f t="shared" si="16"/>
        <v>-10338.542456661542</v>
      </c>
    </row>
    <row r="262" spans="8:10" x14ac:dyDescent="0.3">
      <c r="H262" s="53"/>
      <c r="I262" s="68">
        <v>4</v>
      </c>
      <c r="J262" s="11">
        <f>J261-(J261*$J$3)</f>
        <v>-10243.255557019311</v>
      </c>
    </row>
    <row r="263" spans="8:10" x14ac:dyDescent="0.3">
      <c r="H263" s="53"/>
      <c r="I263" s="68">
        <v>5</v>
      </c>
      <c r="J263" s="11">
        <f t="shared" ref="J263" si="17">J262-(J262*$J$3)</f>
        <v>-10148.846884968783</v>
      </c>
    </row>
    <row r="264" spans="8:10" x14ac:dyDescent="0.3">
      <c r="H264" s="53"/>
      <c r="I264" s="68">
        <v>6</v>
      </c>
      <c r="J264" s="11">
        <f>J263-(J263*$J$3)</f>
        <v>-10055.308346178988</v>
      </c>
    </row>
    <row r="265" spans="8:10" x14ac:dyDescent="0.3">
      <c r="H265" s="53"/>
      <c r="I265" s="68">
        <v>7</v>
      </c>
      <c r="J265" s="11">
        <f t="shared" ref="J265:J270" si="18">J264-(J264*$J$3)</f>
        <v>-9962.6319209217054</v>
      </c>
    </row>
    <row r="266" spans="8:10" x14ac:dyDescent="0.3">
      <c r="H266" s="53"/>
      <c r="I266" s="68">
        <v>8</v>
      </c>
      <c r="J266" s="11">
        <f t="shared" si="18"/>
        <v>-9870.8096633838777</v>
      </c>
    </row>
    <row r="267" spans="8:10" x14ac:dyDescent="0.3">
      <c r="H267" s="53"/>
      <c r="I267" s="68">
        <v>9</v>
      </c>
      <c r="J267" s="11">
        <f t="shared" si="18"/>
        <v>-9779.8337009863571</v>
      </c>
    </row>
    <row r="268" spans="8:10" x14ac:dyDescent="0.3">
      <c r="H268" s="53"/>
      <c r="I268" s="68">
        <v>10</v>
      </c>
      <c r="J268" s="11">
        <f t="shared" si="18"/>
        <v>-9689.6962337089335</v>
      </c>
    </row>
    <row r="269" spans="8:10" x14ac:dyDescent="0.3">
      <c r="H269" s="53"/>
      <c r="I269" s="68">
        <v>11</v>
      </c>
      <c r="J269" s="11">
        <f t="shared" si="18"/>
        <v>-9600.3895334215831</v>
      </c>
    </row>
    <row r="270" spans="8:10" x14ac:dyDescent="0.3">
      <c r="H270" s="54"/>
      <c r="I270" s="69">
        <v>12</v>
      </c>
      <c r="J270" s="12">
        <f t="shared" si="18"/>
        <v>-9511.9059432218801</v>
      </c>
    </row>
    <row r="271" spans="8:10" x14ac:dyDescent="0.3">
      <c r="H271" s="58">
        <v>2046</v>
      </c>
      <c r="I271" s="79">
        <v>1</v>
      </c>
      <c r="J271" s="25">
        <f>J270-(J270*$J$3)</f>
        <v>-9424.2378767785176</v>
      </c>
    </row>
    <row r="272" spans="8:10" x14ac:dyDescent="0.3">
      <c r="H272" s="53"/>
      <c r="I272" s="68">
        <v>2</v>
      </c>
      <c r="J272" s="11">
        <f t="shared" ref="J272:J282" si="19">J271-(J271*$J$3)</f>
        <v>-9337.3778176808755</v>
      </c>
    </row>
    <row r="273" spans="8:10" x14ac:dyDescent="0.3">
      <c r="H273" s="53"/>
      <c r="I273" s="68">
        <v>3</v>
      </c>
      <c r="J273" s="11">
        <f t="shared" si="19"/>
        <v>-9251.3183187945833</v>
      </c>
    </row>
    <row r="274" spans="8:10" x14ac:dyDescent="0.3">
      <c r="H274" s="53"/>
      <c r="I274" s="68">
        <v>4</v>
      </c>
      <c r="J274" s="11">
        <f t="shared" si="19"/>
        <v>-9166.0520016230257</v>
      </c>
    </row>
    <row r="275" spans="8:10" x14ac:dyDescent="0.3">
      <c r="H275" s="53"/>
      <c r="I275" s="68">
        <v>5</v>
      </c>
      <c r="J275" s="11">
        <f t="shared" si="19"/>
        <v>-9081.5715556747327</v>
      </c>
    </row>
    <row r="276" spans="8:10" x14ac:dyDescent="0.3">
      <c r="H276" s="53"/>
      <c r="I276" s="68">
        <v>6</v>
      </c>
      <c r="J276" s="11">
        <f t="shared" si="19"/>
        <v>-8997.8697378365978</v>
      </c>
    </row>
    <row r="277" spans="8:10" x14ac:dyDescent="0.3">
      <c r="H277" s="53"/>
      <c r="I277" s="68">
        <v>7</v>
      </c>
      <c r="J277" s="11">
        <f t="shared" si="19"/>
        <v>-8914.939371752871</v>
      </c>
    </row>
    <row r="278" spans="8:10" x14ac:dyDescent="0.3">
      <c r="H278" s="53"/>
      <c r="I278" s="68">
        <v>8</v>
      </c>
      <c r="J278" s="11">
        <f t="shared" si="19"/>
        <v>-8832.7733472098826</v>
      </c>
    </row>
    <row r="279" spans="8:10" x14ac:dyDescent="0.3">
      <c r="H279" s="53"/>
      <c r="I279" s="68">
        <v>9</v>
      </c>
      <c r="J279" s="11">
        <f t="shared" si="19"/>
        <v>-8751.3646195264319</v>
      </c>
    </row>
    <row r="280" spans="8:10" x14ac:dyDescent="0.3">
      <c r="H280" s="53"/>
      <c r="I280" s="68">
        <v>10</v>
      </c>
      <c r="J280" s="11">
        <f t="shared" si="19"/>
        <v>-8670.7062089497958</v>
      </c>
    </row>
    <row r="281" spans="8:10" x14ac:dyDescent="0.3">
      <c r="H281" s="53"/>
      <c r="I281" s="68">
        <v>11</v>
      </c>
      <c r="J281" s="11">
        <f t="shared" si="19"/>
        <v>-8590.7912000573087</v>
      </c>
    </row>
    <row r="282" spans="8:10" x14ac:dyDescent="0.3">
      <c r="H282" s="54"/>
      <c r="I282" s="69">
        <v>12</v>
      </c>
      <c r="J282" s="12">
        <f t="shared" si="19"/>
        <v>-8511.6127411634479</v>
      </c>
    </row>
    <row r="283" spans="8:10" x14ac:dyDescent="0.3">
      <c r="H283" s="58">
        <v>2047</v>
      </c>
      <c r="I283" s="79">
        <v>1</v>
      </c>
      <c r="J283" s="25">
        <f>J282-(J282*$J$3)</f>
        <v>-8433.1640437323913</v>
      </c>
    </row>
    <row r="284" spans="8:10" x14ac:dyDescent="0.3">
      <c r="H284" s="53"/>
      <c r="I284" s="68">
        <v>2</v>
      </c>
      <c r="J284" s="11">
        <f t="shared" ref="J284:J291" si="20">J283-(J283*$J$3)</f>
        <v>-8355.4383817959915</v>
      </c>
    </row>
    <row r="285" spans="8:10" x14ac:dyDescent="0.3">
      <c r="H285" s="53"/>
      <c r="I285" s="68">
        <v>3</v>
      </c>
      <c r="J285" s="11">
        <f t="shared" si="20"/>
        <v>-8278.4290913771056</v>
      </c>
    </row>
    <row r="286" spans="8:10" x14ac:dyDescent="0.3">
      <c r="H286" s="53"/>
      <c r="I286" s="68">
        <v>4</v>
      </c>
      <c r="J286" s="11">
        <f t="shared" si="20"/>
        <v>-8202.1295699182465</v>
      </c>
    </row>
    <row r="287" spans="8:10" x14ac:dyDescent="0.3">
      <c r="H287" s="53"/>
      <c r="I287" s="68">
        <v>5</v>
      </c>
      <c r="J287" s="11">
        <f t="shared" si="20"/>
        <v>-8126.5332757155002</v>
      </c>
    </row>
    <row r="288" spans="8:10" x14ac:dyDescent="0.3">
      <c r="H288" s="53"/>
      <c r="I288" s="68">
        <v>6</v>
      </c>
      <c r="J288" s="11">
        <f t="shared" si="20"/>
        <v>-8051.6337273576555</v>
      </c>
    </row>
    <row r="289" spans="8:10" x14ac:dyDescent="0.3">
      <c r="H289" s="53"/>
      <c r="I289" s="68">
        <v>7</v>
      </c>
      <c r="J289" s="11">
        <f t="shared" si="20"/>
        <v>-7977.4245031705095</v>
      </c>
    </row>
    <row r="290" spans="8:10" x14ac:dyDescent="0.3">
      <c r="H290" s="53"/>
      <c r="I290" s="68">
        <v>8</v>
      </c>
      <c r="J290" s="11">
        <f t="shared" si="20"/>
        <v>-7903.8992406662883</v>
      </c>
    </row>
    <row r="291" spans="8:10" x14ac:dyDescent="0.3">
      <c r="H291" s="53"/>
      <c r="I291" s="68">
        <v>9</v>
      </c>
      <c r="J291" s="11">
        <f t="shared" si="20"/>
        <v>-7831.0516359981475</v>
      </c>
    </row>
    <row r="292" spans="8:10" x14ac:dyDescent="0.3">
      <c r="H292" s="53"/>
      <c r="I292" s="68">
        <v>10</v>
      </c>
      <c r="J292" s="11">
        <f>J291-(J291*$J$3)</f>
        <v>-7758.8754434196981</v>
      </c>
    </row>
    <row r="293" spans="8:10" x14ac:dyDescent="0.3">
      <c r="H293" s="53"/>
      <c r="I293" s="68">
        <v>11</v>
      </c>
      <c r="J293" s="11">
        <f t="shared" ref="J293:J306" si="21">J292-(J292*$J$3)</f>
        <v>-7687.3644747495127</v>
      </c>
    </row>
    <row r="294" spans="8:10" x14ac:dyDescent="0.3">
      <c r="H294" s="54"/>
      <c r="I294" s="69">
        <v>12</v>
      </c>
      <c r="J294" s="12">
        <f t="shared" si="21"/>
        <v>-7616.5125988405716</v>
      </c>
    </row>
    <row r="295" spans="8:10" x14ac:dyDescent="0.3">
      <c r="H295" s="58">
        <v>2048</v>
      </c>
      <c r="I295" s="79">
        <v>1</v>
      </c>
      <c r="J295" s="25">
        <f t="shared" si="21"/>
        <v>-7546.3137410545914</v>
      </c>
    </row>
    <row r="296" spans="8:10" x14ac:dyDescent="0.3">
      <c r="H296" s="53"/>
      <c r="I296" s="68">
        <v>2</v>
      </c>
      <c r="J296" s="11">
        <f t="shared" si="21"/>
        <v>-7476.7618827412052</v>
      </c>
    </row>
    <row r="297" spans="8:10" x14ac:dyDescent="0.3">
      <c r="H297" s="53"/>
      <c r="I297" s="68">
        <v>3</v>
      </c>
      <c r="J297" s="11">
        <f t="shared" si="21"/>
        <v>-7407.8510607219405</v>
      </c>
    </row>
    <row r="298" spans="8:10" x14ac:dyDescent="0.3">
      <c r="H298" s="53"/>
      <c r="I298" s="68">
        <v>4</v>
      </c>
      <c r="J298" s="11">
        <f t="shared" si="21"/>
        <v>-7339.5753667789531</v>
      </c>
    </row>
    <row r="299" spans="8:10" x14ac:dyDescent="0.3">
      <c r="H299" s="53"/>
      <c r="I299" s="68">
        <v>5</v>
      </c>
      <c r="J299" s="11">
        <f t="shared" si="21"/>
        <v>-7271.9289471484735</v>
      </c>
    </row>
    <row r="300" spans="8:10" x14ac:dyDescent="0.3">
      <c r="H300" s="53"/>
      <c r="I300" s="68">
        <v>6</v>
      </c>
      <c r="J300" s="11">
        <f t="shared" si="21"/>
        <v>-7204.9060020189218</v>
      </c>
    </row>
    <row r="301" spans="8:10" x14ac:dyDescent="0.3">
      <c r="H301" s="53"/>
      <c r="I301" s="68">
        <v>7</v>
      </c>
      <c r="J301" s="11">
        <f t="shared" si="21"/>
        <v>-7138.5007850336469</v>
      </c>
    </row>
    <row r="302" spans="8:10" x14ac:dyDescent="0.3">
      <c r="H302" s="53"/>
      <c r="I302" s="68">
        <v>8</v>
      </c>
      <c r="J302" s="11">
        <f t="shared" si="21"/>
        <v>-7072.7076027982539</v>
      </c>
    </row>
    <row r="303" spans="8:10" x14ac:dyDescent="0.3">
      <c r="H303" s="53"/>
      <c r="I303" s="68">
        <v>9</v>
      </c>
      <c r="J303" s="11">
        <f t="shared" si="21"/>
        <v>-7007.5208143924638</v>
      </c>
    </row>
    <row r="304" spans="8:10" x14ac:dyDescent="0.3">
      <c r="H304" s="53"/>
      <c r="I304" s="68">
        <v>10</v>
      </c>
      <c r="J304" s="11">
        <f t="shared" si="21"/>
        <v>-6942.9348308864801</v>
      </c>
    </row>
    <row r="305" spans="8:10" x14ac:dyDescent="0.3">
      <c r="H305" s="53"/>
      <c r="I305" s="68">
        <v>11</v>
      </c>
      <c r="J305" s="11">
        <f t="shared" si="21"/>
        <v>-6878.9441148618098</v>
      </c>
    </row>
    <row r="306" spans="8:10" x14ac:dyDescent="0.3">
      <c r="H306" s="54"/>
      <c r="I306" s="69">
        <v>12</v>
      </c>
      <c r="J306" s="12">
        <f t="shared" si="21"/>
        <v>-6815.5431799365006</v>
      </c>
    </row>
    <row r="307" spans="8:10" x14ac:dyDescent="0.3">
      <c r="H307" s="58">
        <v>2049</v>
      </c>
      <c r="I307" s="79">
        <v>1</v>
      </c>
      <c r="J307" s="25">
        <f>J306-(J306*$J$3)</f>
        <v>-6752.7265902947529</v>
      </c>
    </row>
    <row r="308" spans="8:10" x14ac:dyDescent="0.3">
      <c r="H308" s="53"/>
      <c r="I308" s="68">
        <v>2</v>
      </c>
      <c r="J308" s="11">
        <f t="shared" ref="J308:J321" si="22">J307-(J307*$J$3)</f>
        <v>-6690.4889602208696</v>
      </c>
    </row>
    <row r="309" spans="8:10" x14ac:dyDescent="0.3">
      <c r="H309" s="53"/>
      <c r="I309" s="68">
        <v>3</v>
      </c>
      <c r="J309" s="11">
        <f t="shared" si="22"/>
        <v>-6628.8249536375006</v>
      </c>
    </row>
    <row r="310" spans="8:10" x14ac:dyDescent="0.3">
      <c r="H310" s="53"/>
      <c r="I310" s="68">
        <v>4</v>
      </c>
      <c r="J310" s="11">
        <f t="shared" si="22"/>
        <v>-6567.729283648142</v>
      </c>
    </row>
    <row r="311" spans="8:10" x14ac:dyDescent="0.3">
      <c r="H311" s="53"/>
      <c r="I311" s="68">
        <v>5</v>
      </c>
      <c r="J311" s="11">
        <f t="shared" si="22"/>
        <v>-6507.1967120838517</v>
      </c>
    </row>
    <row r="312" spans="8:10" x14ac:dyDescent="0.3">
      <c r="H312" s="53"/>
      <c r="I312" s="68">
        <v>6</v>
      </c>
      <c r="J312" s="11">
        <f t="shared" si="22"/>
        <v>-6447.2220490541458</v>
      </c>
    </row>
    <row r="313" spans="8:10" x14ac:dyDescent="0.3">
      <c r="H313" s="53"/>
      <c r="I313" s="68">
        <v>7</v>
      </c>
      <c r="J313" s="11">
        <f t="shared" si="22"/>
        <v>-6387.80015250203</v>
      </c>
    </row>
    <row r="314" spans="8:10" x14ac:dyDescent="0.3">
      <c r="H314" s="53"/>
      <c r="I314" s="68">
        <v>8</v>
      </c>
      <c r="J314" s="11">
        <f t="shared" si="22"/>
        <v>-6328.9259277631363</v>
      </c>
    </row>
    <row r="315" spans="8:10" x14ac:dyDescent="0.3">
      <c r="H315" s="53"/>
      <c r="I315" s="68">
        <v>9</v>
      </c>
      <c r="J315" s="11">
        <f t="shared" si="22"/>
        <v>-6270.5943271289198</v>
      </c>
    </row>
    <row r="316" spans="8:10" x14ac:dyDescent="0.3">
      <c r="H316" s="53"/>
      <c r="I316" s="68">
        <v>10</v>
      </c>
      <c r="J316" s="11">
        <f t="shared" si="22"/>
        <v>-6212.8003494138811</v>
      </c>
    </row>
    <row r="317" spans="8:10" x14ac:dyDescent="0.3">
      <c r="H317" s="53"/>
      <c r="I317" s="68">
        <v>11</v>
      </c>
      <c r="J317" s="11">
        <f t="shared" si="22"/>
        <v>-6155.5390395267832</v>
      </c>
    </row>
    <row r="318" spans="8:10" x14ac:dyDescent="0.3">
      <c r="H318" s="54"/>
      <c r="I318" s="69">
        <v>12</v>
      </c>
      <c r="J318" s="12">
        <f t="shared" si="22"/>
        <v>-6098.8054880458112</v>
      </c>
    </row>
    <row r="319" spans="8:10" x14ac:dyDescent="0.3">
      <c r="H319" s="58">
        <v>2050</v>
      </c>
      <c r="I319" s="79">
        <v>1</v>
      </c>
      <c r="J319" s="25">
        <f t="shared" si="22"/>
        <v>-6042.594830797656</v>
      </c>
    </row>
    <row r="320" spans="8:10" x14ac:dyDescent="0.3">
      <c r="H320" s="53"/>
      <c r="I320" s="68">
        <v>2</v>
      </c>
      <c r="J320" s="11">
        <f t="shared" si="22"/>
        <v>-5986.9022484404713</v>
      </c>
    </row>
    <row r="321" spans="8:10" x14ac:dyDescent="0.3">
      <c r="H321" s="53"/>
      <c r="I321" s="68">
        <v>3</v>
      </c>
      <c r="J321" s="11">
        <f t="shared" si="22"/>
        <v>-5931.7229660506782</v>
      </c>
    </row>
    <row r="322" spans="8:10" x14ac:dyDescent="0.3">
      <c r="H322" s="53"/>
      <c r="I322" s="68">
        <v>4</v>
      </c>
      <c r="J322" s="11">
        <f>J321-(J321*$J$3)</f>
        <v>-5877.0522527135781</v>
      </c>
    </row>
    <row r="323" spans="8:10" x14ac:dyDescent="0.3">
      <c r="H323" s="53"/>
      <c r="I323" s="68">
        <v>5</v>
      </c>
      <c r="J323" s="11">
        <f t="shared" ref="J323:J333" si="23">J322-(J322*$J$3)</f>
        <v>-5822.8854211177349</v>
      </c>
    </row>
    <row r="324" spans="8:10" x14ac:dyDescent="0.3">
      <c r="H324" s="53"/>
      <c r="I324" s="68">
        <v>6</v>
      </c>
      <c r="J324" s="11">
        <f t="shared" si="23"/>
        <v>-5769.2178271531002</v>
      </c>
    </row>
    <row r="325" spans="8:10" x14ac:dyDescent="0.3">
      <c r="H325" s="53"/>
      <c r="I325" s="68">
        <v>7</v>
      </c>
      <c r="J325" s="11">
        <f t="shared" si="23"/>
        <v>-5716.0448695128389</v>
      </c>
    </row>
    <row r="326" spans="8:10" x14ac:dyDescent="0.3">
      <c r="H326" s="53"/>
      <c r="I326" s="68">
        <v>8</v>
      </c>
      <c r="J326" s="11">
        <f t="shared" si="23"/>
        <v>-5663.361989298829</v>
      </c>
    </row>
    <row r="327" spans="8:10" x14ac:dyDescent="0.3">
      <c r="H327" s="53"/>
      <c r="I327" s="68">
        <v>9</v>
      </c>
      <c r="J327" s="11">
        <f t="shared" si="23"/>
        <v>-5611.1646696307916</v>
      </c>
    </row>
    <row r="328" spans="8:10" x14ac:dyDescent="0.3">
      <c r="H328" s="53"/>
      <c r="I328" s="68">
        <v>10</v>
      </c>
      <c r="J328" s="11">
        <f t="shared" si="23"/>
        <v>-5559.448435259028</v>
      </c>
    </row>
    <row r="329" spans="8:10" x14ac:dyDescent="0.3">
      <c r="H329" s="53"/>
      <c r="I329" s="68">
        <v>11</v>
      </c>
      <c r="J329" s="11">
        <f t="shared" si="23"/>
        <v>-5508.2088521807236</v>
      </c>
    </row>
    <row r="330" spans="8:10" x14ac:dyDescent="0.3">
      <c r="H330" s="54"/>
      <c r="I330" s="69">
        <v>12</v>
      </c>
      <c r="J330" s="12">
        <f t="shared" si="23"/>
        <v>-5457.4415272597917</v>
      </c>
    </row>
    <row r="331" spans="8:10" x14ac:dyDescent="0.3">
      <c r="H331" s="58">
        <v>2051</v>
      </c>
      <c r="I331" s="79">
        <v>1</v>
      </c>
      <c r="J331" s="25">
        <f>J330-(J330*$J$3)</f>
        <v>-5407.1421078502135</v>
      </c>
    </row>
    <row r="332" spans="8:10" x14ac:dyDescent="0.3">
      <c r="H332" s="53"/>
      <c r="I332" s="68">
        <v>2</v>
      </c>
      <c r="J332" s="11">
        <f t="shared" si="23"/>
        <v>-5357.3062814228606</v>
      </c>
    </row>
    <row r="333" spans="8:10" x14ac:dyDescent="0.3">
      <c r="H333" s="53"/>
      <c r="I333" s="68">
        <v>3</v>
      </c>
      <c r="J333" s="11">
        <f t="shared" si="23"/>
        <v>-5307.9297751957465</v>
      </c>
    </row>
    <row r="334" spans="8:10" x14ac:dyDescent="0.3">
      <c r="H334" s="53"/>
      <c r="I334" s="68">
        <v>4</v>
      </c>
      <c r="J334" s="11">
        <f>J333-(J333*$J$3)</f>
        <v>-5259.0083557676926</v>
      </c>
    </row>
    <row r="335" spans="8:10" x14ac:dyDescent="0.3">
      <c r="H335" s="53"/>
      <c r="I335" s="68">
        <v>5</v>
      </c>
      <c r="J335" s="11">
        <f t="shared" ref="J335:J346" si="24">J334-(J334*$J$3)</f>
        <v>-5210.5378287553667</v>
      </c>
    </row>
    <row r="336" spans="8:10" x14ac:dyDescent="0.3">
      <c r="H336" s="53"/>
      <c r="I336" s="68">
        <v>6</v>
      </c>
      <c r="J336" s="11">
        <f t="shared" si="24"/>
        <v>-5162.514038433671</v>
      </c>
    </row>
    <row r="337" spans="8:10" x14ac:dyDescent="0.3">
      <c r="H337" s="53"/>
      <c r="I337" s="68">
        <v>7</v>
      </c>
      <c r="J337" s="11">
        <f t="shared" si="24"/>
        <v>-5114.9328673794407</v>
      </c>
    </row>
    <row r="338" spans="8:10" x14ac:dyDescent="0.3">
      <c r="H338" s="53"/>
      <c r="I338" s="68">
        <v>8</v>
      </c>
      <c r="J338" s="11">
        <f t="shared" si="24"/>
        <v>-5067.7902361184269</v>
      </c>
    </row>
    <row r="339" spans="8:10" x14ac:dyDescent="0.3">
      <c r="H339" s="53"/>
      <c r="I339" s="68">
        <v>9</v>
      </c>
      <c r="J339" s="11">
        <f t="shared" si="24"/>
        <v>-5021.0821027755355</v>
      </c>
    </row>
    <row r="340" spans="8:10" x14ac:dyDescent="0.3">
      <c r="H340" s="53"/>
      <c r="I340" s="68">
        <v>10</v>
      </c>
      <c r="J340" s="11">
        <f t="shared" si="24"/>
        <v>-4974.8044627282879</v>
      </c>
    </row>
    <row r="341" spans="8:10" x14ac:dyDescent="0.3">
      <c r="H341" s="53"/>
      <c r="I341" s="68">
        <v>11</v>
      </c>
      <c r="J341" s="11">
        <f t="shared" si="24"/>
        <v>-4928.9533482634752</v>
      </c>
    </row>
    <row r="342" spans="8:10" x14ac:dyDescent="0.3">
      <c r="H342" s="54"/>
      <c r="I342" s="69">
        <v>12</v>
      </c>
      <c r="J342" s="12">
        <f t="shared" si="24"/>
        <v>-4883.5248282369803</v>
      </c>
    </row>
    <row r="343" spans="8:10" x14ac:dyDescent="0.3">
      <c r="H343" s="58">
        <v>2052</v>
      </c>
      <c r="I343" s="79">
        <v>1</v>
      </c>
      <c r="J343" s="25">
        <f t="shared" si="24"/>
        <v>-4838.5150077367298</v>
      </c>
    </row>
    <row r="344" spans="8:10" x14ac:dyDescent="0.3">
      <c r="H344" s="53"/>
      <c r="I344" s="68">
        <v>2</v>
      </c>
      <c r="J344" s="11">
        <f t="shared" si="24"/>
        <v>-4793.9200277487562</v>
      </c>
    </row>
    <row r="345" spans="8:10" x14ac:dyDescent="0.3">
      <c r="H345" s="53"/>
      <c r="I345" s="68">
        <v>3</v>
      </c>
      <c r="J345" s="11">
        <f t="shared" si="24"/>
        <v>-4749.7360648263384</v>
      </c>
    </row>
    <row r="346" spans="8:10" x14ac:dyDescent="0.3">
      <c r="H346" s="53"/>
      <c r="I346" s="68">
        <v>4</v>
      </c>
      <c r="J346" s="11">
        <f t="shared" si="24"/>
        <v>-4705.959330762189</v>
      </c>
    </row>
    <row r="347" spans="8:10" x14ac:dyDescent="0.3">
      <c r="H347" s="53"/>
      <c r="I347" s="68">
        <v>5</v>
      </c>
      <c r="J347" s="11">
        <f>J346-(J346*$J$3)</f>
        <v>-4662.5860722636644</v>
      </c>
    </row>
    <row r="348" spans="8:10" x14ac:dyDescent="0.3">
      <c r="H348" s="53"/>
      <c r="I348" s="68">
        <v>6</v>
      </c>
      <c r="J348" s="11">
        <f t="shared" ref="J348:J363" si="25">J347-(J347*$J$3)</f>
        <v>-4619.6125706309676</v>
      </c>
    </row>
    <row r="349" spans="8:10" x14ac:dyDescent="0.3">
      <c r="H349" s="53"/>
      <c r="I349" s="68">
        <v>7</v>
      </c>
      <c r="J349" s="11">
        <f t="shared" si="25"/>
        <v>-4577.0351414383185</v>
      </c>
    </row>
    <row r="350" spans="8:10" x14ac:dyDescent="0.3">
      <c r="H350" s="53"/>
      <c r="I350" s="68">
        <v>8</v>
      </c>
      <c r="J350" s="11">
        <f t="shared" si="25"/>
        <v>-4534.8501342180616</v>
      </c>
    </row>
    <row r="351" spans="8:10" x14ac:dyDescent="0.3">
      <c r="H351" s="53"/>
      <c r="I351" s="68">
        <v>9</v>
      </c>
      <c r="J351" s="11">
        <f t="shared" si="25"/>
        <v>-4493.0539321476854</v>
      </c>
    </row>
    <row r="352" spans="8:10" x14ac:dyDescent="0.3">
      <c r="H352" s="53"/>
      <c r="I352" s="68">
        <v>10</v>
      </c>
      <c r="J352" s="11">
        <f t="shared" si="25"/>
        <v>-4451.6429517397246</v>
      </c>
    </row>
    <row r="353" spans="8:10" x14ac:dyDescent="0.3">
      <c r="H353" s="53"/>
      <c r="I353" s="68">
        <v>11</v>
      </c>
      <c r="J353" s="11">
        <f t="shared" si="25"/>
        <v>-4410.613642534523</v>
      </c>
    </row>
    <row r="354" spans="8:10" x14ac:dyDescent="0.3">
      <c r="H354" s="54"/>
      <c r="I354" s="69">
        <v>12</v>
      </c>
      <c r="J354" s="12">
        <f t="shared" si="25"/>
        <v>-4369.96248679583</v>
      </c>
    </row>
    <row r="355" spans="8:10" x14ac:dyDescent="0.3">
      <c r="H355" s="58">
        <v>2053</v>
      </c>
      <c r="I355" s="79">
        <v>1</v>
      </c>
      <c r="J355" s="25">
        <f t="shared" si="25"/>
        <v>-4329.685999209195</v>
      </c>
    </row>
    <row r="356" spans="8:10" x14ac:dyDescent="0.3">
      <c r="H356" s="53"/>
      <c r="I356" s="68">
        <v>2</v>
      </c>
      <c r="J356" s="11">
        <f t="shared" si="25"/>
        <v>-4289.7807265831498</v>
      </c>
    </row>
    <row r="357" spans="8:10" x14ac:dyDescent="0.3">
      <c r="H357" s="53"/>
      <c r="I357" s="68">
        <v>3</v>
      </c>
      <c r="J357" s="11">
        <f t="shared" si="25"/>
        <v>-4250.2432475531414</v>
      </c>
    </row>
    <row r="358" spans="8:10" x14ac:dyDescent="0.3">
      <c r="H358" s="53"/>
      <c r="I358" s="68">
        <v>4</v>
      </c>
      <c r="J358" s="11">
        <f t="shared" si="25"/>
        <v>-4211.0701722881931</v>
      </c>
    </row>
    <row r="359" spans="8:10" x14ac:dyDescent="0.3">
      <c r="H359" s="53"/>
      <c r="I359" s="68">
        <v>5</v>
      </c>
      <c r="J359" s="11">
        <f t="shared" si="25"/>
        <v>-4172.2581422002704</v>
      </c>
    </row>
    <row r="360" spans="8:10" x14ac:dyDescent="0.3">
      <c r="H360" s="53"/>
      <c r="I360" s="68">
        <v>6</v>
      </c>
      <c r="J360" s="11">
        <f t="shared" si="25"/>
        <v>-4133.8038296563245</v>
      </c>
    </row>
    <row r="361" spans="8:10" x14ac:dyDescent="0.3">
      <c r="H361" s="53"/>
      <c r="I361" s="68">
        <v>7</v>
      </c>
      <c r="J361" s="11">
        <f t="shared" si="25"/>
        <v>-4095.703937692992</v>
      </c>
    </row>
    <row r="362" spans="8:10" x14ac:dyDescent="0.3">
      <c r="H362" s="53"/>
      <c r="I362" s="68">
        <v>8</v>
      </c>
      <c r="J362" s="11">
        <f t="shared" si="25"/>
        <v>-4057.9551997339217</v>
      </c>
    </row>
    <row r="363" spans="8:10" x14ac:dyDescent="0.3">
      <c r="H363" s="53"/>
      <c r="I363" s="68">
        <v>9</v>
      </c>
      <c r="J363" s="11">
        <f t="shared" si="25"/>
        <v>-4020.5543793097077</v>
      </c>
    </row>
    <row r="364" spans="8:10" x14ac:dyDescent="0.3">
      <c r="H364" s="53"/>
      <c r="I364" s="68">
        <v>10</v>
      </c>
      <c r="J364" s="11">
        <f>J363-(J363*$J$3)</f>
        <v>-3983.498269780403</v>
      </c>
    </row>
    <row r="365" spans="8:10" x14ac:dyDescent="0.3">
      <c r="H365" s="53"/>
      <c r="I365" s="68">
        <v>11</v>
      </c>
      <c r="J365" s="11">
        <f t="shared" ref="J365:J385" si="26">J364-(J364*$J$3)</f>
        <v>-3946.7836940605935</v>
      </c>
    </row>
    <row r="366" spans="8:10" x14ac:dyDescent="0.3">
      <c r="H366" s="54"/>
      <c r="I366" s="69">
        <v>12</v>
      </c>
      <c r="J366" s="12">
        <f t="shared" si="26"/>
        <v>-3910.4075043470016</v>
      </c>
    </row>
    <row r="367" spans="8:10" x14ac:dyDescent="0.3">
      <c r="H367" s="58">
        <v>2054</v>
      </c>
      <c r="I367" s="79">
        <v>1</v>
      </c>
      <c r="J367" s="25">
        <f t="shared" si="26"/>
        <v>-3874.3665818486033</v>
      </c>
    </row>
    <row r="368" spans="8:10" x14ac:dyDescent="0.3">
      <c r="H368" s="53"/>
      <c r="I368" s="68">
        <v>2</v>
      </c>
      <c r="J368" s="11">
        <f t="shared" si="26"/>
        <v>-3838.6578365192322</v>
      </c>
    </row>
    <row r="369" spans="8:10" x14ac:dyDescent="0.3">
      <c r="H369" s="53"/>
      <c r="I369" s="68">
        <v>3</v>
      </c>
      <c r="J369" s="11">
        <f t="shared" si="26"/>
        <v>-3803.2782067926464</v>
      </c>
    </row>
    <row r="370" spans="8:10" x14ac:dyDescent="0.3">
      <c r="H370" s="53"/>
      <c r="I370" s="68">
        <v>4</v>
      </c>
      <c r="J370" s="11">
        <f t="shared" si="26"/>
        <v>-3768.2246593200407</v>
      </c>
    </row>
    <row r="371" spans="8:10" x14ac:dyDescent="0.3">
      <c r="H371" s="53"/>
      <c r="I371" s="68">
        <v>5</v>
      </c>
      <c r="J371" s="11">
        <f t="shared" si="26"/>
        <v>-3733.4941887099744</v>
      </c>
    </row>
    <row r="372" spans="8:10" x14ac:dyDescent="0.3">
      <c r="H372" s="53"/>
      <c r="I372" s="68">
        <v>6</v>
      </c>
      <c r="J372" s="11">
        <f t="shared" si="26"/>
        <v>-3699.0838172706976</v>
      </c>
    </row>
    <row r="373" spans="8:10" x14ac:dyDescent="0.3">
      <c r="H373" s="53"/>
      <c r="I373" s="68">
        <v>7</v>
      </c>
      <c r="J373" s="11">
        <f t="shared" si="26"/>
        <v>-3664.9905947548527</v>
      </c>
    </row>
    <row r="374" spans="8:10" x14ac:dyDescent="0.3">
      <c r="H374" s="53"/>
      <c r="I374" s="68">
        <v>8</v>
      </c>
      <c r="J374" s="11">
        <f t="shared" si="26"/>
        <v>-3631.211598106529</v>
      </c>
    </row>
    <row r="375" spans="8:10" x14ac:dyDescent="0.3">
      <c r="H375" s="53"/>
      <c r="I375" s="68">
        <v>9</v>
      </c>
      <c r="J375" s="11">
        <f t="shared" si="26"/>
        <v>-3597.7439312106471</v>
      </c>
    </row>
    <row r="376" spans="8:10" x14ac:dyDescent="0.3">
      <c r="H376" s="53"/>
      <c r="I376" s="68">
        <v>10</v>
      </c>
      <c r="J376" s="11">
        <f t="shared" si="26"/>
        <v>-3564.5847246446556</v>
      </c>
    </row>
    <row r="377" spans="8:10" x14ac:dyDescent="0.3">
      <c r="H377" s="53"/>
      <c r="I377" s="68">
        <v>11</v>
      </c>
      <c r="J377" s="11">
        <f t="shared" si="26"/>
        <v>-3531.7311354325138</v>
      </c>
    </row>
    <row r="378" spans="8:10" x14ac:dyDescent="0.3">
      <c r="H378" s="54"/>
      <c r="I378" s="69">
        <v>12</v>
      </c>
      <c r="J378" s="12">
        <f t="shared" si="26"/>
        <v>-3499.1803468009443</v>
      </c>
    </row>
    <row r="379" spans="8:10" x14ac:dyDescent="0.3">
      <c r="H379" s="58">
        <v>2055</v>
      </c>
      <c r="I379" s="79">
        <v>1</v>
      </c>
      <c r="J379" s="25">
        <f t="shared" si="26"/>
        <v>-3466.9295679379288</v>
      </c>
    </row>
    <row r="380" spans="8:10" x14ac:dyDescent="0.3">
      <c r="H380" s="53"/>
      <c r="I380" s="68">
        <v>2</v>
      </c>
      <c r="J380" s="11">
        <f t="shared" si="26"/>
        <v>-3434.9760337534344</v>
      </c>
    </row>
    <row r="381" spans="8:10" x14ac:dyDescent="0.3">
      <c r="H381" s="53"/>
      <c r="I381" s="68">
        <v>3</v>
      </c>
      <c r="J381" s="11">
        <f t="shared" si="26"/>
        <v>-3403.3170046423402</v>
      </c>
    </row>
    <row r="382" spans="8:10" x14ac:dyDescent="0.3">
      <c r="H382" s="53"/>
      <c r="I382" s="68">
        <v>4</v>
      </c>
      <c r="J382" s="11">
        <f t="shared" si="26"/>
        <v>-3371.9497662495532</v>
      </c>
    </row>
    <row r="383" spans="8:10" x14ac:dyDescent="0.3">
      <c r="H383" s="53"/>
      <c r="I383" s="68">
        <v>5</v>
      </c>
      <c r="J383" s="11">
        <f t="shared" si="26"/>
        <v>-3340.8716292372865</v>
      </c>
    </row>
    <row r="384" spans="8:10" x14ac:dyDescent="0.3">
      <c r="H384" s="53"/>
      <c r="I384" s="68">
        <v>6</v>
      </c>
      <c r="J384" s="11">
        <f t="shared" si="26"/>
        <v>-3310.0799290544828</v>
      </c>
    </row>
    <row r="385" spans="8:10" x14ac:dyDescent="0.3">
      <c r="H385" s="53"/>
      <c r="I385" s="68">
        <v>7</v>
      </c>
      <c r="J385" s="11">
        <f t="shared" si="26"/>
        <v>-3279.572025708364</v>
      </c>
    </row>
    <row r="386" spans="8:10" x14ac:dyDescent="0.3">
      <c r="H386" s="53"/>
      <c r="I386" s="68">
        <v>8</v>
      </c>
      <c r="J386" s="11">
        <f>J385-(J385*$J$3)</f>
        <v>-3249.3453035380853</v>
      </c>
    </row>
    <row r="387" spans="8:10" x14ac:dyDescent="0.3">
      <c r="H387" s="53"/>
      <c r="I387" s="68">
        <v>9</v>
      </c>
      <c r="J387" s="11">
        <f t="shared" ref="J387:J405" si="27">J386-(J386*$J$3)</f>
        <v>-3219.3971709904758</v>
      </c>
    </row>
    <row r="388" spans="8:10" x14ac:dyDescent="0.3">
      <c r="H388" s="53"/>
      <c r="I388" s="68">
        <v>10</v>
      </c>
      <c r="J388" s="11">
        <f t="shared" si="27"/>
        <v>-3189.7250603978468</v>
      </c>
    </row>
    <row r="389" spans="8:10" x14ac:dyDescent="0.3">
      <c r="H389" s="53"/>
      <c r="I389" s="68">
        <v>11</v>
      </c>
      <c r="J389" s="11">
        <f t="shared" si="27"/>
        <v>-3160.3264277578469</v>
      </c>
    </row>
    <row r="390" spans="8:10" x14ac:dyDescent="0.3">
      <c r="H390" s="54"/>
      <c r="I390" s="69">
        <v>12</v>
      </c>
      <c r="J390" s="12">
        <f t="shared" si="27"/>
        <v>-3131.1987525153454</v>
      </c>
    </row>
    <row r="391" spans="8:10" x14ac:dyDescent="0.3">
      <c r="H391" s="58">
        <v>2056</v>
      </c>
      <c r="I391" s="79">
        <v>1</v>
      </c>
      <c r="J391" s="25">
        <f t="shared" si="27"/>
        <v>-3102.3395373463291</v>
      </c>
    </row>
    <row r="392" spans="8:10" x14ac:dyDescent="0.3">
      <c r="H392" s="53"/>
      <c r="I392" s="68">
        <v>2</v>
      </c>
      <c r="J392" s="11">
        <f t="shared" si="27"/>
        <v>-3073.7463079437871</v>
      </c>
    </row>
    <row r="393" spans="8:10" x14ac:dyDescent="0.3">
      <c r="H393" s="53"/>
      <c r="I393" s="68">
        <v>3</v>
      </c>
      <c r="J393" s="11">
        <f t="shared" si="27"/>
        <v>-3045.4166128055717</v>
      </c>
    </row>
    <row r="394" spans="8:10" x14ac:dyDescent="0.3">
      <c r="H394" s="53"/>
      <c r="I394" s="68">
        <v>4</v>
      </c>
      <c r="J394" s="11">
        <f t="shared" si="27"/>
        <v>-3017.3480230242135</v>
      </c>
    </row>
    <row r="395" spans="8:10" x14ac:dyDescent="0.3">
      <c r="H395" s="53"/>
      <c r="I395" s="68">
        <v>5</v>
      </c>
      <c r="J395" s="11">
        <f t="shared" si="27"/>
        <v>-2989.5381320786737</v>
      </c>
    </row>
    <row r="396" spans="8:10" x14ac:dyDescent="0.3">
      <c r="H396" s="53"/>
      <c r="I396" s="68">
        <v>6</v>
      </c>
      <c r="J396" s="11">
        <f t="shared" si="27"/>
        <v>-2961.9845556280152</v>
      </c>
    </row>
    <row r="397" spans="8:10" x14ac:dyDescent="0.3">
      <c r="H397" s="53"/>
      <c r="I397" s="68">
        <v>7</v>
      </c>
      <c r="J397" s="11">
        <f t="shared" si="27"/>
        <v>-2934.684931306977</v>
      </c>
    </row>
    <row r="398" spans="8:10" x14ac:dyDescent="0.3">
      <c r="H398" s="53"/>
      <c r="I398" s="68">
        <v>8</v>
      </c>
      <c r="J398" s="11">
        <f t="shared" si="27"/>
        <v>-2907.6369185234312</v>
      </c>
    </row>
    <row r="399" spans="8:10" x14ac:dyDescent="0.3">
      <c r="H399" s="53"/>
      <c r="I399" s="68">
        <v>9</v>
      </c>
      <c r="J399" s="11">
        <f t="shared" si="27"/>
        <v>-2880.8381982577071</v>
      </c>
    </row>
    <row r="400" spans="8:10" x14ac:dyDescent="0.3">
      <c r="H400" s="53"/>
      <c r="I400" s="68">
        <v>10</v>
      </c>
      <c r="J400" s="11">
        <f t="shared" si="27"/>
        <v>-2854.2864728637651</v>
      </c>
    </row>
    <row r="401" spans="8:10" x14ac:dyDescent="0.3">
      <c r="H401" s="53"/>
      <c r="I401" s="68">
        <v>11</v>
      </c>
      <c r="J401" s="11">
        <f t="shared" si="27"/>
        <v>-2827.9794658722039</v>
      </c>
    </row>
    <row r="402" spans="8:10" x14ac:dyDescent="0.3">
      <c r="H402" s="54"/>
      <c r="I402" s="69">
        <v>12</v>
      </c>
      <c r="J402" s="12">
        <f t="shared" si="27"/>
        <v>-2801.9149217950817</v>
      </c>
    </row>
    <row r="403" spans="8:10" x14ac:dyDescent="0.3">
      <c r="H403" s="58">
        <v>2057</v>
      </c>
      <c r="I403" s="79">
        <v>1</v>
      </c>
      <c r="J403" s="25">
        <f t="shared" si="27"/>
        <v>-2776.0906059325371</v>
      </c>
    </row>
    <row r="404" spans="8:10" x14ac:dyDescent="0.3">
      <c r="H404" s="53"/>
      <c r="I404" s="68">
        <v>2</v>
      </c>
      <c r="J404" s="11">
        <f t="shared" si="27"/>
        <v>-2750.5043041811923</v>
      </c>
    </row>
    <row r="405" spans="8:10" x14ac:dyDescent="0.3">
      <c r="H405" s="53"/>
      <c r="I405" s="68">
        <v>3</v>
      </c>
      <c r="J405" s="11">
        <f t="shared" si="27"/>
        <v>-2725.1538228443223</v>
      </c>
    </row>
    <row r="406" spans="8:10" x14ac:dyDescent="0.3">
      <c r="H406" s="53"/>
      <c r="I406" s="68">
        <v>4</v>
      </c>
      <c r="J406" s="11">
        <f>J405-(J405*$J$3)</f>
        <v>-2700.0369884437737</v>
      </c>
    </row>
    <row r="407" spans="8:10" x14ac:dyDescent="0.3">
      <c r="H407" s="53"/>
      <c r="I407" s="68">
        <v>5</v>
      </c>
      <c r="J407" s="11">
        <f t="shared" ref="J407:J429" si="28">J406-(J406*$J$3)</f>
        <v>-2675.1516475336171</v>
      </c>
    </row>
    <row r="408" spans="8:10" x14ac:dyDescent="0.3">
      <c r="H408" s="53"/>
      <c r="I408" s="68">
        <v>6</v>
      </c>
      <c r="J408" s="11">
        <f t="shared" si="28"/>
        <v>-2650.4956665155155</v>
      </c>
    </row>
    <row r="409" spans="8:10" x14ac:dyDescent="0.3">
      <c r="H409" s="53"/>
      <c r="I409" s="68">
        <v>7</v>
      </c>
      <c r="J409" s="11">
        <f t="shared" si="28"/>
        <v>-2626.0669314557977</v>
      </c>
    </row>
    <row r="410" spans="8:10" x14ac:dyDescent="0.3">
      <c r="H410" s="53"/>
      <c r="I410" s="68">
        <v>8</v>
      </c>
      <c r="J410" s="11">
        <f t="shared" si="28"/>
        <v>-2601.8633479042132</v>
      </c>
    </row>
    <row r="411" spans="8:10" x14ac:dyDescent="0.3">
      <c r="H411" s="53"/>
      <c r="I411" s="68">
        <v>9</v>
      </c>
      <c r="J411" s="11">
        <f t="shared" si="28"/>
        <v>-2577.8828407143628</v>
      </c>
    </row>
    <row r="412" spans="8:10" x14ac:dyDescent="0.3">
      <c r="H412" s="53"/>
      <c r="I412" s="68">
        <v>10</v>
      </c>
      <c r="J412" s="11">
        <f t="shared" si="28"/>
        <v>-2554.1233538657789</v>
      </c>
    </row>
    <row r="413" spans="8:10" x14ac:dyDescent="0.3">
      <c r="H413" s="53"/>
      <c r="I413" s="68">
        <v>11</v>
      </c>
      <c r="J413" s="11">
        <f t="shared" si="28"/>
        <v>-2530.5828502876493</v>
      </c>
    </row>
    <row r="414" spans="8:10" x14ac:dyDescent="0.3">
      <c r="H414" s="54"/>
      <c r="I414" s="69">
        <v>12</v>
      </c>
      <c r="J414" s="12">
        <f t="shared" si="28"/>
        <v>-2507.2593116841649</v>
      </c>
    </row>
    <row r="415" spans="8:10" x14ac:dyDescent="0.3">
      <c r="H415" s="58">
        <v>2058</v>
      </c>
      <c r="I415" s="79">
        <v>1</v>
      </c>
      <c r="J415" s="25">
        <f t="shared" si="28"/>
        <v>-2484.1507383614758</v>
      </c>
    </row>
    <row r="416" spans="8:10" x14ac:dyDescent="0.3">
      <c r="H416" s="53"/>
      <c r="I416" s="68">
        <v>2</v>
      </c>
      <c r="J416" s="11">
        <f t="shared" si="28"/>
        <v>-2461.2551490562441</v>
      </c>
    </row>
    <row r="417" spans="8:10" x14ac:dyDescent="0.3">
      <c r="H417" s="53"/>
      <c r="I417" s="68">
        <v>3</v>
      </c>
      <c r="J417" s="11">
        <f t="shared" si="28"/>
        <v>-2438.570580765776</v>
      </c>
    </row>
    <row r="418" spans="8:10" x14ac:dyDescent="0.3">
      <c r="H418" s="53"/>
      <c r="I418" s="68">
        <v>4</v>
      </c>
      <c r="J418" s="11">
        <f t="shared" si="28"/>
        <v>-2416.0950885797179</v>
      </c>
    </row>
    <row r="419" spans="8:10" x14ac:dyDescent="0.3">
      <c r="H419" s="53"/>
      <c r="I419" s="68">
        <v>5</v>
      </c>
      <c r="J419" s="11">
        <f t="shared" si="28"/>
        <v>-2393.8267455133082</v>
      </c>
    </row>
    <row r="420" spans="8:10" x14ac:dyDescent="0.3">
      <c r="H420" s="53"/>
      <c r="I420" s="68">
        <v>6</v>
      </c>
      <c r="J420" s="11">
        <f t="shared" si="28"/>
        <v>-2371.7636423421604</v>
      </c>
    </row>
    <row r="421" spans="8:10" x14ac:dyDescent="0.3">
      <c r="H421" s="53"/>
      <c r="I421" s="68">
        <v>7</v>
      </c>
      <c r="J421" s="11">
        <f t="shared" si="28"/>
        <v>-2349.9038874385737</v>
      </c>
    </row>
    <row r="422" spans="8:10" x14ac:dyDescent="0.3">
      <c r="H422" s="53"/>
      <c r="I422" s="68">
        <v>8</v>
      </c>
      <c r="J422" s="11">
        <f t="shared" si="28"/>
        <v>-2328.2456066093482</v>
      </c>
    </row>
    <row r="423" spans="8:10" x14ac:dyDescent="0.3">
      <c r="H423" s="53"/>
      <c r="I423" s="68">
        <v>9</v>
      </c>
      <c r="J423" s="11">
        <f t="shared" si="28"/>
        <v>-2306.7869429350985</v>
      </c>
    </row>
    <row r="424" spans="8:10" x14ac:dyDescent="0.3">
      <c r="H424" s="53"/>
      <c r="I424" s="68">
        <v>10</v>
      </c>
      <c r="J424" s="11">
        <f t="shared" si="28"/>
        <v>-2285.5260566110469</v>
      </c>
    </row>
    <row r="425" spans="8:10" x14ac:dyDescent="0.3">
      <c r="H425" s="53"/>
      <c r="I425" s="68">
        <v>11</v>
      </c>
      <c r="J425" s="11">
        <f t="shared" si="28"/>
        <v>-2264.4611247892817</v>
      </c>
    </row>
    <row r="426" spans="8:10" x14ac:dyDescent="0.3">
      <c r="H426" s="54"/>
      <c r="I426" s="69">
        <v>12</v>
      </c>
      <c r="J426" s="12">
        <f t="shared" si="28"/>
        <v>-2243.590341422474</v>
      </c>
    </row>
    <row r="427" spans="8:10" x14ac:dyDescent="0.3">
      <c r="H427" s="58">
        <v>2059</v>
      </c>
      <c r="I427" s="79">
        <v>1</v>
      </c>
      <c r="J427" s="25">
        <f t="shared" si="28"/>
        <v>-2222.9119171090301</v>
      </c>
    </row>
    <row r="428" spans="8:10" x14ac:dyDescent="0.3">
      <c r="H428" s="53"/>
      <c r="I428" s="68">
        <v>2</v>
      </c>
      <c r="J428" s="11">
        <f t="shared" si="28"/>
        <v>-2202.4240789396754</v>
      </c>
    </row>
    <row r="429" spans="8:10" x14ac:dyDescent="0.3">
      <c r="H429" s="53"/>
      <c r="I429" s="68">
        <v>3</v>
      </c>
      <c r="J429" s="11">
        <f t="shared" si="28"/>
        <v>-2182.125070345448</v>
      </c>
    </row>
    <row r="430" spans="8:10" x14ac:dyDescent="0.3">
      <c r="H430" s="53"/>
      <c r="I430" s="68">
        <v>4</v>
      </c>
      <c r="J430" s="11">
        <f>J429-(J429*$J$3)</f>
        <v>-2162.0131509470975</v>
      </c>
    </row>
    <row r="431" spans="8:10" x14ac:dyDescent="0.3">
      <c r="H431" s="53"/>
      <c r="I431" s="68">
        <v>5</v>
      </c>
      <c r="J431" s="11">
        <f t="shared" ref="J431:J432" si="29">J430-(J430*$J$3)</f>
        <v>-2142.0865964058685</v>
      </c>
    </row>
    <row r="432" spans="8:10" x14ac:dyDescent="0.3">
      <c r="H432" s="53"/>
      <c r="I432" s="68">
        <v>6</v>
      </c>
      <c r="J432" s="11">
        <f t="shared" si="29"/>
        <v>-2122.3436982756612</v>
      </c>
    </row>
    <row r="433" spans="8:10" x14ac:dyDescent="0.3">
      <c r="H433" s="53"/>
      <c r="I433" s="68">
        <v>7</v>
      </c>
      <c r="J433" s="11">
        <f>J432-(J432*$J$3)</f>
        <v>-2102.7827638565536</v>
      </c>
    </row>
    <row r="434" spans="8:10" x14ac:dyDescent="0.3">
      <c r="H434" s="53"/>
      <c r="I434" s="68">
        <v>8</v>
      </c>
      <c r="J434" s="11">
        <f t="shared" ref="J434:J439" si="30">J433-(J433*$J$3)</f>
        <v>-2083.4021160496759</v>
      </c>
    </row>
    <row r="435" spans="8:10" x14ac:dyDescent="0.3">
      <c r="H435" s="53"/>
      <c r="I435" s="68">
        <v>9</v>
      </c>
      <c r="J435" s="11">
        <f t="shared" si="30"/>
        <v>-2064.2000932134179</v>
      </c>
    </row>
    <row r="436" spans="8:10" x14ac:dyDescent="0.3">
      <c r="H436" s="53"/>
      <c r="I436" s="68">
        <v>10</v>
      </c>
      <c r="J436" s="11">
        <f t="shared" si="30"/>
        <v>-2045.1750490209674</v>
      </c>
    </row>
    <row r="437" spans="8:10" x14ac:dyDescent="0.3">
      <c r="H437" s="53"/>
      <c r="I437" s="68">
        <v>11</v>
      </c>
      <c r="J437" s="11">
        <f t="shared" si="30"/>
        <v>-2026.3253523191574</v>
      </c>
    </row>
    <row r="438" spans="8:10" x14ac:dyDescent="0.3">
      <c r="H438" s="54"/>
      <c r="I438" s="69">
        <v>12</v>
      </c>
      <c r="J438" s="12">
        <f t="shared" si="30"/>
        <v>-2007.6493869886158</v>
      </c>
    </row>
    <row r="439" spans="8:10" x14ac:dyDescent="0.3">
      <c r="H439" s="58">
        <v>2060</v>
      </c>
      <c r="I439" s="79">
        <v>1</v>
      </c>
      <c r="J439" s="25">
        <f t="shared" si="30"/>
        <v>-1989.1455518052041</v>
      </c>
    </row>
    <row r="440" spans="8:10" x14ac:dyDescent="0.3">
      <c r="H440" s="53"/>
      <c r="I440" s="68">
        <v>2</v>
      </c>
      <c r="J440" s="11">
        <f>J439-(J439*$J$3)</f>
        <v>-1970.8122603027327</v>
      </c>
    </row>
    <row r="441" spans="8:10" x14ac:dyDescent="0.3">
      <c r="H441" s="53"/>
      <c r="I441" s="68">
        <v>3</v>
      </c>
      <c r="J441" s="11">
        <f t="shared" ref="J441:J447" si="31">J440-(J440*$J$3)</f>
        <v>-1952.6479406369426</v>
      </c>
    </row>
    <row r="442" spans="8:10" x14ac:dyDescent="0.3">
      <c r="H442" s="53"/>
      <c r="I442" s="68">
        <v>4</v>
      </c>
      <c r="J442" s="11">
        <f t="shared" si="31"/>
        <v>-1934.6510354507388</v>
      </c>
    </row>
    <row r="443" spans="8:10" x14ac:dyDescent="0.3">
      <c r="H443" s="53"/>
      <c r="I443" s="68">
        <v>5</v>
      </c>
      <c r="J443" s="11">
        <f t="shared" si="31"/>
        <v>-1916.820001740668</v>
      </c>
    </row>
    <row r="444" spans="8:10" x14ac:dyDescent="0.3">
      <c r="H444" s="53"/>
      <c r="I444" s="68">
        <v>6</v>
      </c>
      <c r="J444" s="11">
        <f t="shared" si="31"/>
        <v>-1899.1533107246248</v>
      </c>
    </row>
    <row r="445" spans="8:10" x14ac:dyDescent="0.3">
      <c r="H445" s="53"/>
      <c r="I445" s="68">
        <v>7</v>
      </c>
      <c r="J445" s="11">
        <f t="shared" si="31"/>
        <v>-1881.6494477107794</v>
      </c>
    </row>
    <row r="446" spans="8:10" x14ac:dyDescent="0.3">
      <c r="H446" s="53"/>
      <c r="I446" s="68">
        <v>8</v>
      </c>
      <c r="J446" s="11">
        <f t="shared" si="31"/>
        <v>-1864.3069119677118</v>
      </c>
    </row>
    <row r="447" spans="8:10" x14ac:dyDescent="0.3">
      <c r="H447" s="53"/>
      <c r="I447" s="68">
        <v>9</v>
      </c>
      <c r="J447" s="11">
        <f t="shared" si="31"/>
        <v>-1847.1242165957428</v>
      </c>
    </row>
    <row r="448" spans="8:10" x14ac:dyDescent="0.3">
      <c r="H448" s="53"/>
      <c r="I448" s="68">
        <v>10</v>
      </c>
      <c r="J448" s="11">
        <f>J447-(J447*$J$3)</f>
        <v>-1830.0998883994521</v>
      </c>
    </row>
    <row r="449" spans="8:10" x14ac:dyDescent="0.3">
      <c r="H449" s="53"/>
      <c r="I449" s="68">
        <v>11</v>
      </c>
      <c r="J449" s="11">
        <f t="shared" ref="J449:J512" si="32">J448-(J448*$J$3)</f>
        <v>-1813.2324677613706</v>
      </c>
    </row>
    <row r="450" spans="8:10" x14ac:dyDescent="0.3">
      <c r="H450" s="54"/>
      <c r="I450" s="69">
        <v>12</v>
      </c>
      <c r="J450" s="12">
        <f t="shared" si="32"/>
        <v>-1796.5205085168366</v>
      </c>
    </row>
    <row r="451" spans="8:10" x14ac:dyDescent="0.3">
      <c r="H451" s="58">
        <v>2061</v>
      </c>
      <c r="I451" s="79">
        <v>1</v>
      </c>
      <c r="J451" s="25">
        <f t="shared" si="32"/>
        <v>-1779.9625778300065</v>
      </c>
    </row>
    <row r="452" spans="8:10" x14ac:dyDescent="0.3">
      <c r="H452" s="53"/>
      <c r="I452" s="68">
        <v>2</v>
      </c>
      <c r="J452" s="11">
        <f t="shared" si="32"/>
        <v>-1763.5572560710066</v>
      </c>
    </row>
    <row r="453" spans="8:10" x14ac:dyDescent="0.3">
      <c r="H453" s="53"/>
      <c r="I453" s="68">
        <v>3</v>
      </c>
      <c r="J453" s="11">
        <f t="shared" si="32"/>
        <v>-1747.3031366942189</v>
      </c>
    </row>
    <row r="454" spans="8:10" x14ac:dyDescent="0.3">
      <c r="H454" s="53"/>
      <c r="I454" s="68">
        <v>4</v>
      </c>
      <c r="J454" s="11">
        <f t="shared" si="32"/>
        <v>-1731.1988261176871</v>
      </c>
    </row>
    <row r="455" spans="8:10" x14ac:dyDescent="0.3">
      <c r="H455" s="53"/>
      <c r="I455" s="68">
        <v>5</v>
      </c>
      <c r="J455" s="11">
        <f t="shared" si="32"/>
        <v>-1715.2429436036357</v>
      </c>
    </row>
    <row r="456" spans="8:10" x14ac:dyDescent="0.3">
      <c r="H456" s="53"/>
      <c r="I456" s="68">
        <v>6</v>
      </c>
      <c r="J456" s="11">
        <f t="shared" si="32"/>
        <v>-1699.4341211400888</v>
      </c>
    </row>
    <row r="457" spans="8:10" x14ac:dyDescent="0.3">
      <c r="H457" s="53"/>
      <c r="I457" s="68">
        <v>7</v>
      </c>
      <c r="J457" s="11">
        <f t="shared" si="32"/>
        <v>-1683.771003323581</v>
      </c>
    </row>
    <row r="458" spans="8:10" x14ac:dyDescent="0.3">
      <c r="J458" s="11">
        <f t="shared" si="32"/>
        <v>-1668.2522472429487</v>
      </c>
    </row>
    <row r="459" spans="8:10" x14ac:dyDescent="0.3">
      <c r="J459" s="11">
        <f t="shared" si="32"/>
        <v>-1652.8765223641929</v>
      </c>
    </row>
    <row r="460" spans="8:10" x14ac:dyDescent="0.3">
      <c r="J460" s="11">
        <f t="shared" si="32"/>
        <v>-1637.642510416403</v>
      </c>
    </row>
    <row r="461" spans="8:10" x14ac:dyDescent="0.3">
      <c r="J461" s="11">
        <f t="shared" si="32"/>
        <v>-1622.5489052787318</v>
      </c>
    </row>
    <row r="462" spans="8:10" x14ac:dyDescent="0.3">
      <c r="J462" s="11">
        <f t="shared" si="32"/>
        <v>-1607.5944128684127</v>
      </c>
    </row>
    <row r="463" spans="8:10" x14ac:dyDescent="0.3">
      <c r="J463" s="11">
        <f t="shared" si="32"/>
        <v>-1592.7777510298088</v>
      </c>
    </row>
    <row r="464" spans="8:10" x14ac:dyDescent="0.3">
      <c r="J464" s="11">
        <f t="shared" si="32"/>
        <v>-1578.097649424484</v>
      </c>
    </row>
    <row r="465" spans="10:10" x14ac:dyDescent="0.3">
      <c r="J465" s="11">
        <f t="shared" si="32"/>
        <v>-1563.5528494222883</v>
      </c>
    </row>
    <row r="466" spans="10:10" x14ac:dyDescent="0.3">
      <c r="J466" s="11">
        <f t="shared" si="32"/>
        <v>-1549.1421039934462</v>
      </c>
    </row>
    <row r="467" spans="10:10" x14ac:dyDescent="0.3">
      <c r="J467" s="11">
        <f t="shared" si="32"/>
        <v>-1534.86417760164</v>
      </c>
    </row>
    <row r="468" spans="10:10" x14ac:dyDescent="0.3">
      <c r="J468" s="11">
        <f t="shared" si="32"/>
        <v>-1520.7178460980783</v>
      </c>
    </row>
    <row r="469" spans="10:10" x14ac:dyDescent="0.3">
      <c r="J469" s="11">
        <f t="shared" si="32"/>
        <v>-1506.701896616541</v>
      </c>
    </row>
    <row r="470" spans="10:10" x14ac:dyDescent="0.3">
      <c r="J470" s="11">
        <f t="shared" si="32"/>
        <v>-1492.8151274693919</v>
      </c>
    </row>
    <row r="471" spans="10:10" x14ac:dyDescent="0.3">
      <c r="J471" s="11">
        <f t="shared" si="32"/>
        <v>-1479.0563480445489</v>
      </c>
    </row>
    <row r="472" spans="10:10" x14ac:dyDescent="0.3">
      <c r="J472" s="11">
        <f t="shared" si="32"/>
        <v>-1465.424378703405</v>
      </c>
    </row>
    <row r="473" spans="10:10" x14ac:dyDescent="0.3">
      <c r="J473" s="11">
        <f t="shared" si="32"/>
        <v>-1451.9180506796886</v>
      </c>
    </row>
    <row r="474" spans="10:10" x14ac:dyDescent="0.3">
      <c r="J474" s="11">
        <f t="shared" si="32"/>
        <v>-1438.5362059792574</v>
      </c>
    </row>
    <row r="475" spans="10:10" x14ac:dyDescent="0.3">
      <c r="J475" s="11">
        <f t="shared" si="32"/>
        <v>-1425.2776972808151</v>
      </c>
    </row>
    <row r="476" spans="10:10" x14ac:dyDescent="0.3">
      <c r="J476" s="11">
        <f t="shared" si="32"/>
        <v>-1412.1413878375436</v>
      </c>
    </row>
    <row r="477" spans="10:10" x14ac:dyDescent="0.3">
      <c r="J477" s="11">
        <f t="shared" si="32"/>
        <v>-1399.1261513796408</v>
      </c>
    </row>
    <row r="478" spans="10:10" x14ac:dyDescent="0.3">
      <c r="J478" s="11">
        <f t="shared" si="32"/>
        <v>-1386.2308720177584</v>
      </c>
    </row>
    <row r="479" spans="10:10" x14ac:dyDescent="0.3">
      <c r="J479" s="11">
        <f t="shared" si="32"/>
        <v>-1373.4544441473281</v>
      </c>
    </row>
    <row r="480" spans="10:10" x14ac:dyDescent="0.3">
      <c r="J480" s="11">
        <f t="shared" si="32"/>
        <v>-1360.7957723537702</v>
      </c>
    </row>
    <row r="481" spans="10:10" x14ac:dyDescent="0.3">
      <c r="J481" s="11">
        <f t="shared" si="32"/>
        <v>-1348.2537713185764</v>
      </c>
    </row>
    <row r="482" spans="10:10" x14ac:dyDescent="0.3">
      <c r="J482" s="11">
        <f t="shared" si="32"/>
        <v>-1335.8273657262569</v>
      </c>
    </row>
    <row r="483" spans="10:10" x14ac:dyDescent="0.3">
      <c r="J483" s="11">
        <f t="shared" si="32"/>
        <v>-1323.5154901721464</v>
      </c>
    </row>
    <row r="484" spans="10:10" x14ac:dyDescent="0.3">
      <c r="J484" s="11">
        <f t="shared" si="32"/>
        <v>-1311.3170890710599</v>
      </c>
    </row>
    <row r="485" spans="10:10" x14ac:dyDescent="0.3">
      <c r="J485" s="11">
        <f t="shared" si="32"/>
        <v>-1299.2311165667882</v>
      </c>
    </row>
    <row r="486" spans="10:10" x14ac:dyDescent="0.3">
      <c r="J486" s="11">
        <f t="shared" si="32"/>
        <v>-1287.2565364424308</v>
      </c>
    </row>
    <row r="487" spans="10:10" x14ac:dyDescent="0.3">
      <c r="J487" s="11">
        <f t="shared" si="32"/>
        <v>-1275.392322031553</v>
      </c>
    </row>
    <row r="488" spans="10:10" x14ac:dyDescent="0.3">
      <c r="J488" s="11">
        <f t="shared" si="32"/>
        <v>-1263.6374561301623</v>
      </c>
    </row>
    <row r="489" spans="10:10" x14ac:dyDescent="0.3">
      <c r="J489" s="11">
        <f t="shared" si="32"/>
        <v>-1251.990930909496</v>
      </c>
    </row>
    <row r="490" spans="10:10" x14ac:dyDescent="0.3">
      <c r="J490" s="11">
        <f t="shared" si="32"/>
        <v>-1240.4517478296134</v>
      </c>
    </row>
    <row r="491" spans="10:10" x14ac:dyDescent="0.3">
      <c r="J491" s="11">
        <f t="shared" si="32"/>
        <v>-1229.0189175537837</v>
      </c>
    </row>
    <row r="492" spans="10:10" x14ac:dyDescent="0.3">
      <c r="J492" s="11">
        <f t="shared" si="32"/>
        <v>-1217.6914598636629</v>
      </c>
    </row>
    <row r="493" spans="10:10" x14ac:dyDescent="0.3">
      <c r="J493" s="11">
        <f t="shared" si="32"/>
        <v>-1206.4684035752528</v>
      </c>
    </row>
    <row r="494" spans="10:10" x14ac:dyDescent="0.3">
      <c r="J494" s="11">
        <f t="shared" si="32"/>
        <v>-1195.3487864556341</v>
      </c>
    </row>
    <row r="495" spans="10:10" x14ac:dyDescent="0.3">
      <c r="J495" s="11">
        <f t="shared" si="32"/>
        <v>-1184.331655140468</v>
      </c>
    </row>
    <row r="496" spans="10:10" x14ac:dyDescent="0.3">
      <c r="J496" s="11">
        <f t="shared" si="32"/>
        <v>-1173.4160650522567</v>
      </c>
    </row>
    <row r="497" spans="10:10" x14ac:dyDescent="0.3">
      <c r="J497" s="11">
        <f t="shared" si="32"/>
        <v>-1162.6010803193585</v>
      </c>
    </row>
    <row r="498" spans="10:10" x14ac:dyDescent="0.3">
      <c r="J498" s="11">
        <f t="shared" si="32"/>
        <v>-1151.8857736957484</v>
      </c>
    </row>
    <row r="499" spans="10:10" x14ac:dyDescent="0.3">
      <c r="J499" s="11">
        <f t="shared" si="32"/>
        <v>-1141.2692264815194</v>
      </c>
    </row>
    <row r="500" spans="10:10" x14ac:dyDescent="0.3">
      <c r="J500" s="11">
        <f t="shared" si="32"/>
        <v>-1130.7505284441147</v>
      </c>
    </row>
    <row r="501" spans="10:10" x14ac:dyDescent="0.3">
      <c r="J501" s="11">
        <f t="shared" si="32"/>
        <v>-1120.3287777402882</v>
      </c>
    </row>
    <row r="502" spans="10:10" x14ac:dyDescent="0.3">
      <c r="J502" s="11">
        <f t="shared" si="32"/>
        <v>-1110.0030808387819</v>
      </c>
    </row>
    <row r="503" spans="10:10" x14ac:dyDescent="0.3">
      <c r="J503" s="11">
        <f t="shared" si="32"/>
        <v>-1099.7725524437178</v>
      </c>
    </row>
    <row r="504" spans="10:10" x14ac:dyDescent="0.3">
      <c r="J504" s="11">
        <f t="shared" si="32"/>
        <v>-1089.6363154186949</v>
      </c>
    </row>
    <row r="505" spans="10:10" x14ac:dyDescent="0.3">
      <c r="J505" s="11">
        <f t="shared" si="32"/>
        <v>-1079.5935007115859</v>
      </c>
    </row>
    <row r="506" spans="10:10" x14ac:dyDescent="0.3">
      <c r="J506" s="11">
        <f t="shared" si="32"/>
        <v>-1069.6432472800275</v>
      </c>
    </row>
    <row r="507" spans="10:10" x14ac:dyDescent="0.3">
      <c r="J507" s="11">
        <f t="shared" si="32"/>
        <v>-1059.7847020175966</v>
      </c>
    </row>
    <row r="508" spans="10:10" x14ac:dyDescent="0.3">
      <c r="J508" s="11">
        <f t="shared" si="32"/>
        <v>-1050.0170196806678</v>
      </c>
    </row>
    <row r="509" spans="10:10" x14ac:dyDescent="0.3">
      <c r="J509" s="11">
        <f t="shared" si="32"/>
        <v>-1040.3393628159442</v>
      </c>
    </row>
    <row r="510" spans="10:10" x14ac:dyDescent="0.3">
      <c r="J510" s="11">
        <f t="shared" si="32"/>
        <v>-1030.7509016886572</v>
      </c>
    </row>
    <row r="511" spans="10:10" x14ac:dyDescent="0.3">
      <c r="J511" s="11">
        <f t="shared" si="32"/>
        <v>-1021.2508142114268</v>
      </c>
    </row>
    <row r="512" spans="10:10" x14ac:dyDescent="0.3">
      <c r="J512" s="11">
        <f t="shared" si="32"/>
        <v>-1011.8382858737782</v>
      </c>
    </row>
    <row r="513" spans="10:10" x14ac:dyDescent="0.3">
      <c r="J513" s="11">
        <f t="shared" ref="J513:J576" si="33">J512-(J512*$J$3)</f>
        <v>-1002.5125096723082</v>
      </c>
    </row>
    <row r="514" spans="10:10" x14ac:dyDescent="0.3">
      <c r="J514" s="11">
        <f t="shared" si="33"/>
        <v>-993.27268604149504</v>
      </c>
    </row>
    <row r="515" spans="10:10" x14ac:dyDescent="0.3">
      <c r="J515" s="11">
        <f t="shared" si="33"/>
        <v>-984.11802278514597</v>
      </c>
    </row>
    <row r="516" spans="10:10" x14ac:dyDescent="0.3">
      <c r="J516" s="11">
        <f t="shared" si="33"/>
        <v>-975.04773500847625</v>
      </c>
    </row>
    <row r="517" spans="10:10" x14ac:dyDescent="0.3">
      <c r="J517" s="11">
        <f t="shared" si="33"/>
        <v>-966.06104505081476</v>
      </c>
    </row>
    <row r="518" spans="10:10" x14ac:dyDescent="0.3">
      <c r="J518" s="11">
        <f t="shared" si="33"/>
        <v>-957.15718241892978</v>
      </c>
    </row>
    <row r="519" spans="10:10" x14ac:dyDescent="0.3">
      <c r="J519" s="11">
        <f t="shared" si="33"/>
        <v>-948.33538372096859</v>
      </c>
    </row>
    <row r="520" spans="10:10" x14ac:dyDescent="0.3">
      <c r="J520" s="11">
        <f t="shared" si="33"/>
        <v>-939.59489260100702</v>
      </c>
    </row>
    <row r="521" spans="10:10" x14ac:dyDescent="0.3">
      <c r="J521" s="11">
        <f t="shared" si="33"/>
        <v>-930.93495967420108</v>
      </c>
    </row>
    <row r="522" spans="10:10" x14ac:dyDescent="0.3">
      <c r="J522" s="11">
        <f t="shared" si="33"/>
        <v>-922.35484246253725</v>
      </c>
    </row>
    <row r="523" spans="10:10" x14ac:dyDescent="0.3">
      <c r="J523" s="11">
        <f t="shared" si="33"/>
        <v>-913.85380533117416</v>
      </c>
    </row>
    <row r="524" spans="10:10" x14ac:dyDescent="0.3">
      <c r="J524" s="11">
        <f t="shared" si="33"/>
        <v>-905.43111942537189</v>
      </c>
    </row>
    <row r="525" spans="10:10" x14ac:dyDescent="0.3">
      <c r="J525" s="11">
        <f t="shared" si="33"/>
        <v>-897.08606260800138</v>
      </c>
    </row>
    <row r="526" spans="10:10" x14ac:dyDescent="0.3">
      <c r="J526" s="11">
        <f t="shared" si="33"/>
        <v>-888.81791939763093</v>
      </c>
    </row>
    <row r="527" spans="10:10" x14ac:dyDescent="0.3">
      <c r="J527" s="11">
        <f t="shared" si="33"/>
        <v>-880.62598090718279</v>
      </c>
    </row>
    <row r="528" spans="10:10" x14ac:dyDescent="0.3">
      <c r="J528" s="11">
        <f t="shared" si="33"/>
        <v>-872.50954478315498</v>
      </c>
    </row>
    <row r="529" spans="10:10" x14ac:dyDescent="0.3">
      <c r="J529" s="11">
        <f t="shared" si="33"/>
        <v>-864.46791514540359</v>
      </c>
    </row>
    <row r="530" spans="10:10" x14ac:dyDescent="0.3">
      <c r="J530" s="11">
        <f t="shared" si="33"/>
        <v>-856.50040252748011</v>
      </c>
    </row>
    <row r="531" spans="10:10" x14ac:dyDescent="0.3">
      <c r="J531" s="11">
        <f t="shared" si="33"/>
        <v>-848.6063238175185</v>
      </c>
    </row>
    <row r="532" spans="10:10" x14ac:dyDescent="0.3">
      <c r="J532" s="11">
        <f t="shared" si="33"/>
        <v>-840.78500219966702</v>
      </c>
    </row>
    <row r="533" spans="10:10" x14ac:dyDescent="0.3">
      <c r="J533" s="11">
        <f t="shared" si="33"/>
        <v>-833.03576709606011</v>
      </c>
    </row>
    <row r="534" spans="10:10" x14ac:dyDescent="0.3">
      <c r="J534" s="11">
        <f t="shared" si="33"/>
        <v>-825.35795410932474</v>
      </c>
    </row>
    <row r="535" spans="10:10" x14ac:dyDescent="0.3">
      <c r="J535" s="11">
        <f t="shared" si="33"/>
        <v>-817.75090496561711</v>
      </c>
    </row>
    <row r="536" spans="10:10" x14ac:dyDescent="0.3">
      <c r="J536" s="11">
        <f t="shared" si="33"/>
        <v>-810.21396745818402</v>
      </c>
    </row>
    <row r="537" spans="10:10" x14ac:dyDescent="0.3">
      <c r="J537" s="11">
        <f t="shared" si="33"/>
        <v>-802.74649539144445</v>
      </c>
    </row>
    <row r="538" spans="10:10" x14ac:dyDescent="0.3">
      <c r="J538" s="11">
        <f t="shared" si="33"/>
        <v>-795.34784852558664</v>
      </c>
    </row>
    <row r="539" spans="10:10" x14ac:dyDescent="0.3">
      <c r="J539" s="11">
        <f t="shared" si="33"/>
        <v>-788.01739252167579</v>
      </c>
    </row>
    <row r="540" spans="10:10" x14ac:dyDescent="0.3">
      <c r="J540" s="11">
        <f t="shared" si="33"/>
        <v>-780.75449888726769</v>
      </c>
    </row>
    <row r="541" spans="10:10" x14ac:dyDescent="0.3">
      <c r="J541" s="11">
        <f t="shared" si="33"/>
        <v>-773.55854492252342</v>
      </c>
    </row>
    <row r="542" spans="10:10" x14ac:dyDescent="0.3">
      <c r="J542" s="11">
        <f t="shared" si="33"/>
        <v>-766.42891366682079</v>
      </c>
    </row>
    <row r="543" spans="10:10" x14ac:dyDescent="0.3">
      <c r="J543" s="11">
        <f t="shared" si="33"/>
        <v>-759.36499384585829</v>
      </c>
    </row>
    <row r="544" spans="10:10" x14ac:dyDescent="0.3">
      <c r="J544" s="11">
        <f t="shared" si="33"/>
        <v>-752.36617981924564</v>
      </c>
    </row>
    <row r="545" spans="10:10" x14ac:dyDescent="0.3">
      <c r="J545" s="11">
        <f t="shared" si="33"/>
        <v>-745.43187152857831</v>
      </c>
    </row>
    <row r="546" spans="10:10" x14ac:dyDescent="0.3">
      <c r="J546" s="11">
        <f t="shared" si="33"/>
        <v>-738.56147444598992</v>
      </c>
    </row>
    <row r="547" spans="10:10" x14ac:dyDescent="0.3">
      <c r="J547" s="11">
        <f t="shared" si="33"/>
        <v>-731.75439952317936</v>
      </c>
    </row>
    <row r="548" spans="10:10" x14ac:dyDescent="0.3">
      <c r="J548" s="11">
        <f t="shared" si="33"/>
        <v>-725.01006314090739</v>
      </c>
    </row>
    <row r="549" spans="10:10" x14ac:dyDescent="0.3">
      <c r="J549" s="11">
        <f t="shared" si="33"/>
        <v>-718.32788705895871</v>
      </c>
    </row>
    <row r="550" spans="10:10" x14ac:dyDescent="0.3">
      <c r="J550" s="11">
        <f t="shared" si="33"/>
        <v>-711.70729836656528</v>
      </c>
    </row>
    <row r="551" spans="10:10" x14ac:dyDescent="0.3">
      <c r="J551" s="11">
        <f t="shared" si="33"/>
        <v>-705.14772943328683</v>
      </c>
    </row>
    <row r="552" spans="10:10" x14ac:dyDescent="0.3">
      <c r="J552" s="11">
        <f t="shared" si="33"/>
        <v>-698.64861786034339</v>
      </c>
    </row>
    <row r="553" spans="10:10" x14ac:dyDescent="0.3">
      <c r="J553" s="11">
        <f t="shared" si="33"/>
        <v>-692.20940643239726</v>
      </c>
    </row>
    <row r="554" spans="10:10" x14ac:dyDescent="0.3">
      <c r="J554" s="11">
        <f t="shared" si="33"/>
        <v>-685.82954306977865</v>
      </c>
    </row>
    <row r="555" spans="10:10" x14ac:dyDescent="0.3">
      <c r="J555" s="11">
        <f t="shared" si="33"/>
        <v>-679.50848078115223</v>
      </c>
    </row>
    <row r="556" spans="10:10" x14ac:dyDescent="0.3">
      <c r="J556" s="11">
        <f t="shared" si="33"/>
        <v>-673.24567761661933</v>
      </c>
    </row>
    <row r="557" spans="10:10" x14ac:dyDescent="0.3">
      <c r="J557" s="11">
        <f t="shared" si="33"/>
        <v>-667.0405966212528</v>
      </c>
    </row>
    <row r="558" spans="10:10" x14ac:dyDescent="0.3">
      <c r="J558" s="11">
        <f t="shared" si="33"/>
        <v>-660.8927057890603</v>
      </c>
    </row>
    <row r="559" spans="10:10" x14ac:dyDescent="0.3">
      <c r="J559" s="11">
        <f t="shared" si="33"/>
        <v>-654.8014780173711</v>
      </c>
    </row>
    <row r="560" spans="10:10" x14ac:dyDescent="0.3">
      <c r="J560" s="11">
        <f t="shared" si="33"/>
        <v>-648.7663910616443</v>
      </c>
    </row>
    <row r="561" spans="10:10" x14ac:dyDescent="0.3">
      <c r="J561" s="11">
        <f t="shared" si="33"/>
        <v>-642.78692749069285</v>
      </c>
    </row>
    <row r="562" spans="10:10" x14ac:dyDescent="0.3">
      <c r="J562" s="11">
        <f t="shared" si="33"/>
        <v>-636.86257464232028</v>
      </c>
    </row>
    <row r="563" spans="10:10" x14ac:dyDescent="0.3">
      <c r="J563" s="11">
        <f t="shared" si="33"/>
        <v>-630.99282457936692</v>
      </c>
    </row>
    <row r="564" spans="10:10" x14ac:dyDescent="0.3">
      <c r="J564" s="11">
        <f t="shared" si="33"/>
        <v>-625.17717404616042</v>
      </c>
    </row>
    <row r="565" spans="10:10" x14ac:dyDescent="0.3">
      <c r="J565" s="11">
        <f t="shared" si="33"/>
        <v>-619.41512442536828</v>
      </c>
    </row>
    <row r="566" spans="10:10" x14ac:dyDescent="0.3">
      <c r="J566" s="11">
        <f t="shared" si="33"/>
        <v>-613.70618169524778</v>
      </c>
    </row>
    <row r="567" spans="10:10" x14ac:dyDescent="0.3">
      <c r="J567" s="11">
        <f t="shared" si="33"/>
        <v>-608.04985638728988</v>
      </c>
    </row>
    <row r="568" spans="10:10" x14ac:dyDescent="0.3">
      <c r="J568" s="11">
        <f t="shared" si="33"/>
        <v>-602.44566354425365</v>
      </c>
    </row>
    <row r="569" spans="10:10" x14ac:dyDescent="0.3">
      <c r="J569" s="11">
        <f t="shared" si="33"/>
        <v>-596.89312267858747</v>
      </c>
    </row>
    <row r="570" spans="10:10" x14ac:dyDescent="0.3">
      <c r="J570" s="11">
        <f t="shared" si="33"/>
        <v>-591.39175773123316</v>
      </c>
    </row>
    <row r="571" spans="10:10" x14ac:dyDescent="0.3">
      <c r="J571" s="11">
        <f t="shared" si="33"/>
        <v>-585.94109703081028</v>
      </c>
    </row>
    <row r="572" spans="10:10" x14ac:dyDescent="0.3">
      <c r="J572" s="11">
        <f t="shared" si="33"/>
        <v>-580.54067325317635</v>
      </c>
    </row>
    <row r="573" spans="10:10" x14ac:dyDescent="0.3">
      <c r="J573" s="11">
        <f t="shared" si="33"/>
        <v>-575.19002338135954</v>
      </c>
    </row>
    <row r="574" spans="10:10" x14ac:dyDescent="0.3">
      <c r="J574" s="11">
        <f t="shared" si="33"/>
        <v>-569.88868866586131</v>
      </c>
    </row>
    <row r="575" spans="10:10" x14ac:dyDescent="0.3">
      <c r="J575" s="11">
        <f t="shared" si="33"/>
        <v>-564.6362145853243</v>
      </c>
    </row>
    <row r="576" spans="10:10" x14ac:dyDescent="0.3">
      <c r="J576" s="11">
        <f t="shared" si="33"/>
        <v>-559.43215080756295</v>
      </c>
    </row>
    <row r="577" spans="10:10" x14ac:dyDescent="0.3">
      <c r="J577" s="11">
        <f t="shared" ref="J577:J640" si="34">J576-(J576*$J$3)</f>
        <v>-554.27605115095321</v>
      </c>
    </row>
    <row r="578" spans="10:10" x14ac:dyDescent="0.3">
      <c r="J578" s="11">
        <f t="shared" si="34"/>
        <v>-549.1674735461786</v>
      </c>
    </row>
    <row r="579" spans="10:10" x14ac:dyDescent="0.3">
      <c r="J579" s="11">
        <f t="shared" si="34"/>
        <v>-544.10597999832794</v>
      </c>
    </row>
    <row r="580" spans="10:10" x14ac:dyDescent="0.3">
      <c r="J580" s="11">
        <f t="shared" si="34"/>
        <v>-539.09113654934333</v>
      </c>
    </row>
    <row r="581" spans="10:10" x14ac:dyDescent="0.3">
      <c r="J581" s="11">
        <f t="shared" si="34"/>
        <v>-534.12251324081353</v>
      </c>
    </row>
    <row r="582" spans="10:10" x14ac:dyDescent="0.3">
      <c r="J582" s="11">
        <f t="shared" si="34"/>
        <v>-529.19968407711065</v>
      </c>
    </row>
    <row r="583" spans="10:10" x14ac:dyDescent="0.3">
      <c r="J583" s="11">
        <f t="shared" si="34"/>
        <v>-524.32222698886665</v>
      </c>
    </row>
    <row r="584" spans="10:10" x14ac:dyDescent="0.3">
      <c r="J584" s="11">
        <f t="shared" si="34"/>
        <v>-519.48972379678594</v>
      </c>
    </row>
    <row r="585" spans="10:10" x14ac:dyDescent="0.3">
      <c r="J585" s="11">
        <f t="shared" si="34"/>
        <v>-514.70176017579217</v>
      </c>
    </row>
    <row r="586" spans="10:10" x14ac:dyDescent="0.3">
      <c r="J586" s="11">
        <f t="shared" si="34"/>
        <v>-509.95792561950532</v>
      </c>
    </row>
    <row r="587" spans="10:10" x14ac:dyDescent="0.3">
      <c r="J587" s="11">
        <f t="shared" si="34"/>
        <v>-505.25781340504557</v>
      </c>
    </row>
    <row r="588" spans="10:10" x14ac:dyDescent="0.3">
      <c r="J588" s="11">
        <f t="shared" si="34"/>
        <v>-500.60102055816242</v>
      </c>
    </row>
    <row r="589" spans="10:10" x14ac:dyDescent="0.3">
      <c r="J589" s="11">
        <f t="shared" si="34"/>
        <v>-495.98714781868466</v>
      </c>
    </row>
    <row r="590" spans="10:10" x14ac:dyDescent="0.3">
      <c r="J590" s="11">
        <f t="shared" si="34"/>
        <v>-491.41579960628911</v>
      </c>
    </row>
    <row r="591" spans="10:10" x14ac:dyDescent="0.3">
      <c r="J591" s="11">
        <f t="shared" si="34"/>
        <v>-486.88658398658447</v>
      </c>
    </row>
    <row r="592" spans="10:10" x14ac:dyDescent="0.3">
      <c r="J592" s="11">
        <f t="shared" si="34"/>
        <v>-482.3991126375081</v>
      </c>
    </row>
    <row r="593" spans="10:10" x14ac:dyDescent="0.3">
      <c r="J593" s="11">
        <f t="shared" si="34"/>
        <v>-477.95300081603239</v>
      </c>
    </row>
    <row r="594" spans="10:10" x14ac:dyDescent="0.3">
      <c r="J594" s="11">
        <f t="shared" si="34"/>
        <v>-473.54786732517795</v>
      </c>
    </row>
    <row r="595" spans="10:10" x14ac:dyDescent="0.3">
      <c r="J595" s="11">
        <f t="shared" si="34"/>
        <v>-469.18333448133092</v>
      </c>
    </row>
    <row r="596" spans="10:10" x14ac:dyDescent="0.3">
      <c r="J596" s="11">
        <f t="shared" si="34"/>
        <v>-464.85902808186131</v>
      </c>
    </row>
    <row r="597" spans="10:10" x14ac:dyDescent="0.3">
      <c r="J597" s="11">
        <f t="shared" si="34"/>
        <v>-460.57457737304014</v>
      </c>
    </row>
    <row r="598" spans="10:10" x14ac:dyDescent="0.3">
      <c r="J598" s="11">
        <f t="shared" si="34"/>
        <v>-456.32961501825196</v>
      </c>
    </row>
    <row r="599" spans="10:10" x14ac:dyDescent="0.3">
      <c r="J599" s="11">
        <f t="shared" si="34"/>
        <v>-452.12377706650039</v>
      </c>
    </row>
    <row r="600" spans="10:10" x14ac:dyDescent="0.3">
      <c r="J600" s="11">
        <f t="shared" si="34"/>
        <v>-447.95670292120417</v>
      </c>
    </row>
    <row r="601" spans="10:10" x14ac:dyDescent="0.3">
      <c r="J601" s="11">
        <f t="shared" si="34"/>
        <v>-443.82803530928038</v>
      </c>
    </row>
    <row r="602" spans="10:10" x14ac:dyDescent="0.3">
      <c r="J602" s="11">
        <f t="shared" si="34"/>
        <v>-439.7374202505132</v>
      </c>
    </row>
    <row r="603" spans="10:10" x14ac:dyDescent="0.3">
      <c r="J603" s="11">
        <f t="shared" si="34"/>
        <v>-435.68450702720429</v>
      </c>
    </row>
    <row r="604" spans="10:10" x14ac:dyDescent="0.3">
      <c r="J604" s="11">
        <f t="shared" si="34"/>
        <v>-431.66894815410353</v>
      </c>
    </row>
    <row r="605" spans="10:10" x14ac:dyDescent="0.3">
      <c r="J605" s="11">
        <f t="shared" si="34"/>
        <v>-427.69039934861655</v>
      </c>
    </row>
    <row r="606" spans="10:10" x14ac:dyDescent="0.3">
      <c r="J606" s="11">
        <f t="shared" si="34"/>
        <v>-423.74851950128681</v>
      </c>
    </row>
    <row r="607" spans="10:10" x14ac:dyDescent="0.3">
      <c r="J607" s="11">
        <f t="shared" si="34"/>
        <v>-419.84297064654993</v>
      </c>
    </row>
    <row r="608" spans="10:10" x14ac:dyDescent="0.3">
      <c r="J608" s="11">
        <f t="shared" si="34"/>
        <v>-415.97341793375756</v>
      </c>
    </row>
    <row r="609" spans="10:10" x14ac:dyDescent="0.3">
      <c r="J609" s="11">
        <f t="shared" si="34"/>
        <v>-412.13952959846807</v>
      </c>
    </row>
    <row r="610" spans="10:10" x14ac:dyDescent="0.3">
      <c r="J610" s="11">
        <f t="shared" si="34"/>
        <v>-408.34097693400219</v>
      </c>
    </row>
    <row r="611" spans="10:10" x14ac:dyDescent="0.3">
      <c r="J611" s="11">
        <f t="shared" si="34"/>
        <v>-404.57743426326044</v>
      </c>
    </row>
    <row r="612" spans="10:10" x14ac:dyDescent="0.3">
      <c r="J612" s="11">
        <f t="shared" si="34"/>
        <v>-400.84857891080071</v>
      </c>
    </row>
    <row r="613" spans="10:10" x14ac:dyDescent="0.3">
      <c r="J613" s="11">
        <f t="shared" si="34"/>
        <v>-397.15409117517282</v>
      </c>
    </row>
    <row r="614" spans="10:10" x14ac:dyDescent="0.3">
      <c r="J614" s="11">
        <f t="shared" si="34"/>
        <v>-393.49365430150829</v>
      </c>
    </row>
    <row r="615" spans="10:10" x14ac:dyDescent="0.3">
      <c r="J615" s="11">
        <f t="shared" si="34"/>
        <v>-389.86695445436271</v>
      </c>
    </row>
    <row r="616" spans="10:10" x14ac:dyDescent="0.3">
      <c r="J616" s="11">
        <f t="shared" si="34"/>
        <v>-386.27368069080836</v>
      </c>
    </row>
    <row r="617" spans="10:10" x14ac:dyDescent="0.3">
      <c r="J617" s="11">
        <f t="shared" si="34"/>
        <v>-382.71352493377475</v>
      </c>
    </row>
    <row r="618" spans="10:10" x14ac:dyDescent="0.3">
      <c r="J618" s="11">
        <f t="shared" si="34"/>
        <v>-379.1861819456351</v>
      </c>
    </row>
    <row r="619" spans="10:10" x14ac:dyDescent="0.3">
      <c r="J619" s="11">
        <f t="shared" si="34"/>
        <v>-375.69134930203614</v>
      </c>
    </row>
    <row r="620" spans="10:10" x14ac:dyDescent="0.3">
      <c r="J620" s="11">
        <f t="shared" si="34"/>
        <v>-372.22872736596906</v>
      </c>
    </row>
    <row r="621" spans="10:10" x14ac:dyDescent="0.3">
      <c r="J621" s="11">
        <f t="shared" si="34"/>
        <v>-368.79801926207938</v>
      </c>
    </row>
    <row r="622" spans="10:10" x14ac:dyDescent="0.3">
      <c r="J622" s="11">
        <f t="shared" si="34"/>
        <v>-365.39893085121389</v>
      </c>
    </row>
    <row r="623" spans="10:10" x14ac:dyDescent="0.3">
      <c r="J623" s="11">
        <f t="shared" si="34"/>
        <v>-362.03117070520187</v>
      </c>
    </row>
    <row r="624" spans="10:10" x14ac:dyDescent="0.3">
      <c r="J624" s="11">
        <f t="shared" si="34"/>
        <v>-358.69445008186892</v>
      </c>
    </row>
    <row r="625" spans="10:10" x14ac:dyDescent="0.3">
      <c r="J625" s="11">
        <f t="shared" si="34"/>
        <v>-355.38848290028102</v>
      </c>
    </row>
    <row r="626" spans="10:10" x14ac:dyDescent="0.3">
      <c r="J626" s="11">
        <f t="shared" si="34"/>
        <v>-352.11298571621677</v>
      </c>
    </row>
    <row r="627" spans="10:10" x14ac:dyDescent="0.3">
      <c r="J627" s="11">
        <f t="shared" si="34"/>
        <v>-348.86767769786564</v>
      </c>
    </row>
    <row r="628" spans="10:10" x14ac:dyDescent="0.3">
      <c r="J628" s="11">
        <f t="shared" si="34"/>
        <v>-345.65228060175031</v>
      </c>
    </row>
    <row r="629" spans="10:10" x14ac:dyDescent="0.3">
      <c r="J629" s="11">
        <f t="shared" si="34"/>
        <v>-342.46651874887084</v>
      </c>
    </row>
    <row r="630" spans="10:10" x14ac:dyDescent="0.3">
      <c r="J630" s="11">
        <f t="shared" si="34"/>
        <v>-339.31011900106876</v>
      </c>
    </row>
    <row r="631" spans="10:10" x14ac:dyDescent="0.3">
      <c r="J631" s="11">
        <f t="shared" si="34"/>
        <v>-336.18281073760892</v>
      </c>
    </row>
    <row r="632" spans="10:10" x14ac:dyDescent="0.3">
      <c r="J632" s="11">
        <f t="shared" si="34"/>
        <v>-333.08432583197731</v>
      </c>
    </row>
    <row r="633" spans="10:10" x14ac:dyDescent="0.3">
      <c r="J633" s="11">
        <f t="shared" si="34"/>
        <v>-330.01439862889259</v>
      </c>
    </row>
    <row r="634" spans="10:10" x14ac:dyDescent="0.3">
      <c r="J634" s="11">
        <f t="shared" si="34"/>
        <v>-326.97276592152963</v>
      </c>
    </row>
    <row r="635" spans="10:10" x14ac:dyDescent="0.3">
      <c r="J635" s="11">
        <f t="shared" si="34"/>
        <v>-323.95916692895287</v>
      </c>
    </row>
    <row r="636" spans="10:10" x14ac:dyDescent="0.3">
      <c r="J636" s="11">
        <f t="shared" si="34"/>
        <v>-320.97334327375768</v>
      </c>
    </row>
    <row r="637" spans="10:10" x14ac:dyDescent="0.3">
      <c r="J637" s="11">
        <f t="shared" si="34"/>
        <v>-318.01503895991789</v>
      </c>
    </row>
    <row r="638" spans="10:10" x14ac:dyDescent="0.3">
      <c r="J638" s="11">
        <f t="shared" si="34"/>
        <v>-315.0840003508373</v>
      </c>
    </row>
    <row r="639" spans="10:10" x14ac:dyDescent="0.3">
      <c r="J639" s="11">
        <f t="shared" si="34"/>
        <v>-312.17997614760372</v>
      </c>
    </row>
    <row r="640" spans="10:10" x14ac:dyDescent="0.3">
      <c r="J640" s="11">
        <f t="shared" si="34"/>
        <v>-309.30271736744334</v>
      </c>
    </row>
    <row r="641" spans="10:10" x14ac:dyDescent="0.3">
      <c r="J641" s="11">
        <f t="shared" ref="J641:J704" si="35">J640-(J640*$J$3)</f>
        <v>-306.45197732237341</v>
      </c>
    </row>
    <row r="642" spans="10:10" x14ac:dyDescent="0.3">
      <c r="J642" s="11">
        <f t="shared" si="35"/>
        <v>-303.62751159805219</v>
      </c>
    </row>
    <row r="643" spans="10:10" x14ac:dyDescent="0.3">
      <c r="J643" s="11">
        <f t="shared" si="35"/>
        <v>-300.82907803282347</v>
      </c>
    </row>
    <row r="644" spans="10:10" x14ac:dyDescent="0.3">
      <c r="J644" s="11">
        <f t="shared" si="35"/>
        <v>-298.05643669695428</v>
      </c>
    </row>
    <row r="645" spans="10:10" x14ac:dyDescent="0.3">
      <c r="J645" s="11">
        <f t="shared" si="35"/>
        <v>-295.30934987206399</v>
      </c>
    </row>
    <row r="646" spans="10:10" x14ac:dyDescent="0.3">
      <c r="J646" s="11">
        <f t="shared" si="35"/>
        <v>-292.58758203074314</v>
      </c>
    </row>
    <row r="647" spans="10:10" x14ac:dyDescent="0.3">
      <c r="J647" s="11">
        <f t="shared" si="35"/>
        <v>-289.89089981635976</v>
      </c>
    </row>
    <row r="648" spans="10:10" x14ac:dyDescent="0.3">
      <c r="J648" s="11">
        <f t="shared" si="35"/>
        <v>-287.21907202305232</v>
      </c>
    </row>
    <row r="649" spans="10:10" x14ac:dyDescent="0.3">
      <c r="J649" s="11">
        <f t="shared" si="35"/>
        <v>-284.57186957590653</v>
      </c>
    </row>
    <row r="650" spans="10:10" x14ac:dyDescent="0.3">
      <c r="J650" s="11">
        <f t="shared" si="35"/>
        <v>-281.94906551131527</v>
      </c>
    </row>
    <row r="651" spans="10:10" x14ac:dyDescent="0.3">
      <c r="J651" s="11">
        <f t="shared" si="35"/>
        <v>-279.35043495751933</v>
      </c>
    </row>
    <row r="652" spans="10:10" x14ac:dyDescent="0.3">
      <c r="J652" s="11">
        <f t="shared" si="35"/>
        <v>-276.77575511532751</v>
      </c>
    </row>
    <row r="653" spans="10:10" x14ac:dyDescent="0.3">
      <c r="J653" s="11">
        <f t="shared" si="35"/>
        <v>-274.22480523901459</v>
      </c>
    </row>
    <row r="654" spans="10:10" x14ac:dyDescent="0.3">
      <c r="J654" s="11">
        <f t="shared" si="35"/>
        <v>-271.69736661739501</v>
      </c>
    </row>
    <row r="655" spans="10:10" x14ac:dyDescent="0.3">
      <c r="J655" s="11">
        <f t="shared" si="35"/>
        <v>-269.19322255507137</v>
      </c>
    </row>
    <row r="656" spans="10:10" x14ac:dyDescent="0.3">
      <c r="J656" s="11">
        <f t="shared" si="35"/>
        <v>-266.71215835385544</v>
      </c>
    </row>
    <row r="657" spans="10:10" x14ac:dyDescent="0.3">
      <c r="J657" s="11">
        <f t="shared" si="35"/>
        <v>-264.25396129436075</v>
      </c>
    </row>
    <row r="658" spans="10:10" x14ac:dyDescent="0.3">
      <c r="J658" s="11">
        <f t="shared" si="35"/>
        <v>-261.81842061776439</v>
      </c>
    </row>
    <row r="659" spans="10:10" x14ac:dyDescent="0.3">
      <c r="J659" s="11">
        <f t="shared" si="35"/>
        <v>-259.40532750773735</v>
      </c>
    </row>
    <row r="660" spans="10:10" x14ac:dyDescent="0.3">
      <c r="J660" s="11">
        <f t="shared" si="35"/>
        <v>-257.01447507254102</v>
      </c>
    </row>
    <row r="661" spans="10:10" x14ac:dyDescent="0.3">
      <c r="J661" s="11">
        <f t="shared" si="35"/>
        <v>-254.64565832728908</v>
      </c>
    </row>
    <row r="662" spans="10:10" x14ac:dyDescent="0.3">
      <c r="J662" s="11">
        <f t="shared" si="35"/>
        <v>-252.29867417637257</v>
      </c>
    </row>
    <row r="663" spans="10:10" x14ac:dyDescent="0.3">
      <c r="J663" s="11">
        <f t="shared" si="35"/>
        <v>-249.973321396047</v>
      </c>
    </row>
    <row r="664" spans="10:10" x14ac:dyDescent="0.3">
      <c r="J664" s="11">
        <f t="shared" si="35"/>
        <v>-247.66940061718009</v>
      </c>
    </row>
    <row r="665" spans="10:10" x14ac:dyDescent="0.3">
      <c r="J665" s="11">
        <f t="shared" si="35"/>
        <v>-245.38671430815842</v>
      </c>
    </row>
    <row r="666" spans="10:10" x14ac:dyDescent="0.3">
      <c r="J666" s="11">
        <f t="shared" si="35"/>
        <v>-243.12506675795154</v>
      </c>
    </row>
    <row r="667" spans="10:10" x14ac:dyDescent="0.3">
      <c r="J667" s="11">
        <f t="shared" si="35"/>
        <v>-240.88426405933242</v>
      </c>
    </row>
    <row r="668" spans="10:10" x14ac:dyDescent="0.3">
      <c r="J668" s="11">
        <f t="shared" si="35"/>
        <v>-238.66411409225225</v>
      </c>
    </row>
    <row r="669" spans="10:10" x14ac:dyDescent="0.3">
      <c r="J669" s="11">
        <f t="shared" si="35"/>
        <v>-236.46442650736867</v>
      </c>
    </row>
    <row r="670" spans="10:10" x14ac:dyDescent="0.3">
      <c r="J670" s="11">
        <f t="shared" si="35"/>
        <v>-234.28501270972575</v>
      </c>
    </row>
    <row r="671" spans="10:10" x14ac:dyDescent="0.3">
      <c r="J671" s="11">
        <f t="shared" si="35"/>
        <v>-232.12568584258443</v>
      </c>
    </row>
    <row r="672" spans="10:10" x14ac:dyDescent="0.3">
      <c r="J672" s="11">
        <f t="shared" si="35"/>
        <v>-229.98626077140196</v>
      </c>
    </row>
    <row r="673" spans="10:10" x14ac:dyDescent="0.3">
      <c r="J673" s="11">
        <f t="shared" si="35"/>
        <v>-227.86655406795887</v>
      </c>
    </row>
    <row r="674" spans="10:10" x14ac:dyDescent="0.3">
      <c r="J674" s="11">
        <f t="shared" si="35"/>
        <v>-225.76638399463252</v>
      </c>
    </row>
    <row r="675" spans="10:10" x14ac:dyDescent="0.3">
      <c r="J675" s="11">
        <f t="shared" si="35"/>
        <v>-223.68557048881533</v>
      </c>
    </row>
    <row r="676" spans="10:10" x14ac:dyDescent="0.3">
      <c r="J676" s="11">
        <f t="shared" si="35"/>
        <v>-221.62393514747674</v>
      </c>
    </row>
    <row r="677" spans="10:10" x14ac:dyDescent="0.3">
      <c r="J677" s="11">
        <f t="shared" si="35"/>
        <v>-219.5813012118675</v>
      </c>
    </row>
    <row r="678" spans="10:10" x14ac:dyDescent="0.3">
      <c r="J678" s="11">
        <f t="shared" si="35"/>
        <v>-217.55749355236478</v>
      </c>
    </row>
    <row r="679" spans="10:10" x14ac:dyDescent="0.3">
      <c r="J679" s="11">
        <f t="shared" si="35"/>
        <v>-215.55233865345716</v>
      </c>
    </row>
    <row r="680" spans="10:10" x14ac:dyDescent="0.3">
      <c r="J680" s="11">
        <f t="shared" si="35"/>
        <v>-213.56566459886778</v>
      </c>
    </row>
    <row r="681" spans="10:10" x14ac:dyDescent="0.3">
      <c r="J681" s="11">
        <f t="shared" si="35"/>
        <v>-211.5973010568149</v>
      </c>
    </row>
    <row r="682" spans="10:10" x14ac:dyDescent="0.3">
      <c r="J682" s="11">
        <f t="shared" si="35"/>
        <v>-209.64707926540791</v>
      </c>
    </row>
    <row r="683" spans="10:10" x14ac:dyDescent="0.3">
      <c r="J683" s="11">
        <f t="shared" si="35"/>
        <v>-207.71483201817841</v>
      </c>
    </row>
    <row r="684" spans="10:10" x14ac:dyDescent="0.3">
      <c r="J684" s="11">
        <f t="shared" si="35"/>
        <v>-205.80039364974419</v>
      </c>
    </row>
    <row r="685" spans="10:10" x14ac:dyDescent="0.3">
      <c r="J685" s="11">
        <f t="shared" si="35"/>
        <v>-203.90360002160571</v>
      </c>
    </row>
    <row r="686" spans="10:10" x14ac:dyDescent="0.3">
      <c r="J686" s="11">
        <f t="shared" si="35"/>
        <v>-202.02428850807325</v>
      </c>
    </row>
    <row r="687" spans="10:10" x14ac:dyDescent="0.3">
      <c r="J687" s="11">
        <f t="shared" si="35"/>
        <v>-200.16229798232385</v>
      </c>
    </row>
    <row r="688" spans="10:10" x14ac:dyDescent="0.3">
      <c r="J688" s="11">
        <f t="shared" si="35"/>
        <v>-198.31746880258677</v>
      </c>
    </row>
    <row r="689" spans="10:10" x14ac:dyDescent="0.3">
      <c r="J689" s="11">
        <f t="shared" si="35"/>
        <v>-196.48964279845626</v>
      </c>
    </row>
    <row r="690" spans="10:10" x14ac:dyDescent="0.3">
      <c r="J690" s="11">
        <f t="shared" si="35"/>
        <v>-194.6786632573305</v>
      </c>
    </row>
    <row r="691" spans="10:10" x14ac:dyDescent="0.3">
      <c r="J691" s="11">
        <f t="shared" si="35"/>
        <v>-192.88437491097542</v>
      </c>
    </row>
    <row r="692" spans="10:10" x14ac:dyDescent="0.3">
      <c r="J692" s="11">
        <f t="shared" si="35"/>
        <v>-191.10662392221261</v>
      </c>
    </row>
    <row r="693" spans="10:10" x14ac:dyDescent="0.3">
      <c r="J693" s="11">
        <f t="shared" si="35"/>
        <v>-189.34525787172956</v>
      </c>
    </row>
    <row r="694" spans="10:10" x14ac:dyDescent="0.3">
      <c r="J694" s="11">
        <f t="shared" si="35"/>
        <v>-187.60012574501178</v>
      </c>
    </row>
    <row r="695" spans="10:10" x14ac:dyDescent="0.3">
      <c r="J695" s="11">
        <f t="shared" si="35"/>
        <v>-185.87107791939525</v>
      </c>
    </row>
    <row r="696" spans="10:10" x14ac:dyDescent="0.3">
      <c r="J696" s="11">
        <f t="shared" si="35"/>
        <v>-184.15796615123816</v>
      </c>
    </row>
    <row r="697" spans="10:10" x14ac:dyDescent="0.3">
      <c r="J697" s="11">
        <f t="shared" si="35"/>
        <v>-182.46064356321091</v>
      </c>
    </row>
    <row r="698" spans="10:10" x14ac:dyDescent="0.3">
      <c r="J698" s="11">
        <f t="shared" si="35"/>
        <v>-180.7789646317033</v>
      </c>
    </row>
    <row r="699" spans="10:10" x14ac:dyDescent="0.3">
      <c r="J699" s="11">
        <f t="shared" si="35"/>
        <v>-179.11278517434778</v>
      </c>
    </row>
    <row r="700" spans="10:10" x14ac:dyDescent="0.3">
      <c r="J700" s="11">
        <f t="shared" si="35"/>
        <v>-177.46196233765755</v>
      </c>
    </row>
    <row r="701" spans="10:10" x14ac:dyDescent="0.3">
      <c r="J701" s="11">
        <f t="shared" si="35"/>
        <v>-175.82635458477881</v>
      </c>
    </row>
    <row r="702" spans="10:10" x14ac:dyDescent="0.3">
      <c r="J702" s="11">
        <f t="shared" si="35"/>
        <v>-174.20582168335577</v>
      </c>
    </row>
    <row r="703" spans="10:10" x14ac:dyDescent="0.3">
      <c r="J703" s="11">
        <f t="shared" si="35"/>
        <v>-172.6002246935075</v>
      </c>
    </row>
    <row r="704" spans="10:10" x14ac:dyDescent="0.3">
      <c r="J704" s="11">
        <f t="shared" si="35"/>
        <v>-171.00942595591567</v>
      </c>
    </row>
    <row r="705" spans="10:10" x14ac:dyDescent="0.3">
      <c r="J705" s="11">
        <f t="shared" ref="J705:J768" si="36">J704-(J704*$J$3)</f>
        <v>-169.43328908002198</v>
      </c>
    </row>
    <row r="706" spans="10:10" x14ac:dyDescent="0.3">
      <c r="J706" s="11">
        <f t="shared" si="36"/>
        <v>-167.87167893233445</v>
      </c>
    </row>
    <row r="707" spans="10:10" x14ac:dyDescent="0.3">
      <c r="J707" s="11">
        <f t="shared" si="36"/>
        <v>-166.32446162484143</v>
      </c>
    </row>
    <row r="708" spans="10:10" x14ac:dyDescent="0.3">
      <c r="J708" s="11">
        <f t="shared" si="36"/>
        <v>-164.79150450353248</v>
      </c>
    </row>
    <row r="709" spans="10:10" x14ac:dyDescent="0.3">
      <c r="J709" s="11">
        <f t="shared" si="36"/>
        <v>-163.27267613702492</v>
      </c>
    </row>
    <row r="710" spans="10:10" x14ac:dyDescent="0.3">
      <c r="J710" s="11">
        <f t="shared" si="36"/>
        <v>-161.76784630529534</v>
      </c>
    </row>
    <row r="711" spans="10:10" x14ac:dyDescent="0.3">
      <c r="J711" s="11">
        <f t="shared" si="36"/>
        <v>-160.27688598851486</v>
      </c>
    </row>
    <row r="712" spans="10:10" x14ac:dyDescent="0.3">
      <c r="J712" s="11">
        <f t="shared" si="36"/>
        <v>-158.7996673559874</v>
      </c>
    </row>
    <row r="713" spans="10:10" x14ac:dyDescent="0.3">
      <c r="J713" s="11">
        <f t="shared" si="36"/>
        <v>-157.33606375518971</v>
      </c>
    </row>
    <row r="714" spans="10:10" x14ac:dyDescent="0.3">
      <c r="J714" s="11">
        <f t="shared" si="36"/>
        <v>-155.8859497009127</v>
      </c>
    </row>
    <row r="715" spans="10:10" x14ac:dyDescent="0.3">
      <c r="J715" s="11">
        <f t="shared" si="36"/>
        <v>-154.44920086450261</v>
      </c>
    </row>
    <row r="716" spans="10:10" x14ac:dyDescent="0.3">
      <c r="J716" s="11">
        <f t="shared" si="36"/>
        <v>-153.02569406320146</v>
      </c>
    </row>
    <row r="717" spans="10:10" x14ac:dyDescent="0.3">
      <c r="J717" s="11">
        <f t="shared" si="36"/>
        <v>-151.61530724958561</v>
      </c>
    </row>
    <row r="718" spans="10:10" x14ac:dyDescent="0.3">
      <c r="J718" s="11">
        <f t="shared" si="36"/>
        <v>-150.21791950110193</v>
      </c>
    </row>
    <row r="719" spans="10:10" x14ac:dyDescent="0.3">
      <c r="J719" s="11">
        <f t="shared" si="36"/>
        <v>-148.83341100970011</v>
      </c>
    </row>
    <row r="720" spans="10:10" x14ac:dyDescent="0.3">
      <c r="J720" s="11">
        <f t="shared" si="36"/>
        <v>-147.46166307156071</v>
      </c>
    </row>
    <row r="721" spans="10:10" x14ac:dyDescent="0.3">
      <c r="J721" s="11">
        <f t="shared" si="36"/>
        <v>-146.10255807691783</v>
      </c>
    </row>
    <row r="722" spans="10:10" x14ac:dyDescent="0.3">
      <c r="J722" s="11">
        <f t="shared" si="36"/>
        <v>-144.75597949997558</v>
      </c>
    </row>
    <row r="723" spans="10:10" x14ac:dyDescent="0.3">
      <c r="J723" s="11">
        <f t="shared" si="36"/>
        <v>-143.42181188891746</v>
      </c>
    </row>
    <row r="724" spans="10:10" x14ac:dyDescent="0.3">
      <c r="J724" s="11">
        <f t="shared" si="36"/>
        <v>-142.09994085600795</v>
      </c>
    </row>
    <row r="725" spans="10:10" x14ac:dyDescent="0.3">
      <c r="J725" s="11">
        <f t="shared" si="36"/>
        <v>-140.79025306778507</v>
      </c>
    </row>
    <row r="726" spans="10:10" x14ac:dyDescent="0.3">
      <c r="J726" s="11">
        <f t="shared" si="36"/>
        <v>-139.49263623534367</v>
      </c>
    </row>
    <row r="727" spans="10:10" x14ac:dyDescent="0.3">
      <c r="J727" s="11">
        <f t="shared" si="36"/>
        <v>-138.20697910470793</v>
      </c>
    </row>
    <row r="728" spans="10:10" x14ac:dyDescent="0.3">
      <c r="J728" s="11">
        <f t="shared" si="36"/>
        <v>-136.93317144729286</v>
      </c>
    </row>
    <row r="729" spans="10:10" x14ac:dyDescent="0.3">
      <c r="J729" s="11">
        <f t="shared" si="36"/>
        <v>-135.67110405045364</v>
      </c>
    </row>
    <row r="730" spans="10:10" x14ac:dyDescent="0.3">
      <c r="J730" s="11">
        <f t="shared" si="36"/>
        <v>-134.42066870812195</v>
      </c>
    </row>
    <row r="731" spans="10:10" x14ac:dyDescent="0.3">
      <c r="J731" s="11">
        <f t="shared" si="36"/>
        <v>-133.18175821152877</v>
      </c>
    </row>
    <row r="732" spans="10:10" x14ac:dyDescent="0.3">
      <c r="J732" s="11">
        <f t="shared" si="36"/>
        <v>-131.95426634001251</v>
      </c>
    </row>
    <row r="733" spans="10:10" x14ac:dyDescent="0.3">
      <c r="J733" s="11">
        <f t="shared" si="36"/>
        <v>-130.73808785191207</v>
      </c>
    </row>
    <row r="734" spans="10:10" x14ac:dyDescent="0.3">
      <c r="J734" s="11">
        <f t="shared" si="36"/>
        <v>-129.5331184755436</v>
      </c>
    </row>
    <row r="735" spans="10:10" x14ac:dyDescent="0.3">
      <c r="J735" s="11">
        <f t="shared" si="36"/>
        <v>-128.33925490026067</v>
      </c>
    </row>
    <row r="736" spans="10:10" x14ac:dyDescent="0.3">
      <c r="J736" s="11">
        <f t="shared" si="36"/>
        <v>-127.15639476759659</v>
      </c>
    </row>
    <row r="737" spans="10:10" x14ac:dyDescent="0.3">
      <c r="J737" s="11">
        <f t="shared" si="36"/>
        <v>-125.98443666248858</v>
      </c>
    </row>
    <row r="738" spans="10:10" x14ac:dyDescent="0.3">
      <c r="J738" s="11">
        <f t="shared" si="36"/>
        <v>-124.82328010458264</v>
      </c>
    </row>
    <row r="739" spans="10:10" x14ac:dyDescent="0.3">
      <c r="J739" s="11">
        <f t="shared" si="36"/>
        <v>-123.67282553961873</v>
      </c>
    </row>
    <row r="740" spans="10:10" x14ac:dyDescent="0.3">
      <c r="J740" s="11">
        <f t="shared" si="36"/>
        <v>-122.53297433089524</v>
      </c>
    </row>
    <row r="741" spans="10:10" x14ac:dyDescent="0.3">
      <c r="J741" s="11">
        <f t="shared" si="36"/>
        <v>-121.40362875081216</v>
      </c>
    </row>
    <row r="742" spans="10:10" x14ac:dyDescent="0.3">
      <c r="J742" s="11">
        <f t="shared" si="36"/>
        <v>-120.28469197249217</v>
      </c>
    </row>
    <row r="743" spans="10:10" x14ac:dyDescent="0.3">
      <c r="J743" s="11">
        <f t="shared" si="36"/>
        <v>-119.17606806147903</v>
      </c>
    </row>
    <row r="744" spans="10:10" x14ac:dyDescent="0.3">
      <c r="J744" s="11">
        <f t="shared" si="36"/>
        <v>-118.0776619675124</v>
      </c>
    </row>
    <row r="745" spans="10:10" x14ac:dyDescent="0.3">
      <c r="J745" s="11">
        <f t="shared" si="36"/>
        <v>-116.98937951637849</v>
      </c>
    </row>
    <row r="746" spans="10:10" x14ac:dyDescent="0.3">
      <c r="J746" s="11">
        <f t="shared" si="36"/>
        <v>-115.91112740183587</v>
      </c>
    </row>
    <row r="747" spans="10:10" x14ac:dyDescent="0.3">
      <c r="J747" s="11">
        <f t="shared" si="36"/>
        <v>-114.84281317761561</v>
      </c>
    </row>
    <row r="748" spans="10:10" x14ac:dyDescent="0.3">
      <c r="J748" s="11">
        <f t="shared" si="36"/>
        <v>-113.78434524949526</v>
      </c>
    </row>
    <row r="749" spans="10:10" x14ac:dyDescent="0.3">
      <c r="J749" s="11">
        <f t="shared" si="36"/>
        <v>-112.73563286744574</v>
      </c>
    </row>
    <row r="750" spans="10:10" x14ac:dyDescent="0.3">
      <c r="J750" s="11">
        <f t="shared" si="36"/>
        <v>-111.69658611785079</v>
      </c>
    </row>
    <row r="751" spans="10:10" x14ac:dyDescent="0.3">
      <c r="J751" s="11">
        <f t="shared" si="36"/>
        <v>-110.66711591579792</v>
      </c>
    </row>
    <row r="752" spans="10:10" x14ac:dyDescent="0.3">
      <c r="J752" s="11">
        <f t="shared" si="36"/>
        <v>-109.64713399744065</v>
      </c>
    </row>
    <row r="753" spans="10:10" x14ac:dyDescent="0.3">
      <c r="J753" s="11">
        <f t="shared" si="36"/>
        <v>-108.6365529124309</v>
      </c>
    </row>
    <row r="754" spans="10:10" x14ac:dyDescent="0.3">
      <c r="J754" s="11">
        <f t="shared" si="36"/>
        <v>-107.63528601642133</v>
      </c>
    </row>
    <row r="755" spans="10:10" x14ac:dyDescent="0.3">
      <c r="J755" s="11">
        <f t="shared" si="36"/>
        <v>-106.64324746363665</v>
      </c>
    </row>
    <row r="756" spans="10:10" x14ac:dyDescent="0.3">
      <c r="J756" s="11">
        <f t="shared" si="36"/>
        <v>-105.66035219951347</v>
      </c>
    </row>
    <row r="757" spans="10:10" x14ac:dyDescent="0.3">
      <c r="J757" s="11">
        <f t="shared" si="36"/>
        <v>-104.68651595340795</v>
      </c>
    </row>
    <row r="758" spans="10:10" x14ac:dyDescent="0.3">
      <c r="J758" s="11">
        <f t="shared" si="36"/>
        <v>-103.7216552313707</v>
      </c>
    </row>
    <row r="759" spans="10:10" x14ac:dyDescent="0.3">
      <c r="J759" s="11">
        <f t="shared" si="36"/>
        <v>-102.76568730898823</v>
      </c>
    </row>
    <row r="760" spans="10:10" x14ac:dyDescent="0.3">
      <c r="J760" s="11">
        <f t="shared" si="36"/>
        <v>-101.8185302242904</v>
      </c>
    </row>
    <row r="761" spans="10:10" x14ac:dyDescent="0.3">
      <c r="J761" s="11">
        <f t="shared" si="36"/>
        <v>-100.88010277072318</v>
      </c>
    </row>
    <row r="762" spans="10:10" x14ac:dyDescent="0.3">
      <c r="J762" s="11">
        <f t="shared" si="36"/>
        <v>-99.950324490186347</v>
      </c>
    </row>
    <row r="763" spans="10:10" x14ac:dyDescent="0.3">
      <c r="J763" s="11">
        <f t="shared" si="36"/>
        <v>-99.029115666135127</v>
      </c>
    </row>
    <row r="764" spans="10:10" x14ac:dyDescent="0.3">
      <c r="J764" s="11">
        <f t="shared" si="36"/>
        <v>-98.116397316745577</v>
      </c>
    </row>
    <row r="765" spans="10:10" x14ac:dyDescent="0.3">
      <c r="J765" s="11">
        <f t="shared" si="36"/>
        <v>-97.212091188142907</v>
      </c>
    </row>
    <row r="766" spans="10:10" x14ac:dyDescent="0.3">
      <c r="J766" s="11">
        <f t="shared" si="36"/>
        <v>-96.316119747692184</v>
      </c>
    </row>
    <row r="767" spans="10:10" x14ac:dyDescent="0.3">
      <c r="J767" s="11">
        <f t="shared" si="36"/>
        <v>-95.428406177350951</v>
      </c>
    </row>
    <row r="768" spans="10:10" x14ac:dyDescent="0.3">
      <c r="J768" s="11">
        <f t="shared" si="36"/>
        <v>-94.54887436708303</v>
      </c>
    </row>
    <row r="769" spans="10:10" x14ac:dyDescent="0.3">
      <c r="J769" s="11">
        <f t="shared" ref="J769:J832" si="37">J768-(J768*$J$3)</f>
        <v>-93.677448908333076</v>
      </c>
    </row>
    <row r="770" spans="10:10" x14ac:dyDescent="0.3">
      <c r="J770" s="11">
        <f t="shared" si="37"/>
        <v>-92.814055087561272</v>
      </c>
    </row>
    <row r="771" spans="10:10" x14ac:dyDescent="0.3">
      <c r="J771" s="11">
        <f t="shared" si="37"/>
        <v>-91.958618879837587</v>
      </c>
    </row>
    <row r="772" spans="10:10" x14ac:dyDescent="0.3">
      <c r="J772" s="11">
        <f t="shared" si="37"/>
        <v>-91.111066942495086</v>
      </c>
    </row>
    <row r="773" spans="10:10" x14ac:dyDescent="0.3">
      <c r="J773" s="11">
        <f t="shared" si="37"/>
        <v>-90.271326608841761</v>
      </c>
    </row>
    <row r="774" spans="10:10" x14ac:dyDescent="0.3">
      <c r="J774" s="11">
        <f t="shared" si="37"/>
        <v>-89.439325881930273</v>
      </c>
    </row>
    <row r="775" spans="10:10" x14ac:dyDescent="0.3">
      <c r="J775" s="11">
        <f t="shared" si="37"/>
        <v>-88.614993428385148</v>
      </c>
    </row>
    <row r="776" spans="10:10" x14ac:dyDescent="0.3">
      <c r="J776" s="11">
        <f t="shared" si="37"/>
        <v>-87.798258572286869</v>
      </c>
    </row>
    <row r="777" spans="10:10" x14ac:dyDescent="0.3">
      <c r="J777" s="11">
        <f t="shared" si="37"/>
        <v>-86.989051289112297</v>
      </c>
    </row>
    <row r="778" spans="10:10" x14ac:dyDescent="0.3">
      <c r="J778" s="11">
        <f t="shared" si="37"/>
        <v>-86.187302199730979</v>
      </c>
    </row>
    <row r="779" spans="10:10" x14ac:dyDescent="0.3">
      <c r="J779" s="11">
        <f t="shared" si="37"/>
        <v>-85.392942564456789</v>
      </c>
    </row>
    <row r="780" spans="10:10" x14ac:dyDescent="0.3">
      <c r="J780" s="11">
        <f t="shared" si="37"/>
        <v>-84.60590427715438</v>
      </c>
    </row>
    <row r="781" spans="10:10" x14ac:dyDescent="0.3">
      <c r="J781" s="11">
        <f t="shared" si="37"/>
        <v>-83.826119859399938</v>
      </c>
    </row>
    <row r="782" spans="10:10" x14ac:dyDescent="0.3">
      <c r="J782" s="11">
        <f t="shared" si="37"/>
        <v>-83.053522454695809</v>
      </c>
    </row>
    <row r="783" spans="10:10" x14ac:dyDescent="0.3">
      <c r="J783" s="11">
        <f t="shared" si="37"/>
        <v>-82.288045822738368</v>
      </c>
    </row>
    <row r="784" spans="10:10" x14ac:dyDescent="0.3">
      <c r="J784" s="11">
        <f t="shared" si="37"/>
        <v>-81.529624333738795</v>
      </c>
    </row>
    <row r="785" spans="10:10" x14ac:dyDescent="0.3">
      <c r="J785" s="11">
        <f t="shared" si="37"/>
        <v>-80.778192962796169</v>
      </c>
    </row>
    <row r="786" spans="10:10" x14ac:dyDescent="0.3">
      <c r="J786" s="11">
        <f t="shared" si="37"/>
        <v>-80.033687284322397</v>
      </c>
    </row>
    <row r="787" spans="10:10" x14ac:dyDescent="0.3">
      <c r="J787" s="11">
        <f t="shared" si="37"/>
        <v>-79.296043466518555</v>
      </c>
    </row>
    <row r="788" spans="10:10" x14ac:dyDescent="0.3">
      <c r="J788" s="11">
        <f t="shared" si="37"/>
        <v>-78.56519826590214</v>
      </c>
    </row>
    <row r="789" spans="10:10" x14ac:dyDescent="0.3">
      <c r="J789" s="11">
        <f t="shared" si="37"/>
        <v>-77.841089021884741</v>
      </c>
    </row>
    <row r="790" spans="10:10" x14ac:dyDescent="0.3">
      <c r="J790" s="11">
        <f t="shared" si="37"/>
        <v>-77.123653651399707</v>
      </c>
    </row>
    <row r="791" spans="10:10" x14ac:dyDescent="0.3">
      <c r="J791" s="11">
        <f t="shared" si="37"/>
        <v>-76.412830643579312</v>
      </c>
    </row>
    <row r="792" spans="10:10" x14ac:dyDescent="0.3">
      <c r="J792" s="11">
        <f t="shared" si="37"/>
        <v>-75.708559054480986</v>
      </c>
    </row>
    <row r="793" spans="10:10" x14ac:dyDescent="0.3">
      <c r="J793" s="11">
        <f t="shared" si="37"/>
        <v>-75.010778501862191</v>
      </c>
    </row>
    <row r="794" spans="10:10" x14ac:dyDescent="0.3">
      <c r="J794" s="11">
        <f t="shared" si="37"/>
        <v>-74.319429160003367</v>
      </c>
    </row>
    <row r="795" spans="10:10" x14ac:dyDescent="0.3">
      <c r="J795" s="11">
        <f t="shared" si="37"/>
        <v>-73.634451754578663</v>
      </c>
    </row>
    <row r="796" spans="10:10" x14ac:dyDescent="0.3">
      <c r="J796" s="11">
        <f t="shared" si="37"/>
        <v>-72.955787557573956</v>
      </c>
    </row>
    <row r="797" spans="10:10" x14ac:dyDescent="0.3">
      <c r="J797" s="11">
        <f t="shared" si="37"/>
        <v>-72.283378382251655</v>
      </c>
    </row>
    <row r="798" spans="10:10" x14ac:dyDescent="0.3">
      <c r="J798" s="11">
        <f t="shared" si="37"/>
        <v>-71.6171665781619</v>
      </c>
    </row>
    <row r="799" spans="10:10" x14ac:dyDescent="0.3">
      <c r="J799" s="11">
        <f t="shared" si="37"/>
        <v>-70.957095026199838</v>
      </c>
    </row>
    <row r="800" spans="10:10" x14ac:dyDescent="0.3">
      <c r="J800" s="11">
        <f t="shared" si="37"/>
        <v>-70.303107133708366</v>
      </c>
    </row>
    <row r="801" spans="10:10" x14ac:dyDescent="0.3">
      <c r="J801" s="11">
        <f t="shared" si="37"/>
        <v>-69.65514682962602</v>
      </c>
    </row>
    <row r="802" spans="10:10" x14ac:dyDescent="0.3">
      <c r="J802" s="11">
        <f t="shared" si="37"/>
        <v>-69.013158559679638</v>
      </c>
    </row>
    <row r="803" spans="10:10" x14ac:dyDescent="0.3">
      <c r="J803" s="11">
        <f t="shared" si="37"/>
        <v>-68.377087281621257</v>
      </c>
    </row>
    <row r="804" spans="10:10" x14ac:dyDescent="0.3">
      <c r="J804" s="11">
        <f t="shared" si="37"/>
        <v>-67.746878460508981</v>
      </c>
    </row>
    <row r="805" spans="10:10" x14ac:dyDescent="0.3">
      <c r="J805" s="11">
        <f t="shared" si="37"/>
        <v>-67.122478064031284</v>
      </c>
    </row>
    <row r="806" spans="10:10" x14ac:dyDescent="0.3">
      <c r="J806" s="11">
        <f t="shared" si="37"/>
        <v>-66.50383255787446</v>
      </c>
    </row>
    <row r="807" spans="10:10" x14ac:dyDescent="0.3">
      <c r="J807" s="11">
        <f t="shared" si="37"/>
        <v>-65.890888901132712</v>
      </c>
    </row>
    <row r="808" spans="10:10" x14ac:dyDescent="0.3">
      <c r="J808" s="11">
        <f t="shared" si="37"/>
        <v>-65.283594541760607</v>
      </c>
    </row>
    <row r="809" spans="10:10" x14ac:dyDescent="0.3">
      <c r="J809" s="11">
        <f t="shared" si="37"/>
        <v>-64.681897412067386</v>
      </c>
    </row>
    <row r="810" spans="10:10" x14ac:dyDescent="0.3">
      <c r="J810" s="11">
        <f t="shared" si="37"/>
        <v>-64.085745924252834</v>
      </c>
    </row>
    <row r="811" spans="10:10" x14ac:dyDescent="0.3">
      <c r="J811" s="11">
        <f t="shared" si="37"/>
        <v>-63.495088965984301</v>
      </c>
    </row>
    <row r="812" spans="10:10" x14ac:dyDescent="0.3">
      <c r="J812" s="11">
        <f t="shared" si="37"/>
        <v>-62.909875896014476</v>
      </c>
    </row>
    <row r="813" spans="10:10" x14ac:dyDescent="0.3">
      <c r="J813" s="11">
        <f t="shared" si="37"/>
        <v>-62.330056539839546</v>
      </c>
    </row>
    <row r="814" spans="10:10" x14ac:dyDescent="0.3">
      <c r="J814" s="11">
        <f t="shared" si="37"/>
        <v>-61.755581185397361</v>
      </c>
    </row>
    <row r="815" spans="10:10" x14ac:dyDescent="0.3">
      <c r="J815" s="11">
        <f t="shared" si="37"/>
        <v>-61.186400578805284</v>
      </c>
    </row>
    <row r="816" spans="10:10" x14ac:dyDescent="0.3">
      <c r="J816" s="11">
        <f t="shared" si="37"/>
        <v>-60.622465920137294</v>
      </c>
    </row>
    <row r="817" spans="10:10" x14ac:dyDescent="0.3">
      <c r="J817" s="11">
        <f t="shared" si="37"/>
        <v>-60.06372885924003</v>
      </c>
    </row>
    <row r="818" spans="10:10" x14ac:dyDescent="0.3">
      <c r="J818" s="11">
        <f t="shared" si="37"/>
        <v>-59.510141491587369</v>
      </c>
    </row>
    <row r="819" spans="10:10" x14ac:dyDescent="0.3">
      <c r="J819" s="11">
        <f t="shared" si="37"/>
        <v>-58.961656354173236</v>
      </c>
    </row>
    <row r="820" spans="10:10" x14ac:dyDescent="0.3">
      <c r="J820" s="11">
        <f t="shared" si="37"/>
        <v>-58.41822642144227</v>
      </c>
    </row>
    <row r="821" spans="10:10" x14ac:dyDescent="0.3">
      <c r="J821" s="11">
        <f t="shared" si="37"/>
        <v>-57.879805101257979</v>
      </c>
    </row>
    <row r="822" spans="10:10" x14ac:dyDescent="0.3">
      <c r="J822" s="11">
        <f t="shared" si="37"/>
        <v>-57.346346230908054</v>
      </c>
    </row>
    <row r="823" spans="10:10" x14ac:dyDescent="0.3">
      <c r="J823" s="11">
        <f t="shared" si="37"/>
        <v>-56.817804073146519</v>
      </c>
    </row>
    <row r="824" spans="10:10" x14ac:dyDescent="0.3">
      <c r="J824" s="11">
        <f t="shared" si="37"/>
        <v>-56.294133312272351</v>
      </c>
    </row>
    <row r="825" spans="10:10" x14ac:dyDescent="0.3">
      <c r="J825" s="11">
        <f t="shared" si="37"/>
        <v>-55.77528905024424</v>
      </c>
    </row>
    <row r="826" spans="10:10" x14ac:dyDescent="0.3">
      <c r="J826" s="11">
        <f t="shared" si="37"/>
        <v>-55.261226802831153</v>
      </c>
    </row>
    <row r="827" spans="10:10" x14ac:dyDescent="0.3">
      <c r="J827" s="11">
        <f t="shared" si="37"/>
        <v>-54.75190249579839</v>
      </c>
    </row>
    <row r="828" spans="10:10" x14ac:dyDescent="0.3">
      <c r="J828" s="11">
        <f t="shared" si="37"/>
        <v>-54.24727246112878</v>
      </c>
    </row>
    <row r="829" spans="10:10" x14ac:dyDescent="0.3">
      <c r="J829" s="11">
        <f t="shared" si="37"/>
        <v>-53.747293433278713</v>
      </c>
    </row>
    <row r="830" spans="10:10" x14ac:dyDescent="0.3">
      <c r="J830" s="11">
        <f t="shared" si="37"/>
        <v>-53.251922545468659</v>
      </c>
    </row>
    <row r="831" spans="10:10" x14ac:dyDescent="0.3">
      <c r="J831" s="11">
        <f t="shared" si="37"/>
        <v>-52.76111732600792</v>
      </c>
    </row>
    <row r="832" spans="10:10" x14ac:dyDescent="0.3">
      <c r="J832" s="11">
        <f t="shared" si="37"/>
        <v>-52.274835694653213</v>
      </c>
    </row>
    <row r="833" spans="10:10" x14ac:dyDescent="0.3">
      <c r="J833" s="11">
        <f t="shared" ref="J833:J881" si="38">J832-(J832*$J$3)</f>
        <v>-51.793035959000825</v>
      </c>
    </row>
    <row r="834" spans="10:10" x14ac:dyDescent="0.3">
      <c r="J834" s="11">
        <f t="shared" si="38"/>
        <v>-51.315676810912031</v>
      </c>
    </row>
    <row r="835" spans="10:10" x14ac:dyDescent="0.3">
      <c r="J835" s="11">
        <f t="shared" si="38"/>
        <v>-50.84271732297146</v>
      </c>
    </row>
    <row r="836" spans="10:10" x14ac:dyDescent="0.3">
      <c r="J836" s="11">
        <f t="shared" si="38"/>
        <v>-50.37411694497807</v>
      </c>
    </row>
    <row r="837" spans="10:10" x14ac:dyDescent="0.3">
      <c r="J837" s="11">
        <f t="shared" si="38"/>
        <v>-49.909835500468525</v>
      </c>
    </row>
    <row r="838" spans="10:10" x14ac:dyDescent="0.3">
      <c r="J838" s="11">
        <f t="shared" si="38"/>
        <v>-49.449833183272538</v>
      </c>
    </row>
    <row r="839" spans="10:10" x14ac:dyDescent="0.3">
      <c r="J839" s="11">
        <f t="shared" si="38"/>
        <v>-48.994070554100041</v>
      </c>
    </row>
    <row r="840" spans="10:10" x14ac:dyDescent="0.3">
      <c r="J840" s="11">
        <f t="shared" si="38"/>
        <v>-48.542508537159755</v>
      </c>
    </row>
    <row r="841" spans="10:10" x14ac:dyDescent="0.3">
      <c r="J841" s="11">
        <f t="shared" si="38"/>
        <v>-48.095108416808934</v>
      </c>
    </row>
    <row r="842" spans="10:10" x14ac:dyDescent="0.3">
      <c r="J842" s="11">
        <f t="shared" si="38"/>
        <v>-47.651831834234009</v>
      </c>
    </row>
    <row r="843" spans="10:10" x14ac:dyDescent="0.3">
      <c r="J843" s="11">
        <f t="shared" si="38"/>
        <v>-47.21264078416182</v>
      </c>
    </row>
    <row r="844" spans="10:10" x14ac:dyDescent="0.3">
      <c r="J844" s="11">
        <f t="shared" si="38"/>
        <v>-46.777497611601127</v>
      </c>
    </row>
    <row r="845" spans="10:10" x14ac:dyDescent="0.3">
      <c r="J845" s="11">
        <f t="shared" si="38"/>
        <v>-46.346365008614207</v>
      </c>
    </row>
    <row r="846" spans="10:10" x14ac:dyDescent="0.3">
      <c r="J846" s="11">
        <f t="shared" si="38"/>
        <v>-45.919206011118149</v>
      </c>
    </row>
    <row r="847" spans="10:10" x14ac:dyDescent="0.3">
      <c r="J847" s="11">
        <f t="shared" si="38"/>
        <v>-45.495983995715676</v>
      </c>
    </row>
    <row r="848" spans="10:10" x14ac:dyDescent="0.3">
      <c r="J848" s="11">
        <f t="shared" si="38"/>
        <v>-45.076662676555166</v>
      </c>
    </row>
    <row r="849" spans="10:10" x14ac:dyDescent="0.3">
      <c r="J849" s="11">
        <f t="shared" si="38"/>
        <v>-44.66120610221958</v>
      </c>
    </row>
    <row r="850" spans="10:10" x14ac:dyDescent="0.3">
      <c r="J850" s="11">
        <f t="shared" si="38"/>
        <v>-44.249578652644125</v>
      </c>
    </row>
    <row r="851" spans="10:10" x14ac:dyDescent="0.3">
      <c r="J851" s="11">
        <f t="shared" si="38"/>
        <v>-43.841745036062257</v>
      </c>
    </row>
    <row r="852" spans="10:10" x14ac:dyDescent="0.3">
      <c r="J852" s="11">
        <f t="shared" si="38"/>
        <v>-43.437670285979884</v>
      </c>
    </row>
    <row r="853" spans="10:10" x14ac:dyDescent="0.3">
      <c r="J853" s="11">
        <f t="shared" si="38"/>
        <v>-43.037319758177439</v>
      </c>
    </row>
    <row r="854" spans="10:10" x14ac:dyDescent="0.3">
      <c r="J854" s="11">
        <f t="shared" si="38"/>
        <v>-42.640659127739568</v>
      </c>
    </row>
    <row r="855" spans="10:10" x14ac:dyDescent="0.3">
      <c r="J855" s="11">
        <f t="shared" si="38"/>
        <v>-42.247654386112238</v>
      </c>
    </row>
    <row r="856" spans="10:10" x14ac:dyDescent="0.3">
      <c r="J856" s="11">
        <f t="shared" si="38"/>
        <v>-41.858271838186901</v>
      </c>
    </row>
    <row r="857" spans="10:10" x14ac:dyDescent="0.3">
      <c r="J857" s="11">
        <f t="shared" si="38"/>
        <v>-41.47247809941161</v>
      </c>
    </row>
    <row r="858" spans="10:10" x14ac:dyDescent="0.3">
      <c r="J858" s="11">
        <f t="shared" si="38"/>
        <v>-41.090240092928703</v>
      </c>
    </row>
    <row r="859" spans="10:10" x14ac:dyDescent="0.3">
      <c r="J859" s="11">
        <f t="shared" si="38"/>
        <v>-40.711525046738878</v>
      </c>
    </row>
    <row r="860" spans="10:10" x14ac:dyDescent="0.3">
      <c r="J860" s="11">
        <f t="shared" si="38"/>
        <v>-40.336300490891432</v>
      </c>
    </row>
    <row r="861" spans="10:10" x14ac:dyDescent="0.3">
      <c r="J861" s="11">
        <f t="shared" si="38"/>
        <v>-39.964534254700382</v>
      </c>
    </row>
    <row r="862" spans="10:10" x14ac:dyDescent="0.3">
      <c r="J862" s="11">
        <f t="shared" si="38"/>
        <v>-39.59619446398623</v>
      </c>
    </row>
    <row r="863" spans="10:10" x14ac:dyDescent="0.3">
      <c r="J863" s="11">
        <f t="shared" si="38"/>
        <v>-39.231249538343157</v>
      </c>
    </row>
    <row r="864" spans="10:10" x14ac:dyDescent="0.3">
      <c r="J864" s="11">
        <f t="shared" si="38"/>
        <v>-38.869668188431426</v>
      </c>
    </row>
    <row r="865" spans="10:10" x14ac:dyDescent="0.3">
      <c r="J865" s="11">
        <f t="shared" si="38"/>
        <v>-38.511419413294718</v>
      </c>
    </row>
    <row r="866" spans="10:10" x14ac:dyDescent="0.3">
      <c r="J866" s="11">
        <f t="shared" si="38"/>
        <v>-38.156472497702183</v>
      </c>
    </row>
    <row r="867" spans="10:10" x14ac:dyDescent="0.3">
      <c r="J867" s="11">
        <f t="shared" si="38"/>
        <v>-37.804797009515028</v>
      </c>
    </row>
    <row r="868" spans="10:10" x14ac:dyDescent="0.3">
      <c r="J868" s="11">
        <f t="shared" si="38"/>
        <v>-37.456362797077333</v>
      </c>
    </row>
    <row r="869" spans="10:10" x14ac:dyDescent="0.3">
      <c r="J869" s="11">
        <f t="shared" si="38"/>
        <v>-37.111139986630938</v>
      </c>
    </row>
    <row r="870" spans="10:10" x14ac:dyDescent="0.3">
      <c r="J870" s="11">
        <f t="shared" si="38"/>
        <v>-36.769098979754155</v>
      </c>
    </row>
    <row r="871" spans="10:10" x14ac:dyDescent="0.3">
      <c r="J871" s="11">
        <f t="shared" si="38"/>
        <v>-36.430210450824084</v>
      </c>
    </row>
    <row r="872" spans="10:10" x14ac:dyDescent="0.3">
      <c r="J872" s="11">
        <f t="shared" si="38"/>
        <v>-36.094445344502326</v>
      </c>
    </row>
    <row r="873" spans="10:10" x14ac:dyDescent="0.3">
      <c r="J873" s="11">
        <f t="shared" si="38"/>
        <v>-35.76177487324383</v>
      </c>
    </row>
    <row r="874" spans="10:10" x14ac:dyDescent="0.3">
      <c r="J874" s="11">
        <f t="shared" si="38"/>
        <v>-35.432170514828769</v>
      </c>
    </row>
    <row r="875" spans="10:10" x14ac:dyDescent="0.3">
      <c r="J875" s="11">
        <f t="shared" si="38"/>
        <v>-35.105604009917094</v>
      </c>
    </row>
    <row r="876" spans="10:10" x14ac:dyDescent="0.3">
      <c r="J876" s="11">
        <f t="shared" si="38"/>
        <v>-34.782047359625693</v>
      </c>
    </row>
    <row r="877" spans="10:10" x14ac:dyDescent="0.3">
      <c r="J877" s="11">
        <f t="shared" si="38"/>
        <v>-34.461472823127806</v>
      </c>
    </row>
    <row r="878" spans="10:10" x14ac:dyDescent="0.3">
      <c r="J878" s="11">
        <f t="shared" si="38"/>
        <v>-34.143852915274643</v>
      </c>
    </row>
    <row r="879" spans="10:10" x14ac:dyDescent="0.3">
      <c r="J879" s="11">
        <f t="shared" si="38"/>
        <v>-33.829160404238863</v>
      </c>
    </row>
    <row r="880" spans="10:10" x14ac:dyDescent="0.3">
      <c r="J880" s="11">
        <f t="shared" si="38"/>
        <v>-33.517368309179794</v>
      </c>
    </row>
    <row r="881" spans="10:10" x14ac:dyDescent="0.3">
      <c r="J881" s="11">
        <f t="shared" si="38"/>
        <v>-33.208449897930187</v>
      </c>
    </row>
  </sheetData>
  <mergeCells count="52">
    <mergeCell ref="B91:B102"/>
    <mergeCell ref="B103:B114"/>
    <mergeCell ref="B7:B18"/>
    <mergeCell ref="B19:B30"/>
    <mergeCell ref="B31:B42"/>
    <mergeCell ref="B43:B54"/>
    <mergeCell ref="B55:B66"/>
    <mergeCell ref="B67:B78"/>
    <mergeCell ref="B115:B117"/>
    <mergeCell ref="H2:J2"/>
    <mergeCell ref="H7:H18"/>
    <mergeCell ref="H19:H30"/>
    <mergeCell ref="B79:B90"/>
    <mergeCell ref="B2:F2"/>
    <mergeCell ref="H3:I5"/>
    <mergeCell ref="J3:J5"/>
    <mergeCell ref="H31:H42"/>
    <mergeCell ref="H43:H54"/>
    <mergeCell ref="H55:H66"/>
    <mergeCell ref="H67:H78"/>
    <mergeCell ref="H79:H90"/>
    <mergeCell ref="H91:H102"/>
    <mergeCell ref="H103:H114"/>
    <mergeCell ref="H115:H126"/>
    <mergeCell ref="H127:H138"/>
    <mergeCell ref="H139:H150"/>
    <mergeCell ref="H151:H162"/>
    <mergeCell ref="H163:H174"/>
    <mergeCell ref="H175:H186"/>
    <mergeCell ref="H187:H198"/>
    <mergeCell ref="H199:H210"/>
    <mergeCell ref="H211:H222"/>
    <mergeCell ref="H223:H234"/>
    <mergeCell ref="H235:H246"/>
    <mergeCell ref="H247:H258"/>
    <mergeCell ref="H259:H270"/>
    <mergeCell ref="H271:H282"/>
    <mergeCell ref="H283:H294"/>
    <mergeCell ref="H295:H306"/>
    <mergeCell ref="H307:H318"/>
    <mergeCell ref="H319:H330"/>
    <mergeCell ref="H331:H342"/>
    <mergeCell ref="H343:H354"/>
    <mergeCell ref="H355:H366"/>
    <mergeCell ref="H367:H378"/>
    <mergeCell ref="H379:H390"/>
    <mergeCell ref="H451:H457"/>
    <mergeCell ref="H391:H402"/>
    <mergeCell ref="H403:H414"/>
    <mergeCell ref="H415:H426"/>
    <mergeCell ref="H427:H438"/>
    <mergeCell ref="H439:H450"/>
  </mergeCells>
  <conditionalFormatting sqref="F117:F118 D117:E117 D7:F116">
    <cfRule type="cellIs" dxfId="0" priority="2" operator="lessThan">
      <formula>0</formula>
    </cfRule>
  </conditionalFormatting>
  <conditionalFormatting sqref="J7:J881"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TCO</vt:lpstr>
      <vt:lpstr>PROJETO X SELIC</vt:lpstr>
      <vt:lpstr>GRÁFICOS</vt:lpstr>
      <vt:lpstr>ROI e Break Even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Vieira Nunes</dc:creator>
  <cp:lastModifiedBy>Francisco Vieira Nunes</cp:lastModifiedBy>
  <dcterms:created xsi:type="dcterms:W3CDTF">2024-11-02T19:10:25Z</dcterms:created>
  <dcterms:modified xsi:type="dcterms:W3CDTF">2024-11-04T01:41:40Z</dcterms:modified>
</cp:coreProperties>
</file>