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5600" windowHeight="11700"/>
  </bookViews>
  <sheets>
    <sheet name="Modelo" sheetId="1" r:id="rId1"/>
  </sheets>
  <calcPr calcId="162913"/>
</workbook>
</file>

<file path=xl/calcChain.xml><?xml version="1.0" encoding="utf-8"?>
<calcChain xmlns="http://schemas.openxmlformats.org/spreadsheetml/2006/main">
  <c r="Q16" i="1" l="1"/>
  <c r="Q15" i="1"/>
  <c r="J13" i="1"/>
  <c r="I13" i="1"/>
  <c r="I20" i="1"/>
  <c r="I21" i="1"/>
  <c r="I18" i="1"/>
  <c r="I17" i="1"/>
  <c r="I15" i="1"/>
  <c r="M12" i="1"/>
  <c r="M11" i="1"/>
  <c r="M10" i="1"/>
  <c r="M9" i="1"/>
  <c r="M8" i="1"/>
  <c r="M7" i="1"/>
  <c r="M6" i="1"/>
  <c r="M5" i="1"/>
  <c r="M4" i="1"/>
  <c r="J4" i="1"/>
  <c r="N4" i="1" s="1"/>
  <c r="J5" i="1"/>
  <c r="N5" i="1" s="1"/>
  <c r="J6" i="1"/>
  <c r="N6" i="1" s="1"/>
  <c r="J7" i="1"/>
  <c r="N7" i="1" s="1"/>
  <c r="J12" i="1"/>
  <c r="N12" i="1" s="1"/>
  <c r="N13" i="1" l="1"/>
  <c r="P4" i="1"/>
  <c r="Q4" i="1"/>
  <c r="P12" i="1"/>
  <c r="Q12" i="1" s="1"/>
  <c r="P7" i="1"/>
  <c r="Q7" i="1"/>
  <c r="P6" i="1"/>
  <c r="Q6" i="1" s="1"/>
  <c r="P5" i="1"/>
  <c r="Q5" i="1" s="1"/>
  <c r="I22" i="1"/>
  <c r="P13" i="1"/>
  <c r="Q13" i="1" s="1"/>
  <c r="J11" i="1"/>
  <c r="N11" i="1" s="1"/>
  <c r="J10" i="1"/>
  <c r="N10" i="1" s="1"/>
  <c r="J9" i="1"/>
  <c r="N9" i="1" s="1"/>
  <c r="J8" i="1"/>
  <c r="N8" i="1" s="1"/>
  <c r="J3" i="1"/>
  <c r="M3" i="1"/>
  <c r="P8" i="1" l="1"/>
  <c r="Q8" i="1"/>
  <c r="P9" i="1"/>
  <c r="Q9" i="1" s="1"/>
  <c r="P10" i="1"/>
  <c r="Q10" i="1" s="1"/>
  <c r="P11" i="1"/>
  <c r="Q11" i="1" s="1"/>
  <c r="N3" i="1"/>
  <c r="P3" i="1" s="1"/>
  <c r="Q3" i="1" s="1"/>
</calcChain>
</file>

<file path=xl/sharedStrings.xml><?xml version="1.0" encoding="utf-8"?>
<sst xmlns="http://schemas.openxmlformats.org/spreadsheetml/2006/main" count="105" uniqueCount="68">
  <si>
    <t>Descrição</t>
  </si>
  <si>
    <t>Cobertura</t>
  </si>
  <si>
    <t>24x7</t>
  </si>
  <si>
    <t>8x5</t>
  </si>
  <si>
    <t>Tipo</t>
  </si>
  <si>
    <t>Baseline Mensal</t>
  </si>
  <si>
    <t>Medição</t>
  </si>
  <si>
    <t>Validade</t>
  </si>
  <si>
    <t>Localidade da Prestação</t>
  </si>
  <si>
    <t>Indaiatuba</t>
  </si>
  <si>
    <t>Lucratividade</t>
  </si>
  <si>
    <t>Custo C/IMP</t>
  </si>
  <si>
    <t xml:space="preserve">Impostos </t>
  </si>
  <si>
    <t>ISS</t>
  </si>
  <si>
    <t>PIS/COFINS</t>
  </si>
  <si>
    <t>Totais</t>
  </si>
  <si>
    <t>1 ano</t>
  </si>
  <si>
    <t>SLA</t>
  </si>
  <si>
    <t>Custo S/IMP por item</t>
  </si>
  <si>
    <t>Prerequisitos</t>
  </si>
  <si>
    <t>Preço Final do Cliente</t>
  </si>
  <si>
    <t>por mês</t>
  </si>
  <si>
    <t>por hora</t>
  </si>
  <si>
    <t xml:space="preserve">por mês </t>
  </si>
  <si>
    <t>Servidor e Rede previamente instalada</t>
  </si>
  <si>
    <t xml:space="preserve">Computador com sistema operacional compativel </t>
  </si>
  <si>
    <t>x</t>
  </si>
  <si>
    <t>Serviços de help desk para Software de Gerenciamento de Condominio</t>
  </si>
  <si>
    <t>Serviços de Aluguel de Impressoras matriciais</t>
  </si>
  <si>
    <t>Fornecimento de impressoras matriciais. Locação inclui o fornecimento das fitas necessárias para o funcionamento</t>
  </si>
  <si>
    <t>Atendimento aos usuários do sistema. Inclui instalação do sistema, reparos e esclarecimento de dúvidas do usuário</t>
  </si>
  <si>
    <t>Realizar diagnósticos, limpeza e substituição de peças quando necessário. Peças serão cobradas a parte</t>
  </si>
  <si>
    <t>Serviço de Cabeamento de Rede</t>
  </si>
  <si>
    <t>Realizar o cabeamento do local solicitado. Serviço inclui crimpagem de cabos, montagem de patch panel. Material não incluso</t>
  </si>
  <si>
    <t>Fornecimento de software  para gerenciarenciamento de  condomínios : controle dos funcionáros, controle de  acesso, controle financeiro</t>
  </si>
  <si>
    <t>Fornecimento de software  para gerenciarenciamento de: pacientes, consultas, estoques, controle de leitos, controle de funcionários</t>
  </si>
  <si>
    <t>Fornecimento de software  para gerenciarenciamento de: controle de funcionários, caixa, pedidos, vendas, controle de estoque</t>
  </si>
  <si>
    <t xml:space="preserve">Fornecimento de software  para gerenciarenciamento de: cadastro de funcionários, admissão , demissão, calculo de férias, salários, calculo de benefícios, </t>
  </si>
  <si>
    <t>Fornecimento de software  para gerenciarenciamento de: caixa, venda, estoque, funcionários, pedidos, cadastro de clientes</t>
  </si>
  <si>
    <t>por pessoa</t>
  </si>
  <si>
    <t>por licença</t>
  </si>
  <si>
    <t>8x4</t>
  </si>
  <si>
    <t>3 meses</t>
  </si>
  <si>
    <t>Vancouver</t>
  </si>
  <si>
    <t>Caroline Stéfani Fiori</t>
  </si>
  <si>
    <t xml:space="preserve">Exportação de Treinamento para certificação Java </t>
  </si>
  <si>
    <t>Treinamento presencial para certificação Java</t>
  </si>
  <si>
    <t>diaria de hotel</t>
  </si>
  <si>
    <t>passagem</t>
  </si>
  <si>
    <t>alimentacao</t>
  </si>
  <si>
    <t>deslocamento</t>
  </si>
  <si>
    <t>seguro</t>
  </si>
  <si>
    <t>profissional (diaria de viagem)</t>
  </si>
  <si>
    <t>profissional (salario)</t>
  </si>
  <si>
    <t>Possuir conhecimentos básicos em Java / sala para 20 pessoas</t>
  </si>
  <si>
    <t>dolares</t>
  </si>
  <si>
    <t>reais</t>
  </si>
  <si>
    <t>Software Gerenciamento Hospital (obs: versão completa de gerenciamento descrito na descrição)</t>
  </si>
  <si>
    <t>Software Gerenciamento Condominio (obs: versão completa de gerenciamento descrito na descrição)</t>
  </si>
  <si>
    <t>Software Gerenciamento Loja (obs: versão completa de gerenciamento descrito na descrição)</t>
  </si>
  <si>
    <t>Software Gerenciamneto RH - (módulo)</t>
  </si>
  <si>
    <t>Software Gerenciamento Posto Gasolina ((obs: versão completa de gerenciamento descrito na descrição)</t>
  </si>
  <si>
    <t>Luiz Carlos Castliano Alvarez Junior</t>
  </si>
  <si>
    <t>Duilío Tananoe</t>
  </si>
  <si>
    <t>não possui pré-requisitos</t>
  </si>
  <si>
    <t>Serviço de Reparo de Computadores Pessoais com SO Windows 7/8/10</t>
  </si>
  <si>
    <t>Serviços de Instalação de Servidores Windows Server 2012</t>
  </si>
  <si>
    <t>Instalação do Windows Server 2012 e configuração do 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</si>
</sst>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0" fontId="2" fillId="0" borderId="1" xfId="2" applyNumberFormat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9" fontId="2" fillId="0" borderId="1" xfId="1" applyNumberFormat="1" applyFont="1" applyBorder="1"/>
    <xf numFmtId="9" fontId="2" fillId="0" borderId="1" xfId="0" applyNumberFormat="1" applyFont="1" applyBorder="1"/>
    <xf numFmtId="44" fontId="2" fillId="0" borderId="6" xfId="1" applyFont="1" applyBorder="1"/>
    <xf numFmtId="0" fontId="4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44" fontId="2" fillId="0" borderId="8" xfId="1" applyFont="1" applyBorder="1"/>
    <xf numFmtId="9" fontId="2" fillId="0" borderId="8" xfId="2" applyFont="1" applyBorder="1" applyAlignment="1">
      <alignment horizontal="center"/>
    </xf>
    <xf numFmtId="9" fontId="2" fillId="0" borderId="8" xfId="0" applyNumberFormat="1" applyFont="1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44" fontId="2" fillId="0" borderId="1" xfId="1" applyFont="1" applyBorder="1" applyAlignment="1">
      <alignment horizontal="center"/>
    </xf>
    <xf numFmtId="9" fontId="2" fillId="0" borderId="1" xfId="2" applyFont="1" applyBorder="1"/>
    <xf numFmtId="9" fontId="2" fillId="0" borderId="1" xfId="2" applyNumberFormat="1" applyFont="1" applyBorder="1"/>
    <xf numFmtId="0" fontId="2" fillId="0" borderId="0" xfId="0" applyNumberFormat="1" applyFont="1" applyAlignment="1">
      <alignment horizontal="left"/>
    </xf>
    <xf numFmtId="44" fontId="2" fillId="0" borderId="0" xfId="0" applyNumberFormat="1" applyFont="1"/>
    <xf numFmtId="0" fontId="2" fillId="0" borderId="9" xfId="0" applyFont="1" applyBorder="1" applyAlignment="1">
      <alignment horizontal="center"/>
    </xf>
    <xf numFmtId="44" fontId="2" fillId="0" borderId="10" xfId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2" fillId="0" borderId="14" xfId="1" applyFont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zoomScaleNormal="100" workbookViewId="0">
      <selection activeCell="M16" sqref="M16"/>
    </sheetView>
  </sheetViews>
  <sheetFormatPr defaultColWidth="21.140625" defaultRowHeight="15.75" x14ac:dyDescent="0.25"/>
  <cols>
    <col min="1" max="1" width="103.140625" style="1" customWidth="1"/>
    <col min="2" max="2" width="29.7109375" style="1" customWidth="1"/>
    <col min="3" max="3" width="92" style="23" customWidth="1"/>
    <col min="4" max="4" width="56" style="2" customWidth="1"/>
    <col min="5" max="5" width="24" style="2" bestFit="1" customWidth="1"/>
    <col min="6" max="6" width="21.140625" style="2"/>
    <col min="7" max="7" width="10.7109375" style="2" bestFit="1" customWidth="1"/>
    <col min="8" max="8" width="27.28515625" style="2" bestFit="1" customWidth="1"/>
    <col min="9" max="9" width="24.5703125" style="2" bestFit="1" customWidth="1"/>
    <col min="10" max="14" width="21.140625" style="2" customWidth="1"/>
    <col min="15" max="16" width="21.140625" style="5" customWidth="1"/>
    <col min="17" max="17" width="22.140625" style="5" customWidth="1"/>
    <col min="18" max="16384" width="21.140625" style="5"/>
  </cols>
  <sheetData>
    <row r="1" spans="1:17" ht="16.5" thickBot="1" x14ac:dyDescent="0.3">
      <c r="F1" s="3" t="s">
        <v>17</v>
      </c>
      <c r="K1" s="4" t="s">
        <v>12</v>
      </c>
      <c r="L1" s="4"/>
      <c r="M1" s="4"/>
      <c r="N1" s="3"/>
    </row>
    <row r="2" spans="1:17" s="3" customFormat="1" x14ac:dyDescent="0.25">
      <c r="A2" s="39" t="s">
        <v>4</v>
      </c>
      <c r="B2" s="37" t="s">
        <v>6</v>
      </c>
      <c r="C2" s="36" t="s">
        <v>0</v>
      </c>
      <c r="D2" s="37" t="s">
        <v>19</v>
      </c>
      <c r="E2" s="37" t="s">
        <v>5</v>
      </c>
      <c r="F2" s="37" t="s">
        <v>1</v>
      </c>
      <c r="G2" s="37" t="s">
        <v>7</v>
      </c>
      <c r="H2" s="37" t="s">
        <v>8</v>
      </c>
      <c r="I2" s="37" t="s">
        <v>18</v>
      </c>
      <c r="J2" s="37"/>
      <c r="K2" s="37" t="s">
        <v>14</v>
      </c>
      <c r="L2" s="37" t="s">
        <v>13</v>
      </c>
      <c r="M2" s="37" t="s">
        <v>15</v>
      </c>
      <c r="N2" s="37" t="s">
        <v>11</v>
      </c>
      <c r="O2" s="38" t="s">
        <v>10</v>
      </c>
      <c r="P2" s="38"/>
      <c r="Q2" s="40" t="s">
        <v>20</v>
      </c>
    </row>
    <row r="3" spans="1:17" ht="31.5" x14ac:dyDescent="0.25">
      <c r="A3" s="6" t="s">
        <v>58</v>
      </c>
      <c r="B3" s="7" t="s">
        <v>40</v>
      </c>
      <c r="C3" s="22" t="s">
        <v>34</v>
      </c>
      <c r="D3" s="8" t="s">
        <v>24</v>
      </c>
      <c r="E3" s="8">
        <v>1</v>
      </c>
      <c r="F3" s="8" t="s">
        <v>3</v>
      </c>
      <c r="G3" s="8" t="s">
        <v>16</v>
      </c>
      <c r="H3" s="8" t="s">
        <v>9</v>
      </c>
      <c r="I3" s="9">
        <v>600</v>
      </c>
      <c r="J3" s="9">
        <f>E3*I3</f>
        <v>600</v>
      </c>
      <c r="K3" s="10">
        <v>9.2499999999999999E-2</v>
      </c>
      <c r="L3" s="11">
        <v>0.05</v>
      </c>
      <c r="M3" s="12">
        <f>SUM(K3:L3)</f>
        <v>0.14250000000000002</v>
      </c>
      <c r="N3" s="9">
        <f t="shared" ref="N3:N13" si="0">(J3*M3)+J3</f>
        <v>685.5</v>
      </c>
      <c r="O3" s="13">
        <v>0.3</v>
      </c>
      <c r="P3" s="9">
        <f>N3*O3</f>
        <v>205.65</v>
      </c>
      <c r="Q3" s="14">
        <f>N3+P3</f>
        <v>891.15</v>
      </c>
    </row>
    <row r="4" spans="1:17" ht="31.5" x14ac:dyDescent="0.25">
      <c r="A4" s="6" t="s">
        <v>57</v>
      </c>
      <c r="B4" s="7" t="s">
        <v>40</v>
      </c>
      <c r="C4" s="22" t="s">
        <v>35</v>
      </c>
      <c r="D4" s="8" t="s">
        <v>24</v>
      </c>
      <c r="E4" s="8">
        <v>1</v>
      </c>
      <c r="F4" s="8" t="s">
        <v>2</v>
      </c>
      <c r="G4" s="8" t="s">
        <v>16</v>
      </c>
      <c r="H4" s="8" t="s">
        <v>9</v>
      </c>
      <c r="I4" s="9">
        <v>2000</v>
      </c>
      <c r="J4" s="9">
        <f t="shared" ref="J4:J7" si="1">E4*I4</f>
        <v>2000</v>
      </c>
      <c r="K4" s="10">
        <v>9.2499999999999999E-2</v>
      </c>
      <c r="L4" s="11">
        <v>0.05</v>
      </c>
      <c r="M4" s="12">
        <f t="shared" ref="M4:M12" si="2">SUM(K4:L4)</f>
        <v>0.14250000000000002</v>
      </c>
      <c r="N4" s="9">
        <f t="shared" si="0"/>
        <v>2285</v>
      </c>
      <c r="O4" s="13">
        <v>0.3</v>
      </c>
      <c r="P4" s="9">
        <f t="shared" ref="P4:P13" si="3">N4*O4</f>
        <v>685.5</v>
      </c>
      <c r="Q4" s="14">
        <f t="shared" ref="Q4:Q13" si="4">N4+P4</f>
        <v>2970.5</v>
      </c>
    </row>
    <row r="5" spans="1:17" ht="31.5" x14ac:dyDescent="0.25">
      <c r="A5" s="6" t="s">
        <v>61</v>
      </c>
      <c r="B5" s="7" t="s">
        <v>40</v>
      </c>
      <c r="C5" s="22" t="s">
        <v>36</v>
      </c>
      <c r="D5" s="8" t="s">
        <v>25</v>
      </c>
      <c r="E5" s="8">
        <v>1</v>
      </c>
      <c r="F5" s="8" t="s">
        <v>3</v>
      </c>
      <c r="G5" s="8" t="s">
        <v>16</v>
      </c>
      <c r="H5" s="8" t="s">
        <v>9</v>
      </c>
      <c r="I5" s="9">
        <v>280</v>
      </c>
      <c r="J5" s="9">
        <f t="shared" si="1"/>
        <v>280</v>
      </c>
      <c r="K5" s="10">
        <v>9.2499999999999999E-2</v>
      </c>
      <c r="L5" s="11">
        <v>0.05</v>
      </c>
      <c r="M5" s="12">
        <f t="shared" si="2"/>
        <v>0.14250000000000002</v>
      </c>
      <c r="N5" s="9">
        <f t="shared" si="0"/>
        <v>319.89999999999998</v>
      </c>
      <c r="O5" s="13">
        <v>0.3</v>
      </c>
      <c r="P5" s="9">
        <f t="shared" si="3"/>
        <v>95.969999999999985</v>
      </c>
      <c r="Q5" s="14">
        <f t="shared" si="4"/>
        <v>415.86999999999995</v>
      </c>
    </row>
    <row r="6" spans="1:17" ht="31.5" x14ac:dyDescent="0.25">
      <c r="A6" s="6" t="s">
        <v>60</v>
      </c>
      <c r="B6" s="7" t="s">
        <v>40</v>
      </c>
      <c r="C6" s="22" t="s">
        <v>37</v>
      </c>
      <c r="D6" s="8" t="s">
        <v>24</v>
      </c>
      <c r="E6" s="8">
        <v>1</v>
      </c>
      <c r="F6" s="8" t="s">
        <v>3</v>
      </c>
      <c r="G6" s="8" t="s">
        <v>16</v>
      </c>
      <c r="H6" s="8" t="s">
        <v>9</v>
      </c>
      <c r="I6" s="9">
        <v>1000</v>
      </c>
      <c r="J6" s="9">
        <f t="shared" si="1"/>
        <v>1000</v>
      </c>
      <c r="K6" s="10">
        <v>9.2499999999999999E-2</v>
      </c>
      <c r="L6" s="11">
        <v>0.05</v>
      </c>
      <c r="M6" s="12">
        <f t="shared" si="2"/>
        <v>0.14250000000000002</v>
      </c>
      <c r="N6" s="9">
        <f t="shared" si="0"/>
        <v>1142.5</v>
      </c>
      <c r="O6" s="13">
        <v>0.3</v>
      </c>
      <c r="P6" s="9">
        <f t="shared" si="3"/>
        <v>342.75</v>
      </c>
      <c r="Q6" s="14">
        <f t="shared" si="4"/>
        <v>1485.25</v>
      </c>
    </row>
    <row r="7" spans="1:17" ht="31.5" x14ac:dyDescent="0.25">
      <c r="A7" s="15" t="s">
        <v>59</v>
      </c>
      <c r="B7" s="7" t="s">
        <v>40</v>
      </c>
      <c r="C7" s="22" t="s">
        <v>38</v>
      </c>
      <c r="D7" s="8" t="s">
        <v>25</v>
      </c>
      <c r="E7" s="8">
        <v>1</v>
      </c>
      <c r="F7" s="8" t="s">
        <v>3</v>
      </c>
      <c r="G7" s="8" t="s">
        <v>16</v>
      </c>
      <c r="H7" s="8" t="s">
        <v>9</v>
      </c>
      <c r="I7" s="9">
        <v>280</v>
      </c>
      <c r="J7" s="9">
        <f t="shared" si="1"/>
        <v>280</v>
      </c>
      <c r="K7" s="10">
        <v>9.2499999999999999E-2</v>
      </c>
      <c r="L7" s="11">
        <v>0.05</v>
      </c>
      <c r="M7" s="12">
        <f t="shared" si="2"/>
        <v>0.14250000000000002</v>
      </c>
      <c r="N7" s="9">
        <f t="shared" si="0"/>
        <v>319.89999999999998</v>
      </c>
      <c r="O7" s="13">
        <v>0.3</v>
      </c>
      <c r="P7" s="9">
        <f t="shared" si="3"/>
        <v>95.969999999999985</v>
      </c>
      <c r="Q7" s="14">
        <f t="shared" si="4"/>
        <v>415.86999999999995</v>
      </c>
    </row>
    <row r="8" spans="1:17" ht="31.5" x14ac:dyDescent="0.25">
      <c r="A8" s="6" t="s">
        <v>32</v>
      </c>
      <c r="B8" s="7" t="s">
        <v>22</v>
      </c>
      <c r="C8" s="22" t="s">
        <v>33</v>
      </c>
      <c r="D8" s="8" t="s">
        <v>64</v>
      </c>
      <c r="E8" s="8">
        <v>30</v>
      </c>
      <c r="F8" s="8" t="s">
        <v>3</v>
      </c>
      <c r="G8" s="8" t="s">
        <v>16</v>
      </c>
      <c r="H8" s="8" t="s">
        <v>9</v>
      </c>
      <c r="I8" s="9">
        <v>120</v>
      </c>
      <c r="J8" s="9">
        <f>E8*I8</f>
        <v>3600</v>
      </c>
      <c r="K8" s="10">
        <v>9.2499999999999999E-2</v>
      </c>
      <c r="L8" s="11">
        <v>0.05</v>
      </c>
      <c r="M8" s="12">
        <f t="shared" si="2"/>
        <v>0.14250000000000002</v>
      </c>
      <c r="N8" s="9">
        <f t="shared" si="0"/>
        <v>4113</v>
      </c>
      <c r="O8" s="13">
        <v>0.5</v>
      </c>
      <c r="P8" s="9">
        <f t="shared" si="3"/>
        <v>2056.5</v>
      </c>
      <c r="Q8" s="14">
        <f t="shared" si="4"/>
        <v>6169.5</v>
      </c>
    </row>
    <row r="9" spans="1:17" ht="31.5" x14ac:dyDescent="0.25">
      <c r="A9" s="6" t="s">
        <v>65</v>
      </c>
      <c r="B9" s="7" t="s">
        <v>22</v>
      </c>
      <c r="C9" s="22" t="s">
        <v>31</v>
      </c>
      <c r="D9" s="8"/>
      <c r="E9" s="8">
        <v>1</v>
      </c>
      <c r="F9" s="8" t="s">
        <v>3</v>
      </c>
      <c r="G9" s="8" t="s">
        <v>16</v>
      </c>
      <c r="H9" s="8" t="s">
        <v>9</v>
      </c>
      <c r="I9" s="9">
        <v>80</v>
      </c>
      <c r="J9" s="9">
        <f>E9*I9</f>
        <v>80</v>
      </c>
      <c r="K9" s="10">
        <v>9.2499999999999999E-2</v>
      </c>
      <c r="L9" s="11">
        <v>0.05</v>
      </c>
      <c r="M9" s="12">
        <f t="shared" si="2"/>
        <v>0.14250000000000002</v>
      </c>
      <c r="N9" s="9">
        <f t="shared" si="0"/>
        <v>91.4</v>
      </c>
      <c r="O9" s="13">
        <v>0.5</v>
      </c>
      <c r="P9" s="9">
        <f t="shared" si="3"/>
        <v>45.7</v>
      </c>
      <c r="Q9" s="14">
        <f t="shared" si="4"/>
        <v>137.10000000000002</v>
      </c>
    </row>
    <row r="10" spans="1:17" x14ac:dyDescent="0.25">
      <c r="A10" s="6" t="s">
        <v>66</v>
      </c>
      <c r="B10" s="7" t="s">
        <v>22</v>
      </c>
      <c r="C10" s="22" t="s">
        <v>67</v>
      </c>
      <c r="D10" s="8" t="s">
        <v>26</v>
      </c>
      <c r="E10" s="8">
        <v>1</v>
      </c>
      <c r="F10" s="8" t="s">
        <v>3</v>
      </c>
      <c r="G10" s="8" t="s">
        <v>16</v>
      </c>
      <c r="H10" s="8" t="s">
        <v>9</v>
      </c>
      <c r="I10" s="9">
        <v>110</v>
      </c>
      <c r="J10" s="9">
        <f>E10*I10</f>
        <v>110</v>
      </c>
      <c r="K10" s="10">
        <v>9.2499999999999999E-2</v>
      </c>
      <c r="L10" s="11">
        <v>0.05</v>
      </c>
      <c r="M10" s="12">
        <f t="shared" si="2"/>
        <v>0.14250000000000002</v>
      </c>
      <c r="N10" s="9">
        <f t="shared" si="0"/>
        <v>125.675</v>
      </c>
      <c r="O10" s="13">
        <v>0.5</v>
      </c>
      <c r="P10" s="9">
        <f t="shared" si="3"/>
        <v>62.837499999999999</v>
      </c>
      <c r="Q10" s="14">
        <f t="shared" si="4"/>
        <v>188.51249999999999</v>
      </c>
    </row>
    <row r="11" spans="1:17" ht="31.5" x14ac:dyDescent="0.25">
      <c r="A11" s="16" t="s">
        <v>27</v>
      </c>
      <c r="B11" s="17" t="s">
        <v>23</v>
      </c>
      <c r="C11" s="24" t="s">
        <v>30</v>
      </c>
      <c r="D11" s="18" t="s">
        <v>26</v>
      </c>
      <c r="E11" s="18">
        <v>5</v>
      </c>
      <c r="F11" s="8" t="s">
        <v>3</v>
      </c>
      <c r="G11" s="8" t="s">
        <v>16</v>
      </c>
      <c r="H11" s="8" t="s">
        <v>9</v>
      </c>
      <c r="I11" s="19">
        <v>300</v>
      </c>
      <c r="J11" s="19">
        <f>E11*I11</f>
        <v>1500</v>
      </c>
      <c r="K11" s="10">
        <v>9.2499999999999999E-2</v>
      </c>
      <c r="L11" s="20">
        <v>0.05</v>
      </c>
      <c r="M11" s="12">
        <f t="shared" si="2"/>
        <v>0.14250000000000002</v>
      </c>
      <c r="N11" s="9">
        <f t="shared" si="0"/>
        <v>1713.75</v>
      </c>
      <c r="O11" s="21">
        <v>0.5</v>
      </c>
      <c r="P11" s="9">
        <f t="shared" si="3"/>
        <v>856.875</v>
      </c>
      <c r="Q11" s="14">
        <f t="shared" si="4"/>
        <v>2570.625</v>
      </c>
    </row>
    <row r="12" spans="1:17" ht="31.5" x14ac:dyDescent="0.25">
      <c r="A12" s="7" t="s">
        <v>28</v>
      </c>
      <c r="B12" s="7" t="s">
        <v>21</v>
      </c>
      <c r="C12" s="22" t="s">
        <v>29</v>
      </c>
      <c r="D12" s="8" t="s">
        <v>26</v>
      </c>
      <c r="E12" s="8">
        <v>1</v>
      </c>
      <c r="F12" s="8" t="s">
        <v>3</v>
      </c>
      <c r="G12" s="8" t="s">
        <v>16</v>
      </c>
      <c r="H12" s="8" t="s">
        <v>9</v>
      </c>
      <c r="I12" s="25">
        <v>250</v>
      </c>
      <c r="J12" s="25">
        <f>E12*I12</f>
        <v>250</v>
      </c>
      <c r="K12" s="10">
        <v>9.2499999999999999E-2</v>
      </c>
      <c r="L12" s="11">
        <v>0.05</v>
      </c>
      <c r="M12" s="12">
        <f t="shared" si="2"/>
        <v>0.14250000000000002</v>
      </c>
      <c r="N12" s="9">
        <f t="shared" si="0"/>
        <v>285.625</v>
      </c>
      <c r="O12" s="27">
        <v>0.5</v>
      </c>
      <c r="P12" s="9">
        <f t="shared" si="3"/>
        <v>142.8125</v>
      </c>
      <c r="Q12" s="14">
        <f t="shared" si="4"/>
        <v>428.4375</v>
      </c>
    </row>
    <row r="13" spans="1:17" x14ac:dyDescent="0.25">
      <c r="A13" s="7" t="s">
        <v>46</v>
      </c>
      <c r="B13" s="7" t="s">
        <v>39</v>
      </c>
      <c r="C13" s="22" t="s">
        <v>45</v>
      </c>
      <c r="D13" s="8" t="s">
        <v>54</v>
      </c>
      <c r="E13" s="8">
        <v>20</v>
      </c>
      <c r="F13" s="8" t="s">
        <v>41</v>
      </c>
      <c r="G13" s="8" t="s">
        <v>42</v>
      </c>
      <c r="H13" s="8" t="s">
        <v>43</v>
      </c>
      <c r="I13" s="25">
        <f>I22</f>
        <v>41680</v>
      </c>
      <c r="J13" s="25">
        <f>I13</f>
        <v>41680</v>
      </c>
      <c r="K13" s="8">
        <v>0</v>
      </c>
      <c r="L13" s="8">
        <v>0</v>
      </c>
      <c r="M13" s="8">
        <v>0</v>
      </c>
      <c r="N13" s="9">
        <f t="shared" si="0"/>
        <v>41680</v>
      </c>
      <c r="O13" s="26">
        <v>0.3</v>
      </c>
      <c r="P13" s="9">
        <f t="shared" si="3"/>
        <v>12504</v>
      </c>
      <c r="Q13" s="14">
        <f t="shared" si="4"/>
        <v>54184</v>
      </c>
    </row>
    <row r="15" spans="1:17" x14ac:dyDescent="0.25">
      <c r="H15" s="30" t="s">
        <v>47</v>
      </c>
      <c r="I15" s="31">
        <f>320*20</f>
        <v>6400</v>
      </c>
      <c r="P15" s="5" t="s">
        <v>56</v>
      </c>
      <c r="Q15" s="29">
        <f>Q13/E13</f>
        <v>2709.2</v>
      </c>
    </row>
    <row r="16" spans="1:17" x14ac:dyDescent="0.25">
      <c r="A16" s="41" t="s">
        <v>44</v>
      </c>
      <c r="B16" s="28"/>
      <c r="H16" s="32" t="s">
        <v>48</v>
      </c>
      <c r="I16" s="33">
        <v>5000</v>
      </c>
      <c r="P16" s="5" t="s">
        <v>55</v>
      </c>
      <c r="Q16" s="29">
        <f>Q15/3.2</f>
        <v>846.62499999999989</v>
      </c>
    </row>
    <row r="17" spans="1:9" x14ac:dyDescent="0.25">
      <c r="A17" s="41" t="s">
        <v>62</v>
      </c>
      <c r="H17" s="32" t="s">
        <v>49</v>
      </c>
      <c r="I17" s="33">
        <f>20*3*50*3.2</f>
        <v>9600</v>
      </c>
    </row>
    <row r="18" spans="1:9" x14ac:dyDescent="0.25">
      <c r="A18" s="41" t="s">
        <v>63</v>
      </c>
      <c r="H18" s="32" t="s">
        <v>50</v>
      </c>
      <c r="I18" s="33">
        <f>20*20*3.2</f>
        <v>1280</v>
      </c>
    </row>
    <row r="19" spans="1:9" x14ac:dyDescent="0.25">
      <c r="H19" s="32" t="s">
        <v>51</v>
      </c>
      <c r="I19" s="33">
        <v>1000</v>
      </c>
    </row>
    <row r="20" spans="1:9" x14ac:dyDescent="0.25">
      <c r="H20" s="32" t="s">
        <v>52</v>
      </c>
      <c r="I20" s="33">
        <f>100*20*3.2</f>
        <v>6400</v>
      </c>
    </row>
    <row r="21" spans="1:9" x14ac:dyDescent="0.25">
      <c r="H21" s="32" t="s">
        <v>53</v>
      </c>
      <c r="I21" s="33">
        <f>6000*2</f>
        <v>12000</v>
      </c>
    </row>
    <row r="22" spans="1:9" x14ac:dyDescent="0.25">
      <c r="H22" s="34"/>
      <c r="I22" s="35">
        <f>SUM(I15:I21)</f>
        <v>41680</v>
      </c>
    </row>
  </sheetData>
  <mergeCells count="2">
    <mergeCell ref="O2:P2"/>
    <mergeCell ref="K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2018-03-30T01:09:46Z</dcterms:modified>
</cp:coreProperties>
</file>