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AMETROS Y ESCANDALLO" sheetId="1" r:id="rId3"/>
    <sheet state="visible" name="Previsiones y Tesorería" sheetId="2" r:id="rId4"/>
  </sheets>
  <definedNames/>
  <calcPr/>
</workbook>
</file>

<file path=xl/sharedStrings.xml><?xml version="1.0" encoding="utf-8"?>
<sst xmlns="http://schemas.openxmlformats.org/spreadsheetml/2006/main" count="231" uniqueCount="110">
  <si>
    <t>PARAMETROS PARA EL CÁLCULO</t>
  </si>
  <si>
    <t>AÑO INICIO:</t>
  </si>
  <si>
    <t xml:space="preserve">        </t>
  </si>
  <si>
    <t>Especificar únicamente el nombre de cada PRODUCTO en esta tabla</t>
  </si>
  <si>
    <t>Especificar el NOMBRE de cada MATERIA PRIMA en esta tabla, el COSTE de cada materia prima para cada producto, el coste de manufactura/producción externo, y el % de BENEFICIO</t>
  </si>
  <si>
    <t>PRODUCTOS</t>
  </si>
  <si>
    <t>PRECIO VENTA UNIT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</si>
  <si>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</si>
  <si>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</si>
  <si>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</si>
  <si>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</si>
  <si>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</si>
  <si>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</si>
  <si>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</si>
  <si>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</si>
  <si>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</si>
  <si>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</si>
  <si>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</si>
  <si>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</si>
  <si>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</si>
  <si>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Móvil</t>
  </si>
  <si>
    <t>ESCANDALLO</t>
  </si>
  <si>
    <t>Reloj</t>
  </si>
  <si>
    <t>Tablet</t>
  </si>
  <si>
    <t>Televisión</t>
  </si>
  <si>
    <t>Portátil</t>
  </si>
  <si>
    <t>Grafito</t>
  </si>
  <si>
    <t>Aceite</t>
  </si>
  <si>
    <t>Poliéster</t>
  </si>
  <si>
    <t>Plástico</t>
  </si>
  <si>
    <t>PRECIO COSTE UNIT</t>
  </si>
  <si>
    <t>Vidrio</t>
  </si>
  <si>
    <t>Cobalto</t>
  </si>
  <si>
    <t>Policarbonato</t>
  </si>
  <si>
    <t>Hierro</t>
  </si>
  <si>
    <t>Aluminio</t>
  </si>
  <si>
    <t>Cuero</t>
  </si>
  <si>
    <t>Acero</t>
  </si>
  <si>
    <t>Oro</t>
  </si>
  <si>
    <t>Litio</t>
  </si>
  <si>
    <t>Cobre</t>
  </si>
  <si>
    <t>Cuarzo</t>
  </si>
  <si>
    <t>Carbono</t>
  </si>
  <si>
    <t>Estaño</t>
  </si>
  <si>
    <t>Manufactura Externa</t>
  </si>
  <si>
    <t xml:space="preserve">SUBTOTAL COSTE </t>
  </si>
  <si>
    <t>Total</t>
  </si>
  <si>
    <t>% BENEFICIO</t>
  </si>
  <si>
    <t>MARGEN BENEFICIO</t>
  </si>
  <si>
    <t>PVP. sin Impuestos</t>
  </si>
  <si>
    <t>PRECIO VENTA</t>
  </si>
  <si>
    <t>PRECIO COSTE</t>
  </si>
  <si>
    <t>NÓMINAS BRUTO MENSUAL</t>
  </si>
  <si>
    <t>Gerentes y  Directivos(4)</t>
  </si>
  <si>
    <t>Técnicos Comerciales(2)</t>
  </si>
  <si>
    <t>Ingenieros Multimedia (3)</t>
  </si>
  <si>
    <t>Empleados(30)</t>
  </si>
  <si>
    <t>Técnicos de Maquinaria(10)</t>
  </si>
  <si>
    <t>Transportistas(3)</t>
  </si>
  <si>
    <t xml:space="preserve">
</t>
  </si>
  <si>
    <t>Administrativos (2)</t>
  </si>
  <si>
    <t>TOTAL MENSUAL NÓMINAS EN BRUTO</t>
  </si>
  <si>
    <t>COSTE SEGURIDAD SOCIAL A CARGO EMPRESA</t>
  </si>
  <si>
    <t xml:space="preserve">%  de coste medio </t>
  </si>
  <si>
    <t>TOTAL MENSUAL COSTE</t>
  </si>
  <si>
    <t>Para simplificar, dejaremos los % de IVA fijos, e iguales para todos los items</t>
  </si>
  <si>
    <t>Presupuesto de Tesorería</t>
  </si>
  <si>
    <t>Concepto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</si>
  <si>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</si>
  <si>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</si>
  <si>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</si>
  <si>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</si>
  <si>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</si>
  <si>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</si>
  <si>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</si>
  <si>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</si>
  <si>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</si>
  <si>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</si>
  <si>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</si>
  <si>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</si>
  <si>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Ventas </t>
  </si>
  <si>
    <t>Fondos propios</t>
  </si>
  <si>
    <t xml:space="preserve">Prestamos </t>
  </si>
  <si>
    <t>Subvenciones</t>
  </si>
  <si>
    <t>TOTAL COBROS</t>
  </si>
  <si>
    <t>Compras/proveedores</t>
  </si>
  <si>
    <t>Alquiler</t>
  </si>
  <si>
    <t>Tasas</t>
  </si>
  <si>
    <t>Electricidad</t>
  </si>
  <si>
    <t>Agua</t>
  </si>
  <si>
    <t>Seguro</t>
  </si>
  <si>
    <t>Reparaciones/mantenimiento</t>
  </si>
  <si>
    <t>Promoción/publicidad</t>
  </si>
  <si>
    <t>Viajes y automoción</t>
  </si>
  <si>
    <t>Teléfono</t>
  </si>
  <si>
    <t>Correos</t>
  </si>
  <si>
    <t>Imprenta y papelería</t>
  </si>
  <si>
    <t>Nóminas</t>
  </si>
  <si>
    <t xml:space="preserve">Seguridad Social </t>
  </si>
  <si>
    <t>Cargos bancarios</t>
  </si>
  <si>
    <t>Intereses por descubierto</t>
  </si>
  <si>
    <t>Intereses por préstamos</t>
  </si>
  <si>
    <t>Pago de prestamos</t>
  </si>
  <si>
    <t>Leasing/compra a plazos...</t>
  </si>
  <si>
    <t>Máquinas y Equipos</t>
  </si>
  <si>
    <t>Otros</t>
  </si>
  <si>
    <t>IVA a hacienda</t>
  </si>
  <si>
    <t>TOTAL PAGOS</t>
  </si>
  <si>
    <t>FLUJO DE CAJA</t>
  </si>
  <si>
    <t>FLUJO DE CAJA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</si>
</sst>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.00\ &quot;€&quot;_-;\-* #,##0.00\ &quot;€&quot;_-;_-* &quot;-&quot;??\ &quot;€&quot;_-;_-@"/>
    <numFmt numFmtId="165" formatCode="_-* #,##0.00\ [$€-C0A]_-;\-* #,##0.00\ [$€-C0A]_-;_-* &quot;-&quot;??\ [$€-C0A]_-;_-@"/>
    <numFmt numFmtId="166" formatCode="#,##0\ &quot;€&quot;;[Red]\-#,##0\ &quot;€&quot;"/>
    <numFmt numFmtId="167" formatCode="#,##0.00\ &quot;€&quot;"/>
    <numFmt numFmtId="168" formatCode="#,##0.00_ ;[Red]\-#,##0.00\ "/>
  </numFmts>
  <fonts count="14">
    <font>
      <sz val="11.0"/>
      <color rgb="FF000000"/>
      <name val="Calibri"/>
    </font>
    <font>
      <b/>
      <sz val="11.0"/>
      <color rgb="FF000000"/>
      <name val="Calibri"/>
    </font>
    <font>
      <b/>
      <sz val="20.0"/>
      <color rgb="FF000000"/>
      <name val="Calibri"/>
    </font>
    <font/>
    <font>
      <sz val="20.0"/>
      <color rgb="FF000000"/>
      <name val="Calibri"/>
    </font>
    <font>
      <b/>
      <sz val="11.0"/>
      <color rgb="FFFF0000"/>
      <name val="Calibri"/>
    </font>
    <font>
      <b/>
      <sz val="16.0"/>
      <color rgb="FF000000"/>
      <name val="Calibri"/>
    </font>
    <font>
      <sz val="9.0"/>
      <color rgb="FF000000"/>
      <name val="Sans-serif"/>
    </font>
    <font>
      <sz val="9.0"/>
      <color rgb="FF000000"/>
      <name val="Arial"/>
    </font>
    <font>
      <b/>
      <sz val="14.0"/>
      <color rgb="FF000000"/>
      <name val="Calibri"/>
    </font>
    <font>
      <sz val="18.0"/>
      <color rgb="FFFF0000"/>
      <name val="Arial"/>
    </font>
    <font>
      <b/>
      <sz val="12.0"/>
      <name val="Arial"/>
    </font>
    <font>
      <b/>
      <sz val="14.0"/>
      <name val="Arial"/>
    </font>
    <font>
      <b/>
      <sz val="10.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  <fill>
      <patternFill patternType="solid">
        <fgColor rgb="FFE5DFEC"/>
        <bgColor rgb="FFE5DFEC"/>
      </patternFill>
    </fill>
    <fill>
      <patternFill patternType="solid">
        <fgColor rgb="FF548DD4"/>
        <bgColor rgb="FF548DD4"/>
      </patternFill>
    </fill>
    <fill>
      <patternFill patternType="solid">
        <fgColor rgb="FFB6DDE8"/>
        <bgColor rgb="FFB6DDE8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F2F2F2"/>
        <bgColor rgb="FFF2F2F2"/>
      </patternFill>
    </fill>
    <fill>
      <patternFill patternType="solid">
        <fgColor rgb="FFB2A1C7"/>
        <bgColor rgb="FFB2A1C7"/>
      </patternFill>
    </fill>
    <fill>
      <patternFill patternType="solid">
        <fgColor rgb="FF938953"/>
        <bgColor rgb="FF938953"/>
      </patternFill>
    </fill>
    <fill>
      <patternFill patternType="solid">
        <fgColor rgb="FFC4BD97"/>
        <bgColor rgb="FFC4BD97"/>
      </patternFill>
    </fill>
    <fill>
      <patternFill patternType="solid">
        <fgColor rgb="FFF2DBDB"/>
        <bgColor rgb="FFF2DBDB"/>
      </patternFill>
    </fill>
    <fill>
      <patternFill patternType="solid">
        <fgColor rgb="FFD99594"/>
        <bgColor rgb="FFD99594"/>
      </patternFill>
    </fill>
    <fill>
      <patternFill patternType="solid">
        <fgColor rgb="FF99CCFF"/>
        <bgColor rgb="FF99CCFF"/>
      </patternFill>
    </fill>
  </fills>
  <borders count="41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B2B2B2"/>
      </bottom>
    </border>
    <border>
      <top style="medium">
        <color rgb="FF000000"/>
      </top>
      <bottom style="thin">
        <color rgb="FFB2B2B2"/>
      </bottom>
    </border>
    <border>
      <right style="thin">
        <color rgb="FFB2B2B2"/>
      </right>
      <top style="medium">
        <color rgb="FF000000"/>
      </top>
      <bottom style="thin">
        <color rgb="FFB2B2B2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B2B2B2"/>
      </right>
      <top style="medium">
        <color rgb="FF000000"/>
      </top>
    </border>
    <border>
      <left style="thin">
        <color rgb="FFB2B2B2"/>
      </left>
      <top style="medium">
        <color rgb="FF000000"/>
      </top>
      <bottom style="thin">
        <color rgb="FFB2B2B2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4" fillId="3" fontId="1" numFmtId="0" xfId="0" applyAlignment="1" applyBorder="1" applyFill="1" applyFont="1">
      <alignment horizontal="center"/>
    </xf>
    <xf borderId="5" fillId="0" fontId="3" numFmtId="0" xfId="0" applyBorder="1" applyFont="1"/>
    <xf borderId="0" fillId="0" fontId="0" numFmtId="164" xfId="0" applyFont="1" applyNumberFormat="1"/>
    <xf borderId="6" fillId="0" fontId="3" numFmtId="0" xfId="0" applyBorder="1" applyFont="1"/>
    <xf borderId="1" fillId="4" fontId="2" numFmtId="0" xfId="0" applyBorder="1" applyFill="1" applyFont="1"/>
    <xf borderId="3" fillId="4" fontId="4" numFmtId="0" xfId="0" applyBorder="1" applyFont="1"/>
    <xf borderId="7" fillId="5" fontId="1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0" fillId="0" fontId="6" numFmtId="0" xfId="0" applyFont="1"/>
    <xf borderId="0" fillId="0" fontId="1" numFmtId="0" xfId="0" applyAlignment="1" applyFont="1">
      <alignment horizontal="right"/>
    </xf>
    <xf borderId="7" fillId="6" fontId="1" numFmtId="0" xfId="0" applyAlignment="1" applyBorder="1" applyFill="1" applyFont="1">
      <alignment horizontal="center" shrinkToFit="0" vertical="center" wrapText="1"/>
    </xf>
    <xf borderId="8" fillId="6" fontId="1" numFmtId="0" xfId="0" applyAlignment="1" applyBorder="1" applyFont="1">
      <alignment readingOrder="0"/>
    </xf>
    <xf borderId="9" fillId="0" fontId="3" numFmtId="0" xfId="0" applyBorder="1" applyFont="1"/>
    <xf borderId="10" fillId="6" fontId="1" numFmtId="164" xfId="0" applyBorder="1" applyFont="1" applyNumberFormat="1"/>
    <xf borderId="10" fillId="7" fontId="1" numFmtId="0" xfId="0" applyAlignment="1" applyBorder="1" applyFill="1" applyFont="1">
      <alignment horizontal="center" readingOrder="0"/>
    </xf>
    <xf borderId="0" fillId="0" fontId="0" numFmtId="2" xfId="0" applyAlignment="1" applyFont="1" applyNumberFormat="1">
      <alignment readingOrder="0"/>
    </xf>
    <xf borderId="10" fillId="7" fontId="1" numFmtId="0" xfId="0" applyAlignment="1" applyBorder="1" applyFont="1">
      <alignment readingOrder="0"/>
    </xf>
    <xf borderId="10" fillId="0" fontId="0" numFmtId="165" xfId="0" applyAlignment="1" applyBorder="1" applyFont="1" applyNumberFormat="1">
      <alignment readingOrder="0"/>
    </xf>
    <xf borderId="10" fillId="0" fontId="7" numFmtId="165" xfId="0" applyAlignment="1" applyBorder="1" applyFont="1" applyNumberFormat="1">
      <alignment readingOrder="0"/>
    </xf>
    <xf borderId="10" fillId="0" fontId="8" numFmtId="165" xfId="0" applyAlignment="1" applyBorder="1" applyFont="1" applyNumberFormat="1">
      <alignment readingOrder="0"/>
    </xf>
    <xf borderId="11" fillId="0" fontId="3" numFmtId="0" xfId="0" applyBorder="1" applyFont="1"/>
    <xf borderId="7" fillId="8" fontId="1" numFmtId="0" xfId="0" applyAlignment="1" applyBorder="1" applyFill="1" applyFont="1">
      <alignment horizontal="center" shrinkToFit="0" vertical="center" wrapText="1"/>
    </xf>
    <xf borderId="8" fillId="8" fontId="1" numFmtId="0" xfId="0" applyBorder="1" applyFont="1"/>
    <xf borderId="10" fillId="8" fontId="1" numFmtId="164" xfId="0" applyBorder="1" applyFont="1" applyNumberFormat="1"/>
    <xf borderId="0" fillId="0" fontId="1" numFmtId="2" xfId="0" applyFont="1" applyNumberFormat="1"/>
    <xf borderId="0" fillId="0" fontId="0" numFmtId="0" xfId="0" applyFont="1"/>
    <xf borderId="0" fillId="0" fontId="0" numFmtId="166" xfId="0" applyFont="1" applyNumberFormat="1"/>
    <xf borderId="10" fillId="7" fontId="1" numFmtId="0" xfId="0" applyBorder="1" applyFont="1"/>
    <xf borderId="10" fillId="0" fontId="1" numFmtId="0" xfId="0" applyBorder="1" applyFont="1"/>
    <xf borderId="0" fillId="0" fontId="3" numFmtId="2" xfId="0" applyAlignment="1" applyFont="1" applyNumberFormat="1">
      <alignment readingOrder="0"/>
    </xf>
    <xf borderId="10" fillId="9" fontId="1" numFmtId="164" xfId="0" applyBorder="1" applyFill="1" applyFont="1" applyNumberFormat="1"/>
    <xf borderId="0" fillId="0" fontId="0" numFmtId="2" xfId="0" applyFont="1" applyNumberFormat="1"/>
    <xf borderId="10" fillId="0" fontId="0" numFmtId="9" xfId="0" applyBorder="1" applyFont="1" applyNumberFormat="1"/>
    <xf borderId="10" fillId="9" fontId="0" numFmtId="166" xfId="0" applyBorder="1" applyFont="1" applyNumberFormat="1"/>
    <xf borderId="10" fillId="7" fontId="9" numFmtId="164" xfId="0" applyBorder="1" applyFont="1" applyNumberFormat="1"/>
    <xf borderId="8" fillId="6" fontId="1" numFmtId="0" xfId="0" applyBorder="1" applyFont="1"/>
    <xf borderId="10" fillId="6" fontId="1" numFmtId="167" xfId="0" applyBorder="1" applyFont="1" applyNumberFormat="1"/>
    <xf borderId="10" fillId="8" fontId="1" numFmtId="167" xfId="0" applyBorder="1" applyFont="1" applyNumberFormat="1"/>
    <xf borderId="12" fillId="3" fontId="1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0" fillId="0" fontId="0" numFmtId="0" xfId="0" applyAlignment="1" applyFont="1">
      <alignment horizontal="right"/>
    </xf>
    <xf borderId="15" fillId="6" fontId="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0" fillId="0" fontId="0" numFmtId="167" xfId="0" applyFont="1" applyNumberFormat="1"/>
    <xf borderId="0" fillId="0" fontId="1" numFmtId="167" xfId="0" applyFont="1" applyNumberFormat="1"/>
    <xf borderId="17" fillId="0" fontId="3" numFmtId="0" xfId="0" applyBorder="1" applyFont="1"/>
    <xf borderId="0" fillId="0" fontId="0" numFmtId="165" xfId="0" applyFont="1" applyNumberFormat="1"/>
    <xf borderId="0" fillId="0" fontId="1" numFmtId="165" xfId="0" applyFont="1" applyNumberFormat="1"/>
    <xf borderId="15" fillId="8" fontId="1" numFmtId="0" xfId="0" applyAlignment="1" applyBorder="1" applyFont="1">
      <alignment horizontal="center" shrinkToFit="0" vertical="center" wrapText="1"/>
    </xf>
    <xf borderId="0" fillId="0" fontId="0" numFmtId="165" xfId="0" applyAlignment="1" applyFont="1" applyNumberFormat="1">
      <alignment readingOrder="0"/>
    </xf>
    <xf borderId="18" fillId="10" fontId="1" numFmtId="0" xfId="0" applyBorder="1" applyFill="1" applyFont="1"/>
    <xf borderId="19" fillId="10" fontId="0" numFmtId="0" xfId="0" applyBorder="1" applyFont="1"/>
    <xf borderId="20" fillId="4" fontId="0" numFmtId="0" xfId="0" applyAlignment="1" applyBorder="1" applyFont="1">
      <alignment readingOrder="0"/>
    </xf>
    <xf borderId="21" fillId="4" fontId="0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21" fillId="4" fontId="7" numFmtId="165" xfId="0" applyAlignment="1" applyBorder="1" applyFont="1" applyNumberFormat="1">
      <alignment readingOrder="0"/>
    </xf>
    <xf borderId="22" fillId="10" fontId="1" numFmtId="0" xfId="0" applyBorder="1" applyFont="1"/>
    <xf borderId="23" fillId="10" fontId="1" numFmtId="165" xfId="0" applyBorder="1" applyFont="1" applyNumberFormat="1"/>
    <xf borderId="18" fillId="11" fontId="1" numFmtId="0" xfId="0" applyBorder="1" applyFill="1" applyFont="1"/>
    <xf borderId="19" fillId="11" fontId="0" numFmtId="0" xfId="0" applyBorder="1" applyFont="1"/>
    <xf borderId="20" fillId="12" fontId="0" numFmtId="0" xfId="0" applyBorder="1" applyFill="1" applyFont="1"/>
    <xf borderId="21" fillId="12" fontId="0" numFmtId="10" xfId="0" applyAlignment="1" applyBorder="1" applyFont="1" applyNumberFormat="1">
      <alignment horizontal="center" readingOrder="0"/>
    </xf>
    <xf borderId="22" fillId="11" fontId="1" numFmtId="0" xfId="0" applyBorder="1" applyFont="1"/>
    <xf borderId="23" fillId="11" fontId="1" numFmtId="165" xfId="0" applyAlignment="1" applyBorder="1" applyFont="1" applyNumberFormat="1">
      <alignment readingOrder="0"/>
    </xf>
    <xf borderId="0" fillId="0" fontId="0" numFmtId="9" xfId="0" applyFont="1" applyNumberFormat="1"/>
    <xf borderId="10" fillId="13" fontId="1" numFmtId="0" xfId="0" applyBorder="1" applyFill="1" applyFont="1"/>
    <xf borderId="10" fillId="13" fontId="1" numFmtId="9" xfId="0" applyBorder="1" applyFont="1" applyNumberFormat="1"/>
    <xf borderId="10" fillId="14" fontId="1" numFmtId="0" xfId="0" applyBorder="1" applyFill="1" applyFont="1"/>
    <xf borderId="10" fillId="14" fontId="1" numFmtId="9" xfId="0" applyBorder="1" applyFont="1" applyNumberFormat="1"/>
    <xf borderId="0" fillId="0" fontId="10" numFmtId="0" xfId="0" applyFont="1"/>
    <xf borderId="24" fillId="15" fontId="11" numFmtId="0" xfId="0" applyBorder="1" applyFill="1" applyFont="1"/>
    <xf borderId="25" fillId="0" fontId="3" numFmtId="0" xfId="0" applyBorder="1" applyFont="1"/>
    <xf borderId="26" fillId="15" fontId="0" numFmtId="0" xfId="0" applyBorder="1" applyFont="1"/>
    <xf borderId="27" fillId="15" fontId="0" numFmtId="0" xfId="0" applyAlignment="1" applyBorder="1" applyFont="1">
      <alignment horizontal="center"/>
    </xf>
    <xf borderId="28" fillId="0" fontId="12" numFmtId="0" xfId="0" applyBorder="1" applyFont="1"/>
    <xf borderId="29" fillId="0" fontId="3" numFmtId="0" xfId="0" applyBorder="1" applyFont="1"/>
    <xf borderId="30" fillId="2" fontId="11" numFmtId="0" xfId="0" applyAlignment="1" applyBorder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33" fillId="0" fontId="11" numFmtId="0" xfId="0" applyBorder="1" applyFont="1"/>
    <xf borderId="33" fillId="0" fontId="3" numFmtId="0" xfId="0" applyBorder="1" applyFont="1"/>
    <xf borderId="12" fillId="0" fontId="0" numFmtId="0" xfId="0" applyBorder="1" applyFont="1"/>
    <xf borderId="10" fillId="0" fontId="0" numFmtId="165" xfId="0" applyBorder="1" applyFont="1" applyNumberFormat="1"/>
    <xf borderId="10" fillId="9" fontId="13" numFmtId="165" xfId="0" applyBorder="1" applyFont="1" applyNumberFormat="1"/>
    <xf borderId="34" fillId="0" fontId="0" numFmtId="0" xfId="0" applyBorder="1" applyFont="1"/>
    <xf borderId="35" fillId="0" fontId="3" numFmtId="0" xfId="0" applyBorder="1" applyFont="1"/>
    <xf borderId="7" fillId="0" fontId="0" numFmtId="165" xfId="0" applyAlignment="1" applyBorder="1" applyFont="1" applyNumberFormat="1">
      <alignment readingOrder="0"/>
    </xf>
    <xf borderId="7" fillId="0" fontId="0" numFmtId="165" xfId="0" applyBorder="1" applyFont="1" applyNumberFormat="1"/>
    <xf borderId="24" fillId="0" fontId="13" numFmtId="0" xfId="0" applyBorder="1" applyFont="1"/>
    <xf borderId="26" fillId="0" fontId="13" numFmtId="165" xfId="0" applyBorder="1" applyFont="1" applyNumberFormat="1"/>
    <xf borderId="0" fillId="0" fontId="11" numFmtId="0" xfId="0" applyFont="1"/>
    <xf borderId="0" fillId="0" fontId="0" numFmtId="168" xfId="0" applyFont="1" applyNumberFormat="1"/>
    <xf borderId="36" fillId="9" fontId="13" numFmtId="168" xfId="0" applyBorder="1" applyFont="1" applyNumberFormat="1"/>
    <xf borderId="12" fillId="2" fontId="0" numFmtId="0" xfId="0" applyBorder="1" applyFont="1"/>
    <xf borderId="37" fillId="0" fontId="0" numFmtId="0" xfId="0" applyBorder="1" applyFont="1"/>
    <xf borderId="38" fillId="0" fontId="3" numFmtId="0" xfId="0" applyBorder="1" applyFont="1"/>
    <xf borderId="11" fillId="0" fontId="0" numFmtId="165" xfId="0" applyBorder="1" applyFont="1" applyNumberFormat="1"/>
    <xf borderId="39" fillId="0" fontId="3" numFmtId="0" xfId="0" applyBorder="1" applyFont="1"/>
    <xf borderId="40" fillId="2" fontId="11" numFmtId="0" xfId="0" applyAlignment="1" applyBorder="1" applyFont="1">
      <alignment horizontal="center"/>
    </xf>
    <xf borderId="27" fillId="9" fontId="1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38100</xdr:colOff>
      <xdr:row>18</xdr:row>
      <xdr:rowOff>0</xdr:rowOff>
    </xdr:from>
    <xdr:ext cx="1685925" cy="1876425"/>
    <xdr:grpSp>
      <xdr:nvGrpSpPr>
        <xdr:cNvPr id="2" name="Shape 2"/>
        <xdr:cNvGrpSpPr/>
      </xdr:nvGrpSpPr>
      <xdr:grpSpPr>
        <a:xfrm>
          <a:off x="4517325" y="2856075"/>
          <a:ext cx="1657350" cy="1847850"/>
          <a:chOff x="4517325" y="2856075"/>
          <a:chExt cx="1657350" cy="1847850"/>
        </a:xfrm>
      </xdr:grpSpPr>
      <xdr:cxnSp>
        <xdr:nvCxnSpPr>
          <xdr:cNvPr id="3" name="Shape 3"/>
          <xdr:cNvCxnSpPr/>
        </xdr:nvCxnSpPr>
        <xdr:spPr>
          <a:xfrm>
            <a:off x="4517325" y="2856075"/>
            <a:ext cx="1657350" cy="1847850"/>
          </a:xfrm>
          <a:prstGeom prst="bentConnector3">
            <a:avLst>
              <a:gd fmla="val 46552" name="adj1"/>
            </a:avLst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lg" w="lg" type="triangle"/>
            <a:tailEnd len="lg" w="lg" type="triangle"/>
          </a:ln>
        </xdr:spPr>
      </xdr:cxnSp>
    </xdr:grpSp>
    <xdr:clientData fLocksWithSheet="0"/>
  </xdr:oneCellAnchor>
  <xdr:oneCellAnchor>
    <xdr:from>
      <xdr:col>4</xdr:col>
      <xdr:colOff>695325</xdr:colOff>
      <xdr:row>8</xdr:row>
      <xdr:rowOff>133350</xdr:rowOff>
    </xdr:from>
    <xdr:ext cx="3124200" cy="4381500"/>
    <xdr:grpSp>
      <xdr:nvGrpSpPr>
        <xdr:cNvPr id="2" name="Shape 2" title="Dibujo"/>
        <xdr:cNvGrpSpPr/>
      </xdr:nvGrpSpPr>
      <xdr:grpSpPr>
        <a:xfrm>
          <a:off x="3798188" y="1603538"/>
          <a:ext cx="3095625" cy="4352925"/>
          <a:chOff x="3798188" y="1603538"/>
          <a:chExt cx="3095625" cy="4352925"/>
        </a:xfrm>
      </xdr:grpSpPr>
      <xdr:cxnSp>
        <xdr:nvCxnSpPr>
          <xdr:cNvPr id="4" name="Shape 4"/>
          <xdr:cNvCxnSpPr/>
        </xdr:nvCxnSpPr>
        <xdr:spPr>
          <a:xfrm>
            <a:off x="3798188" y="1603538"/>
            <a:ext cx="3095625" cy="4352925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lg" w="lg" type="triangle"/>
            <a:tailEnd len="lg" w="lg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9.14"/>
    <col customWidth="1" min="3" max="3" width="12.43"/>
    <col customWidth="1" min="4" max="4" width="31.14"/>
    <col customWidth="1" min="5" max="6" width="10.71"/>
    <col customWidth="1" min="7" max="8" width="7.14"/>
    <col customWidth="1" min="9" max="9" width="19.71"/>
    <col customWidth="1" min="10" max="14" width="17.86"/>
    <col customWidth="1" min="15" max="26" width="10.71"/>
  </cols>
  <sheetData>
    <row r="2">
      <c r="B2" s="2" t="s">
        <v>0</v>
      </c>
      <c r="C2" s="3"/>
      <c r="D2" s="4"/>
      <c r="F2" s="7"/>
    </row>
    <row r="5">
      <c r="B5" s="9" t="s">
        <v>1</v>
      </c>
      <c r="C5" s="10">
        <v>2019.0</v>
      </c>
    </row>
    <row r="6">
      <c r="B6" s="1"/>
      <c r="J6" t="s">
        <v>2</v>
      </c>
    </row>
    <row r="7">
      <c r="B7" s="1"/>
    </row>
    <row r="8">
      <c r="B8" s="1"/>
      <c r="D8" s="12" t="s">
        <v>3</v>
      </c>
      <c r="I8" s="12" t="s">
        <v>4</v>
      </c>
    </row>
    <row r="9">
      <c r="B9" s="13" t="s">
        <v>5</v>
      </c>
      <c r="C9" s="15" t="s">
        <v>6</v>
      </c>
      <c r="D9" s="16" t="s">
        <v>20</v>
      </c>
      <c r="E9" s="18">
        <f>J31</f>
        <v>689.4</v>
      </c>
      <c r="I9" s="1" t="s">
        <v>21</v>
      </c>
      <c r="J9" s="19" t="s">
        <v>20</v>
      </c>
      <c r="K9" s="19" t="s">
        <v>22</v>
      </c>
      <c r="L9" s="19" t="s">
        <v>23</v>
      </c>
      <c r="M9" s="19" t="s">
        <v>24</v>
      </c>
      <c r="N9" s="19" t="s">
        <v>25</v>
      </c>
    </row>
    <row r="10">
      <c r="C10" s="17"/>
      <c r="D10" s="16" t="s">
        <v>22</v>
      </c>
      <c r="E10" s="18">
        <f>K31</f>
        <v>465.8</v>
      </c>
      <c r="I10" s="21" t="s">
        <v>26</v>
      </c>
      <c r="J10" s="22">
        <v>1.0</v>
      </c>
      <c r="K10" s="22">
        <v>0.5</v>
      </c>
      <c r="L10" s="23">
        <v>2.0</v>
      </c>
      <c r="M10" s="22">
        <v>9.0</v>
      </c>
      <c r="N10" s="22">
        <v>7.0</v>
      </c>
    </row>
    <row r="11">
      <c r="C11" s="17"/>
      <c r="D11" s="16" t="s">
        <v>23</v>
      </c>
      <c r="E11" s="18">
        <f>L31</f>
        <v>638.6</v>
      </c>
      <c r="I11" s="21" t="s">
        <v>27</v>
      </c>
      <c r="J11" s="24">
        <v>0.2</v>
      </c>
      <c r="K11" s="22">
        <v>0.1</v>
      </c>
      <c r="L11" s="22">
        <v>0.4</v>
      </c>
      <c r="M11" s="22">
        <v>2.0</v>
      </c>
      <c r="N11" s="22">
        <v>1.5</v>
      </c>
    </row>
    <row r="12">
      <c r="C12" s="17"/>
      <c r="D12" s="16" t="s">
        <v>24</v>
      </c>
      <c r="E12" s="18">
        <f>M31</f>
        <v>1359.2</v>
      </c>
      <c r="I12" s="21" t="s">
        <v>28</v>
      </c>
      <c r="J12" s="22">
        <v>0.5</v>
      </c>
      <c r="K12" s="22">
        <v>0.25</v>
      </c>
      <c r="L12" s="22">
        <v>1.0</v>
      </c>
      <c r="M12" s="22">
        <v>4.0</v>
      </c>
      <c r="N12" s="22">
        <v>4.0</v>
      </c>
    </row>
    <row r="13">
      <c r="C13" s="25"/>
      <c r="D13" s="16" t="s">
        <v>25</v>
      </c>
      <c r="E13" s="18">
        <f>N31</f>
        <v>1534</v>
      </c>
      <c r="I13" s="21" t="s">
        <v>29</v>
      </c>
      <c r="J13" s="22">
        <v>5.0</v>
      </c>
      <c r="K13" s="22">
        <v>2.5</v>
      </c>
      <c r="L13" s="22">
        <v>10.0</v>
      </c>
      <c r="M13" s="22">
        <v>45.0</v>
      </c>
      <c r="N13" s="22">
        <v>30.0</v>
      </c>
    </row>
    <row r="14">
      <c r="C14" s="26" t="s">
        <v>30</v>
      </c>
      <c r="D14" s="27" t="str">
        <f t="shared" ref="D14:D18" si="1">D9</f>
        <v>Móvil</v>
      </c>
      <c r="E14" s="28">
        <f>J28</f>
        <v>172.35</v>
      </c>
      <c r="I14" s="21" t="s">
        <v>31</v>
      </c>
      <c r="J14" s="22">
        <v>0.2</v>
      </c>
      <c r="K14" s="22">
        <v>0.0</v>
      </c>
      <c r="L14" s="22">
        <v>0.2</v>
      </c>
      <c r="M14" s="22">
        <v>0.0</v>
      </c>
      <c r="N14" s="22">
        <v>0.2</v>
      </c>
    </row>
    <row r="15">
      <c r="C15" s="17"/>
      <c r="D15" s="27" t="str">
        <f t="shared" si="1"/>
        <v>Reloj</v>
      </c>
      <c r="E15" s="28">
        <f>K28</f>
        <v>116.45</v>
      </c>
      <c r="I15" s="21" t="s">
        <v>32</v>
      </c>
      <c r="J15" s="22">
        <v>10.0</v>
      </c>
      <c r="K15" s="22">
        <v>3.0</v>
      </c>
      <c r="L15" s="22">
        <v>10.0</v>
      </c>
      <c r="M15" s="22">
        <v>0.0</v>
      </c>
      <c r="N15" s="22">
        <v>20.0</v>
      </c>
    </row>
    <row r="16">
      <c r="C16" s="17"/>
      <c r="D16" s="27" t="str">
        <f t="shared" si="1"/>
        <v>Tablet</v>
      </c>
      <c r="E16" s="28">
        <f>L28</f>
        <v>159.65</v>
      </c>
      <c r="I16" s="21" t="s">
        <v>33</v>
      </c>
      <c r="J16" s="22">
        <v>1.5</v>
      </c>
      <c r="K16" s="22">
        <v>3.0</v>
      </c>
      <c r="L16" s="22">
        <v>4.0</v>
      </c>
      <c r="M16" s="22">
        <v>8.0</v>
      </c>
      <c r="N16" s="22">
        <v>6.0</v>
      </c>
    </row>
    <row r="17">
      <c r="C17" s="17"/>
      <c r="D17" s="27" t="str">
        <f t="shared" si="1"/>
        <v>Televisión</v>
      </c>
      <c r="E17" s="28">
        <f>M28</f>
        <v>339.8</v>
      </c>
      <c r="I17" s="21" t="s">
        <v>34</v>
      </c>
      <c r="J17" s="22">
        <v>0.2</v>
      </c>
      <c r="K17" s="22">
        <v>0.1</v>
      </c>
      <c r="L17" s="22">
        <v>0.4</v>
      </c>
      <c r="M17" s="22">
        <v>1.0</v>
      </c>
      <c r="N17" s="22">
        <v>0.8</v>
      </c>
    </row>
    <row r="18">
      <c r="C18" s="25"/>
      <c r="D18" s="27" t="str">
        <f t="shared" si="1"/>
        <v>Portátil</v>
      </c>
      <c r="E18" s="28">
        <f>N28</f>
        <v>383.5</v>
      </c>
      <c r="I18" s="21" t="s">
        <v>35</v>
      </c>
      <c r="J18" s="22">
        <v>0.5</v>
      </c>
      <c r="K18" s="22">
        <v>0.25</v>
      </c>
      <c r="L18" s="22">
        <v>1.0</v>
      </c>
      <c r="M18" s="22">
        <v>5.0</v>
      </c>
      <c r="N18" s="22">
        <v>4.0</v>
      </c>
    </row>
    <row r="19">
      <c r="I19" s="21" t="s">
        <v>36</v>
      </c>
      <c r="J19" s="22">
        <v>0.0</v>
      </c>
      <c r="K19" s="22">
        <v>4.5</v>
      </c>
      <c r="L19" s="22">
        <v>0.0</v>
      </c>
      <c r="M19" s="22">
        <v>0.0</v>
      </c>
      <c r="N19" s="22">
        <v>0.0</v>
      </c>
    </row>
    <row r="20">
      <c r="I20" s="21" t="s">
        <v>37</v>
      </c>
      <c r="J20" s="22">
        <v>0.0</v>
      </c>
      <c r="K20" s="22">
        <v>0.2</v>
      </c>
      <c r="L20" s="22">
        <v>0.0</v>
      </c>
      <c r="M20" s="22">
        <v>0.0</v>
      </c>
      <c r="N20" s="22">
        <v>0.0</v>
      </c>
    </row>
    <row r="21" ht="15.75" customHeight="1">
      <c r="I21" s="21" t="s">
        <v>38</v>
      </c>
      <c r="J21" s="22">
        <v>1.0</v>
      </c>
      <c r="K21" s="22">
        <v>0.25</v>
      </c>
      <c r="L21" s="22">
        <v>1.25</v>
      </c>
      <c r="M21" s="22">
        <v>4.0</v>
      </c>
      <c r="N21" s="22">
        <v>3.0</v>
      </c>
    </row>
    <row r="22" ht="15.75" customHeight="1">
      <c r="I22" s="21" t="s">
        <v>39</v>
      </c>
      <c r="J22" s="22">
        <v>0.75</v>
      </c>
      <c r="K22" s="22">
        <v>0.4</v>
      </c>
      <c r="L22" s="22">
        <v>1.5</v>
      </c>
      <c r="M22" s="22">
        <v>5.0</v>
      </c>
      <c r="N22" s="22">
        <v>2.0</v>
      </c>
    </row>
    <row r="23" ht="15.75" customHeight="1">
      <c r="I23" s="21" t="s">
        <v>40</v>
      </c>
      <c r="J23" s="22">
        <v>0.4</v>
      </c>
      <c r="K23" s="22">
        <v>0.1</v>
      </c>
      <c r="L23" s="22">
        <v>0.7</v>
      </c>
      <c r="M23" s="22">
        <v>1.2</v>
      </c>
      <c r="N23" s="22">
        <v>1.0</v>
      </c>
    </row>
    <row r="24" ht="15.75" customHeight="1">
      <c r="E24" s="30"/>
      <c r="I24" s="21" t="s">
        <v>41</v>
      </c>
      <c r="J24" s="22">
        <v>0.0</v>
      </c>
      <c r="K24" s="22">
        <v>1.0</v>
      </c>
      <c r="L24" s="22">
        <v>0.0</v>
      </c>
      <c r="M24" s="22">
        <v>0.0</v>
      </c>
      <c r="N24" s="22">
        <v>0.0</v>
      </c>
    </row>
    <row r="25" ht="15.75" customHeight="1">
      <c r="I25" s="21" t="s">
        <v>42</v>
      </c>
      <c r="J25" s="22">
        <v>1.0</v>
      </c>
      <c r="K25" s="22">
        <v>0.25</v>
      </c>
      <c r="L25" s="23">
        <v>2.0</v>
      </c>
      <c r="M25" s="22">
        <v>5.0</v>
      </c>
      <c r="N25" s="22">
        <v>3.5</v>
      </c>
    </row>
    <row r="26" ht="15.75" customHeight="1">
      <c r="E26" s="31"/>
      <c r="I26" s="21" t="s">
        <v>43</v>
      </c>
      <c r="J26" s="22">
        <v>0.1</v>
      </c>
      <c r="K26" s="22">
        <v>0.05</v>
      </c>
      <c r="L26" s="22">
        <v>0.2</v>
      </c>
      <c r="M26" s="22">
        <v>0.6</v>
      </c>
      <c r="N26" s="22">
        <v>0.5</v>
      </c>
    </row>
    <row r="27" ht="15.75" customHeight="1">
      <c r="I27" s="32" t="s">
        <v>44</v>
      </c>
      <c r="J27" s="22">
        <v>150.0</v>
      </c>
      <c r="K27" s="22">
        <v>100.0</v>
      </c>
      <c r="L27" s="22">
        <v>125.0</v>
      </c>
      <c r="M27" s="22">
        <v>250.0</v>
      </c>
      <c r="N27" s="22">
        <v>300.0</v>
      </c>
    </row>
    <row r="28" ht="15.75" customHeight="1">
      <c r="I28" s="33" t="s">
        <v>45</v>
      </c>
      <c r="J28" s="35">
        <f t="shared" ref="J28:N28" si="2">SUM(J10:J27)</f>
        <v>172.35</v>
      </c>
      <c r="K28" s="35">
        <f t="shared" si="2"/>
        <v>116.45</v>
      </c>
      <c r="L28" s="35">
        <f t="shared" si="2"/>
        <v>159.65</v>
      </c>
      <c r="M28" s="35">
        <f t="shared" si="2"/>
        <v>339.8</v>
      </c>
      <c r="N28" s="35">
        <f t="shared" si="2"/>
        <v>383.5</v>
      </c>
    </row>
    <row r="29" ht="15.75" customHeight="1">
      <c r="I29" s="33" t="s">
        <v>47</v>
      </c>
      <c r="J29" s="37">
        <v>3.0</v>
      </c>
      <c r="K29" s="37">
        <v>3.0</v>
      </c>
      <c r="L29" s="37">
        <v>3.0</v>
      </c>
      <c r="M29" s="37">
        <v>3.0</v>
      </c>
      <c r="N29" s="37">
        <v>3.0</v>
      </c>
    </row>
    <row r="30" ht="15.75" customHeight="1">
      <c r="I30" s="33" t="s">
        <v>48</v>
      </c>
      <c r="J30" s="38">
        <f t="shared" ref="J30:N30" si="3">J28*J29</f>
        <v>517.05</v>
      </c>
      <c r="K30" s="38">
        <f t="shared" si="3"/>
        <v>349.35</v>
      </c>
      <c r="L30" s="38">
        <f t="shared" si="3"/>
        <v>478.95</v>
      </c>
      <c r="M30" s="38">
        <f t="shared" si="3"/>
        <v>1019.4</v>
      </c>
      <c r="N30" s="38">
        <f t="shared" si="3"/>
        <v>1150.5</v>
      </c>
    </row>
    <row r="31" ht="15.75" customHeight="1">
      <c r="I31" s="33" t="s">
        <v>49</v>
      </c>
      <c r="J31" s="39">
        <f t="shared" ref="J31:N31" si="4">J28+J30</f>
        <v>689.4</v>
      </c>
      <c r="K31" s="39">
        <f t="shared" si="4"/>
        <v>465.8</v>
      </c>
      <c r="L31" s="39">
        <f t="shared" si="4"/>
        <v>638.6</v>
      </c>
      <c r="M31" s="39">
        <f t="shared" si="4"/>
        <v>1359.2</v>
      </c>
      <c r="N31" s="39">
        <f t="shared" si="4"/>
        <v>1534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9:C13"/>
    <mergeCell ref="C14:C1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6.14"/>
    <col customWidth="1" min="3" max="15" width="10.71"/>
    <col customWidth="1" min="16" max="16" width="10.86"/>
    <col customWidth="1" min="17" max="26" width="10.71"/>
  </cols>
  <sheetData>
    <row r="1">
      <c r="P1" s="1"/>
    </row>
    <row r="2">
      <c r="C2" s="5">
        <f>'PARAMETROS Y ESCANDALLO'!$C$5</f>
        <v>2019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8"/>
    </row>
    <row r="3">
      <c r="B3" s="11" t="str">
        <f>"PREVISIÓN DE VENTAS UNIDADES " &amp; C2</f>
        <v>PREVISIÓN DE VENTAS UNIDADES 2019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4" t="s">
        <v>19</v>
      </c>
    </row>
    <row r="4">
      <c r="B4" s="17"/>
      <c r="C4" s="1" t="str">
        <f>'PARAMETROS Y ESCANDALLO'!D9</f>
        <v>Móvil</v>
      </c>
      <c r="D4" s="20">
        <v>4000.0</v>
      </c>
      <c r="E4" s="20">
        <v>3900.0</v>
      </c>
      <c r="F4" s="20">
        <v>3800.0</v>
      </c>
      <c r="G4" s="20">
        <v>4500.0</v>
      </c>
      <c r="H4" s="20">
        <v>3800.0</v>
      </c>
      <c r="I4" s="20">
        <v>2700.0</v>
      </c>
      <c r="J4" s="20">
        <v>2250.0</v>
      </c>
      <c r="K4" s="20">
        <v>2700.0</v>
      </c>
      <c r="L4" s="20">
        <v>3150.0</v>
      </c>
      <c r="M4" s="20">
        <v>3600.0</v>
      </c>
      <c r="N4" s="20">
        <v>4000.0</v>
      </c>
      <c r="O4" s="20">
        <v>4500.0</v>
      </c>
      <c r="P4" s="29">
        <f t="shared" ref="P4:P8" si="1">SUM(D4:O4)</f>
        <v>42900</v>
      </c>
    </row>
    <row r="5">
      <c r="B5" s="17"/>
      <c r="C5" s="1" t="str">
        <f>'PARAMETROS Y ESCANDALLO'!D10</f>
        <v>Reloj</v>
      </c>
      <c r="D5" s="20">
        <v>500.0</v>
      </c>
      <c r="E5" s="20">
        <v>490.0</v>
      </c>
      <c r="F5" s="20">
        <v>480.0</v>
      </c>
      <c r="G5" s="20">
        <v>550.0</v>
      </c>
      <c r="H5" s="20">
        <v>480.0</v>
      </c>
      <c r="I5" s="20">
        <v>370.0</v>
      </c>
      <c r="J5" s="20">
        <v>325.0</v>
      </c>
      <c r="K5" s="20">
        <v>370.0</v>
      </c>
      <c r="L5" s="20">
        <v>325.0</v>
      </c>
      <c r="M5" s="20">
        <v>460.0</v>
      </c>
      <c r="N5" s="20">
        <v>500.0</v>
      </c>
      <c r="O5" s="20">
        <v>550.0</v>
      </c>
      <c r="P5" s="29">
        <f t="shared" si="1"/>
        <v>5400</v>
      </c>
    </row>
    <row r="6">
      <c r="B6" s="17"/>
      <c r="C6" s="1" t="str">
        <f>'PARAMETROS Y ESCANDALLO'!D11</f>
        <v>Tablet</v>
      </c>
      <c r="D6" s="20">
        <v>1050.0</v>
      </c>
      <c r="E6" s="20">
        <v>1000.0</v>
      </c>
      <c r="F6" s="20">
        <v>950.0</v>
      </c>
      <c r="G6" s="20">
        <v>1850.0</v>
      </c>
      <c r="H6" s="20">
        <v>950.0</v>
      </c>
      <c r="I6" s="20">
        <v>500.0</v>
      </c>
      <c r="J6" s="20">
        <v>300.0</v>
      </c>
      <c r="K6" s="20">
        <v>500.0</v>
      </c>
      <c r="L6" s="20">
        <v>1000.0</v>
      </c>
      <c r="M6" s="20">
        <v>850.0</v>
      </c>
      <c r="N6" s="20">
        <v>1050.0</v>
      </c>
      <c r="O6" s="20">
        <v>1850.0</v>
      </c>
      <c r="P6" s="29">
        <f t="shared" si="1"/>
        <v>11850</v>
      </c>
    </row>
    <row r="7">
      <c r="B7" s="17"/>
      <c r="C7" s="1" t="str">
        <f>'PARAMETROS Y ESCANDALLO'!D12</f>
        <v>Televisión</v>
      </c>
      <c r="D7" s="34">
        <v>750.0</v>
      </c>
      <c r="E7" s="20">
        <v>800.0</v>
      </c>
      <c r="F7" s="20">
        <v>800.0</v>
      </c>
      <c r="G7" s="20">
        <v>800.0</v>
      </c>
      <c r="H7" s="20">
        <v>800.0</v>
      </c>
      <c r="I7" s="20">
        <v>750.0</v>
      </c>
      <c r="J7" s="20">
        <v>650.0</v>
      </c>
      <c r="K7" s="20">
        <v>800.0</v>
      </c>
      <c r="L7" s="20">
        <v>800.0</v>
      </c>
      <c r="M7" s="20">
        <v>800.0</v>
      </c>
      <c r="N7" s="20">
        <v>800.0</v>
      </c>
      <c r="O7" s="20">
        <v>900.0</v>
      </c>
      <c r="P7" s="29">
        <f t="shared" si="1"/>
        <v>9450</v>
      </c>
    </row>
    <row r="8">
      <c r="B8" s="17"/>
      <c r="C8" s="1" t="str">
        <f>'PARAMETROS Y ESCANDALLO'!D13</f>
        <v>Portátil</v>
      </c>
      <c r="D8" s="20">
        <v>2000.0</v>
      </c>
      <c r="E8" s="20">
        <v>1500.0</v>
      </c>
      <c r="F8" s="20">
        <v>1950.0</v>
      </c>
      <c r="G8" s="20">
        <v>1500.0</v>
      </c>
      <c r="H8" s="20">
        <v>1600.0</v>
      </c>
      <c r="I8" s="20">
        <v>1400.0</v>
      </c>
      <c r="J8" s="20">
        <v>1250.0</v>
      </c>
      <c r="K8" s="20">
        <v>1400.0</v>
      </c>
      <c r="L8" s="20">
        <v>4000.0</v>
      </c>
      <c r="M8" s="20">
        <v>2500.0</v>
      </c>
      <c r="N8" s="20">
        <v>2500.0</v>
      </c>
      <c r="O8" s="20">
        <v>3000.0</v>
      </c>
      <c r="P8" s="29">
        <f t="shared" si="1"/>
        <v>24600</v>
      </c>
    </row>
    <row r="9">
      <c r="B9" s="25"/>
      <c r="C9" s="1" t="s">
        <v>46</v>
      </c>
      <c r="D9" s="20">
        <f>SUM(D4:D8)</f>
        <v>8300</v>
      </c>
      <c r="E9" s="36">
        <f t="shared" ref="E9:K9" si="2">SUM(E8,E7,E6,E5,E4)</f>
        <v>7690</v>
      </c>
      <c r="F9" s="36">
        <f t="shared" si="2"/>
        <v>7980</v>
      </c>
      <c r="G9" s="36">
        <f t="shared" si="2"/>
        <v>9200</v>
      </c>
      <c r="H9" s="36">
        <f t="shared" si="2"/>
        <v>7630</v>
      </c>
      <c r="I9" s="36">
        <f t="shared" si="2"/>
        <v>5720</v>
      </c>
      <c r="J9" s="36">
        <f t="shared" si="2"/>
        <v>4775</v>
      </c>
      <c r="K9" s="36">
        <f t="shared" si="2"/>
        <v>5770</v>
      </c>
      <c r="L9" s="36">
        <f t="shared" ref="L9:P9" si="3">SUM(L4:L8)</f>
        <v>9275</v>
      </c>
      <c r="M9" s="36">
        <f t="shared" si="3"/>
        <v>8210</v>
      </c>
      <c r="N9" s="36">
        <f t="shared" si="3"/>
        <v>8850</v>
      </c>
      <c r="O9" s="36">
        <f t="shared" si="3"/>
        <v>10800</v>
      </c>
      <c r="P9" s="29">
        <f t="shared" si="3"/>
        <v>94200</v>
      </c>
    </row>
    <row r="10">
      <c r="B10" s="1"/>
      <c r="C10" s="5">
        <f>C2+1</f>
        <v>2020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8"/>
    </row>
    <row r="11">
      <c r="B11" s="11" t="str">
        <f>"PREVISIÓN DE VENTAS UNIDADES " &amp; C10</f>
        <v>PREVISIÓN DE VENTAS UNIDADES 2020</v>
      </c>
      <c r="D11" s="1" t="s">
        <v>7</v>
      </c>
      <c r="E11" s="1" t="s">
        <v>8</v>
      </c>
      <c r="F11" s="1" t="s">
        <v>9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14</v>
      </c>
      <c r="L11" s="1" t="s">
        <v>15</v>
      </c>
      <c r="M11" s="1" t="s">
        <v>16</v>
      </c>
      <c r="N11" s="1" t="s">
        <v>17</v>
      </c>
      <c r="O11" s="1" t="s">
        <v>18</v>
      </c>
      <c r="P11" s="14" t="s">
        <v>19</v>
      </c>
    </row>
    <row r="12">
      <c r="B12" s="17"/>
      <c r="C12" s="1" t="str">
        <f>'PARAMETROS Y ESCANDALLO'!D9</f>
        <v>Móvil</v>
      </c>
      <c r="D12" s="20">
        <v>4500.0</v>
      </c>
      <c r="E12" s="20">
        <v>4300.0</v>
      </c>
      <c r="F12" s="20">
        <v>4250.0</v>
      </c>
      <c r="G12" s="20">
        <v>5000.0</v>
      </c>
      <c r="H12" s="20">
        <v>4250.0</v>
      </c>
      <c r="I12" s="20">
        <v>3000.0</v>
      </c>
      <c r="J12" s="20">
        <v>2500.0</v>
      </c>
      <c r="K12" s="20">
        <v>3000.0</v>
      </c>
      <c r="L12" s="20">
        <v>3500.0</v>
      </c>
      <c r="M12" s="20">
        <v>4000.0</v>
      </c>
      <c r="N12" s="20">
        <v>4500.0</v>
      </c>
      <c r="O12" s="20">
        <v>5000.0</v>
      </c>
      <c r="P12" s="29">
        <f t="shared" ref="P12:P16" si="4">SUM(D12:O12)</f>
        <v>47800</v>
      </c>
    </row>
    <row r="13">
      <c r="B13" s="17"/>
      <c r="C13" s="1" t="str">
        <f>'PARAMETROS Y ESCANDALLO'!D10</f>
        <v>Reloj</v>
      </c>
      <c r="D13" s="20">
        <v>550.0</v>
      </c>
      <c r="E13" s="20">
        <v>539.0</v>
      </c>
      <c r="F13" s="20">
        <v>528.0</v>
      </c>
      <c r="G13" s="20">
        <v>605.0</v>
      </c>
      <c r="H13" s="20">
        <v>528.0</v>
      </c>
      <c r="I13" s="20">
        <v>400.0</v>
      </c>
      <c r="J13" s="20">
        <v>350.0</v>
      </c>
      <c r="K13" s="20">
        <v>400.0</v>
      </c>
      <c r="L13" s="20">
        <v>350.0</v>
      </c>
      <c r="M13" s="20">
        <v>500.0</v>
      </c>
      <c r="N13" s="20">
        <v>550.0</v>
      </c>
      <c r="O13" s="20">
        <v>600.0</v>
      </c>
      <c r="P13" s="29">
        <f t="shared" si="4"/>
        <v>5900</v>
      </c>
    </row>
    <row r="14">
      <c r="B14" s="17"/>
      <c r="C14" s="1" t="str">
        <f>'PARAMETROS Y ESCANDALLO'!D11</f>
        <v>Tablet</v>
      </c>
      <c r="D14" s="20">
        <v>1150.0</v>
      </c>
      <c r="E14" s="20">
        <v>1100.0</v>
      </c>
      <c r="F14" s="20">
        <v>1000.0</v>
      </c>
      <c r="G14" s="20">
        <v>1500.0</v>
      </c>
      <c r="H14" s="20">
        <v>1000.0</v>
      </c>
      <c r="I14" s="20">
        <v>550.0</v>
      </c>
      <c r="J14" s="20">
        <v>330.0</v>
      </c>
      <c r="K14" s="20">
        <v>550.0</v>
      </c>
      <c r="L14" s="20">
        <v>1100.0</v>
      </c>
      <c r="M14" s="20">
        <v>900.0</v>
      </c>
      <c r="N14" s="20">
        <v>1150.0</v>
      </c>
      <c r="O14" s="20">
        <v>1500.0</v>
      </c>
      <c r="P14" s="29">
        <f t="shared" si="4"/>
        <v>11830</v>
      </c>
    </row>
    <row r="15">
      <c r="B15" s="17"/>
      <c r="C15" s="1" t="str">
        <f>'PARAMETROS Y ESCANDALLO'!D12</f>
        <v>Televisión</v>
      </c>
      <c r="D15" s="20">
        <v>800.0</v>
      </c>
      <c r="E15" s="20">
        <v>850.0</v>
      </c>
      <c r="F15" s="20">
        <v>850.0</v>
      </c>
      <c r="G15" s="20">
        <v>850.0</v>
      </c>
      <c r="H15" s="20">
        <v>850.0</v>
      </c>
      <c r="I15" s="20">
        <v>800.0</v>
      </c>
      <c r="J15" s="20">
        <v>700.0</v>
      </c>
      <c r="K15" s="20">
        <v>850.0</v>
      </c>
      <c r="L15" s="20">
        <v>850.0</v>
      </c>
      <c r="M15" s="20">
        <v>850.0</v>
      </c>
      <c r="N15" s="20">
        <v>850.0</v>
      </c>
      <c r="O15" s="20">
        <v>1000.0</v>
      </c>
      <c r="P15" s="29">
        <f t="shared" si="4"/>
        <v>10100</v>
      </c>
    </row>
    <row r="16">
      <c r="B16" s="17"/>
      <c r="C16" s="1" t="str">
        <f>'PARAMETROS Y ESCANDALLO'!D13</f>
        <v>Portátil</v>
      </c>
      <c r="D16" s="20">
        <v>2500.0</v>
      </c>
      <c r="E16" s="20">
        <v>2350.0</v>
      </c>
      <c r="F16" s="20">
        <v>2300.0</v>
      </c>
      <c r="G16" s="20">
        <v>2750.0</v>
      </c>
      <c r="H16" s="20">
        <v>2600.0</v>
      </c>
      <c r="I16" s="20">
        <v>1650.0</v>
      </c>
      <c r="J16" s="20">
        <v>2750.0</v>
      </c>
      <c r="K16" s="20">
        <v>1650.0</v>
      </c>
      <c r="L16" s="20">
        <v>1900.0</v>
      </c>
      <c r="M16" s="20">
        <v>2200.0</v>
      </c>
      <c r="N16" s="20">
        <v>2500.0</v>
      </c>
      <c r="O16" s="20">
        <v>2750.0</v>
      </c>
      <c r="P16" s="29">
        <f t="shared" si="4"/>
        <v>27900</v>
      </c>
    </row>
    <row r="17">
      <c r="B17" s="25"/>
      <c r="C17" s="1" t="s">
        <v>46</v>
      </c>
      <c r="D17" s="36">
        <f t="shared" ref="D17:P17" si="5">SUM(D12:D16)</f>
        <v>9500</v>
      </c>
      <c r="E17" s="36">
        <f t="shared" si="5"/>
        <v>9139</v>
      </c>
      <c r="F17" s="36">
        <f t="shared" si="5"/>
        <v>8928</v>
      </c>
      <c r="G17" s="36">
        <f t="shared" si="5"/>
        <v>10705</v>
      </c>
      <c r="H17" s="36">
        <f t="shared" si="5"/>
        <v>9228</v>
      </c>
      <c r="I17" s="36">
        <f t="shared" si="5"/>
        <v>6400</v>
      </c>
      <c r="J17" s="36">
        <f t="shared" si="5"/>
        <v>6630</v>
      </c>
      <c r="K17" s="36">
        <f t="shared" si="5"/>
        <v>6450</v>
      </c>
      <c r="L17" s="36">
        <f t="shared" si="5"/>
        <v>7700</v>
      </c>
      <c r="M17" s="36">
        <f t="shared" si="5"/>
        <v>8450</v>
      </c>
      <c r="N17" s="36">
        <f t="shared" si="5"/>
        <v>9550</v>
      </c>
      <c r="O17" s="36">
        <f t="shared" si="5"/>
        <v>10850</v>
      </c>
      <c r="P17" s="29">
        <f t="shared" si="5"/>
        <v>103530</v>
      </c>
    </row>
    <row r="18">
      <c r="B18" s="1"/>
      <c r="C18" s="1"/>
      <c r="P18" s="1"/>
    </row>
    <row r="19">
      <c r="B19" s="15" t="s">
        <v>50</v>
      </c>
      <c r="C19" s="40" t="str">
        <f>'PARAMETROS Y ESCANDALLO'!D9</f>
        <v>Móvil</v>
      </c>
      <c r="D19" s="41">
        <f>'PARAMETROS Y ESCANDALLO'!E9</f>
        <v>689.4</v>
      </c>
      <c r="P19" s="1"/>
    </row>
    <row r="20">
      <c r="B20" s="17"/>
      <c r="C20" s="40" t="str">
        <f>'PARAMETROS Y ESCANDALLO'!D10</f>
        <v>Reloj</v>
      </c>
      <c r="D20" s="41">
        <f>'PARAMETROS Y ESCANDALLO'!E10</f>
        <v>465.8</v>
      </c>
      <c r="P20" s="1"/>
    </row>
    <row r="21" ht="15.75" customHeight="1">
      <c r="B21" s="17"/>
      <c r="C21" s="40" t="str">
        <f>'PARAMETROS Y ESCANDALLO'!D11</f>
        <v>Tablet</v>
      </c>
      <c r="D21" s="41">
        <f>'PARAMETROS Y ESCANDALLO'!E11</f>
        <v>638.6</v>
      </c>
      <c r="P21" s="1"/>
    </row>
    <row r="22" ht="15.75" customHeight="1">
      <c r="B22" s="17"/>
      <c r="C22" s="40" t="str">
        <f>'PARAMETROS Y ESCANDALLO'!D12</f>
        <v>Televisión</v>
      </c>
      <c r="D22" s="41">
        <f>'PARAMETROS Y ESCANDALLO'!E12</f>
        <v>1359.2</v>
      </c>
      <c r="P22" s="1"/>
    </row>
    <row r="23" ht="15.75" customHeight="1">
      <c r="B23" s="25"/>
      <c r="C23" s="40" t="str">
        <f>'PARAMETROS Y ESCANDALLO'!D13</f>
        <v>Portátil</v>
      </c>
      <c r="D23" s="41">
        <f>'PARAMETROS Y ESCANDALLO'!E13</f>
        <v>1534</v>
      </c>
      <c r="P23" s="1"/>
    </row>
    <row r="24" ht="15.75" customHeight="1">
      <c r="B24" s="26" t="s">
        <v>51</v>
      </c>
      <c r="C24" s="27" t="str">
        <f>'PARAMETROS Y ESCANDALLO'!D14</f>
        <v>Móvil</v>
      </c>
      <c r="D24" s="42">
        <f>'PARAMETROS Y ESCANDALLO'!E14</f>
        <v>172.35</v>
      </c>
      <c r="P24" s="1"/>
    </row>
    <row r="25" ht="15.75" customHeight="1">
      <c r="B25" s="17"/>
      <c r="C25" s="27" t="str">
        <f>'PARAMETROS Y ESCANDALLO'!D15</f>
        <v>Reloj</v>
      </c>
      <c r="D25" s="42">
        <f>'PARAMETROS Y ESCANDALLO'!E15</f>
        <v>116.45</v>
      </c>
      <c r="P25" s="1"/>
    </row>
    <row r="26" ht="15.75" customHeight="1">
      <c r="B26" s="17"/>
      <c r="C26" s="27" t="str">
        <f>'PARAMETROS Y ESCANDALLO'!D16</f>
        <v>Tablet</v>
      </c>
      <c r="D26" s="42">
        <f>'PARAMETROS Y ESCANDALLO'!E16</f>
        <v>159.65</v>
      </c>
      <c r="P26" s="1"/>
    </row>
    <row r="27" ht="15.75" customHeight="1">
      <c r="B27" s="17"/>
      <c r="C27" s="27" t="str">
        <f>'PARAMETROS Y ESCANDALLO'!D17</f>
        <v>Televisión</v>
      </c>
      <c r="D27" s="42">
        <f>'PARAMETROS Y ESCANDALLO'!E17</f>
        <v>339.8</v>
      </c>
      <c r="P27" s="1"/>
    </row>
    <row r="28" ht="15.75" customHeight="1">
      <c r="B28" s="25"/>
      <c r="C28" s="27" t="str">
        <f>'PARAMETROS Y ESCANDALLO'!D18</f>
        <v>Portátil</v>
      </c>
      <c r="D28" s="42">
        <f>'PARAMETROS Y ESCANDALLO'!E18</f>
        <v>383.5</v>
      </c>
      <c r="P28" s="1"/>
    </row>
    <row r="29" ht="15.75" customHeight="1">
      <c r="B29" s="1"/>
      <c r="C29" s="1"/>
      <c r="P29" s="1"/>
    </row>
    <row r="30" ht="15.75" customHeight="1">
      <c r="B30" s="1"/>
      <c r="C30" s="43">
        <f>C2</f>
        <v>2019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</row>
    <row r="31" ht="15.75" customHeight="1">
      <c r="A31" s="46"/>
      <c r="B31" s="47" t="str">
        <f>"VENTAS € " &amp; C30</f>
        <v>VENTAS € 2019</v>
      </c>
      <c r="C31" s="46"/>
      <c r="D31" s="14" t="s">
        <v>7</v>
      </c>
      <c r="E31" s="14" t="s">
        <v>8</v>
      </c>
      <c r="F31" s="14" t="s">
        <v>9</v>
      </c>
      <c r="G31" s="14" t="s">
        <v>10</v>
      </c>
      <c r="H31" s="14" t="s">
        <v>11</v>
      </c>
      <c r="I31" s="14" t="s">
        <v>12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4" t="s">
        <v>18</v>
      </c>
      <c r="P31" s="14" t="s">
        <v>19</v>
      </c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0" customHeight="1">
      <c r="B32" s="48"/>
      <c r="C32" s="1" t="str">
        <f>'PARAMETROS Y ESCANDALLO'!D9</f>
        <v>Móvil</v>
      </c>
      <c r="D32" s="49">
        <f t="shared" ref="D32:O32" si="6">D4*$D$19</f>
        <v>2757600</v>
      </c>
      <c r="E32" s="49">
        <f t="shared" si="6"/>
        <v>2688660</v>
      </c>
      <c r="F32" s="49">
        <f t="shared" si="6"/>
        <v>2619720</v>
      </c>
      <c r="G32" s="49">
        <f t="shared" si="6"/>
        <v>3102300</v>
      </c>
      <c r="H32" s="49">
        <f t="shared" si="6"/>
        <v>2619720</v>
      </c>
      <c r="I32" s="49">
        <f t="shared" si="6"/>
        <v>1861380</v>
      </c>
      <c r="J32" s="49">
        <f t="shared" si="6"/>
        <v>1551150</v>
      </c>
      <c r="K32" s="49">
        <f t="shared" si="6"/>
        <v>1861380</v>
      </c>
      <c r="L32" s="49">
        <f t="shared" si="6"/>
        <v>2171610</v>
      </c>
      <c r="M32" s="49">
        <f t="shared" si="6"/>
        <v>2481840</v>
      </c>
      <c r="N32" s="49">
        <f t="shared" si="6"/>
        <v>2757600</v>
      </c>
      <c r="O32" s="49">
        <f t="shared" si="6"/>
        <v>3102300</v>
      </c>
      <c r="P32" s="50">
        <f t="shared" ref="P32:P36" si="8">SUM(D32:O32)</f>
        <v>29575260</v>
      </c>
    </row>
    <row r="33" ht="15.0" customHeight="1">
      <c r="B33" s="48"/>
      <c r="C33" s="1" t="str">
        <f>'PARAMETROS Y ESCANDALLO'!D10</f>
        <v>Reloj</v>
      </c>
      <c r="D33" s="49">
        <f t="shared" ref="D33:O33" si="7">D5*$D$20</f>
        <v>232900</v>
      </c>
      <c r="E33" s="49">
        <f t="shared" si="7"/>
        <v>228242</v>
      </c>
      <c r="F33" s="49">
        <f t="shared" si="7"/>
        <v>223584</v>
      </c>
      <c r="G33" s="49">
        <f t="shared" si="7"/>
        <v>256190</v>
      </c>
      <c r="H33" s="49">
        <f t="shared" si="7"/>
        <v>223584</v>
      </c>
      <c r="I33" s="49">
        <f t="shared" si="7"/>
        <v>172346</v>
      </c>
      <c r="J33" s="49">
        <f t="shared" si="7"/>
        <v>151385</v>
      </c>
      <c r="K33" s="49">
        <f t="shared" si="7"/>
        <v>172346</v>
      </c>
      <c r="L33" s="49">
        <f t="shared" si="7"/>
        <v>151385</v>
      </c>
      <c r="M33" s="49">
        <f t="shared" si="7"/>
        <v>214268</v>
      </c>
      <c r="N33" s="49">
        <f t="shared" si="7"/>
        <v>232900</v>
      </c>
      <c r="O33" s="49">
        <f t="shared" si="7"/>
        <v>256190</v>
      </c>
      <c r="P33" s="50">
        <f t="shared" si="8"/>
        <v>2515320</v>
      </c>
    </row>
    <row r="34" ht="15.0" customHeight="1">
      <c r="B34" s="48"/>
      <c r="C34" s="1" t="str">
        <f>'PARAMETROS Y ESCANDALLO'!D11</f>
        <v>Tablet</v>
      </c>
      <c r="D34" s="49">
        <f t="shared" ref="D34:O34" si="9">D6*$D$21</f>
        <v>670530</v>
      </c>
      <c r="E34" s="49">
        <f t="shared" si="9"/>
        <v>638600</v>
      </c>
      <c r="F34" s="49">
        <f t="shared" si="9"/>
        <v>606670</v>
      </c>
      <c r="G34" s="49">
        <f t="shared" si="9"/>
        <v>1181410</v>
      </c>
      <c r="H34" s="49">
        <f t="shared" si="9"/>
        <v>606670</v>
      </c>
      <c r="I34" s="49">
        <f t="shared" si="9"/>
        <v>319300</v>
      </c>
      <c r="J34" s="49">
        <f t="shared" si="9"/>
        <v>191580</v>
      </c>
      <c r="K34" s="49">
        <f t="shared" si="9"/>
        <v>319300</v>
      </c>
      <c r="L34" s="49">
        <f t="shared" si="9"/>
        <v>638600</v>
      </c>
      <c r="M34" s="49">
        <f t="shared" si="9"/>
        <v>542810</v>
      </c>
      <c r="N34" s="49">
        <f t="shared" si="9"/>
        <v>670530</v>
      </c>
      <c r="O34" s="49">
        <f t="shared" si="9"/>
        <v>1181410</v>
      </c>
      <c r="P34" s="50">
        <f t="shared" si="8"/>
        <v>7567410</v>
      </c>
    </row>
    <row r="35" ht="15.0" customHeight="1">
      <c r="B35" s="48"/>
      <c r="C35" s="1" t="str">
        <f>'PARAMETROS Y ESCANDALLO'!D12</f>
        <v>Televisión</v>
      </c>
      <c r="D35" s="49">
        <f>D6*$D$22</f>
        <v>1427160</v>
      </c>
      <c r="E35" s="49">
        <f t="shared" ref="E35:O35" si="10">E7*$D$22</f>
        <v>1087360</v>
      </c>
      <c r="F35" s="49">
        <f t="shared" si="10"/>
        <v>1087360</v>
      </c>
      <c r="G35" s="49">
        <f t="shared" si="10"/>
        <v>1087360</v>
      </c>
      <c r="H35" s="49">
        <f t="shared" si="10"/>
        <v>1087360</v>
      </c>
      <c r="I35" s="49">
        <f t="shared" si="10"/>
        <v>1019400</v>
      </c>
      <c r="J35" s="49">
        <f t="shared" si="10"/>
        <v>883480</v>
      </c>
      <c r="K35" s="49">
        <f t="shared" si="10"/>
        <v>1087360</v>
      </c>
      <c r="L35" s="49">
        <f t="shared" si="10"/>
        <v>1087360</v>
      </c>
      <c r="M35" s="49">
        <f t="shared" si="10"/>
        <v>1087360</v>
      </c>
      <c r="N35" s="49">
        <f t="shared" si="10"/>
        <v>1087360</v>
      </c>
      <c r="O35" s="49">
        <f t="shared" si="10"/>
        <v>1223280</v>
      </c>
      <c r="P35" s="50">
        <f t="shared" si="8"/>
        <v>13252200</v>
      </c>
    </row>
    <row r="36" ht="15.75" customHeight="1">
      <c r="B36" s="48"/>
      <c r="C36" s="1" t="str">
        <f>'PARAMETROS Y ESCANDALLO'!D13</f>
        <v>Portátil</v>
      </c>
      <c r="D36" s="49">
        <f t="shared" ref="D36:O36" si="11">D8*$D$23</f>
        <v>3068000</v>
      </c>
      <c r="E36" s="49">
        <f t="shared" si="11"/>
        <v>2301000</v>
      </c>
      <c r="F36" s="49">
        <f t="shared" si="11"/>
        <v>2991300</v>
      </c>
      <c r="G36" s="49">
        <f t="shared" si="11"/>
        <v>2301000</v>
      </c>
      <c r="H36" s="49">
        <f t="shared" si="11"/>
        <v>2454400</v>
      </c>
      <c r="I36" s="49">
        <f t="shared" si="11"/>
        <v>2147600</v>
      </c>
      <c r="J36" s="49">
        <f t="shared" si="11"/>
        <v>1917500</v>
      </c>
      <c r="K36" s="49">
        <f t="shared" si="11"/>
        <v>2147600</v>
      </c>
      <c r="L36" s="49">
        <f t="shared" si="11"/>
        <v>6136000</v>
      </c>
      <c r="M36" s="49">
        <f t="shared" si="11"/>
        <v>3835000</v>
      </c>
      <c r="N36" s="49">
        <f t="shared" si="11"/>
        <v>3835000</v>
      </c>
      <c r="O36" s="49">
        <f t="shared" si="11"/>
        <v>4602000</v>
      </c>
      <c r="P36" s="50">
        <f t="shared" si="8"/>
        <v>37736400</v>
      </c>
    </row>
    <row r="37" ht="15.75" customHeight="1">
      <c r="B37" s="51"/>
      <c r="C37" s="1" t="s">
        <v>46</v>
      </c>
      <c r="D37" s="50">
        <f t="shared" ref="D37:P37" si="12">SUM(D32:D36)</f>
        <v>8156190</v>
      </c>
      <c r="E37" s="50">
        <f t="shared" si="12"/>
        <v>6943862</v>
      </c>
      <c r="F37" s="50">
        <f t="shared" si="12"/>
        <v>7528634</v>
      </c>
      <c r="G37" s="50">
        <f t="shared" si="12"/>
        <v>7928260</v>
      </c>
      <c r="H37" s="50">
        <f t="shared" si="12"/>
        <v>6991734</v>
      </c>
      <c r="I37" s="50">
        <f t="shared" si="12"/>
        <v>5520026</v>
      </c>
      <c r="J37" s="50">
        <f t="shared" si="12"/>
        <v>4695095</v>
      </c>
      <c r="K37" s="50">
        <f t="shared" si="12"/>
        <v>5587986</v>
      </c>
      <c r="L37" s="50">
        <f t="shared" si="12"/>
        <v>10184955</v>
      </c>
      <c r="M37" s="50">
        <f t="shared" si="12"/>
        <v>8161278</v>
      </c>
      <c r="N37" s="50">
        <f t="shared" si="12"/>
        <v>8583390</v>
      </c>
      <c r="O37" s="50">
        <f t="shared" si="12"/>
        <v>10365180</v>
      </c>
      <c r="P37" s="50">
        <f t="shared" si="12"/>
        <v>90646590</v>
      </c>
    </row>
    <row r="38" ht="15.75" customHeight="1">
      <c r="B38" s="1"/>
      <c r="C38" s="43">
        <f>C30+1</f>
        <v>2020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</row>
    <row r="39" ht="15.75" customHeight="1">
      <c r="A39" s="46"/>
      <c r="B39" s="47" t="str">
        <f>"VENTAS € " &amp; C30+1</f>
        <v>VENTAS € 2020</v>
      </c>
      <c r="C39" s="46"/>
      <c r="D39" s="14" t="s">
        <v>7</v>
      </c>
      <c r="E39" s="14" t="s">
        <v>8</v>
      </c>
      <c r="F39" s="14" t="s">
        <v>9</v>
      </c>
      <c r="G39" s="14" t="s">
        <v>10</v>
      </c>
      <c r="H39" s="14" t="s">
        <v>11</v>
      </c>
      <c r="I39" s="14" t="s">
        <v>12</v>
      </c>
      <c r="J39" s="14" t="s">
        <v>13</v>
      </c>
      <c r="K39" s="14" t="s">
        <v>14</v>
      </c>
      <c r="L39" s="14" t="s">
        <v>15</v>
      </c>
      <c r="M39" s="14" t="s">
        <v>16</v>
      </c>
      <c r="N39" s="14" t="s">
        <v>17</v>
      </c>
      <c r="O39" s="14" t="s">
        <v>18</v>
      </c>
      <c r="P39" s="14" t="s">
        <v>19</v>
      </c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B40" s="48"/>
      <c r="C40" s="1" t="str">
        <f>'PARAMETROS Y ESCANDALLO'!D14</f>
        <v>Móvil</v>
      </c>
      <c r="D40" s="52">
        <f t="shared" ref="D40:O40" si="13">D12*$D$19</f>
        <v>3102300</v>
      </c>
      <c r="E40" s="52">
        <f t="shared" si="13"/>
        <v>2964420</v>
      </c>
      <c r="F40" s="52">
        <f t="shared" si="13"/>
        <v>2929950</v>
      </c>
      <c r="G40" s="52">
        <f t="shared" si="13"/>
        <v>3447000</v>
      </c>
      <c r="H40" s="52">
        <f t="shared" si="13"/>
        <v>2929950</v>
      </c>
      <c r="I40" s="52">
        <f t="shared" si="13"/>
        <v>2068200</v>
      </c>
      <c r="J40" s="52">
        <f t="shared" si="13"/>
        <v>1723500</v>
      </c>
      <c r="K40" s="52">
        <f t="shared" si="13"/>
        <v>2068200</v>
      </c>
      <c r="L40" s="52">
        <f t="shared" si="13"/>
        <v>2412900</v>
      </c>
      <c r="M40" s="52">
        <f t="shared" si="13"/>
        <v>2757600</v>
      </c>
      <c r="N40" s="52">
        <f t="shared" si="13"/>
        <v>3102300</v>
      </c>
      <c r="O40" s="52">
        <f t="shared" si="13"/>
        <v>3447000</v>
      </c>
      <c r="P40" s="53">
        <f t="shared" ref="P40:P44" si="15">SUM(D40:O40)</f>
        <v>32953320</v>
      </c>
    </row>
    <row r="41" ht="15.75" customHeight="1">
      <c r="B41" s="48"/>
      <c r="C41" s="1" t="str">
        <f>'PARAMETROS Y ESCANDALLO'!D15</f>
        <v>Reloj</v>
      </c>
      <c r="D41" s="52">
        <f t="shared" ref="D41:O41" si="14">D13*$D$20</f>
        <v>256190</v>
      </c>
      <c r="E41" s="52">
        <f t="shared" si="14"/>
        <v>251066.2</v>
      </c>
      <c r="F41" s="52">
        <f t="shared" si="14"/>
        <v>245942.4</v>
      </c>
      <c r="G41" s="52">
        <f t="shared" si="14"/>
        <v>281809</v>
      </c>
      <c r="H41" s="52">
        <f t="shared" si="14"/>
        <v>245942.4</v>
      </c>
      <c r="I41" s="52">
        <f t="shared" si="14"/>
        <v>186320</v>
      </c>
      <c r="J41" s="52">
        <f t="shared" si="14"/>
        <v>163030</v>
      </c>
      <c r="K41" s="52">
        <f t="shared" si="14"/>
        <v>186320</v>
      </c>
      <c r="L41" s="52">
        <f t="shared" si="14"/>
        <v>163030</v>
      </c>
      <c r="M41" s="52">
        <f t="shared" si="14"/>
        <v>232900</v>
      </c>
      <c r="N41" s="52">
        <f t="shared" si="14"/>
        <v>256190</v>
      </c>
      <c r="O41" s="52">
        <f t="shared" si="14"/>
        <v>279480</v>
      </c>
      <c r="P41" s="53">
        <f t="shared" si="15"/>
        <v>2748220</v>
      </c>
    </row>
    <row r="42" ht="15.75" customHeight="1">
      <c r="B42" s="48"/>
      <c r="C42" s="1" t="str">
        <f>'PARAMETROS Y ESCANDALLO'!D16</f>
        <v>Tablet</v>
      </c>
      <c r="D42" s="52">
        <f t="shared" ref="D42:O42" si="16">D14*$D$21</f>
        <v>734390</v>
      </c>
      <c r="E42" s="52">
        <f t="shared" si="16"/>
        <v>702460</v>
      </c>
      <c r="F42" s="52">
        <f t="shared" si="16"/>
        <v>638600</v>
      </c>
      <c r="G42" s="52">
        <f t="shared" si="16"/>
        <v>957900</v>
      </c>
      <c r="H42" s="52">
        <f t="shared" si="16"/>
        <v>638600</v>
      </c>
      <c r="I42" s="52">
        <f t="shared" si="16"/>
        <v>351230</v>
      </c>
      <c r="J42" s="52">
        <f t="shared" si="16"/>
        <v>210738</v>
      </c>
      <c r="K42" s="52">
        <f t="shared" si="16"/>
        <v>351230</v>
      </c>
      <c r="L42" s="52">
        <f t="shared" si="16"/>
        <v>702460</v>
      </c>
      <c r="M42" s="52">
        <f t="shared" si="16"/>
        <v>574740</v>
      </c>
      <c r="N42" s="52">
        <f t="shared" si="16"/>
        <v>734390</v>
      </c>
      <c r="O42" s="52">
        <f t="shared" si="16"/>
        <v>957900</v>
      </c>
      <c r="P42" s="53">
        <f t="shared" si="15"/>
        <v>7554638</v>
      </c>
    </row>
    <row r="43" ht="15.75" customHeight="1">
      <c r="B43" s="48"/>
      <c r="C43" s="1" t="str">
        <f>'PARAMETROS Y ESCANDALLO'!D17</f>
        <v>Televisión</v>
      </c>
      <c r="D43" s="52">
        <f t="shared" ref="D43:O43" si="17">D15*$D$22</f>
        <v>1087360</v>
      </c>
      <c r="E43" s="52">
        <f t="shared" si="17"/>
        <v>1155320</v>
      </c>
      <c r="F43" s="52">
        <f t="shared" si="17"/>
        <v>1155320</v>
      </c>
      <c r="G43" s="52">
        <f t="shared" si="17"/>
        <v>1155320</v>
      </c>
      <c r="H43" s="52">
        <f t="shared" si="17"/>
        <v>1155320</v>
      </c>
      <c r="I43" s="52">
        <f t="shared" si="17"/>
        <v>1087360</v>
      </c>
      <c r="J43" s="52">
        <f t="shared" si="17"/>
        <v>951440</v>
      </c>
      <c r="K43" s="52">
        <f t="shared" si="17"/>
        <v>1155320</v>
      </c>
      <c r="L43" s="52">
        <f t="shared" si="17"/>
        <v>1155320</v>
      </c>
      <c r="M43" s="52">
        <f t="shared" si="17"/>
        <v>1155320</v>
      </c>
      <c r="N43" s="52">
        <f t="shared" si="17"/>
        <v>1155320</v>
      </c>
      <c r="O43" s="52">
        <f t="shared" si="17"/>
        <v>1359200</v>
      </c>
      <c r="P43" s="53">
        <f t="shared" si="15"/>
        <v>13727920</v>
      </c>
    </row>
    <row r="44" ht="15.75" customHeight="1">
      <c r="B44" s="48"/>
      <c r="C44" s="1" t="str">
        <f>'PARAMETROS Y ESCANDALLO'!D18</f>
        <v>Portátil</v>
      </c>
      <c r="D44" s="52">
        <f t="shared" ref="D44:O44" si="18">D16*$D$23</f>
        <v>3835000</v>
      </c>
      <c r="E44" s="52">
        <f t="shared" si="18"/>
        <v>3604900</v>
      </c>
      <c r="F44" s="52">
        <f t="shared" si="18"/>
        <v>3528200</v>
      </c>
      <c r="G44" s="52">
        <f t="shared" si="18"/>
        <v>4218500</v>
      </c>
      <c r="H44" s="52">
        <f t="shared" si="18"/>
        <v>3988400</v>
      </c>
      <c r="I44" s="52">
        <f t="shared" si="18"/>
        <v>2531100</v>
      </c>
      <c r="J44" s="52">
        <f t="shared" si="18"/>
        <v>4218500</v>
      </c>
      <c r="K44" s="52">
        <f t="shared" si="18"/>
        <v>2531100</v>
      </c>
      <c r="L44" s="52">
        <f t="shared" si="18"/>
        <v>2914600</v>
      </c>
      <c r="M44" s="52">
        <f t="shared" si="18"/>
        <v>3374800</v>
      </c>
      <c r="N44" s="52">
        <f t="shared" si="18"/>
        <v>3835000</v>
      </c>
      <c r="O44" s="52">
        <f t="shared" si="18"/>
        <v>4218500</v>
      </c>
      <c r="P44" s="53">
        <f t="shared" si="15"/>
        <v>42798600</v>
      </c>
    </row>
    <row r="45" ht="15.75" customHeight="1">
      <c r="B45" s="51"/>
      <c r="C45" s="1" t="s">
        <v>46</v>
      </c>
      <c r="D45" s="53">
        <f t="shared" ref="D45:P45" si="19">SUM(D40:D44)</f>
        <v>9015240</v>
      </c>
      <c r="E45" s="53">
        <f t="shared" si="19"/>
        <v>8678166.2</v>
      </c>
      <c r="F45" s="53">
        <f t="shared" si="19"/>
        <v>8498012.4</v>
      </c>
      <c r="G45" s="53">
        <f t="shared" si="19"/>
        <v>10060529</v>
      </c>
      <c r="H45" s="53">
        <f t="shared" si="19"/>
        <v>8958212.4</v>
      </c>
      <c r="I45" s="53">
        <f t="shared" si="19"/>
        <v>6224210</v>
      </c>
      <c r="J45" s="53">
        <f t="shared" si="19"/>
        <v>7267208</v>
      </c>
      <c r="K45" s="53">
        <f t="shared" si="19"/>
        <v>6292170</v>
      </c>
      <c r="L45" s="53">
        <f t="shared" si="19"/>
        <v>7348310</v>
      </c>
      <c r="M45" s="53">
        <f t="shared" si="19"/>
        <v>8095360</v>
      </c>
      <c r="N45" s="53">
        <f t="shared" si="19"/>
        <v>9083200</v>
      </c>
      <c r="O45" s="53">
        <f t="shared" si="19"/>
        <v>10262080</v>
      </c>
      <c r="P45" s="53">
        <f t="shared" si="19"/>
        <v>99782698</v>
      </c>
    </row>
    <row r="46" ht="15.75" customHeight="1">
      <c r="B46" s="1"/>
      <c r="P46" s="1"/>
    </row>
    <row r="47" ht="15.75" customHeight="1">
      <c r="B47" s="1"/>
      <c r="P47" s="1"/>
    </row>
    <row r="48" ht="15.75" customHeight="1">
      <c r="B48" s="1"/>
      <c r="C48" s="43">
        <f>C30</f>
        <v>2019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5"/>
    </row>
    <row r="49" ht="15.75" customHeight="1">
      <c r="A49" s="46"/>
      <c r="B49" s="54" t="str">
        <f>"COSTES € " &amp; C30</f>
        <v>COSTES € 2019</v>
      </c>
      <c r="C49" s="46"/>
      <c r="D49" s="14" t="s">
        <v>7</v>
      </c>
      <c r="E49" s="14" t="s">
        <v>8</v>
      </c>
      <c r="F49" s="14" t="s">
        <v>9</v>
      </c>
      <c r="G49" s="14" t="s">
        <v>10</v>
      </c>
      <c r="H49" s="14" t="s">
        <v>11</v>
      </c>
      <c r="I49" s="14" t="s">
        <v>12</v>
      </c>
      <c r="J49" s="14" t="s">
        <v>13</v>
      </c>
      <c r="K49" s="14" t="s">
        <v>14</v>
      </c>
      <c r="L49" s="14" t="s">
        <v>15</v>
      </c>
      <c r="M49" s="14" t="s">
        <v>16</v>
      </c>
      <c r="N49" s="14" t="s">
        <v>17</v>
      </c>
      <c r="O49" s="14" t="s">
        <v>18</v>
      </c>
      <c r="P49" s="14" t="s">
        <v>19</v>
      </c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8"/>
      <c r="C50" s="1" t="str">
        <f>'PARAMETROS Y ESCANDALLO'!D14</f>
        <v>Móvil</v>
      </c>
      <c r="D50" s="55">
        <f t="shared" ref="D50:O50" si="20">D4*$D$24</f>
        <v>689400</v>
      </c>
      <c r="E50" s="55">
        <f t="shared" si="20"/>
        <v>672165</v>
      </c>
      <c r="F50" s="55">
        <f t="shared" si="20"/>
        <v>654930</v>
      </c>
      <c r="G50" s="55">
        <f t="shared" si="20"/>
        <v>775575</v>
      </c>
      <c r="H50" s="55">
        <f t="shared" si="20"/>
        <v>654930</v>
      </c>
      <c r="I50" s="55">
        <f t="shared" si="20"/>
        <v>465345</v>
      </c>
      <c r="J50" s="55">
        <f t="shared" si="20"/>
        <v>387787.5</v>
      </c>
      <c r="K50" s="55">
        <f t="shared" si="20"/>
        <v>465345</v>
      </c>
      <c r="L50" s="55">
        <f t="shared" si="20"/>
        <v>542902.5</v>
      </c>
      <c r="M50" s="55">
        <f t="shared" si="20"/>
        <v>620460</v>
      </c>
      <c r="N50" s="55">
        <f t="shared" si="20"/>
        <v>689400</v>
      </c>
      <c r="O50" s="55">
        <f t="shared" si="20"/>
        <v>775575</v>
      </c>
      <c r="P50" s="52">
        <f t="shared" ref="P50:P54" si="22">SUM(D50:O50)</f>
        <v>7393815</v>
      </c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8"/>
      <c r="C51" s="1" t="str">
        <f>'PARAMETROS Y ESCANDALLO'!D15</f>
        <v>Reloj</v>
      </c>
      <c r="D51" s="52">
        <f t="shared" ref="D51:O51" si="21">D5*$D$25</f>
        <v>58225</v>
      </c>
      <c r="E51" s="52">
        <f t="shared" si="21"/>
        <v>57060.5</v>
      </c>
      <c r="F51" s="52">
        <f t="shared" si="21"/>
        <v>55896</v>
      </c>
      <c r="G51" s="52">
        <f t="shared" si="21"/>
        <v>64047.5</v>
      </c>
      <c r="H51" s="52">
        <f t="shared" si="21"/>
        <v>55896</v>
      </c>
      <c r="I51" s="52">
        <f t="shared" si="21"/>
        <v>43086.5</v>
      </c>
      <c r="J51" s="52">
        <f t="shared" si="21"/>
        <v>37846.25</v>
      </c>
      <c r="K51" s="52">
        <f t="shared" si="21"/>
        <v>43086.5</v>
      </c>
      <c r="L51" s="52">
        <f t="shared" si="21"/>
        <v>37846.25</v>
      </c>
      <c r="M51" s="52">
        <f t="shared" si="21"/>
        <v>53567</v>
      </c>
      <c r="N51" s="52">
        <f t="shared" si="21"/>
        <v>58225</v>
      </c>
      <c r="O51" s="52">
        <f t="shared" si="21"/>
        <v>64047.5</v>
      </c>
      <c r="P51" s="52">
        <f t="shared" si="22"/>
        <v>628830</v>
      </c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8"/>
      <c r="C52" s="1" t="str">
        <f>'PARAMETROS Y ESCANDALLO'!D16</f>
        <v>Tablet</v>
      </c>
      <c r="D52" s="52">
        <f t="shared" ref="D52:O52" si="23">D6*$D$26</f>
        <v>167632.5</v>
      </c>
      <c r="E52" s="52">
        <f t="shared" si="23"/>
        <v>159650</v>
      </c>
      <c r="F52" s="52">
        <f t="shared" si="23"/>
        <v>151667.5</v>
      </c>
      <c r="G52" s="52">
        <f t="shared" si="23"/>
        <v>295352.5</v>
      </c>
      <c r="H52" s="52">
        <f t="shared" si="23"/>
        <v>151667.5</v>
      </c>
      <c r="I52" s="52">
        <f t="shared" si="23"/>
        <v>79825</v>
      </c>
      <c r="J52" s="52">
        <f t="shared" si="23"/>
        <v>47895</v>
      </c>
      <c r="K52" s="52">
        <f t="shared" si="23"/>
        <v>79825</v>
      </c>
      <c r="L52" s="52">
        <f t="shared" si="23"/>
        <v>159650</v>
      </c>
      <c r="M52" s="52">
        <f t="shared" si="23"/>
        <v>135702.5</v>
      </c>
      <c r="N52" s="52">
        <f t="shared" si="23"/>
        <v>167632.5</v>
      </c>
      <c r="O52" s="52">
        <f t="shared" si="23"/>
        <v>295352.5</v>
      </c>
      <c r="P52" s="52">
        <f t="shared" si="22"/>
        <v>1891852.5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0" customHeight="1">
      <c r="B53" s="48"/>
      <c r="C53" s="1" t="str">
        <f>'PARAMETROS Y ESCANDALLO'!D17</f>
        <v>Televisión</v>
      </c>
      <c r="D53" s="55">
        <f>D6*$D$27</f>
        <v>356790</v>
      </c>
      <c r="E53" s="55">
        <f t="shared" ref="E53:O53" si="24">E7*$D$27</f>
        <v>271840</v>
      </c>
      <c r="F53" s="55">
        <f t="shared" si="24"/>
        <v>271840</v>
      </c>
      <c r="G53" s="55">
        <f t="shared" si="24"/>
        <v>271840</v>
      </c>
      <c r="H53" s="55">
        <f t="shared" si="24"/>
        <v>271840</v>
      </c>
      <c r="I53" s="55">
        <f t="shared" si="24"/>
        <v>254850</v>
      </c>
      <c r="J53" s="55">
        <f t="shared" si="24"/>
        <v>220870</v>
      </c>
      <c r="K53" s="55">
        <f t="shared" si="24"/>
        <v>271840</v>
      </c>
      <c r="L53" s="55">
        <f t="shared" si="24"/>
        <v>271840</v>
      </c>
      <c r="M53" s="55">
        <f t="shared" si="24"/>
        <v>271840</v>
      </c>
      <c r="N53" s="55">
        <f t="shared" si="24"/>
        <v>271840</v>
      </c>
      <c r="O53" s="55">
        <f t="shared" si="24"/>
        <v>305820</v>
      </c>
      <c r="P53" s="52">
        <f t="shared" si="22"/>
        <v>3313050</v>
      </c>
    </row>
    <row r="54" ht="15.75" customHeight="1">
      <c r="B54" s="48"/>
      <c r="C54" s="1" t="str">
        <f>'PARAMETROS Y ESCANDALLO'!D18</f>
        <v>Portátil</v>
      </c>
      <c r="D54" s="52">
        <f t="shared" ref="D54:O54" si="25">D8*$D$28</f>
        <v>767000</v>
      </c>
      <c r="E54" s="52">
        <f t="shared" si="25"/>
        <v>575250</v>
      </c>
      <c r="F54" s="52">
        <f t="shared" si="25"/>
        <v>747825</v>
      </c>
      <c r="G54" s="52">
        <f t="shared" si="25"/>
        <v>575250</v>
      </c>
      <c r="H54" s="52">
        <f t="shared" si="25"/>
        <v>613600</v>
      </c>
      <c r="I54" s="52">
        <f t="shared" si="25"/>
        <v>536900</v>
      </c>
      <c r="J54" s="52">
        <f t="shared" si="25"/>
        <v>479375</v>
      </c>
      <c r="K54" s="52">
        <f t="shared" si="25"/>
        <v>536900</v>
      </c>
      <c r="L54" s="52">
        <f t="shared" si="25"/>
        <v>1534000</v>
      </c>
      <c r="M54" s="52">
        <f t="shared" si="25"/>
        <v>958750</v>
      </c>
      <c r="N54" s="52">
        <f t="shared" si="25"/>
        <v>958750</v>
      </c>
      <c r="O54" s="52">
        <f t="shared" si="25"/>
        <v>1150500</v>
      </c>
      <c r="P54" s="52">
        <f t="shared" si="22"/>
        <v>9434100</v>
      </c>
    </row>
    <row r="55" ht="15.75" customHeight="1">
      <c r="B55" s="51"/>
      <c r="C55" s="1" t="s">
        <v>46</v>
      </c>
      <c r="D55" s="53">
        <f t="shared" ref="D55:P55" si="26">SUM(D50:D54)</f>
        <v>2039047.5</v>
      </c>
      <c r="E55" s="53">
        <f t="shared" si="26"/>
        <v>1735965.5</v>
      </c>
      <c r="F55" s="53">
        <f t="shared" si="26"/>
        <v>1882158.5</v>
      </c>
      <c r="G55" s="53">
        <f t="shared" si="26"/>
        <v>1982065</v>
      </c>
      <c r="H55" s="53">
        <f t="shared" si="26"/>
        <v>1747933.5</v>
      </c>
      <c r="I55" s="53">
        <f t="shared" si="26"/>
        <v>1380006.5</v>
      </c>
      <c r="J55" s="53">
        <f t="shared" si="26"/>
        <v>1173773.75</v>
      </c>
      <c r="K55" s="53">
        <f t="shared" si="26"/>
        <v>1396996.5</v>
      </c>
      <c r="L55" s="53">
        <f t="shared" si="26"/>
        <v>2546238.75</v>
      </c>
      <c r="M55" s="53">
        <f t="shared" si="26"/>
        <v>2040319.5</v>
      </c>
      <c r="N55" s="53">
        <f t="shared" si="26"/>
        <v>2145847.5</v>
      </c>
      <c r="O55" s="53">
        <f t="shared" si="26"/>
        <v>2591295</v>
      </c>
      <c r="P55" s="53">
        <f t="shared" si="26"/>
        <v>22661647.5</v>
      </c>
    </row>
    <row r="56" ht="15.75" customHeight="1">
      <c r="B56" s="1"/>
      <c r="C56" s="43">
        <f>C38</f>
        <v>2020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5"/>
    </row>
    <row r="57" ht="15.75" customHeight="1">
      <c r="A57" s="46"/>
      <c r="B57" s="14"/>
      <c r="C57" s="46"/>
      <c r="D57" s="14" t="s">
        <v>7</v>
      </c>
      <c r="E57" s="14" t="s">
        <v>8</v>
      </c>
      <c r="F57" s="14" t="s">
        <v>9</v>
      </c>
      <c r="G57" s="14" t="s">
        <v>10</v>
      </c>
      <c r="H57" s="14" t="s">
        <v>11</v>
      </c>
      <c r="I57" s="14" t="s">
        <v>12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4" t="s">
        <v>18</v>
      </c>
      <c r="P57" s="14" t="s">
        <v>19</v>
      </c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B58" s="54" t="str">
        <f>"COSTES € " &amp; C30+1</f>
        <v>COSTES € 2020</v>
      </c>
      <c r="C58" s="1" t="str">
        <f>'PARAMETROS Y ESCANDALLO'!D14</f>
        <v>Móvil</v>
      </c>
      <c r="D58" s="52">
        <f t="shared" ref="D58:O58" si="27">D12*$D$24</f>
        <v>775575</v>
      </c>
      <c r="E58" s="52">
        <f t="shared" si="27"/>
        <v>741105</v>
      </c>
      <c r="F58" s="52">
        <f t="shared" si="27"/>
        <v>732487.5</v>
      </c>
      <c r="G58" s="52">
        <f t="shared" si="27"/>
        <v>861750</v>
      </c>
      <c r="H58" s="52">
        <f t="shared" si="27"/>
        <v>732487.5</v>
      </c>
      <c r="I58" s="52">
        <f t="shared" si="27"/>
        <v>517050</v>
      </c>
      <c r="J58" s="52">
        <f t="shared" si="27"/>
        <v>430875</v>
      </c>
      <c r="K58" s="52">
        <f t="shared" si="27"/>
        <v>517050</v>
      </c>
      <c r="L58" s="52">
        <f t="shared" si="27"/>
        <v>603225</v>
      </c>
      <c r="M58" s="52">
        <f t="shared" si="27"/>
        <v>689400</v>
      </c>
      <c r="N58" s="52">
        <f t="shared" si="27"/>
        <v>775575</v>
      </c>
      <c r="O58" s="52">
        <f t="shared" si="27"/>
        <v>861750</v>
      </c>
      <c r="P58" s="53">
        <f t="shared" ref="P58:P62" si="29">SUM(D58:O58)</f>
        <v>8238330</v>
      </c>
    </row>
    <row r="59" ht="15.75" customHeight="1">
      <c r="B59" s="48"/>
      <c r="C59" s="1" t="str">
        <f>'PARAMETROS Y ESCANDALLO'!D15</f>
        <v>Reloj</v>
      </c>
      <c r="D59" s="52">
        <f t="shared" ref="D59:O59" si="28">D13*$D$25</f>
        <v>64047.5</v>
      </c>
      <c r="E59" s="52">
        <f t="shared" si="28"/>
        <v>62766.55</v>
      </c>
      <c r="F59" s="52">
        <f t="shared" si="28"/>
        <v>61485.6</v>
      </c>
      <c r="G59" s="52">
        <f t="shared" si="28"/>
        <v>70452.25</v>
      </c>
      <c r="H59" s="52">
        <f t="shared" si="28"/>
        <v>61485.6</v>
      </c>
      <c r="I59" s="52">
        <f t="shared" si="28"/>
        <v>46580</v>
      </c>
      <c r="J59" s="52">
        <f t="shared" si="28"/>
        <v>40757.5</v>
      </c>
      <c r="K59" s="52">
        <f t="shared" si="28"/>
        <v>46580</v>
      </c>
      <c r="L59" s="52">
        <f t="shared" si="28"/>
        <v>40757.5</v>
      </c>
      <c r="M59" s="52">
        <f t="shared" si="28"/>
        <v>58225</v>
      </c>
      <c r="N59" s="52">
        <f t="shared" si="28"/>
        <v>64047.5</v>
      </c>
      <c r="O59" s="52">
        <f t="shared" si="28"/>
        <v>69870</v>
      </c>
      <c r="P59" s="53">
        <f t="shared" si="29"/>
        <v>687055</v>
      </c>
    </row>
    <row r="60" ht="15.75" customHeight="1">
      <c r="B60" s="48"/>
      <c r="C60" s="1" t="str">
        <f>'PARAMETROS Y ESCANDALLO'!D16</f>
        <v>Tablet</v>
      </c>
      <c r="D60" s="52">
        <f t="shared" ref="D60:O60" si="30">D14*$D$26</f>
        <v>183597.5</v>
      </c>
      <c r="E60" s="52">
        <f t="shared" si="30"/>
        <v>175615</v>
      </c>
      <c r="F60" s="52">
        <f t="shared" si="30"/>
        <v>159650</v>
      </c>
      <c r="G60" s="52">
        <f t="shared" si="30"/>
        <v>239475</v>
      </c>
      <c r="H60" s="52">
        <f t="shared" si="30"/>
        <v>159650</v>
      </c>
      <c r="I60" s="52">
        <f t="shared" si="30"/>
        <v>87807.5</v>
      </c>
      <c r="J60" s="52">
        <f t="shared" si="30"/>
        <v>52684.5</v>
      </c>
      <c r="K60" s="52">
        <f t="shared" si="30"/>
        <v>87807.5</v>
      </c>
      <c r="L60" s="52">
        <f t="shared" si="30"/>
        <v>175615</v>
      </c>
      <c r="M60" s="52">
        <f t="shared" si="30"/>
        <v>143685</v>
      </c>
      <c r="N60" s="52">
        <f t="shared" si="30"/>
        <v>183597.5</v>
      </c>
      <c r="O60" s="52">
        <f t="shared" si="30"/>
        <v>239475</v>
      </c>
      <c r="P60" s="53">
        <f t="shared" si="29"/>
        <v>1888659.5</v>
      </c>
    </row>
    <row r="61" ht="15.75" customHeight="1">
      <c r="B61" s="48"/>
      <c r="C61" s="1" t="str">
        <f>'PARAMETROS Y ESCANDALLO'!D17</f>
        <v>Televisión</v>
      </c>
      <c r="D61" s="52">
        <f t="shared" ref="D61:O61" si="31">D15*$D$27</f>
        <v>271840</v>
      </c>
      <c r="E61" s="52">
        <f t="shared" si="31"/>
        <v>288830</v>
      </c>
      <c r="F61" s="52">
        <f t="shared" si="31"/>
        <v>288830</v>
      </c>
      <c r="G61" s="52">
        <f t="shared" si="31"/>
        <v>288830</v>
      </c>
      <c r="H61" s="52">
        <f t="shared" si="31"/>
        <v>288830</v>
      </c>
      <c r="I61" s="52">
        <f t="shared" si="31"/>
        <v>271840</v>
      </c>
      <c r="J61" s="52">
        <f t="shared" si="31"/>
        <v>237860</v>
      </c>
      <c r="K61" s="52">
        <f t="shared" si="31"/>
        <v>288830</v>
      </c>
      <c r="L61" s="52">
        <f t="shared" si="31"/>
        <v>288830</v>
      </c>
      <c r="M61" s="52">
        <f t="shared" si="31"/>
        <v>288830</v>
      </c>
      <c r="N61" s="52">
        <f t="shared" si="31"/>
        <v>288830</v>
      </c>
      <c r="O61" s="52">
        <f t="shared" si="31"/>
        <v>339800</v>
      </c>
      <c r="P61" s="53">
        <f t="shared" si="29"/>
        <v>3431980</v>
      </c>
    </row>
    <row r="62" ht="15.75" customHeight="1">
      <c r="B62" s="48"/>
      <c r="C62" s="1" t="str">
        <f>'PARAMETROS Y ESCANDALLO'!D18</f>
        <v>Portátil</v>
      </c>
      <c r="D62" s="52">
        <f t="shared" ref="D62:O62" si="32">D16*$D$28</f>
        <v>958750</v>
      </c>
      <c r="E62" s="52">
        <f t="shared" si="32"/>
        <v>901225</v>
      </c>
      <c r="F62" s="52">
        <f t="shared" si="32"/>
        <v>882050</v>
      </c>
      <c r="G62" s="52">
        <f t="shared" si="32"/>
        <v>1054625</v>
      </c>
      <c r="H62" s="52">
        <f t="shared" si="32"/>
        <v>997100</v>
      </c>
      <c r="I62" s="52">
        <f t="shared" si="32"/>
        <v>632775</v>
      </c>
      <c r="J62" s="52">
        <f t="shared" si="32"/>
        <v>1054625</v>
      </c>
      <c r="K62" s="52">
        <f t="shared" si="32"/>
        <v>632775</v>
      </c>
      <c r="L62" s="52">
        <f t="shared" si="32"/>
        <v>728650</v>
      </c>
      <c r="M62" s="52">
        <f t="shared" si="32"/>
        <v>843700</v>
      </c>
      <c r="N62" s="52">
        <f t="shared" si="32"/>
        <v>958750</v>
      </c>
      <c r="O62" s="52">
        <f t="shared" si="32"/>
        <v>1054625</v>
      </c>
      <c r="P62" s="53">
        <f t="shared" si="29"/>
        <v>10699650</v>
      </c>
    </row>
    <row r="63" ht="15.75" customHeight="1">
      <c r="B63" s="51"/>
      <c r="C63" s="1" t="s">
        <v>46</v>
      </c>
      <c r="D63" s="53">
        <f t="shared" ref="D63:P63" si="33">SUM(D58:D62)</f>
        <v>2253810</v>
      </c>
      <c r="E63" s="53">
        <f t="shared" si="33"/>
        <v>2169541.55</v>
      </c>
      <c r="F63" s="53">
        <f t="shared" si="33"/>
        <v>2124503.1</v>
      </c>
      <c r="G63" s="53">
        <f t="shared" si="33"/>
        <v>2515132.25</v>
      </c>
      <c r="H63" s="53">
        <f t="shared" si="33"/>
        <v>2239553.1</v>
      </c>
      <c r="I63" s="53">
        <f t="shared" si="33"/>
        <v>1556052.5</v>
      </c>
      <c r="J63" s="53">
        <f t="shared" si="33"/>
        <v>1816802</v>
      </c>
      <c r="K63" s="53">
        <f t="shared" si="33"/>
        <v>1573042.5</v>
      </c>
      <c r="L63" s="53">
        <f t="shared" si="33"/>
        <v>1837077.5</v>
      </c>
      <c r="M63" s="53">
        <f t="shared" si="33"/>
        <v>2023840</v>
      </c>
      <c r="N63" s="53">
        <f t="shared" si="33"/>
        <v>2270800</v>
      </c>
      <c r="O63" s="53">
        <f t="shared" si="33"/>
        <v>2565520</v>
      </c>
      <c r="P63" s="53">
        <f t="shared" si="33"/>
        <v>24945674.5</v>
      </c>
    </row>
    <row r="64" ht="15.75" customHeight="1">
      <c r="P64" s="1"/>
    </row>
    <row r="65" ht="15.75" customHeight="1">
      <c r="P65" s="1"/>
    </row>
    <row r="66" ht="15.75" customHeight="1">
      <c r="P66" s="1"/>
    </row>
    <row r="67" ht="15.75" customHeight="1">
      <c r="B67" s="56" t="s">
        <v>52</v>
      </c>
      <c r="C67" s="57"/>
      <c r="L67" s="1"/>
    </row>
    <row r="68" ht="15.75" customHeight="1">
      <c r="B68" s="58" t="s">
        <v>53</v>
      </c>
      <c r="C68" s="59">
        <v>12000.0</v>
      </c>
      <c r="L68" s="1"/>
    </row>
    <row r="69" ht="15.75" customHeight="1">
      <c r="B69" s="58" t="s">
        <v>54</v>
      </c>
      <c r="C69" s="59">
        <v>5000.0</v>
      </c>
      <c r="L69" s="1"/>
    </row>
    <row r="70" ht="15.75" customHeight="1">
      <c r="B70" s="58" t="s">
        <v>55</v>
      </c>
      <c r="C70" s="59">
        <v>6000.0</v>
      </c>
      <c r="L70" s="1"/>
    </row>
    <row r="71" ht="15.75" customHeight="1">
      <c r="B71" s="58" t="s">
        <v>56</v>
      </c>
      <c r="C71" s="59">
        <v>33000.0</v>
      </c>
      <c r="L71" s="1"/>
    </row>
    <row r="72" ht="15.75" customHeight="1">
      <c r="B72" s="58" t="s">
        <v>57</v>
      </c>
      <c r="C72" s="59">
        <v>40000.0</v>
      </c>
      <c r="L72" s="1"/>
    </row>
    <row r="73" ht="18.75" customHeight="1">
      <c r="B73" s="58" t="s">
        <v>58</v>
      </c>
      <c r="C73" s="59">
        <v>4500.0</v>
      </c>
      <c r="L73" s="1"/>
    </row>
    <row r="74" ht="18.75" customHeight="1">
      <c r="A74" s="60" t="s">
        <v>59</v>
      </c>
      <c r="B74" s="58" t="s">
        <v>60</v>
      </c>
      <c r="C74" s="61">
        <v>2400.0</v>
      </c>
      <c r="L74" s="1"/>
    </row>
    <row r="75" ht="15.75" customHeight="1">
      <c r="B75" s="62" t="s">
        <v>61</v>
      </c>
      <c r="C75" s="63">
        <f>SUM(C68:C74)</f>
        <v>102900</v>
      </c>
      <c r="L75" s="1"/>
    </row>
    <row r="76" ht="15.75" customHeight="1">
      <c r="P76" s="1"/>
    </row>
    <row r="77" ht="15.75" customHeight="1">
      <c r="P77" s="1"/>
    </row>
    <row r="78" ht="15.75" customHeight="1">
      <c r="B78" s="64" t="s">
        <v>62</v>
      </c>
      <c r="C78" s="65"/>
      <c r="P78" s="1"/>
    </row>
    <row r="79" ht="15.75" customHeight="1">
      <c r="B79" s="66" t="s">
        <v>63</v>
      </c>
      <c r="C79" s="67">
        <v>0.315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ht="15.75" customHeight="1">
      <c r="B80" s="68" t="s">
        <v>64</v>
      </c>
      <c r="C80" s="69">
        <f>C75*C79</f>
        <v>32413.5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</row>
    <row r="81" ht="15.75" customHeight="1">
      <c r="P81" s="1"/>
    </row>
    <row r="82" ht="15.75" customHeight="1">
      <c r="D82" s="70"/>
    </row>
    <row r="83" ht="15.75" customHeight="1">
      <c r="B83" s="71" t="str">
        <f>"IVA soportado " &amp; 'PARAMETROS Y ESCANDALLO'!C5</f>
        <v>IVA soportado 2019</v>
      </c>
      <c r="C83" s="72">
        <v>0.21</v>
      </c>
      <c r="D83" s="12" t="s">
        <v>65</v>
      </c>
    </row>
    <row r="84" ht="15.75" customHeight="1">
      <c r="B84" s="73" t="str">
        <f>"IVA repercutido " &amp; 'PARAMETROS Y ESCANDALLO'!C5</f>
        <v>IVA repercutido 2019</v>
      </c>
      <c r="C84" s="74">
        <v>0.21</v>
      </c>
    </row>
    <row r="85" ht="15.75" customHeight="1">
      <c r="P85" s="1"/>
    </row>
    <row r="86" ht="15.75" customHeight="1">
      <c r="B86" s="75" t="s">
        <v>66</v>
      </c>
      <c r="C86" s="75">
        <f>C2</f>
        <v>2019</v>
      </c>
      <c r="P86" s="1"/>
    </row>
    <row r="87" ht="15.75" customHeight="1">
      <c r="B87" s="76" t="s">
        <v>67</v>
      </c>
      <c r="C87" s="77"/>
      <c r="D87" s="78" t="s">
        <v>68</v>
      </c>
      <c r="E87" s="78" t="s">
        <v>69</v>
      </c>
      <c r="F87" s="78" t="s">
        <v>70</v>
      </c>
      <c r="G87" s="78" t="s">
        <v>71</v>
      </c>
      <c r="H87" s="78" t="s">
        <v>72</v>
      </c>
      <c r="I87" s="78" t="s">
        <v>73</v>
      </c>
      <c r="J87" s="78" t="s">
        <v>74</v>
      </c>
      <c r="K87" s="78" t="s">
        <v>75</v>
      </c>
      <c r="L87" s="78" t="s">
        <v>76</v>
      </c>
      <c r="M87" s="78" t="s">
        <v>77</v>
      </c>
      <c r="N87" s="78" t="s">
        <v>78</v>
      </c>
      <c r="O87" s="78" t="s">
        <v>79</v>
      </c>
      <c r="P87" s="79" t="s">
        <v>19</v>
      </c>
    </row>
    <row r="88" ht="15.75" customHeight="1">
      <c r="B88" s="80"/>
      <c r="C88" s="81"/>
      <c r="D88" s="82" t="str">
        <f>"AÑO " &amp; C86</f>
        <v>AÑO 2019</v>
      </c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4"/>
    </row>
    <row r="89" ht="15.75" customHeight="1">
      <c r="A89" s="30"/>
      <c r="B89" s="85" t="str">
        <f>"COBROS " &amp; C86</f>
        <v>COBROS 2019</v>
      </c>
      <c r="C89" s="86"/>
    </row>
    <row r="90" ht="15.75" customHeight="1">
      <c r="B90" s="87" t="s">
        <v>80</v>
      </c>
      <c r="C90" s="45"/>
      <c r="D90" s="88">
        <f t="shared" ref="D90:P90" si="34">D37</f>
        <v>8156190</v>
      </c>
      <c r="E90" s="88">
        <f t="shared" si="34"/>
        <v>6943862</v>
      </c>
      <c r="F90" s="88">
        <f t="shared" si="34"/>
        <v>7528634</v>
      </c>
      <c r="G90" s="88">
        <f t="shared" si="34"/>
        <v>7928260</v>
      </c>
      <c r="H90" s="88">
        <f t="shared" si="34"/>
        <v>6991734</v>
      </c>
      <c r="I90" s="88">
        <f t="shared" si="34"/>
        <v>5520026</v>
      </c>
      <c r="J90" s="88">
        <f t="shared" si="34"/>
        <v>4695095</v>
      </c>
      <c r="K90" s="88">
        <f t="shared" si="34"/>
        <v>5587986</v>
      </c>
      <c r="L90" s="88">
        <f t="shared" si="34"/>
        <v>10184955</v>
      </c>
      <c r="M90" s="88">
        <f t="shared" si="34"/>
        <v>8161278</v>
      </c>
      <c r="N90" s="88">
        <f t="shared" si="34"/>
        <v>8583390</v>
      </c>
      <c r="O90" s="88">
        <f t="shared" si="34"/>
        <v>10365180</v>
      </c>
      <c r="P90" s="88">
        <f t="shared" si="34"/>
        <v>90646590</v>
      </c>
    </row>
    <row r="91" ht="15.75" customHeight="1">
      <c r="B91" s="87" t="str">
        <f>"IVA repercutido ("&amp;$C$83*100&amp;"%)"</f>
        <v>IVA repercutido (21%)</v>
      </c>
      <c r="C91" s="45"/>
      <c r="D91" s="88">
        <f t="shared" ref="D91:O91" si="35">D90*$C$84</f>
        <v>1712799.9</v>
      </c>
      <c r="E91" s="88">
        <f t="shared" si="35"/>
        <v>1458211.02</v>
      </c>
      <c r="F91" s="88">
        <f t="shared" si="35"/>
        <v>1581013.14</v>
      </c>
      <c r="G91" s="88">
        <f t="shared" si="35"/>
        <v>1664934.6</v>
      </c>
      <c r="H91" s="88">
        <f t="shared" si="35"/>
        <v>1468264.14</v>
      </c>
      <c r="I91" s="88">
        <f t="shared" si="35"/>
        <v>1159205.46</v>
      </c>
      <c r="J91" s="88">
        <f t="shared" si="35"/>
        <v>985969.95</v>
      </c>
      <c r="K91" s="88">
        <f t="shared" si="35"/>
        <v>1173477.06</v>
      </c>
      <c r="L91" s="88">
        <f t="shared" si="35"/>
        <v>2138840.55</v>
      </c>
      <c r="M91" s="88">
        <f t="shared" si="35"/>
        <v>1713868.38</v>
      </c>
      <c r="N91" s="88">
        <f t="shared" si="35"/>
        <v>1802511.9</v>
      </c>
      <c r="O91" s="88">
        <f t="shared" si="35"/>
        <v>2176687.8</v>
      </c>
      <c r="P91" s="89">
        <f t="shared" ref="P91:P94" si="36">SUM(D91:O91)</f>
        <v>19035783.9</v>
      </c>
    </row>
    <row r="92" ht="15.75" customHeight="1">
      <c r="B92" s="87" t="s">
        <v>81</v>
      </c>
      <c r="C92" s="45"/>
      <c r="D92" s="22">
        <v>3000.0</v>
      </c>
      <c r="E92" s="22">
        <v>0.0</v>
      </c>
      <c r="F92" s="22">
        <v>0.0</v>
      </c>
      <c r="G92" s="22">
        <v>0.0</v>
      </c>
      <c r="H92" s="22">
        <v>0.0</v>
      </c>
      <c r="I92" s="22">
        <v>0.0</v>
      </c>
      <c r="J92" s="22">
        <v>0.0</v>
      </c>
      <c r="K92" s="22">
        <v>0.0</v>
      </c>
      <c r="L92" s="22">
        <v>0.0</v>
      </c>
      <c r="M92" s="22">
        <v>0.0</v>
      </c>
      <c r="N92" s="22">
        <v>0.0</v>
      </c>
      <c r="O92" s="22">
        <v>0.0</v>
      </c>
      <c r="P92" s="89">
        <f t="shared" si="36"/>
        <v>3000</v>
      </c>
    </row>
    <row r="93" ht="15.75" customHeight="1">
      <c r="B93" s="87" t="s">
        <v>82</v>
      </c>
      <c r="C93" s="45"/>
      <c r="D93" s="22">
        <v>200000.0</v>
      </c>
      <c r="E93" s="22"/>
      <c r="F93" s="22"/>
      <c r="G93" s="88"/>
      <c r="H93" s="88"/>
      <c r="I93" s="88"/>
      <c r="J93" s="88"/>
      <c r="K93" s="88"/>
      <c r="L93" s="88"/>
      <c r="M93" s="88"/>
      <c r="N93" s="88"/>
      <c r="O93" s="88"/>
      <c r="P93" s="89">
        <f t="shared" si="36"/>
        <v>200000</v>
      </c>
    </row>
    <row r="94" ht="15.75" customHeight="1">
      <c r="B94" s="90" t="s">
        <v>83</v>
      </c>
      <c r="C94" s="91"/>
      <c r="D94" s="92">
        <v>10000.0</v>
      </c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89">
        <f t="shared" si="36"/>
        <v>10000</v>
      </c>
    </row>
    <row r="95" ht="15.75" customHeight="1">
      <c r="B95" s="94" t="s">
        <v>84</v>
      </c>
      <c r="C95" s="77"/>
      <c r="D95" s="95">
        <f t="shared" ref="D95:P95" si="37">SUM(D90:D94)</f>
        <v>10081989.9</v>
      </c>
      <c r="E95" s="95">
        <f t="shared" si="37"/>
        <v>8402073.02</v>
      </c>
      <c r="F95" s="95">
        <f t="shared" si="37"/>
        <v>9109647.14</v>
      </c>
      <c r="G95" s="95">
        <f t="shared" si="37"/>
        <v>9593194.6</v>
      </c>
      <c r="H95" s="95">
        <f t="shared" si="37"/>
        <v>8459998.14</v>
      </c>
      <c r="I95" s="95">
        <f t="shared" si="37"/>
        <v>6679231.46</v>
      </c>
      <c r="J95" s="95">
        <f t="shared" si="37"/>
        <v>5681064.95</v>
      </c>
      <c r="K95" s="95">
        <f t="shared" si="37"/>
        <v>6761463.06</v>
      </c>
      <c r="L95" s="95">
        <f t="shared" si="37"/>
        <v>12323795.55</v>
      </c>
      <c r="M95" s="95">
        <f t="shared" si="37"/>
        <v>9875146.38</v>
      </c>
      <c r="N95" s="95">
        <f t="shared" si="37"/>
        <v>10385901.9</v>
      </c>
      <c r="O95" s="95">
        <f t="shared" si="37"/>
        <v>12541867.8</v>
      </c>
      <c r="P95" s="95">
        <f t="shared" si="37"/>
        <v>109895373.9</v>
      </c>
    </row>
    <row r="96" ht="15.75" customHeight="1">
      <c r="B96" s="96" t="str">
        <f>"PAGOS " &amp; C86</f>
        <v>PAGOS 2019</v>
      </c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8"/>
    </row>
    <row r="97" ht="15.75" customHeight="1">
      <c r="B97" s="87" t="s">
        <v>85</v>
      </c>
      <c r="C97" s="45"/>
      <c r="D97" s="88">
        <f t="shared" ref="D97:O97" si="38">D55</f>
        <v>2039047.5</v>
      </c>
      <c r="E97" s="88">
        <f t="shared" si="38"/>
        <v>1735965.5</v>
      </c>
      <c r="F97" s="88">
        <f t="shared" si="38"/>
        <v>1882158.5</v>
      </c>
      <c r="G97" s="88">
        <f t="shared" si="38"/>
        <v>1982065</v>
      </c>
      <c r="H97" s="88">
        <f t="shared" si="38"/>
        <v>1747933.5</v>
      </c>
      <c r="I97" s="88">
        <f t="shared" si="38"/>
        <v>1380006.5</v>
      </c>
      <c r="J97" s="88">
        <f t="shared" si="38"/>
        <v>1173773.75</v>
      </c>
      <c r="K97" s="88">
        <f t="shared" si="38"/>
        <v>1396996.5</v>
      </c>
      <c r="L97" s="88">
        <f t="shared" si="38"/>
        <v>2546238.75</v>
      </c>
      <c r="M97" s="88">
        <f t="shared" si="38"/>
        <v>2040319.5</v>
      </c>
      <c r="N97" s="88">
        <f t="shared" si="38"/>
        <v>2145847.5</v>
      </c>
      <c r="O97" s="88">
        <f t="shared" si="38"/>
        <v>2591295</v>
      </c>
      <c r="P97" s="89">
        <f t="shared" ref="P97:P119" si="39">SUM(D97:O97)</f>
        <v>22661647.5</v>
      </c>
    </row>
    <row r="98" ht="15.75" customHeight="1">
      <c r="B98" s="87" t="s">
        <v>86</v>
      </c>
      <c r="C98" s="45"/>
      <c r="D98" s="22">
        <v>4990.0</v>
      </c>
      <c r="E98" s="22">
        <v>4990.0</v>
      </c>
      <c r="F98" s="22">
        <v>4990.0</v>
      </c>
      <c r="G98" s="22">
        <v>4990.0</v>
      </c>
      <c r="H98" s="22">
        <v>4990.0</v>
      </c>
      <c r="I98" s="22">
        <v>4990.0</v>
      </c>
      <c r="J98" s="22">
        <v>4990.0</v>
      </c>
      <c r="K98" s="22">
        <v>4990.0</v>
      </c>
      <c r="L98" s="22">
        <v>4990.0</v>
      </c>
      <c r="M98" s="22">
        <v>4990.0</v>
      </c>
      <c r="N98" s="22">
        <v>4990.0</v>
      </c>
      <c r="O98" s="22">
        <v>4990.0</v>
      </c>
      <c r="P98" s="89">
        <f t="shared" si="39"/>
        <v>59880</v>
      </c>
    </row>
    <row r="99" ht="15.75" customHeight="1">
      <c r="B99" s="99" t="s">
        <v>87</v>
      </c>
      <c r="C99" s="45"/>
      <c r="D99" s="22">
        <v>0.0</v>
      </c>
      <c r="E99" s="22">
        <v>0.0</v>
      </c>
      <c r="F99" s="22">
        <v>0.0</v>
      </c>
      <c r="G99" s="22">
        <v>0.0</v>
      </c>
      <c r="H99" s="22">
        <v>0.0</v>
      </c>
      <c r="I99" s="22">
        <v>0.0</v>
      </c>
      <c r="J99" s="22">
        <v>0.0</v>
      </c>
      <c r="K99" s="22">
        <v>0.0</v>
      </c>
      <c r="L99" s="22">
        <v>0.0</v>
      </c>
      <c r="M99" s="22">
        <v>2000.0</v>
      </c>
      <c r="N99" s="22">
        <v>0.0</v>
      </c>
      <c r="O99" s="22">
        <v>0.0</v>
      </c>
      <c r="P99" s="89">
        <f t="shared" si="39"/>
        <v>2000</v>
      </c>
    </row>
    <row r="100" ht="15.75" customHeight="1">
      <c r="B100" s="87" t="s">
        <v>88</v>
      </c>
      <c r="C100" s="45"/>
      <c r="D100" s="22">
        <v>870.0</v>
      </c>
      <c r="E100" s="22">
        <v>870.0</v>
      </c>
      <c r="F100" s="22">
        <v>870.0</v>
      </c>
      <c r="G100" s="22">
        <v>870.0</v>
      </c>
      <c r="H100" s="22">
        <v>870.0</v>
      </c>
      <c r="I100" s="22">
        <v>870.0</v>
      </c>
      <c r="J100" s="22">
        <v>870.0</v>
      </c>
      <c r="K100" s="22">
        <v>870.0</v>
      </c>
      <c r="L100" s="22">
        <v>870.0</v>
      </c>
      <c r="M100" s="22">
        <v>870.0</v>
      </c>
      <c r="N100" s="22">
        <v>870.0</v>
      </c>
      <c r="O100" s="22">
        <v>870.0</v>
      </c>
      <c r="P100" s="89">
        <f t="shared" si="39"/>
        <v>10440</v>
      </c>
    </row>
    <row r="101" ht="15.75" customHeight="1">
      <c r="B101" s="87" t="s">
        <v>89</v>
      </c>
      <c r="C101" s="45"/>
      <c r="D101" s="22">
        <v>0.0</v>
      </c>
      <c r="E101" s="22">
        <v>0.0</v>
      </c>
      <c r="F101" s="22">
        <v>0.0</v>
      </c>
      <c r="G101" s="22">
        <v>200.0</v>
      </c>
      <c r="H101" s="22">
        <v>0.0</v>
      </c>
      <c r="I101" s="22">
        <v>0.0</v>
      </c>
      <c r="J101" s="22">
        <v>200.0</v>
      </c>
      <c r="K101" s="22">
        <v>0.0</v>
      </c>
      <c r="L101" s="22">
        <v>0.0</v>
      </c>
      <c r="M101" s="22">
        <v>200.0</v>
      </c>
      <c r="N101" s="22">
        <v>0.0</v>
      </c>
      <c r="O101" s="22">
        <v>0.0</v>
      </c>
      <c r="P101" s="89">
        <f t="shared" si="39"/>
        <v>600</v>
      </c>
    </row>
    <row r="102" ht="15.75" customHeight="1">
      <c r="B102" s="87" t="s">
        <v>90</v>
      </c>
      <c r="C102" s="45"/>
      <c r="D102" s="22">
        <v>600.0</v>
      </c>
      <c r="E102" s="22">
        <v>0.0</v>
      </c>
      <c r="F102" s="22">
        <v>0.0</v>
      </c>
      <c r="G102" s="22">
        <v>600.0</v>
      </c>
      <c r="H102" s="22">
        <v>0.0</v>
      </c>
      <c r="I102" s="22">
        <v>0.0</v>
      </c>
      <c r="J102" s="22">
        <v>600.0</v>
      </c>
      <c r="K102" s="23">
        <v>0.0</v>
      </c>
      <c r="L102" s="22">
        <v>0.0</v>
      </c>
      <c r="M102" s="22">
        <v>600.0</v>
      </c>
      <c r="N102" s="22">
        <v>0.0</v>
      </c>
      <c r="O102" s="22">
        <v>0.0</v>
      </c>
      <c r="P102" s="89">
        <f t="shared" si="39"/>
        <v>2400</v>
      </c>
    </row>
    <row r="103" ht="15.75" customHeight="1">
      <c r="B103" s="87" t="s">
        <v>91</v>
      </c>
      <c r="C103" s="45"/>
      <c r="D103" s="22">
        <v>500.0</v>
      </c>
      <c r="E103" s="22">
        <v>500.0</v>
      </c>
      <c r="F103" s="22">
        <v>500.0</v>
      </c>
      <c r="G103" s="22">
        <v>500.0</v>
      </c>
      <c r="H103" s="22">
        <v>1000.0</v>
      </c>
      <c r="I103" s="22">
        <v>500.0</v>
      </c>
      <c r="J103" s="22">
        <v>500.0</v>
      </c>
      <c r="K103" s="22">
        <v>500.0</v>
      </c>
      <c r="L103" s="22">
        <v>500.0</v>
      </c>
      <c r="M103" s="22">
        <v>500.0</v>
      </c>
      <c r="N103" s="22">
        <v>1000.0</v>
      </c>
      <c r="O103" s="22">
        <v>500.0</v>
      </c>
      <c r="P103" s="89">
        <f t="shared" si="39"/>
        <v>7000</v>
      </c>
    </row>
    <row r="104" ht="15.75" customHeight="1">
      <c r="B104" s="87" t="s">
        <v>92</v>
      </c>
      <c r="C104" s="45"/>
      <c r="D104" s="22">
        <v>30000.0</v>
      </c>
      <c r="E104" s="22">
        <v>30000.0</v>
      </c>
      <c r="F104" s="22">
        <v>30000.0</v>
      </c>
      <c r="G104" s="22">
        <v>30000.0</v>
      </c>
      <c r="H104" s="22">
        <v>30000.0</v>
      </c>
      <c r="I104" s="22">
        <v>30000.0</v>
      </c>
      <c r="J104" s="22">
        <v>30000.0</v>
      </c>
      <c r="K104" s="22">
        <v>30000.0</v>
      </c>
      <c r="L104" s="22">
        <v>30000.0</v>
      </c>
      <c r="M104" s="22">
        <v>30000.0</v>
      </c>
      <c r="N104" s="22">
        <v>30000.0</v>
      </c>
      <c r="O104" s="22">
        <v>30000.0</v>
      </c>
      <c r="P104" s="89">
        <f t="shared" si="39"/>
        <v>360000</v>
      </c>
    </row>
    <row r="105" ht="15.75" customHeight="1">
      <c r="B105" s="87" t="s">
        <v>93</v>
      </c>
      <c r="C105" s="45"/>
      <c r="D105" s="22">
        <v>200.0</v>
      </c>
      <c r="E105" s="22">
        <v>200.0</v>
      </c>
      <c r="F105" s="22">
        <v>200.0</v>
      </c>
      <c r="G105" s="22">
        <v>200.0</v>
      </c>
      <c r="H105" s="22">
        <v>200.0</v>
      </c>
      <c r="I105" s="22">
        <v>200.0</v>
      </c>
      <c r="J105" s="22">
        <v>200.0</v>
      </c>
      <c r="K105" s="22">
        <v>200.0</v>
      </c>
      <c r="L105" s="22">
        <v>200.0</v>
      </c>
      <c r="M105" s="22">
        <v>200.0</v>
      </c>
      <c r="N105" s="22">
        <v>200.0</v>
      </c>
      <c r="O105" s="22">
        <v>200.0</v>
      </c>
      <c r="P105" s="89">
        <f t="shared" si="39"/>
        <v>2400</v>
      </c>
    </row>
    <row r="106" ht="15.75" customHeight="1">
      <c r="B106" s="87" t="s">
        <v>94</v>
      </c>
      <c r="C106" s="45"/>
      <c r="D106" s="22">
        <v>500.0</v>
      </c>
      <c r="E106" s="22">
        <v>500.0</v>
      </c>
      <c r="F106" s="22">
        <v>500.0</v>
      </c>
      <c r="G106" s="22">
        <v>500.0</v>
      </c>
      <c r="H106" s="22">
        <v>500.0</v>
      </c>
      <c r="I106" s="22">
        <v>500.0</v>
      </c>
      <c r="J106" s="22">
        <v>500.0</v>
      </c>
      <c r="K106" s="22">
        <v>500.0</v>
      </c>
      <c r="L106" s="22">
        <v>500.0</v>
      </c>
      <c r="M106" s="22">
        <v>500.0</v>
      </c>
      <c r="N106" s="22">
        <v>500.0</v>
      </c>
      <c r="O106" s="22">
        <v>500.0</v>
      </c>
      <c r="P106" s="89">
        <f t="shared" si="39"/>
        <v>6000</v>
      </c>
    </row>
    <row r="107" ht="15.75" customHeight="1">
      <c r="B107" s="87" t="s">
        <v>95</v>
      </c>
      <c r="C107" s="45"/>
      <c r="D107" s="22">
        <v>0.0</v>
      </c>
      <c r="E107" s="22">
        <v>0.0</v>
      </c>
      <c r="F107" s="22">
        <v>0.0</v>
      </c>
      <c r="G107" s="22">
        <v>0.0</v>
      </c>
      <c r="H107" s="22">
        <v>0.0</v>
      </c>
      <c r="I107" s="22">
        <v>0.0</v>
      </c>
      <c r="J107" s="22">
        <v>0.0</v>
      </c>
      <c r="K107" s="22">
        <v>0.0</v>
      </c>
      <c r="L107" s="22">
        <v>0.0</v>
      </c>
      <c r="M107" s="22">
        <v>0.0</v>
      </c>
      <c r="N107" s="22">
        <v>0.0</v>
      </c>
      <c r="O107" s="22">
        <v>0.0</v>
      </c>
      <c r="P107" s="89">
        <f t="shared" si="39"/>
        <v>0</v>
      </c>
    </row>
    <row r="108" ht="15.75" customHeight="1">
      <c r="B108" s="87" t="s">
        <v>96</v>
      </c>
      <c r="C108" s="45"/>
      <c r="D108" s="22">
        <v>0.0</v>
      </c>
      <c r="E108" s="22">
        <v>0.0</v>
      </c>
      <c r="F108" s="22">
        <v>0.0</v>
      </c>
      <c r="G108" s="22">
        <v>0.0</v>
      </c>
      <c r="H108" s="22">
        <v>0.0</v>
      </c>
      <c r="I108" s="22">
        <v>0.0</v>
      </c>
      <c r="J108" s="22">
        <v>0.0</v>
      </c>
      <c r="K108" s="22">
        <v>0.0</v>
      </c>
      <c r="L108" s="22">
        <v>0.0</v>
      </c>
      <c r="M108" s="22">
        <v>0.0</v>
      </c>
      <c r="N108" s="22">
        <v>0.0</v>
      </c>
      <c r="O108" s="22">
        <v>0.0</v>
      </c>
      <c r="P108" s="89">
        <f t="shared" si="39"/>
        <v>0</v>
      </c>
    </row>
    <row r="109" ht="15.75" customHeight="1">
      <c r="B109" s="87" t="s">
        <v>97</v>
      </c>
      <c r="C109" s="45"/>
      <c r="D109" s="88">
        <f t="shared" ref="D109:O109" si="40">$C$75</f>
        <v>102900</v>
      </c>
      <c r="E109" s="88">
        <f t="shared" si="40"/>
        <v>102900</v>
      </c>
      <c r="F109" s="88">
        <f t="shared" si="40"/>
        <v>102900</v>
      </c>
      <c r="G109" s="88">
        <f t="shared" si="40"/>
        <v>102900</v>
      </c>
      <c r="H109" s="88">
        <f t="shared" si="40"/>
        <v>102900</v>
      </c>
      <c r="I109" s="88">
        <f t="shared" si="40"/>
        <v>102900</v>
      </c>
      <c r="J109" s="88">
        <f t="shared" si="40"/>
        <v>102900</v>
      </c>
      <c r="K109" s="88">
        <f t="shared" si="40"/>
        <v>102900</v>
      </c>
      <c r="L109" s="88">
        <f t="shared" si="40"/>
        <v>102900</v>
      </c>
      <c r="M109" s="88">
        <f t="shared" si="40"/>
        <v>102900</v>
      </c>
      <c r="N109" s="88">
        <f t="shared" si="40"/>
        <v>102900</v>
      </c>
      <c r="O109" s="88">
        <f t="shared" si="40"/>
        <v>102900</v>
      </c>
      <c r="P109" s="89">
        <f t="shared" si="39"/>
        <v>1234800</v>
      </c>
    </row>
    <row r="110" ht="15.75" customHeight="1">
      <c r="B110" s="87" t="s">
        <v>98</v>
      </c>
      <c r="C110" s="45"/>
      <c r="D110" s="88">
        <f t="shared" ref="D110:O110" si="41">D109*$C$79</f>
        <v>32413.5</v>
      </c>
      <c r="E110" s="88">
        <f t="shared" si="41"/>
        <v>32413.5</v>
      </c>
      <c r="F110" s="88">
        <f t="shared" si="41"/>
        <v>32413.5</v>
      </c>
      <c r="G110" s="88">
        <f t="shared" si="41"/>
        <v>32413.5</v>
      </c>
      <c r="H110" s="88">
        <f t="shared" si="41"/>
        <v>32413.5</v>
      </c>
      <c r="I110" s="88">
        <f t="shared" si="41"/>
        <v>32413.5</v>
      </c>
      <c r="J110" s="88">
        <f t="shared" si="41"/>
        <v>32413.5</v>
      </c>
      <c r="K110" s="88">
        <f t="shared" si="41"/>
        <v>32413.5</v>
      </c>
      <c r="L110" s="88">
        <f t="shared" si="41"/>
        <v>32413.5</v>
      </c>
      <c r="M110" s="88">
        <f t="shared" si="41"/>
        <v>32413.5</v>
      </c>
      <c r="N110" s="88">
        <f t="shared" si="41"/>
        <v>32413.5</v>
      </c>
      <c r="O110" s="88">
        <f t="shared" si="41"/>
        <v>32413.5</v>
      </c>
      <c r="P110" s="89">
        <f t="shared" si="39"/>
        <v>388962</v>
      </c>
    </row>
    <row r="111" ht="15.75" customHeight="1">
      <c r="B111" s="87" t="s">
        <v>99</v>
      </c>
      <c r="C111" s="45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9">
        <f t="shared" si="39"/>
        <v>0</v>
      </c>
    </row>
    <row r="112" ht="15.75" customHeight="1">
      <c r="B112" s="87" t="s">
        <v>100</v>
      </c>
      <c r="C112" s="45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9">
        <f t="shared" si="39"/>
        <v>0</v>
      </c>
    </row>
    <row r="113" ht="15.75" customHeight="1">
      <c r="B113" s="87" t="s">
        <v>101</v>
      </c>
      <c r="C113" s="45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9">
        <f t="shared" si="39"/>
        <v>0</v>
      </c>
    </row>
    <row r="114" ht="15.75" customHeight="1">
      <c r="B114" s="87" t="s">
        <v>102</v>
      </c>
      <c r="C114" s="45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9">
        <f t="shared" si="39"/>
        <v>0</v>
      </c>
    </row>
    <row r="115" ht="15.75" customHeight="1">
      <c r="B115" s="87" t="s">
        <v>103</v>
      </c>
      <c r="C115" s="45"/>
      <c r="D115" s="22">
        <v>5000.0</v>
      </c>
      <c r="E115" s="22">
        <v>5000.0</v>
      </c>
      <c r="F115" s="22">
        <v>5000.0</v>
      </c>
      <c r="G115" s="22">
        <v>5000.0</v>
      </c>
      <c r="H115" s="22">
        <v>5000.0</v>
      </c>
      <c r="I115" s="22">
        <v>5000.0</v>
      </c>
      <c r="J115" s="22">
        <v>5000.0</v>
      </c>
      <c r="K115" s="22">
        <v>5000.0</v>
      </c>
      <c r="L115" s="22">
        <v>5000.0</v>
      </c>
      <c r="M115" s="22">
        <v>5000.0</v>
      </c>
      <c r="N115" s="22">
        <v>5000.0</v>
      </c>
      <c r="O115" s="22">
        <v>5000.0</v>
      </c>
      <c r="P115" s="89">
        <f t="shared" si="39"/>
        <v>60000</v>
      </c>
    </row>
    <row r="116" ht="15.75" customHeight="1">
      <c r="B116" s="87" t="s">
        <v>104</v>
      </c>
      <c r="C116" s="45"/>
      <c r="D116" s="22">
        <v>10000.0</v>
      </c>
      <c r="E116" s="22">
        <v>0.0</v>
      </c>
      <c r="F116" s="22">
        <v>0.0</v>
      </c>
      <c r="G116" s="22">
        <v>0.0</v>
      </c>
      <c r="H116" s="22">
        <v>0.0</v>
      </c>
      <c r="I116" s="22">
        <v>0.0</v>
      </c>
      <c r="J116" s="22">
        <v>0.0</v>
      </c>
      <c r="K116" s="22">
        <v>0.0</v>
      </c>
      <c r="L116" s="22">
        <v>0.0</v>
      </c>
      <c r="M116" s="22">
        <v>0.0</v>
      </c>
      <c r="N116" s="22">
        <v>0.0</v>
      </c>
      <c r="O116" s="22">
        <v>0.0</v>
      </c>
      <c r="P116" s="89">
        <f t="shared" si="39"/>
        <v>10000</v>
      </c>
    </row>
    <row r="117" ht="15.75" customHeight="1">
      <c r="B117" s="87" t="s">
        <v>105</v>
      </c>
      <c r="C117" s="45"/>
      <c r="D117" s="22">
        <v>2000.0</v>
      </c>
      <c r="E117" s="22">
        <v>100.0</v>
      </c>
      <c r="F117" s="22">
        <v>100.0</v>
      </c>
      <c r="G117" s="22">
        <v>100.0</v>
      </c>
      <c r="H117" s="22">
        <v>100.0</v>
      </c>
      <c r="I117" s="22">
        <v>100.0</v>
      </c>
      <c r="J117" s="22">
        <v>100.0</v>
      </c>
      <c r="K117" s="22">
        <v>100.0</v>
      </c>
      <c r="L117" s="22">
        <v>100.0</v>
      </c>
      <c r="M117" s="22">
        <v>100.0</v>
      </c>
      <c r="N117" s="22">
        <v>100.0</v>
      </c>
      <c r="O117" s="22">
        <v>100.0</v>
      </c>
      <c r="P117" s="89">
        <f t="shared" si="39"/>
        <v>3100</v>
      </c>
    </row>
    <row r="118" ht="15.75" customHeight="1">
      <c r="B118" s="87" t="str">
        <f>"IVA soportado ("&amp;$C$83*100&amp;"%)"</f>
        <v>IVA soportado (21%)</v>
      </c>
      <c r="C118" s="45"/>
      <c r="D118" s="88">
        <f t="shared" ref="D118:O118" si="42">SUM(D97:D108)*$C$84</f>
        <v>436108.575</v>
      </c>
      <c r="E118" s="88">
        <f t="shared" si="42"/>
        <v>372335.355</v>
      </c>
      <c r="F118" s="88">
        <f t="shared" si="42"/>
        <v>403035.885</v>
      </c>
      <c r="G118" s="88">
        <f t="shared" si="42"/>
        <v>424184.25</v>
      </c>
      <c r="H118" s="88">
        <f t="shared" si="42"/>
        <v>374953.635</v>
      </c>
      <c r="I118" s="88">
        <f t="shared" si="42"/>
        <v>297583.965</v>
      </c>
      <c r="J118" s="88">
        <f t="shared" si="42"/>
        <v>254443.0875</v>
      </c>
      <c r="K118" s="88">
        <f t="shared" si="42"/>
        <v>301151.865</v>
      </c>
      <c r="L118" s="88">
        <f t="shared" si="42"/>
        <v>542492.7375</v>
      </c>
      <c r="M118" s="88">
        <f t="shared" si="42"/>
        <v>436837.695</v>
      </c>
      <c r="N118" s="88">
        <f t="shared" si="42"/>
        <v>458515.575</v>
      </c>
      <c r="O118" s="88">
        <f t="shared" si="42"/>
        <v>551954.55</v>
      </c>
      <c r="P118" s="89">
        <f t="shared" si="39"/>
        <v>4853597.175</v>
      </c>
    </row>
    <row r="119" ht="15.75" customHeight="1">
      <c r="B119" s="90" t="s">
        <v>106</v>
      </c>
      <c r="C119" s="91"/>
      <c r="D119" s="93"/>
      <c r="E119" s="93"/>
      <c r="F119" s="93"/>
      <c r="G119" s="92">
        <f>(SUM(D91:F91)-SUM(D118:F118))
</f>
        <v>3540544.245</v>
      </c>
      <c r="H119" s="93"/>
      <c r="I119" s="93"/>
      <c r="J119" s="92">
        <f>(SUM(G91:I91)-SUM(G118:I118))
</f>
        <v>3195682.35</v>
      </c>
      <c r="K119" s="93"/>
      <c r="L119" s="93"/>
      <c r="M119" s="92">
        <f>(SUM(J91:L91)-SUM(J118:L118))
</f>
        <v>3200199.87</v>
      </c>
      <c r="N119" s="93"/>
      <c r="O119" s="93"/>
      <c r="P119" s="89">
        <f t="shared" si="39"/>
        <v>9936426.465</v>
      </c>
    </row>
    <row r="120" ht="15.75" customHeight="1">
      <c r="B120" s="94" t="s">
        <v>107</v>
      </c>
      <c r="C120" s="77"/>
      <c r="D120" s="95">
        <f t="shared" ref="D120:P120" si="43">SUM(D97:D119)</f>
        <v>2665129.575</v>
      </c>
      <c r="E120" s="95">
        <f t="shared" si="43"/>
        <v>2285774.355</v>
      </c>
      <c r="F120" s="95">
        <f t="shared" si="43"/>
        <v>2462667.885</v>
      </c>
      <c r="G120" s="95">
        <f t="shared" si="43"/>
        <v>6125066.995</v>
      </c>
      <c r="H120" s="95">
        <f t="shared" si="43"/>
        <v>2300860.635</v>
      </c>
      <c r="I120" s="95">
        <f t="shared" si="43"/>
        <v>1855063.965</v>
      </c>
      <c r="J120" s="95">
        <f t="shared" si="43"/>
        <v>4802172.688</v>
      </c>
      <c r="K120" s="95">
        <f t="shared" si="43"/>
        <v>1875621.865</v>
      </c>
      <c r="L120" s="95">
        <f t="shared" si="43"/>
        <v>3266204.988</v>
      </c>
      <c r="M120" s="95">
        <f t="shared" si="43"/>
        <v>5857630.565</v>
      </c>
      <c r="N120" s="95">
        <f t="shared" si="43"/>
        <v>2782336.575</v>
      </c>
      <c r="O120" s="95">
        <f t="shared" si="43"/>
        <v>3320723.05</v>
      </c>
      <c r="P120" s="95">
        <f t="shared" si="43"/>
        <v>39599253.14</v>
      </c>
    </row>
    <row r="121" ht="15.75" customHeight="1">
      <c r="B121" s="100" t="s">
        <v>108</v>
      </c>
      <c r="C121" s="101"/>
      <c r="D121" s="102">
        <f t="shared" ref="D121:O121" si="44">D95-D120</f>
        <v>7416860.325</v>
      </c>
      <c r="E121" s="102">
        <f t="shared" si="44"/>
        <v>6116298.665</v>
      </c>
      <c r="F121" s="102">
        <f t="shared" si="44"/>
        <v>6646979.255</v>
      </c>
      <c r="G121" s="102">
        <f t="shared" si="44"/>
        <v>3468127.605</v>
      </c>
      <c r="H121" s="102">
        <f t="shared" si="44"/>
        <v>6159137.505</v>
      </c>
      <c r="I121" s="102">
        <f t="shared" si="44"/>
        <v>4824167.495</v>
      </c>
      <c r="J121" s="102">
        <f t="shared" si="44"/>
        <v>878892.2625</v>
      </c>
      <c r="K121" s="102">
        <f t="shared" si="44"/>
        <v>4885841.195</v>
      </c>
      <c r="L121" s="102">
        <f t="shared" si="44"/>
        <v>9057590.563</v>
      </c>
      <c r="M121" s="102">
        <f t="shared" si="44"/>
        <v>4017515.815</v>
      </c>
      <c r="N121" s="102">
        <f t="shared" si="44"/>
        <v>7603565.325</v>
      </c>
      <c r="O121" s="102">
        <f t="shared" si="44"/>
        <v>9221144.75</v>
      </c>
      <c r="P121" s="89">
        <f t="shared" ref="P121:P122" si="46">SUM(D121:O121)</f>
        <v>70296120.76</v>
      </c>
    </row>
    <row r="122" ht="15.75" customHeight="1">
      <c r="B122" s="87" t="s">
        <v>109</v>
      </c>
      <c r="C122" s="45"/>
      <c r="D122" s="88">
        <f>D121</f>
        <v>7416860.325</v>
      </c>
      <c r="E122" s="88">
        <f t="shared" ref="E122:O122" si="45">D122+E121</f>
        <v>13533158.99</v>
      </c>
      <c r="F122" s="88">
        <f t="shared" si="45"/>
        <v>20180138.25</v>
      </c>
      <c r="G122" s="88">
        <f t="shared" si="45"/>
        <v>23648265.85</v>
      </c>
      <c r="H122" s="88">
        <f t="shared" si="45"/>
        <v>29807403.36</v>
      </c>
      <c r="I122" s="88">
        <f t="shared" si="45"/>
        <v>34631570.85</v>
      </c>
      <c r="J122" s="88">
        <f t="shared" si="45"/>
        <v>35510463.11</v>
      </c>
      <c r="K122" s="88">
        <f t="shared" si="45"/>
        <v>40396304.31</v>
      </c>
      <c r="L122" s="88">
        <f t="shared" si="45"/>
        <v>49453894.87</v>
      </c>
      <c r="M122" s="88">
        <f t="shared" si="45"/>
        <v>53471410.69</v>
      </c>
      <c r="N122" s="88">
        <f t="shared" si="45"/>
        <v>61074976.01</v>
      </c>
      <c r="O122" s="88">
        <f t="shared" si="45"/>
        <v>70296120.76</v>
      </c>
      <c r="P122" s="89">
        <f t="shared" si="46"/>
        <v>439420567.4</v>
      </c>
    </row>
    <row r="123" ht="15.75" customHeight="1">
      <c r="O123" s="1"/>
      <c r="P123" s="1"/>
      <c r="Q123" s="89"/>
    </row>
    <row r="124" ht="15.75" customHeight="1">
      <c r="P124" s="1"/>
    </row>
    <row r="125" ht="15.75" customHeight="1">
      <c r="P125" s="1"/>
    </row>
    <row r="126" ht="15.75" customHeight="1">
      <c r="B126" s="71" t="str">
        <f>"IVA soportado " &amp; 'PARAMETROS Y ESCANDALLO'!C5 + 1</f>
        <v>IVA soportado 2020</v>
      </c>
      <c r="C126" s="72">
        <v>0.21</v>
      </c>
      <c r="D126" s="12"/>
    </row>
    <row r="127" ht="15.75" customHeight="1">
      <c r="B127" s="73" t="str">
        <f>"IVA repescutido " &amp; 'PARAMETROS Y ESCANDALLO'!C5 + 1</f>
        <v>IVA repescutido 2020</v>
      </c>
      <c r="C127" s="74">
        <v>0.21</v>
      </c>
    </row>
    <row r="128" ht="15.75" customHeight="1">
      <c r="P128" s="1"/>
    </row>
    <row r="129" ht="15.75" customHeight="1">
      <c r="B129" s="75" t="s">
        <v>66</v>
      </c>
      <c r="C129" s="75">
        <f>C2+1</f>
        <v>2020</v>
      </c>
      <c r="P129" s="1"/>
    </row>
    <row r="130" ht="15.75" customHeight="1">
      <c r="B130" s="76" t="s">
        <v>67</v>
      </c>
      <c r="C130" s="77"/>
      <c r="D130" s="78" t="s">
        <v>68</v>
      </c>
      <c r="E130" s="78" t="s">
        <v>69</v>
      </c>
      <c r="F130" s="78" t="s">
        <v>70</v>
      </c>
      <c r="G130" s="78" t="s">
        <v>71</v>
      </c>
      <c r="H130" s="78" t="s">
        <v>72</v>
      </c>
      <c r="I130" s="78" t="s">
        <v>73</v>
      </c>
      <c r="J130" s="78" t="s">
        <v>74</v>
      </c>
      <c r="K130" s="78" t="s">
        <v>75</v>
      </c>
      <c r="L130" s="78" t="s">
        <v>76</v>
      </c>
      <c r="M130" s="78" t="s">
        <v>77</v>
      </c>
      <c r="N130" s="78" t="s">
        <v>78</v>
      </c>
      <c r="O130" s="78" t="s">
        <v>79</v>
      </c>
      <c r="P130" s="79" t="s">
        <v>19</v>
      </c>
    </row>
    <row r="131" ht="15.75" customHeight="1">
      <c r="B131" s="80"/>
      <c r="C131" s="103"/>
      <c r="D131" s="104" t="str">
        <f>"AÑO " &amp;C129</f>
        <v>AÑO 2020</v>
      </c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4"/>
    </row>
    <row r="132" ht="15.75" customHeight="1">
      <c r="A132" s="30"/>
      <c r="B132" s="85" t="str">
        <f>"COBROS "&amp;C129</f>
        <v>COBROS 2020</v>
      </c>
      <c r="C132" s="86"/>
    </row>
    <row r="133" ht="15.75" customHeight="1">
      <c r="B133" s="87" t="s">
        <v>80</v>
      </c>
      <c r="C133" s="45"/>
      <c r="D133" s="88">
        <f t="shared" ref="D133:P133" si="47">D45</f>
        <v>9015240</v>
      </c>
      <c r="E133" s="88">
        <f t="shared" si="47"/>
        <v>8678166.2</v>
      </c>
      <c r="F133" s="88">
        <f t="shared" si="47"/>
        <v>8498012.4</v>
      </c>
      <c r="G133" s="88">
        <f t="shared" si="47"/>
        <v>10060529</v>
      </c>
      <c r="H133" s="88">
        <f t="shared" si="47"/>
        <v>8958212.4</v>
      </c>
      <c r="I133" s="88">
        <f t="shared" si="47"/>
        <v>6224210</v>
      </c>
      <c r="J133" s="88">
        <f t="shared" si="47"/>
        <v>7267208</v>
      </c>
      <c r="K133" s="88">
        <f t="shared" si="47"/>
        <v>6292170</v>
      </c>
      <c r="L133" s="88">
        <f t="shared" si="47"/>
        <v>7348310</v>
      </c>
      <c r="M133" s="88">
        <f t="shared" si="47"/>
        <v>8095360</v>
      </c>
      <c r="N133" s="88">
        <f t="shared" si="47"/>
        <v>9083200</v>
      </c>
      <c r="O133" s="88">
        <f t="shared" si="47"/>
        <v>10262080</v>
      </c>
      <c r="P133" s="88">
        <f t="shared" si="47"/>
        <v>99782698</v>
      </c>
    </row>
    <row r="134" ht="15.75" customHeight="1">
      <c r="B134" s="87" t="str">
        <f>"IVA repercutido ("&amp;$C$83*100&amp;"%)"</f>
        <v>IVA repercutido (21%)</v>
      </c>
      <c r="C134" s="45"/>
      <c r="D134" s="88">
        <f t="shared" ref="D134:O134" si="48">D133*$C$84</f>
        <v>1893200.4</v>
      </c>
      <c r="E134" s="88">
        <f t="shared" si="48"/>
        <v>1822414.902</v>
      </c>
      <c r="F134" s="88">
        <f t="shared" si="48"/>
        <v>1784582.604</v>
      </c>
      <c r="G134" s="88">
        <f t="shared" si="48"/>
        <v>2112711.09</v>
      </c>
      <c r="H134" s="88">
        <f t="shared" si="48"/>
        <v>1881224.604</v>
      </c>
      <c r="I134" s="88">
        <f t="shared" si="48"/>
        <v>1307084.1</v>
      </c>
      <c r="J134" s="88">
        <f t="shared" si="48"/>
        <v>1526113.68</v>
      </c>
      <c r="K134" s="88">
        <f t="shared" si="48"/>
        <v>1321355.7</v>
      </c>
      <c r="L134" s="88">
        <f t="shared" si="48"/>
        <v>1543145.1</v>
      </c>
      <c r="M134" s="88">
        <f t="shared" si="48"/>
        <v>1700025.6</v>
      </c>
      <c r="N134" s="88">
        <f t="shared" si="48"/>
        <v>1907472</v>
      </c>
      <c r="O134" s="88">
        <f t="shared" si="48"/>
        <v>2155036.8</v>
      </c>
      <c r="P134" s="89">
        <f t="shared" ref="P134:P137" si="49">SUM(D134:O134)</f>
        <v>20954366.58</v>
      </c>
    </row>
    <row r="135" ht="15.75" customHeight="1">
      <c r="B135" s="87" t="s">
        <v>81</v>
      </c>
      <c r="C135" s="45"/>
      <c r="D135" s="22">
        <v>0.0</v>
      </c>
      <c r="E135" s="22">
        <v>0.0</v>
      </c>
      <c r="F135" s="22">
        <v>0.0</v>
      </c>
      <c r="G135" s="22">
        <v>0.0</v>
      </c>
      <c r="H135" s="22">
        <v>0.0</v>
      </c>
      <c r="I135" s="22">
        <v>0.0</v>
      </c>
      <c r="J135" s="22">
        <v>0.0</v>
      </c>
      <c r="K135" s="22">
        <v>0.0</v>
      </c>
      <c r="L135" s="22">
        <v>0.0</v>
      </c>
      <c r="M135" s="22">
        <v>0.0</v>
      </c>
      <c r="N135" s="22">
        <v>0.0</v>
      </c>
      <c r="O135" s="22">
        <v>0.0</v>
      </c>
      <c r="P135" s="89">
        <f t="shared" si="49"/>
        <v>0</v>
      </c>
    </row>
    <row r="136" ht="15.75" customHeight="1">
      <c r="B136" s="87" t="s">
        <v>82</v>
      </c>
      <c r="C136" s="45"/>
      <c r="D136" s="88"/>
      <c r="E136" s="22"/>
      <c r="F136" s="88"/>
      <c r="G136" s="88"/>
      <c r="H136" s="88"/>
      <c r="I136" s="88"/>
      <c r="J136" s="88"/>
      <c r="K136" s="22"/>
      <c r="L136" s="88"/>
      <c r="M136" s="88"/>
      <c r="N136" s="88"/>
      <c r="O136" s="88"/>
      <c r="P136" s="89">
        <f t="shared" si="49"/>
        <v>0</v>
      </c>
    </row>
    <row r="137" ht="15.75" customHeight="1">
      <c r="B137" s="90" t="s">
        <v>83</v>
      </c>
      <c r="C137" s="91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89">
        <f t="shared" si="49"/>
        <v>0</v>
      </c>
    </row>
    <row r="138" ht="15.75" customHeight="1">
      <c r="B138" s="94" t="s">
        <v>84</v>
      </c>
      <c r="C138" s="77"/>
      <c r="D138" s="105">
        <f t="shared" ref="D138:P138" si="50">SUM(D133:D137)</f>
        <v>10908440.4</v>
      </c>
      <c r="E138" s="105">
        <f t="shared" si="50"/>
        <v>10500581.1</v>
      </c>
      <c r="F138" s="105">
        <f t="shared" si="50"/>
        <v>10282595</v>
      </c>
      <c r="G138" s="105">
        <f t="shared" si="50"/>
        <v>12173240.09</v>
      </c>
      <c r="H138" s="105">
        <f t="shared" si="50"/>
        <v>10839437</v>
      </c>
      <c r="I138" s="105">
        <f t="shared" si="50"/>
        <v>7531294.1</v>
      </c>
      <c r="J138" s="105">
        <f t="shared" si="50"/>
        <v>8793321.68</v>
      </c>
      <c r="K138" s="105">
        <f t="shared" si="50"/>
        <v>7613525.7</v>
      </c>
      <c r="L138" s="105">
        <f t="shared" si="50"/>
        <v>8891455.1</v>
      </c>
      <c r="M138" s="105">
        <f t="shared" si="50"/>
        <v>9795385.6</v>
      </c>
      <c r="N138" s="105">
        <f t="shared" si="50"/>
        <v>10990672</v>
      </c>
      <c r="O138" s="105">
        <f t="shared" si="50"/>
        <v>12417116.8</v>
      </c>
      <c r="P138" s="105">
        <f t="shared" si="50"/>
        <v>120737064.6</v>
      </c>
    </row>
    <row r="139" ht="15.75" customHeight="1">
      <c r="B139" s="96" t="str">
        <f>"PAGOS " &amp; C129</f>
        <v>PAGOS 2020</v>
      </c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8"/>
    </row>
    <row r="140" ht="15.75" customHeight="1">
      <c r="B140" s="87" t="s">
        <v>85</v>
      </c>
      <c r="C140" s="45"/>
      <c r="D140" s="88">
        <f t="shared" ref="D140:O140" si="51">D63</f>
        <v>2253810</v>
      </c>
      <c r="E140" s="88">
        <f t="shared" si="51"/>
        <v>2169541.55</v>
      </c>
      <c r="F140" s="88">
        <f t="shared" si="51"/>
        <v>2124503.1</v>
      </c>
      <c r="G140" s="88">
        <f t="shared" si="51"/>
        <v>2515132.25</v>
      </c>
      <c r="H140" s="88">
        <f t="shared" si="51"/>
        <v>2239553.1</v>
      </c>
      <c r="I140" s="88">
        <f t="shared" si="51"/>
        <v>1556052.5</v>
      </c>
      <c r="J140" s="88">
        <f t="shared" si="51"/>
        <v>1816802</v>
      </c>
      <c r="K140" s="88">
        <f t="shared" si="51"/>
        <v>1573042.5</v>
      </c>
      <c r="L140" s="88">
        <f t="shared" si="51"/>
        <v>1837077.5</v>
      </c>
      <c r="M140" s="88">
        <f t="shared" si="51"/>
        <v>2023840</v>
      </c>
      <c r="N140" s="88">
        <f t="shared" si="51"/>
        <v>2270800</v>
      </c>
      <c r="O140" s="88">
        <f t="shared" si="51"/>
        <v>2565520</v>
      </c>
      <c r="P140" s="89">
        <f t="shared" ref="P140:P162" si="53">SUM(D140:O140)</f>
        <v>24945674.5</v>
      </c>
    </row>
    <row r="141" ht="15.75" customHeight="1">
      <c r="B141" s="87" t="s">
        <v>86</v>
      </c>
      <c r="C141" s="45"/>
      <c r="D141" s="88">
        <f t="shared" ref="D141:O141" si="52">D98</f>
        <v>4990</v>
      </c>
      <c r="E141" s="88">
        <f t="shared" si="52"/>
        <v>4990</v>
      </c>
      <c r="F141" s="88">
        <f t="shared" si="52"/>
        <v>4990</v>
      </c>
      <c r="G141" s="88">
        <f t="shared" si="52"/>
        <v>4990</v>
      </c>
      <c r="H141" s="88">
        <f t="shared" si="52"/>
        <v>4990</v>
      </c>
      <c r="I141" s="88">
        <f t="shared" si="52"/>
        <v>4990</v>
      </c>
      <c r="J141" s="88">
        <f t="shared" si="52"/>
        <v>4990</v>
      </c>
      <c r="K141" s="88">
        <f t="shared" si="52"/>
        <v>4990</v>
      </c>
      <c r="L141" s="88">
        <f t="shared" si="52"/>
        <v>4990</v>
      </c>
      <c r="M141" s="88">
        <f t="shared" si="52"/>
        <v>4990</v>
      </c>
      <c r="N141" s="88">
        <f t="shared" si="52"/>
        <v>4990</v>
      </c>
      <c r="O141" s="88">
        <f t="shared" si="52"/>
        <v>4990</v>
      </c>
      <c r="P141" s="89">
        <f t="shared" si="53"/>
        <v>59880</v>
      </c>
    </row>
    <row r="142" ht="15.75" customHeight="1">
      <c r="B142" s="87" t="s">
        <v>87</v>
      </c>
      <c r="C142" s="45"/>
      <c r="D142" s="22">
        <v>0.0</v>
      </c>
      <c r="E142" s="22">
        <v>0.0</v>
      </c>
      <c r="F142" s="22">
        <v>0.0</v>
      </c>
      <c r="G142" s="22">
        <v>0.0</v>
      </c>
      <c r="H142" s="22">
        <v>0.0</v>
      </c>
      <c r="I142" s="22">
        <v>0.0</v>
      </c>
      <c r="J142" s="22">
        <v>0.0</v>
      </c>
      <c r="K142" s="22">
        <v>0.0</v>
      </c>
      <c r="L142" s="22">
        <v>0.0</v>
      </c>
      <c r="M142" s="22">
        <v>2000.0</v>
      </c>
      <c r="N142" s="22">
        <v>0.0</v>
      </c>
      <c r="O142" s="22">
        <v>0.0</v>
      </c>
      <c r="P142" s="89">
        <f t="shared" si="53"/>
        <v>2000</v>
      </c>
    </row>
    <row r="143" ht="15.75" customHeight="1">
      <c r="B143" s="87" t="s">
        <v>88</v>
      </c>
      <c r="C143" s="45"/>
      <c r="D143" s="88">
        <f t="shared" ref="D143:O143" si="54">D100</f>
        <v>870</v>
      </c>
      <c r="E143" s="88">
        <f t="shared" si="54"/>
        <v>870</v>
      </c>
      <c r="F143" s="88">
        <f t="shared" si="54"/>
        <v>870</v>
      </c>
      <c r="G143" s="88">
        <f t="shared" si="54"/>
        <v>870</v>
      </c>
      <c r="H143" s="88">
        <f t="shared" si="54"/>
        <v>870</v>
      </c>
      <c r="I143" s="88">
        <f t="shared" si="54"/>
        <v>870</v>
      </c>
      <c r="J143" s="88">
        <f t="shared" si="54"/>
        <v>870</v>
      </c>
      <c r="K143" s="88">
        <f t="shared" si="54"/>
        <v>870</v>
      </c>
      <c r="L143" s="88">
        <f t="shared" si="54"/>
        <v>870</v>
      </c>
      <c r="M143" s="88">
        <f t="shared" si="54"/>
        <v>870</v>
      </c>
      <c r="N143" s="88">
        <f t="shared" si="54"/>
        <v>870</v>
      </c>
      <c r="O143" s="88">
        <f t="shared" si="54"/>
        <v>870</v>
      </c>
      <c r="P143" s="89">
        <f t="shared" si="53"/>
        <v>10440</v>
      </c>
    </row>
    <row r="144" ht="15.75" customHeight="1">
      <c r="B144" s="87" t="s">
        <v>89</v>
      </c>
      <c r="C144" s="45"/>
      <c r="D144" s="22">
        <v>200.0</v>
      </c>
      <c r="E144" s="22">
        <v>0.0</v>
      </c>
      <c r="F144" s="22">
        <v>0.0</v>
      </c>
      <c r="G144" s="22">
        <v>200.0</v>
      </c>
      <c r="H144" s="22">
        <v>0.0</v>
      </c>
      <c r="I144" s="22">
        <v>0.0</v>
      </c>
      <c r="J144" s="22">
        <v>200.0</v>
      </c>
      <c r="K144" s="22">
        <v>0.0</v>
      </c>
      <c r="L144" s="22">
        <v>0.0</v>
      </c>
      <c r="M144" s="22">
        <v>200.0</v>
      </c>
      <c r="N144" s="22">
        <v>0.0</v>
      </c>
      <c r="O144" s="22">
        <v>0.0</v>
      </c>
      <c r="P144" s="89">
        <f t="shared" si="53"/>
        <v>800</v>
      </c>
    </row>
    <row r="145" ht="15.75" customHeight="1">
      <c r="B145" s="87" t="s">
        <v>90</v>
      </c>
      <c r="C145" s="45"/>
      <c r="D145" s="22">
        <v>600.0</v>
      </c>
      <c r="E145" s="22">
        <v>0.0</v>
      </c>
      <c r="F145" s="22">
        <v>0.0</v>
      </c>
      <c r="G145" s="22">
        <v>600.0</v>
      </c>
      <c r="H145" s="22">
        <v>0.0</v>
      </c>
      <c r="I145" s="22">
        <v>0.0</v>
      </c>
      <c r="J145" s="22">
        <v>600.0</v>
      </c>
      <c r="K145" s="22">
        <v>0.0</v>
      </c>
      <c r="L145" s="22">
        <v>0.0</v>
      </c>
      <c r="M145" s="22">
        <v>600.0</v>
      </c>
      <c r="N145" s="22">
        <v>0.0</v>
      </c>
      <c r="O145" s="22">
        <v>0.0</v>
      </c>
      <c r="P145" s="89">
        <f t="shared" si="53"/>
        <v>2400</v>
      </c>
    </row>
    <row r="146" ht="15.75" customHeight="1">
      <c r="B146" s="87" t="s">
        <v>91</v>
      </c>
      <c r="C146" s="45"/>
      <c r="D146" s="22">
        <v>500.0</v>
      </c>
      <c r="E146" s="22">
        <v>500.0</v>
      </c>
      <c r="F146" s="22">
        <v>500.0</v>
      </c>
      <c r="G146" s="22">
        <v>500.0</v>
      </c>
      <c r="H146" s="22">
        <v>1000.0</v>
      </c>
      <c r="I146" s="22">
        <v>500.0</v>
      </c>
      <c r="J146" s="22">
        <v>500.0</v>
      </c>
      <c r="K146" s="22">
        <v>500.0</v>
      </c>
      <c r="L146" s="22">
        <v>500.0</v>
      </c>
      <c r="M146" s="22">
        <v>500.0</v>
      </c>
      <c r="N146" s="22">
        <v>500.0</v>
      </c>
      <c r="O146" s="22">
        <v>500.0</v>
      </c>
      <c r="P146" s="89">
        <f t="shared" si="53"/>
        <v>6500</v>
      </c>
    </row>
    <row r="147" ht="15.75" customHeight="1">
      <c r="B147" s="87" t="s">
        <v>92</v>
      </c>
      <c r="C147" s="45"/>
      <c r="D147" s="22">
        <v>30000.0</v>
      </c>
      <c r="E147" s="22">
        <v>30000.0</v>
      </c>
      <c r="F147" s="22">
        <v>30000.0</v>
      </c>
      <c r="G147" s="22">
        <v>30000.0</v>
      </c>
      <c r="H147" s="22">
        <v>30000.0</v>
      </c>
      <c r="I147" s="22">
        <v>30000.0</v>
      </c>
      <c r="J147" s="22">
        <v>30000.0</v>
      </c>
      <c r="K147" s="22">
        <v>30000.0</v>
      </c>
      <c r="L147" s="22">
        <v>30000.0</v>
      </c>
      <c r="M147" s="22">
        <v>30000.0</v>
      </c>
      <c r="N147" s="22">
        <v>30000.0</v>
      </c>
      <c r="O147" s="22">
        <v>30000.0</v>
      </c>
      <c r="P147" s="89">
        <f t="shared" si="53"/>
        <v>360000</v>
      </c>
    </row>
    <row r="148" ht="15.75" customHeight="1">
      <c r="B148" s="87" t="s">
        <v>93</v>
      </c>
      <c r="C148" s="45"/>
      <c r="D148" s="22">
        <v>200.0</v>
      </c>
      <c r="E148" s="22">
        <v>200.0</v>
      </c>
      <c r="F148" s="22">
        <v>200.0</v>
      </c>
      <c r="G148" s="22">
        <v>200.0</v>
      </c>
      <c r="H148" s="22">
        <v>200.0</v>
      </c>
      <c r="I148" s="22">
        <v>200.0</v>
      </c>
      <c r="J148" s="22">
        <v>200.0</v>
      </c>
      <c r="K148" s="22">
        <v>200.0</v>
      </c>
      <c r="L148" s="22">
        <v>200.0</v>
      </c>
      <c r="M148" s="22">
        <v>200.0</v>
      </c>
      <c r="N148" s="22">
        <v>200.0</v>
      </c>
      <c r="O148" s="22">
        <v>200.0</v>
      </c>
      <c r="P148" s="89">
        <f t="shared" si="53"/>
        <v>2400</v>
      </c>
    </row>
    <row r="149" ht="15.75" customHeight="1">
      <c r="B149" s="87" t="s">
        <v>94</v>
      </c>
      <c r="C149" s="45"/>
      <c r="D149" s="22">
        <f t="shared" ref="D149:M149" si="55">D106</f>
        <v>500</v>
      </c>
      <c r="E149" s="22">
        <f t="shared" si="55"/>
        <v>500</v>
      </c>
      <c r="F149" s="22">
        <f t="shared" si="55"/>
        <v>500</v>
      </c>
      <c r="G149" s="22">
        <f t="shared" si="55"/>
        <v>500</v>
      </c>
      <c r="H149" s="22">
        <f t="shared" si="55"/>
        <v>500</v>
      </c>
      <c r="I149" s="22">
        <f t="shared" si="55"/>
        <v>500</v>
      </c>
      <c r="J149" s="22">
        <f t="shared" si="55"/>
        <v>500</v>
      </c>
      <c r="K149" s="22">
        <f t="shared" si="55"/>
        <v>500</v>
      </c>
      <c r="L149" s="22">
        <f t="shared" si="55"/>
        <v>500</v>
      </c>
      <c r="M149" s="22">
        <f t="shared" si="55"/>
        <v>500</v>
      </c>
      <c r="N149" s="22">
        <v>1000.0</v>
      </c>
      <c r="O149" s="22">
        <f>O106</f>
        <v>500</v>
      </c>
      <c r="P149" s="89">
        <f t="shared" si="53"/>
        <v>6500</v>
      </c>
    </row>
    <row r="150" ht="15.75" customHeight="1">
      <c r="B150" s="87" t="s">
        <v>95</v>
      </c>
      <c r="C150" s="45"/>
      <c r="D150" s="22">
        <v>0.0</v>
      </c>
      <c r="E150" s="22">
        <v>0.0</v>
      </c>
      <c r="F150" s="22">
        <v>0.0</v>
      </c>
      <c r="G150" s="22">
        <v>0.0</v>
      </c>
      <c r="H150" s="22">
        <v>0.0</v>
      </c>
      <c r="I150" s="22">
        <v>0.0</v>
      </c>
      <c r="J150" s="22">
        <v>0.0</v>
      </c>
      <c r="K150" s="22">
        <v>0.0</v>
      </c>
      <c r="L150" s="22">
        <v>0.0</v>
      </c>
      <c r="M150" s="22">
        <v>0.0</v>
      </c>
      <c r="N150" s="22">
        <v>0.0</v>
      </c>
      <c r="O150" s="22">
        <v>0.0</v>
      </c>
      <c r="P150" s="89">
        <f t="shared" si="53"/>
        <v>0</v>
      </c>
    </row>
    <row r="151" ht="15.75" customHeight="1">
      <c r="B151" s="87" t="s">
        <v>96</v>
      </c>
      <c r="C151" s="45"/>
      <c r="D151" s="22">
        <v>0.0</v>
      </c>
      <c r="E151" s="22">
        <v>0.0</v>
      </c>
      <c r="F151" s="22">
        <v>0.0</v>
      </c>
      <c r="G151" s="22">
        <v>0.0</v>
      </c>
      <c r="H151" s="22">
        <v>0.0</v>
      </c>
      <c r="I151" s="22">
        <v>0.0</v>
      </c>
      <c r="J151" s="22">
        <v>0.0</v>
      </c>
      <c r="K151" s="22">
        <v>0.0</v>
      </c>
      <c r="L151" s="22">
        <v>0.0</v>
      </c>
      <c r="M151" s="22">
        <v>0.0</v>
      </c>
      <c r="N151" s="22">
        <v>0.0</v>
      </c>
      <c r="O151" s="22">
        <v>0.0</v>
      </c>
      <c r="P151" s="89">
        <f t="shared" si="53"/>
        <v>0</v>
      </c>
    </row>
    <row r="152" ht="15.75" customHeight="1">
      <c r="B152" s="87" t="s">
        <v>97</v>
      </c>
      <c r="C152" s="45"/>
      <c r="D152" s="88">
        <f>C75</f>
        <v>102900</v>
      </c>
      <c r="E152" s="88">
        <f>D152</f>
        <v>102900</v>
      </c>
      <c r="F152" s="88">
        <f>D152</f>
        <v>102900</v>
      </c>
      <c r="G152" s="88">
        <f t="shared" ref="G152:I152" si="56">F152</f>
        <v>102900</v>
      </c>
      <c r="H152" s="88">
        <f t="shared" si="56"/>
        <v>102900</v>
      </c>
      <c r="I152" s="88">
        <f t="shared" si="56"/>
        <v>102900</v>
      </c>
      <c r="J152" s="88">
        <f>D152</f>
        <v>102900</v>
      </c>
      <c r="K152" s="88">
        <f>J152</f>
        <v>102900</v>
      </c>
      <c r="L152" s="88">
        <f>D152</f>
        <v>102900</v>
      </c>
      <c r="M152" s="88">
        <f>L152</f>
        <v>102900</v>
      </c>
      <c r="N152" s="88">
        <f>D152</f>
        <v>102900</v>
      </c>
      <c r="O152" s="88">
        <f>N152</f>
        <v>102900</v>
      </c>
      <c r="P152" s="89">
        <f t="shared" si="53"/>
        <v>1234800</v>
      </c>
    </row>
    <row r="153" ht="15.75" customHeight="1">
      <c r="B153" s="87" t="s">
        <v>98</v>
      </c>
      <c r="C153" s="45"/>
      <c r="D153" s="22">
        <f t="shared" ref="D153:O153" si="57">D152*$C$79</f>
        <v>32413.5</v>
      </c>
      <c r="E153" s="22">
        <f t="shared" si="57"/>
        <v>32413.5</v>
      </c>
      <c r="F153" s="22">
        <f t="shared" si="57"/>
        <v>32413.5</v>
      </c>
      <c r="G153" s="22">
        <f t="shared" si="57"/>
        <v>32413.5</v>
      </c>
      <c r="H153" s="22">
        <f t="shared" si="57"/>
        <v>32413.5</v>
      </c>
      <c r="I153" s="22">
        <f t="shared" si="57"/>
        <v>32413.5</v>
      </c>
      <c r="J153" s="22">
        <f t="shared" si="57"/>
        <v>32413.5</v>
      </c>
      <c r="K153" s="22">
        <f t="shared" si="57"/>
        <v>32413.5</v>
      </c>
      <c r="L153" s="22">
        <f t="shared" si="57"/>
        <v>32413.5</v>
      </c>
      <c r="M153" s="22">
        <f t="shared" si="57"/>
        <v>32413.5</v>
      </c>
      <c r="N153" s="22">
        <f t="shared" si="57"/>
        <v>32413.5</v>
      </c>
      <c r="O153" s="22">
        <f t="shared" si="57"/>
        <v>32413.5</v>
      </c>
      <c r="P153" s="89">
        <f t="shared" si="53"/>
        <v>388962</v>
      </c>
    </row>
    <row r="154" ht="15.75" customHeight="1">
      <c r="B154" s="87" t="s">
        <v>99</v>
      </c>
      <c r="C154" s="45"/>
      <c r="D154" s="22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9">
        <f t="shared" si="53"/>
        <v>0</v>
      </c>
    </row>
    <row r="155" ht="15.75" customHeight="1">
      <c r="B155" s="87" t="s">
        <v>100</v>
      </c>
      <c r="C155" s="45"/>
      <c r="D155" s="88"/>
      <c r="E155" s="88"/>
      <c r="F155" s="88"/>
      <c r="G155" s="88"/>
      <c r="H155" s="88"/>
      <c r="I155" s="22"/>
      <c r="J155" s="88"/>
      <c r="K155" s="88"/>
      <c r="L155" s="88"/>
      <c r="M155" s="22"/>
      <c r="N155" s="88"/>
      <c r="O155" s="88"/>
      <c r="P155" s="89">
        <f t="shared" si="53"/>
        <v>0</v>
      </c>
    </row>
    <row r="156" ht="15.75" customHeight="1">
      <c r="B156" s="87" t="s">
        <v>101</v>
      </c>
      <c r="C156" s="45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9">
        <f t="shared" si="53"/>
        <v>0</v>
      </c>
    </row>
    <row r="157" ht="15.75" customHeight="1">
      <c r="B157" s="87" t="s">
        <v>102</v>
      </c>
      <c r="C157" s="45"/>
      <c r="D157" s="88"/>
      <c r="E157" s="22"/>
      <c r="F157" s="22"/>
      <c r="G157" s="88"/>
      <c r="H157" s="88"/>
      <c r="I157" s="88"/>
      <c r="J157" s="88"/>
      <c r="K157" s="88"/>
      <c r="L157" s="22"/>
      <c r="M157" s="88"/>
      <c r="N157" s="88"/>
      <c r="O157" s="88"/>
      <c r="P157" s="89">
        <f t="shared" si="53"/>
        <v>0</v>
      </c>
    </row>
    <row r="158" ht="15.75" customHeight="1">
      <c r="B158" s="87" t="s">
        <v>103</v>
      </c>
      <c r="C158" s="45"/>
      <c r="D158" s="22">
        <v>5000.0</v>
      </c>
      <c r="E158" s="22">
        <v>5000.0</v>
      </c>
      <c r="F158" s="22">
        <v>5000.0</v>
      </c>
      <c r="G158" s="22">
        <v>5000.0</v>
      </c>
      <c r="H158" s="22">
        <v>5000.0</v>
      </c>
      <c r="I158" s="22">
        <v>5000.0</v>
      </c>
      <c r="J158" s="22">
        <v>5000.0</v>
      </c>
      <c r="K158" s="22">
        <v>5000.0</v>
      </c>
      <c r="L158" s="22">
        <v>5000.0</v>
      </c>
      <c r="M158" s="22">
        <v>5000.0</v>
      </c>
      <c r="N158" s="22">
        <v>5000.0</v>
      </c>
      <c r="O158" s="22">
        <v>5000.0</v>
      </c>
      <c r="P158" s="89">
        <f t="shared" si="53"/>
        <v>60000</v>
      </c>
    </row>
    <row r="159" ht="15.75" customHeight="1">
      <c r="B159" s="87" t="s">
        <v>104</v>
      </c>
      <c r="C159" s="45"/>
      <c r="D159" s="22">
        <v>0.0</v>
      </c>
      <c r="E159" s="22">
        <v>0.0</v>
      </c>
      <c r="F159" s="22">
        <v>0.0</v>
      </c>
      <c r="G159" s="22">
        <v>0.0</v>
      </c>
      <c r="H159" s="22">
        <v>0.0</v>
      </c>
      <c r="I159" s="22">
        <v>0.0</v>
      </c>
      <c r="J159" s="22">
        <v>0.0</v>
      </c>
      <c r="K159" s="22">
        <v>0.0</v>
      </c>
      <c r="L159" s="22">
        <v>0.0</v>
      </c>
      <c r="M159" s="22">
        <v>0.0</v>
      </c>
      <c r="N159" s="22">
        <v>0.0</v>
      </c>
      <c r="O159" s="22">
        <v>0.0</v>
      </c>
      <c r="P159" s="89">
        <f t="shared" si="53"/>
        <v>0</v>
      </c>
    </row>
    <row r="160" ht="15.75" customHeight="1">
      <c r="B160" s="87" t="s">
        <v>105</v>
      </c>
      <c r="C160" s="45"/>
      <c r="D160" s="22">
        <v>100.0</v>
      </c>
      <c r="E160" s="22">
        <v>100.0</v>
      </c>
      <c r="F160" s="22">
        <v>100.0</v>
      </c>
      <c r="G160" s="22">
        <v>100.0</v>
      </c>
      <c r="H160" s="22">
        <v>100.0</v>
      </c>
      <c r="I160" s="22">
        <v>100.0</v>
      </c>
      <c r="J160" s="22">
        <v>100.0</v>
      </c>
      <c r="K160" s="22">
        <v>100.0</v>
      </c>
      <c r="L160" s="22">
        <v>100.0</v>
      </c>
      <c r="M160" s="22">
        <v>100.0</v>
      </c>
      <c r="N160" s="22">
        <v>100.0</v>
      </c>
      <c r="O160" s="22">
        <v>100.0</v>
      </c>
      <c r="P160" s="89">
        <f t="shared" si="53"/>
        <v>1200</v>
      </c>
    </row>
    <row r="161" ht="15.75" customHeight="1">
      <c r="B161" s="87" t="str">
        <f>"IVA soportado ("&amp;$C$83*100&amp;"%)"</f>
        <v>IVA soportado (21%)</v>
      </c>
      <c r="C161" s="45"/>
      <c r="D161" s="88">
        <f t="shared" ref="D161:O161" si="58">SUM(D140:D151)*$C$84</f>
        <v>481250.7</v>
      </c>
      <c r="E161" s="88">
        <f t="shared" si="58"/>
        <v>463386.3255</v>
      </c>
      <c r="F161" s="88">
        <f t="shared" si="58"/>
        <v>453928.251</v>
      </c>
      <c r="G161" s="88">
        <f t="shared" si="58"/>
        <v>536128.3725</v>
      </c>
      <c r="H161" s="88">
        <f t="shared" si="58"/>
        <v>478193.751</v>
      </c>
      <c r="I161" s="88">
        <f t="shared" si="58"/>
        <v>334553.625</v>
      </c>
      <c r="J161" s="88">
        <f t="shared" si="58"/>
        <v>389479.02</v>
      </c>
      <c r="K161" s="88">
        <f t="shared" si="58"/>
        <v>338121.525</v>
      </c>
      <c r="L161" s="88">
        <f t="shared" si="58"/>
        <v>393568.875</v>
      </c>
      <c r="M161" s="88">
        <f t="shared" si="58"/>
        <v>433377</v>
      </c>
      <c r="N161" s="88">
        <f t="shared" si="58"/>
        <v>484755.6</v>
      </c>
      <c r="O161" s="88">
        <f t="shared" si="58"/>
        <v>546541.8</v>
      </c>
      <c r="P161" s="89">
        <f t="shared" si="53"/>
        <v>5333284.845</v>
      </c>
    </row>
    <row r="162" ht="15.75" customHeight="1">
      <c r="B162" s="90" t="s">
        <v>106</v>
      </c>
      <c r="C162" s="91"/>
      <c r="D162" s="92">
        <f>(SUM(M91:O91)-SUM(M118:O118))
</f>
        <v>4245760.26</v>
      </c>
      <c r="E162" s="93"/>
      <c r="F162" s="93"/>
      <c r="G162" s="93">
        <f>(SUM(D134:F134)-SUM(D161:F161))
</f>
        <v>4101632.63</v>
      </c>
      <c r="H162" s="93"/>
      <c r="I162" s="93"/>
      <c r="J162" s="93">
        <f>(SUM(G134:I134)-SUM(G161:I161))
</f>
        <v>3952144.046</v>
      </c>
      <c r="K162" s="93"/>
      <c r="L162" s="93"/>
      <c r="M162" s="93">
        <f>(SUM(J134:L134)-SUM(J161:L161))
</f>
        <v>3269445.06</v>
      </c>
      <c r="N162" s="93"/>
      <c r="O162" s="93"/>
      <c r="P162" s="89">
        <f t="shared" si="53"/>
        <v>15568982</v>
      </c>
    </row>
    <row r="163" ht="15.75" customHeight="1">
      <c r="B163" s="94" t="s">
        <v>107</v>
      </c>
      <c r="C163" s="77"/>
      <c r="D163" s="105">
        <f t="shared" ref="D163:P163" si="59">SUM(D140:D162)</f>
        <v>7159094.46</v>
      </c>
      <c r="E163" s="105">
        <f t="shared" si="59"/>
        <v>2810401.376</v>
      </c>
      <c r="F163" s="105">
        <f t="shared" si="59"/>
        <v>2755904.851</v>
      </c>
      <c r="G163" s="105">
        <f t="shared" si="59"/>
        <v>7331166.752</v>
      </c>
      <c r="H163" s="105">
        <f t="shared" si="59"/>
        <v>2895720.351</v>
      </c>
      <c r="I163" s="105">
        <f t="shared" si="59"/>
        <v>2068079.625</v>
      </c>
      <c r="J163" s="105">
        <f t="shared" si="59"/>
        <v>6336698.566</v>
      </c>
      <c r="K163" s="105">
        <f t="shared" si="59"/>
        <v>2088637.525</v>
      </c>
      <c r="L163" s="105">
        <f t="shared" si="59"/>
        <v>2408119.875</v>
      </c>
      <c r="M163" s="105">
        <f t="shared" si="59"/>
        <v>5906935.56</v>
      </c>
      <c r="N163" s="105">
        <f t="shared" si="59"/>
        <v>2933529.1</v>
      </c>
      <c r="O163" s="105">
        <f t="shared" si="59"/>
        <v>3289535.3</v>
      </c>
      <c r="P163" s="105">
        <f t="shared" si="59"/>
        <v>47983823.34</v>
      </c>
    </row>
    <row r="164" ht="15.75" customHeight="1">
      <c r="B164" s="100" t="s">
        <v>108</v>
      </c>
      <c r="C164" s="101"/>
      <c r="D164" s="102">
        <f t="shared" ref="D164:O164" si="60">D138-D163</f>
        <v>3749345.94</v>
      </c>
      <c r="E164" s="102">
        <f t="shared" si="60"/>
        <v>7690179.727</v>
      </c>
      <c r="F164" s="102">
        <f t="shared" si="60"/>
        <v>7526690.153</v>
      </c>
      <c r="G164" s="102">
        <f t="shared" si="60"/>
        <v>4842073.338</v>
      </c>
      <c r="H164" s="102">
        <f t="shared" si="60"/>
        <v>7943716.653</v>
      </c>
      <c r="I164" s="102">
        <f t="shared" si="60"/>
        <v>5463214.475</v>
      </c>
      <c r="J164" s="102">
        <f t="shared" si="60"/>
        <v>2456623.115</v>
      </c>
      <c r="K164" s="102">
        <f t="shared" si="60"/>
        <v>5524888.175</v>
      </c>
      <c r="L164" s="102">
        <f t="shared" si="60"/>
        <v>6483335.225</v>
      </c>
      <c r="M164" s="102">
        <f t="shared" si="60"/>
        <v>3888450.04</v>
      </c>
      <c r="N164" s="102">
        <f t="shared" si="60"/>
        <v>8057142.9</v>
      </c>
      <c r="O164" s="102">
        <f t="shared" si="60"/>
        <v>9127581.5</v>
      </c>
      <c r="P164" s="105">
        <f t="shared" ref="P164:P165" si="62">SUM(P141:P163)</f>
        <v>71021972.18</v>
      </c>
    </row>
    <row r="165" ht="15.75" customHeight="1">
      <c r="B165" s="87" t="s">
        <v>109</v>
      </c>
      <c r="C165" s="45"/>
      <c r="D165" s="88">
        <f>D164</f>
        <v>3749345.94</v>
      </c>
      <c r="E165" s="88">
        <f t="shared" ref="E165:O165" si="61">D165+E164</f>
        <v>11439525.67</v>
      </c>
      <c r="F165" s="88">
        <f t="shared" si="61"/>
        <v>18966215.82</v>
      </c>
      <c r="G165" s="88">
        <f t="shared" si="61"/>
        <v>23808289.16</v>
      </c>
      <c r="H165" s="88">
        <f t="shared" si="61"/>
        <v>31752005.81</v>
      </c>
      <c r="I165" s="88">
        <f t="shared" si="61"/>
        <v>37215220.29</v>
      </c>
      <c r="J165" s="88">
        <f t="shared" si="61"/>
        <v>39671843.4</v>
      </c>
      <c r="K165" s="88">
        <f t="shared" si="61"/>
        <v>45196731.58</v>
      </c>
      <c r="L165" s="88">
        <f t="shared" si="61"/>
        <v>51680066.8</v>
      </c>
      <c r="M165" s="88">
        <f t="shared" si="61"/>
        <v>55568516.84</v>
      </c>
      <c r="N165" s="88">
        <f t="shared" si="61"/>
        <v>63625659.74</v>
      </c>
      <c r="O165" s="88">
        <f t="shared" si="61"/>
        <v>72753241.24</v>
      </c>
      <c r="P165" s="105">
        <f t="shared" si="62"/>
        <v>141984064.4</v>
      </c>
    </row>
    <row r="166" ht="15.75" customHeight="1">
      <c r="P166" s="1"/>
    </row>
    <row r="167" ht="15.75" customHeight="1">
      <c r="P167" s="1"/>
    </row>
    <row r="168" ht="15.75" customHeight="1">
      <c r="P168" s="1"/>
    </row>
    <row r="169" ht="15.75" customHeight="1">
      <c r="P169" s="1"/>
    </row>
    <row r="170" ht="15.75" customHeight="1">
      <c r="P170" s="1"/>
    </row>
    <row r="171" ht="15.75" customHeight="1">
      <c r="P171" s="1"/>
    </row>
    <row r="172" ht="15.75" customHeight="1">
      <c r="P172" s="1"/>
    </row>
    <row r="173" ht="15.75" customHeight="1">
      <c r="P173" s="1"/>
    </row>
    <row r="174" ht="15.75" customHeight="1">
      <c r="P174" s="1"/>
    </row>
    <row r="175" ht="15.75" customHeight="1">
      <c r="P175" s="1"/>
    </row>
    <row r="176" ht="15.75" customHeight="1">
      <c r="P176" s="1"/>
    </row>
    <row r="177" ht="15.75" customHeight="1">
      <c r="P177" s="1"/>
    </row>
    <row r="178" ht="15.75" customHeight="1">
      <c r="P178" s="1"/>
    </row>
    <row r="179" ht="15.75" customHeight="1">
      <c r="P179" s="1"/>
    </row>
    <row r="180" ht="15.75" customHeight="1">
      <c r="P180" s="1"/>
    </row>
    <row r="181" ht="15.75" customHeight="1">
      <c r="P181" s="1"/>
    </row>
    <row r="182" ht="15.75" customHeight="1">
      <c r="P182" s="1"/>
    </row>
    <row r="183" ht="15.75" customHeight="1">
      <c r="P183" s="1"/>
    </row>
    <row r="184" ht="15.75" customHeight="1">
      <c r="P184" s="1"/>
    </row>
    <row r="185" ht="15.75" customHeight="1">
      <c r="P185" s="1"/>
    </row>
    <row r="186" ht="15.75" customHeight="1">
      <c r="P186" s="1"/>
    </row>
    <row r="187" ht="15.75" customHeight="1">
      <c r="P187" s="1"/>
    </row>
    <row r="188" ht="15.75" customHeight="1">
      <c r="P188" s="1"/>
    </row>
    <row r="189" ht="15.75" customHeight="1">
      <c r="P189" s="1"/>
    </row>
    <row r="190" ht="15.75" customHeight="1">
      <c r="P190" s="1"/>
    </row>
    <row r="191" ht="15.75" customHeight="1">
      <c r="P191" s="1"/>
    </row>
    <row r="192" ht="15.75" customHeight="1">
      <c r="P192" s="1"/>
    </row>
    <row r="193" ht="15.75" customHeight="1">
      <c r="P193" s="1"/>
    </row>
    <row r="194" ht="15.75" customHeight="1">
      <c r="P194" s="1"/>
    </row>
    <row r="195" ht="15.75" customHeight="1">
      <c r="P195" s="1"/>
    </row>
    <row r="196" ht="15.75" customHeight="1">
      <c r="P196" s="1"/>
    </row>
    <row r="197" ht="15.75" customHeight="1">
      <c r="P197" s="1"/>
    </row>
    <row r="198" ht="15.75" customHeight="1">
      <c r="P198" s="1"/>
    </row>
    <row r="199" ht="15.75" customHeight="1">
      <c r="P199" s="1"/>
    </row>
    <row r="200" ht="15.75" customHeight="1">
      <c r="P200" s="1"/>
    </row>
    <row r="201" ht="15.75" customHeight="1">
      <c r="P201" s="1"/>
    </row>
    <row r="202" ht="15.75" customHeight="1">
      <c r="P202" s="1"/>
    </row>
    <row r="203" ht="15.75" customHeight="1">
      <c r="P203" s="1"/>
    </row>
    <row r="204" ht="15.75" customHeight="1">
      <c r="P204" s="1"/>
    </row>
    <row r="205" ht="15.75" customHeight="1">
      <c r="P205" s="1"/>
    </row>
    <row r="206" ht="15.75" customHeight="1">
      <c r="P206" s="1"/>
    </row>
    <row r="207" ht="15.75" customHeight="1">
      <c r="P207" s="1"/>
    </row>
    <row r="208" ht="15.75" customHeight="1">
      <c r="P208" s="1"/>
    </row>
    <row r="209" ht="15.75" customHeight="1">
      <c r="P209" s="1"/>
    </row>
    <row r="210" ht="15.75" customHeight="1">
      <c r="P210" s="1"/>
    </row>
    <row r="211" ht="15.75" customHeight="1">
      <c r="P211" s="1"/>
    </row>
    <row r="212" ht="15.75" customHeight="1">
      <c r="P212" s="1"/>
    </row>
    <row r="213" ht="15.75" customHeight="1">
      <c r="P213" s="1"/>
    </row>
    <row r="214" ht="15.75" customHeight="1">
      <c r="P214" s="1"/>
    </row>
    <row r="215" ht="15.75" customHeight="1">
      <c r="P215" s="1"/>
    </row>
    <row r="216" ht="15.75" customHeight="1">
      <c r="P216" s="1"/>
    </row>
    <row r="217" ht="15.75" customHeight="1">
      <c r="P217" s="1"/>
    </row>
    <row r="218" ht="15.75" customHeight="1">
      <c r="P218" s="1"/>
    </row>
    <row r="219" ht="15.75" customHeight="1">
      <c r="P219" s="1"/>
    </row>
    <row r="220" ht="15.75" customHeight="1">
      <c r="P220" s="1"/>
    </row>
    <row r="221" ht="15.75" customHeight="1">
      <c r="P221" s="1"/>
    </row>
    <row r="222" ht="15.75" customHeight="1">
      <c r="P222" s="1"/>
    </row>
    <row r="223" ht="15.75" customHeight="1">
      <c r="P223" s="1"/>
    </row>
    <row r="224" ht="15.75" customHeight="1">
      <c r="P224" s="1"/>
    </row>
    <row r="225" ht="15.75" customHeight="1">
      <c r="P225" s="1"/>
    </row>
    <row r="226" ht="15.75" customHeight="1">
      <c r="P226" s="1"/>
    </row>
    <row r="227" ht="15.75" customHeight="1">
      <c r="P227" s="1"/>
    </row>
    <row r="228" ht="15.75" customHeight="1">
      <c r="P228" s="1"/>
    </row>
    <row r="229" ht="15.75" customHeight="1">
      <c r="P229" s="1"/>
    </row>
    <row r="230" ht="15.75" customHeight="1">
      <c r="P230" s="1"/>
    </row>
    <row r="231" ht="15.75" customHeight="1">
      <c r="P231" s="1"/>
    </row>
    <row r="232" ht="15.75" customHeight="1">
      <c r="P232" s="1"/>
    </row>
    <row r="233" ht="15.75" customHeight="1">
      <c r="P233" s="1"/>
    </row>
    <row r="234" ht="15.75" customHeight="1">
      <c r="P234" s="1"/>
    </row>
    <row r="235" ht="15.75" customHeight="1">
      <c r="P235" s="1"/>
    </row>
    <row r="236" ht="15.75" customHeight="1">
      <c r="P236" s="1"/>
    </row>
    <row r="237" ht="15.75" customHeight="1">
      <c r="P237" s="1"/>
    </row>
    <row r="238" ht="15.75" customHeight="1">
      <c r="P238" s="1"/>
    </row>
    <row r="239" ht="15.75" customHeight="1">
      <c r="P239" s="1"/>
    </row>
    <row r="240" ht="15.75" customHeight="1">
      <c r="P240" s="1"/>
    </row>
    <row r="241" ht="15.75" customHeight="1">
      <c r="P241" s="1"/>
    </row>
    <row r="242" ht="15.75" customHeight="1">
      <c r="P242" s="1"/>
    </row>
    <row r="243" ht="15.75" customHeight="1">
      <c r="P243" s="1"/>
    </row>
    <row r="244" ht="15.75" customHeight="1">
      <c r="P244" s="1"/>
    </row>
    <row r="245" ht="15.75" customHeight="1">
      <c r="P245" s="1"/>
    </row>
    <row r="246" ht="15.75" customHeight="1">
      <c r="P246" s="1"/>
    </row>
    <row r="247" ht="15.75" customHeight="1">
      <c r="P247" s="1"/>
    </row>
    <row r="248" ht="15.75" customHeight="1">
      <c r="P248" s="1"/>
    </row>
    <row r="249" ht="15.75" customHeight="1">
      <c r="P249" s="1"/>
    </row>
    <row r="250" ht="15.75" customHeight="1">
      <c r="P250" s="1"/>
    </row>
    <row r="251" ht="15.75" customHeight="1">
      <c r="P251" s="1"/>
    </row>
    <row r="252" ht="15.75" customHeight="1">
      <c r="P252" s="1"/>
    </row>
    <row r="253" ht="15.75" customHeight="1">
      <c r="P253" s="1"/>
    </row>
    <row r="254" ht="15.75" customHeight="1">
      <c r="P254" s="1"/>
    </row>
    <row r="255" ht="15.75" customHeight="1">
      <c r="P255" s="1"/>
    </row>
    <row r="256" ht="15.75" customHeight="1">
      <c r="P256" s="1"/>
    </row>
    <row r="257" ht="15.75" customHeight="1">
      <c r="P257" s="1"/>
    </row>
    <row r="258" ht="15.75" customHeight="1">
      <c r="P258" s="1"/>
    </row>
    <row r="259" ht="15.75" customHeight="1">
      <c r="P259" s="1"/>
    </row>
    <row r="260" ht="15.75" customHeight="1">
      <c r="P260" s="1"/>
    </row>
    <row r="261" ht="15.75" customHeight="1">
      <c r="P261" s="1"/>
    </row>
    <row r="262" ht="15.75" customHeight="1">
      <c r="P262" s="1"/>
    </row>
    <row r="263" ht="15.75" customHeight="1">
      <c r="P263" s="1"/>
    </row>
    <row r="264" ht="15.75" customHeight="1">
      <c r="P264" s="1"/>
    </row>
    <row r="265" ht="15.75" customHeight="1">
      <c r="P265" s="1"/>
    </row>
    <row r="266" ht="15.75" customHeight="1">
      <c r="P266" s="1"/>
    </row>
    <row r="267" ht="15.75" customHeight="1">
      <c r="P267" s="1"/>
    </row>
    <row r="268" ht="15.75" customHeight="1">
      <c r="P268" s="1"/>
    </row>
    <row r="269" ht="15.75" customHeight="1">
      <c r="P269" s="1"/>
    </row>
    <row r="270" ht="15.75" customHeight="1">
      <c r="P270" s="1"/>
    </row>
    <row r="271" ht="15.75" customHeight="1">
      <c r="P271" s="1"/>
    </row>
    <row r="272" ht="15.75" customHeight="1">
      <c r="P272" s="1"/>
    </row>
    <row r="273" ht="15.75" customHeight="1">
      <c r="P273" s="1"/>
    </row>
    <row r="274" ht="15.75" customHeight="1">
      <c r="P274" s="1"/>
    </row>
    <row r="275" ht="15.75" customHeight="1">
      <c r="P275" s="1"/>
    </row>
    <row r="276" ht="15.75" customHeight="1">
      <c r="P276" s="1"/>
    </row>
    <row r="277" ht="15.75" customHeight="1">
      <c r="P277" s="1"/>
    </row>
    <row r="278" ht="15.75" customHeight="1">
      <c r="P278" s="1"/>
    </row>
    <row r="279" ht="15.75" customHeight="1">
      <c r="P279" s="1"/>
    </row>
    <row r="280" ht="15.75" customHeight="1">
      <c r="P280" s="1"/>
    </row>
    <row r="281" ht="15.75" customHeight="1">
      <c r="P281" s="1"/>
    </row>
    <row r="282" ht="15.75" customHeight="1">
      <c r="P282" s="1"/>
    </row>
    <row r="283" ht="15.75" customHeight="1">
      <c r="P283" s="1"/>
    </row>
    <row r="284" ht="15.75" customHeight="1">
      <c r="P284" s="1"/>
    </row>
    <row r="285" ht="15.75" customHeight="1">
      <c r="P285" s="1"/>
    </row>
    <row r="286" ht="15.75" customHeight="1">
      <c r="P286" s="1"/>
    </row>
    <row r="287" ht="15.75" customHeight="1">
      <c r="P287" s="1"/>
    </row>
    <row r="288" ht="15.75" customHeight="1">
      <c r="P288" s="1"/>
    </row>
    <row r="289" ht="15.75" customHeight="1">
      <c r="P289" s="1"/>
    </row>
    <row r="290" ht="15.75" customHeight="1">
      <c r="P290" s="1"/>
    </row>
    <row r="291" ht="15.75" customHeight="1">
      <c r="P291" s="1"/>
    </row>
    <row r="292" ht="15.75" customHeight="1">
      <c r="P292" s="1"/>
    </row>
    <row r="293" ht="15.75" customHeight="1">
      <c r="P293" s="1"/>
    </row>
    <row r="294" ht="15.75" customHeight="1">
      <c r="P294" s="1"/>
    </row>
    <row r="295" ht="15.75" customHeight="1">
      <c r="P295" s="1"/>
    </row>
    <row r="296" ht="15.75" customHeight="1">
      <c r="P296" s="1"/>
    </row>
    <row r="297" ht="15.75" customHeight="1">
      <c r="P297" s="1"/>
    </row>
    <row r="298" ht="15.75" customHeight="1">
      <c r="P298" s="1"/>
    </row>
    <row r="299" ht="15.75" customHeight="1">
      <c r="P299" s="1"/>
    </row>
    <row r="300" ht="15.75" customHeight="1">
      <c r="P300" s="1"/>
    </row>
    <row r="301" ht="15.75" customHeight="1">
      <c r="P301" s="1"/>
    </row>
    <row r="302" ht="15.75" customHeight="1">
      <c r="P302" s="1"/>
    </row>
    <row r="303" ht="15.75" customHeight="1">
      <c r="P303" s="1"/>
    </row>
    <row r="304" ht="15.75" customHeight="1">
      <c r="P304" s="1"/>
    </row>
    <row r="305" ht="15.75" customHeight="1">
      <c r="P305" s="1"/>
    </row>
    <row r="306" ht="15.75" customHeight="1">
      <c r="P306" s="1"/>
    </row>
    <row r="307" ht="15.75" customHeight="1">
      <c r="P307" s="1"/>
    </row>
    <row r="308" ht="15.75" customHeight="1">
      <c r="P308" s="1"/>
    </row>
    <row r="309" ht="15.75" customHeight="1">
      <c r="P309" s="1"/>
    </row>
    <row r="310" ht="15.75" customHeight="1">
      <c r="P310" s="1"/>
    </row>
    <row r="311" ht="15.75" customHeight="1">
      <c r="P311" s="1"/>
    </row>
    <row r="312" ht="15.75" customHeight="1">
      <c r="P312" s="1"/>
    </row>
    <row r="313" ht="15.75" customHeight="1">
      <c r="P313" s="1"/>
    </row>
    <row r="314" ht="15.75" customHeight="1">
      <c r="P314" s="1"/>
    </row>
    <row r="315" ht="15.75" customHeight="1">
      <c r="P315" s="1"/>
    </row>
    <row r="316" ht="15.75" customHeight="1">
      <c r="P316" s="1"/>
    </row>
    <row r="317" ht="15.75" customHeight="1">
      <c r="P317" s="1"/>
    </row>
    <row r="318" ht="15.75" customHeight="1">
      <c r="P318" s="1"/>
    </row>
    <row r="319" ht="15.75" customHeight="1">
      <c r="P319" s="1"/>
    </row>
    <row r="320" ht="15.75" customHeight="1">
      <c r="P320" s="1"/>
    </row>
    <row r="321" ht="15.75" customHeight="1">
      <c r="P321" s="1"/>
    </row>
    <row r="322" ht="15.75" customHeight="1">
      <c r="P322" s="1"/>
    </row>
    <row r="323" ht="15.75" customHeight="1">
      <c r="P323" s="1"/>
    </row>
    <row r="324" ht="15.75" customHeight="1">
      <c r="P324" s="1"/>
    </row>
    <row r="325" ht="15.75" customHeight="1">
      <c r="P325" s="1"/>
    </row>
    <row r="326" ht="15.75" customHeight="1">
      <c r="P326" s="1"/>
    </row>
    <row r="327" ht="15.75" customHeight="1">
      <c r="P327" s="1"/>
    </row>
    <row r="328" ht="15.75" customHeight="1">
      <c r="P328" s="1"/>
    </row>
    <row r="329" ht="15.75" customHeight="1">
      <c r="P329" s="1"/>
    </row>
    <row r="330" ht="15.75" customHeight="1">
      <c r="P330" s="1"/>
    </row>
    <row r="331" ht="15.75" customHeight="1">
      <c r="P331" s="1"/>
    </row>
    <row r="332" ht="15.75" customHeight="1">
      <c r="P332" s="1"/>
    </row>
    <row r="333" ht="15.75" customHeight="1">
      <c r="P333" s="1"/>
    </row>
    <row r="334" ht="15.75" customHeight="1">
      <c r="P334" s="1"/>
    </row>
    <row r="335" ht="15.75" customHeight="1">
      <c r="P335" s="1"/>
    </row>
    <row r="336" ht="15.75" customHeight="1">
      <c r="P336" s="1"/>
    </row>
    <row r="337" ht="15.75" customHeight="1">
      <c r="P337" s="1"/>
    </row>
    <row r="338" ht="15.75" customHeight="1">
      <c r="P338" s="1"/>
    </row>
    <row r="339" ht="15.75" customHeight="1">
      <c r="P339" s="1"/>
    </row>
    <row r="340" ht="15.75" customHeight="1">
      <c r="P340" s="1"/>
    </row>
    <row r="341" ht="15.75" customHeight="1">
      <c r="P341" s="1"/>
    </row>
    <row r="342" ht="15.75" customHeight="1">
      <c r="P342" s="1"/>
    </row>
    <row r="343" ht="15.75" customHeight="1">
      <c r="P343" s="1"/>
    </row>
    <row r="344" ht="15.75" customHeight="1">
      <c r="P344" s="1"/>
    </row>
    <row r="345" ht="15.75" customHeight="1">
      <c r="P345" s="1"/>
    </row>
    <row r="346" ht="15.75" customHeight="1">
      <c r="P346" s="1"/>
    </row>
    <row r="347" ht="15.75" customHeight="1">
      <c r="P347" s="1"/>
    </row>
    <row r="348" ht="15.75" customHeight="1">
      <c r="P348" s="1"/>
    </row>
    <row r="349" ht="15.75" customHeight="1">
      <c r="P349" s="1"/>
    </row>
    <row r="350" ht="15.75" customHeight="1">
      <c r="P350" s="1"/>
    </row>
    <row r="351" ht="15.75" customHeight="1">
      <c r="P351" s="1"/>
    </row>
    <row r="352" ht="15.75" customHeight="1">
      <c r="P352" s="1"/>
    </row>
    <row r="353" ht="15.75" customHeight="1">
      <c r="P353" s="1"/>
    </row>
    <row r="354" ht="15.75" customHeight="1">
      <c r="P354" s="1"/>
    </row>
    <row r="355" ht="15.75" customHeight="1">
      <c r="P355" s="1"/>
    </row>
    <row r="356" ht="15.75" customHeight="1">
      <c r="P356" s="1"/>
    </row>
    <row r="357" ht="15.75" customHeight="1">
      <c r="P357" s="1"/>
    </row>
    <row r="358" ht="15.75" customHeight="1">
      <c r="P358" s="1"/>
    </row>
    <row r="359" ht="15.75" customHeight="1">
      <c r="P359" s="1"/>
    </row>
    <row r="360" ht="15.75" customHeight="1">
      <c r="P360" s="1"/>
    </row>
    <row r="361" ht="15.75" customHeight="1">
      <c r="P361" s="1"/>
    </row>
    <row r="362" ht="15.75" customHeight="1">
      <c r="P362" s="1"/>
    </row>
    <row r="363" ht="15.75" customHeight="1">
      <c r="P363" s="1"/>
    </row>
    <row r="364" ht="15.75" customHeight="1">
      <c r="P364" s="1"/>
    </row>
    <row r="365" ht="15.75" customHeight="1">
      <c r="P365" s="1"/>
    </row>
    <row r="366" ht="15.75" customHeight="1">
      <c r="P366" s="1"/>
    </row>
    <row r="367" ht="15.75" customHeight="1">
      <c r="P367" s="1"/>
    </row>
    <row r="368" ht="15.75" customHeight="1">
      <c r="P368" s="1"/>
    </row>
    <row r="369" ht="15.75" customHeight="1">
      <c r="P369" s="1"/>
    </row>
    <row r="370" ht="15.75" customHeight="1">
      <c r="P370" s="1"/>
    </row>
    <row r="371" ht="15.75" customHeight="1">
      <c r="P371" s="1"/>
    </row>
    <row r="372" ht="15.75" customHeight="1">
      <c r="P372" s="1"/>
    </row>
    <row r="373" ht="15.75" customHeight="1">
      <c r="P373" s="1"/>
    </row>
    <row r="374" ht="15.75" customHeight="1">
      <c r="P374" s="1"/>
    </row>
    <row r="375" ht="15.75" customHeight="1">
      <c r="P375" s="1"/>
    </row>
    <row r="376" ht="15.75" customHeight="1">
      <c r="P376" s="1"/>
    </row>
    <row r="377" ht="15.75" customHeight="1">
      <c r="P377" s="1"/>
    </row>
    <row r="378" ht="15.75" customHeight="1">
      <c r="P378" s="1"/>
    </row>
    <row r="379" ht="15.75" customHeight="1">
      <c r="P379" s="1"/>
    </row>
    <row r="380" ht="15.75" customHeight="1">
      <c r="P380" s="1"/>
    </row>
    <row r="381" ht="15.75" customHeight="1">
      <c r="P381" s="1"/>
    </row>
    <row r="382" ht="15.75" customHeight="1">
      <c r="P382" s="1"/>
    </row>
    <row r="383" ht="15.75" customHeight="1">
      <c r="P383" s="1"/>
    </row>
    <row r="384" ht="15.75" customHeight="1">
      <c r="P384" s="1"/>
    </row>
    <row r="385" ht="15.75" customHeight="1">
      <c r="P385" s="1"/>
    </row>
    <row r="386" ht="15.75" customHeight="1">
      <c r="P386" s="1"/>
    </row>
    <row r="387" ht="15.75" customHeight="1">
      <c r="P387" s="1"/>
    </row>
    <row r="388" ht="15.75" customHeight="1">
      <c r="P388" s="1"/>
    </row>
    <row r="389" ht="15.75" customHeight="1">
      <c r="P389" s="1"/>
    </row>
    <row r="390" ht="15.75" customHeight="1">
      <c r="P390" s="1"/>
    </row>
    <row r="391" ht="15.75" customHeight="1">
      <c r="P391" s="1"/>
    </row>
    <row r="392" ht="15.75" customHeight="1">
      <c r="P392" s="1"/>
    </row>
    <row r="393" ht="15.75" customHeight="1">
      <c r="P393" s="1"/>
    </row>
    <row r="394" ht="15.75" customHeight="1">
      <c r="P394" s="1"/>
    </row>
    <row r="395" ht="15.75" customHeight="1">
      <c r="P395" s="1"/>
    </row>
    <row r="396" ht="15.75" customHeight="1">
      <c r="P396" s="1"/>
    </row>
    <row r="397" ht="15.75" customHeight="1">
      <c r="P397" s="1"/>
    </row>
    <row r="398" ht="15.75" customHeight="1">
      <c r="P398" s="1"/>
    </row>
    <row r="399" ht="15.75" customHeight="1">
      <c r="P399" s="1"/>
    </row>
    <row r="400" ht="15.75" customHeight="1">
      <c r="P400" s="1"/>
    </row>
    <row r="401" ht="15.75" customHeight="1">
      <c r="P401" s="1"/>
    </row>
    <row r="402" ht="15.75" customHeight="1">
      <c r="P402" s="1"/>
    </row>
    <row r="403" ht="15.75" customHeight="1">
      <c r="P403" s="1"/>
    </row>
    <row r="404" ht="15.75" customHeight="1">
      <c r="P404" s="1"/>
    </row>
    <row r="405" ht="15.75" customHeight="1">
      <c r="P405" s="1"/>
    </row>
    <row r="406" ht="15.75" customHeight="1">
      <c r="P406" s="1"/>
    </row>
    <row r="407" ht="15.75" customHeight="1">
      <c r="P407" s="1"/>
    </row>
    <row r="408" ht="15.75" customHeight="1">
      <c r="P408" s="1"/>
    </row>
    <row r="409" ht="15.75" customHeight="1">
      <c r="P409" s="1"/>
    </row>
    <row r="410" ht="15.75" customHeight="1">
      <c r="P410" s="1"/>
    </row>
    <row r="411" ht="15.75" customHeight="1">
      <c r="P411" s="1"/>
    </row>
    <row r="412" ht="15.75" customHeight="1">
      <c r="P412" s="1"/>
    </row>
    <row r="413" ht="15.75" customHeight="1">
      <c r="P413" s="1"/>
    </row>
    <row r="414" ht="15.75" customHeight="1">
      <c r="P414" s="1"/>
    </row>
    <row r="415" ht="15.75" customHeight="1">
      <c r="P415" s="1"/>
    </row>
    <row r="416" ht="15.75" customHeight="1">
      <c r="P416" s="1"/>
    </row>
    <row r="417" ht="15.75" customHeight="1">
      <c r="P417" s="1"/>
    </row>
    <row r="418" ht="15.75" customHeight="1">
      <c r="P418" s="1"/>
    </row>
    <row r="419" ht="15.75" customHeight="1">
      <c r="P419" s="1"/>
    </row>
    <row r="420" ht="15.75" customHeight="1">
      <c r="P420" s="1"/>
    </row>
    <row r="421" ht="15.75" customHeight="1">
      <c r="P421" s="1"/>
    </row>
    <row r="422" ht="15.75" customHeight="1">
      <c r="P422" s="1"/>
    </row>
    <row r="423" ht="15.75" customHeight="1">
      <c r="P423" s="1"/>
    </row>
    <row r="424" ht="15.75" customHeight="1">
      <c r="P424" s="1"/>
    </row>
    <row r="425" ht="15.75" customHeight="1">
      <c r="P425" s="1"/>
    </row>
    <row r="426" ht="15.75" customHeight="1">
      <c r="P426" s="1"/>
    </row>
    <row r="427" ht="15.75" customHeight="1">
      <c r="P427" s="1"/>
    </row>
    <row r="428" ht="15.75" customHeight="1">
      <c r="P428" s="1"/>
    </row>
    <row r="429" ht="15.75" customHeight="1">
      <c r="P429" s="1"/>
    </row>
    <row r="430" ht="15.75" customHeight="1">
      <c r="P430" s="1"/>
    </row>
    <row r="431" ht="15.75" customHeight="1">
      <c r="P431" s="1"/>
    </row>
    <row r="432" ht="15.75" customHeight="1">
      <c r="P432" s="1"/>
    </row>
    <row r="433" ht="15.75" customHeight="1">
      <c r="P433" s="1"/>
    </row>
    <row r="434" ht="15.75" customHeight="1">
      <c r="P434" s="1"/>
    </row>
    <row r="435" ht="15.75" customHeight="1">
      <c r="P435" s="1"/>
    </row>
    <row r="436" ht="15.75" customHeight="1">
      <c r="P436" s="1"/>
    </row>
    <row r="437" ht="15.75" customHeight="1">
      <c r="P437" s="1"/>
    </row>
    <row r="438" ht="15.75" customHeight="1">
      <c r="P438" s="1"/>
    </row>
    <row r="439" ht="15.75" customHeight="1">
      <c r="P439" s="1"/>
    </row>
    <row r="440" ht="15.75" customHeight="1">
      <c r="P440" s="1"/>
    </row>
    <row r="441" ht="15.75" customHeight="1">
      <c r="P441" s="1"/>
    </row>
    <row r="442" ht="15.75" customHeight="1">
      <c r="P442" s="1"/>
    </row>
    <row r="443" ht="15.75" customHeight="1">
      <c r="P443" s="1"/>
    </row>
    <row r="444" ht="15.75" customHeight="1">
      <c r="P444" s="1"/>
    </row>
    <row r="445" ht="15.75" customHeight="1">
      <c r="P445" s="1"/>
    </row>
    <row r="446" ht="15.75" customHeight="1">
      <c r="P446" s="1"/>
    </row>
    <row r="447" ht="15.75" customHeight="1">
      <c r="P447" s="1"/>
    </row>
    <row r="448" ht="15.75" customHeight="1">
      <c r="P448" s="1"/>
    </row>
    <row r="449" ht="15.75" customHeight="1">
      <c r="P449" s="1"/>
    </row>
    <row r="450" ht="15.75" customHeight="1">
      <c r="P450" s="1"/>
    </row>
    <row r="451" ht="15.75" customHeight="1">
      <c r="P451" s="1"/>
    </row>
    <row r="452" ht="15.75" customHeight="1">
      <c r="P452" s="1"/>
    </row>
    <row r="453" ht="15.75" customHeight="1">
      <c r="P453" s="1"/>
    </row>
    <row r="454" ht="15.75" customHeight="1">
      <c r="P454" s="1"/>
    </row>
    <row r="455" ht="15.75" customHeight="1">
      <c r="P455" s="1"/>
    </row>
    <row r="456" ht="15.75" customHeight="1">
      <c r="P456" s="1"/>
    </row>
    <row r="457" ht="15.75" customHeight="1">
      <c r="P457" s="1"/>
    </row>
    <row r="458" ht="15.75" customHeight="1">
      <c r="P458" s="1"/>
    </row>
    <row r="459" ht="15.75" customHeight="1">
      <c r="P459" s="1"/>
    </row>
    <row r="460" ht="15.75" customHeight="1">
      <c r="P460" s="1"/>
    </row>
    <row r="461" ht="15.75" customHeight="1">
      <c r="P461" s="1"/>
    </row>
    <row r="462" ht="15.75" customHeight="1">
      <c r="P462" s="1"/>
    </row>
    <row r="463" ht="15.75" customHeight="1">
      <c r="P463" s="1"/>
    </row>
    <row r="464" ht="15.75" customHeight="1">
      <c r="P464" s="1"/>
    </row>
    <row r="465" ht="15.75" customHeight="1">
      <c r="P465" s="1"/>
    </row>
    <row r="466" ht="15.75" customHeight="1">
      <c r="P466" s="1"/>
    </row>
    <row r="467" ht="15.75" customHeight="1">
      <c r="P467" s="1"/>
    </row>
    <row r="468" ht="15.75" customHeight="1">
      <c r="P468" s="1"/>
    </row>
    <row r="469" ht="15.75" customHeight="1">
      <c r="P469" s="1"/>
    </row>
    <row r="470" ht="15.75" customHeight="1">
      <c r="P470" s="1"/>
    </row>
    <row r="471" ht="15.75" customHeight="1">
      <c r="P471" s="1"/>
    </row>
    <row r="472" ht="15.75" customHeight="1">
      <c r="P472" s="1"/>
    </row>
    <row r="473" ht="15.75" customHeight="1">
      <c r="P473" s="1"/>
    </row>
    <row r="474" ht="15.75" customHeight="1">
      <c r="P474" s="1"/>
    </row>
    <row r="475" ht="15.75" customHeight="1">
      <c r="P475" s="1"/>
    </row>
    <row r="476" ht="15.75" customHeight="1">
      <c r="P476" s="1"/>
    </row>
    <row r="477" ht="15.75" customHeight="1">
      <c r="P477" s="1"/>
    </row>
    <row r="478" ht="15.75" customHeight="1">
      <c r="P478" s="1"/>
    </row>
    <row r="479" ht="15.75" customHeight="1">
      <c r="P479" s="1"/>
    </row>
    <row r="480" ht="15.75" customHeight="1">
      <c r="P480" s="1"/>
    </row>
    <row r="481" ht="15.75" customHeight="1">
      <c r="P481" s="1"/>
    </row>
    <row r="482" ht="15.75" customHeight="1">
      <c r="P482" s="1"/>
    </row>
    <row r="483" ht="15.75" customHeight="1">
      <c r="P483" s="1"/>
    </row>
    <row r="484" ht="15.75" customHeight="1">
      <c r="P484" s="1"/>
    </row>
    <row r="485" ht="15.75" customHeight="1">
      <c r="P485" s="1"/>
    </row>
    <row r="486" ht="15.75" customHeight="1">
      <c r="P486" s="1"/>
    </row>
    <row r="487" ht="15.75" customHeight="1">
      <c r="P487" s="1"/>
    </row>
    <row r="488" ht="15.75" customHeight="1">
      <c r="P488" s="1"/>
    </row>
    <row r="489" ht="15.75" customHeight="1">
      <c r="P489" s="1"/>
    </row>
    <row r="490" ht="15.75" customHeight="1">
      <c r="P490" s="1"/>
    </row>
    <row r="491" ht="15.75" customHeight="1">
      <c r="P491" s="1"/>
    </row>
    <row r="492" ht="15.75" customHeight="1">
      <c r="P492" s="1"/>
    </row>
    <row r="493" ht="15.75" customHeight="1">
      <c r="P493" s="1"/>
    </row>
    <row r="494" ht="15.75" customHeight="1">
      <c r="P494" s="1"/>
    </row>
    <row r="495" ht="15.75" customHeight="1">
      <c r="P495" s="1"/>
    </row>
    <row r="496" ht="15.75" customHeight="1">
      <c r="P496" s="1"/>
    </row>
    <row r="497" ht="15.75" customHeight="1">
      <c r="P497" s="1"/>
    </row>
    <row r="498" ht="15.75" customHeight="1">
      <c r="P498" s="1"/>
    </row>
    <row r="499" ht="15.75" customHeight="1">
      <c r="P499" s="1"/>
    </row>
    <row r="500" ht="15.75" customHeight="1">
      <c r="P500" s="1"/>
    </row>
    <row r="501" ht="15.75" customHeight="1">
      <c r="P501" s="1"/>
    </row>
    <row r="502" ht="15.75" customHeight="1">
      <c r="P502" s="1"/>
    </row>
    <row r="503" ht="15.75" customHeight="1">
      <c r="P503" s="1"/>
    </row>
    <row r="504" ht="15.75" customHeight="1">
      <c r="P504" s="1"/>
    </row>
    <row r="505" ht="15.75" customHeight="1">
      <c r="P505" s="1"/>
    </row>
    <row r="506" ht="15.75" customHeight="1">
      <c r="P506" s="1"/>
    </row>
    <row r="507" ht="15.75" customHeight="1">
      <c r="P507" s="1"/>
    </row>
    <row r="508" ht="15.75" customHeight="1">
      <c r="P508" s="1"/>
    </row>
    <row r="509" ht="15.75" customHeight="1">
      <c r="P509" s="1"/>
    </row>
    <row r="510" ht="15.75" customHeight="1">
      <c r="P510" s="1"/>
    </row>
    <row r="511" ht="15.75" customHeight="1">
      <c r="P511" s="1"/>
    </row>
    <row r="512" ht="15.75" customHeight="1">
      <c r="P512" s="1"/>
    </row>
    <row r="513" ht="15.75" customHeight="1">
      <c r="P513" s="1"/>
    </row>
    <row r="514" ht="15.75" customHeight="1">
      <c r="P514" s="1"/>
    </row>
    <row r="515" ht="15.75" customHeight="1">
      <c r="P515" s="1"/>
    </row>
    <row r="516" ht="15.75" customHeight="1">
      <c r="P516" s="1"/>
    </row>
    <row r="517" ht="15.75" customHeight="1">
      <c r="P517" s="1"/>
    </row>
    <row r="518" ht="15.75" customHeight="1">
      <c r="P518" s="1"/>
    </row>
    <row r="519" ht="15.75" customHeight="1">
      <c r="P519" s="1"/>
    </row>
    <row r="520" ht="15.75" customHeight="1">
      <c r="P520" s="1"/>
    </row>
    <row r="521" ht="15.75" customHeight="1">
      <c r="P521" s="1"/>
    </row>
    <row r="522" ht="15.75" customHeight="1">
      <c r="P522" s="1"/>
    </row>
    <row r="523" ht="15.75" customHeight="1">
      <c r="P523" s="1"/>
    </row>
    <row r="524" ht="15.75" customHeight="1">
      <c r="P524" s="1"/>
    </row>
    <row r="525" ht="15.75" customHeight="1">
      <c r="P525" s="1"/>
    </row>
    <row r="526" ht="15.75" customHeight="1">
      <c r="P526" s="1"/>
    </row>
    <row r="527" ht="15.75" customHeight="1">
      <c r="P527" s="1"/>
    </row>
    <row r="528" ht="15.75" customHeight="1">
      <c r="P528" s="1"/>
    </row>
    <row r="529" ht="15.75" customHeight="1">
      <c r="P529" s="1"/>
    </row>
    <row r="530" ht="15.75" customHeight="1">
      <c r="P530" s="1"/>
    </row>
    <row r="531" ht="15.75" customHeight="1">
      <c r="P531" s="1"/>
    </row>
    <row r="532" ht="15.75" customHeight="1">
      <c r="P532" s="1"/>
    </row>
    <row r="533" ht="15.75" customHeight="1">
      <c r="P533" s="1"/>
    </row>
    <row r="534" ht="15.75" customHeight="1">
      <c r="P534" s="1"/>
    </row>
    <row r="535" ht="15.75" customHeight="1">
      <c r="P535" s="1"/>
    </row>
    <row r="536" ht="15.75" customHeight="1">
      <c r="P536" s="1"/>
    </row>
    <row r="537" ht="15.75" customHeight="1">
      <c r="P537" s="1"/>
    </row>
    <row r="538" ht="15.75" customHeight="1">
      <c r="P538" s="1"/>
    </row>
    <row r="539" ht="15.75" customHeight="1">
      <c r="P539" s="1"/>
    </row>
    <row r="540" ht="15.75" customHeight="1">
      <c r="P540" s="1"/>
    </row>
    <row r="541" ht="15.75" customHeight="1">
      <c r="P541" s="1"/>
    </row>
    <row r="542" ht="15.75" customHeight="1">
      <c r="P542" s="1"/>
    </row>
    <row r="543" ht="15.75" customHeight="1">
      <c r="P543" s="1"/>
    </row>
    <row r="544" ht="15.75" customHeight="1">
      <c r="P544" s="1"/>
    </row>
    <row r="545" ht="15.75" customHeight="1">
      <c r="P545" s="1"/>
    </row>
    <row r="546" ht="15.75" customHeight="1">
      <c r="P546" s="1"/>
    </row>
    <row r="547" ht="15.75" customHeight="1">
      <c r="P547" s="1"/>
    </row>
    <row r="548" ht="15.75" customHeight="1">
      <c r="P548" s="1"/>
    </row>
    <row r="549" ht="15.75" customHeight="1">
      <c r="P549" s="1"/>
    </row>
    <row r="550" ht="15.75" customHeight="1">
      <c r="P550" s="1"/>
    </row>
    <row r="551" ht="15.75" customHeight="1">
      <c r="P551" s="1"/>
    </row>
    <row r="552" ht="15.75" customHeight="1">
      <c r="P552" s="1"/>
    </row>
    <row r="553" ht="15.75" customHeight="1">
      <c r="P553" s="1"/>
    </row>
    <row r="554" ht="15.75" customHeight="1">
      <c r="P554" s="1"/>
    </row>
    <row r="555" ht="15.75" customHeight="1">
      <c r="P555" s="1"/>
    </row>
    <row r="556" ht="15.75" customHeight="1">
      <c r="P556" s="1"/>
    </row>
    <row r="557" ht="15.75" customHeight="1">
      <c r="P557" s="1"/>
    </row>
    <row r="558" ht="15.75" customHeight="1">
      <c r="P558" s="1"/>
    </row>
    <row r="559" ht="15.75" customHeight="1">
      <c r="P559" s="1"/>
    </row>
    <row r="560" ht="15.75" customHeight="1">
      <c r="P560" s="1"/>
    </row>
    <row r="561" ht="15.75" customHeight="1">
      <c r="P561" s="1"/>
    </row>
    <row r="562" ht="15.75" customHeight="1">
      <c r="P562" s="1"/>
    </row>
    <row r="563" ht="15.75" customHeight="1">
      <c r="P563" s="1"/>
    </row>
    <row r="564" ht="15.75" customHeight="1">
      <c r="P564" s="1"/>
    </row>
    <row r="565" ht="15.75" customHeight="1">
      <c r="P565" s="1"/>
    </row>
    <row r="566" ht="15.75" customHeight="1">
      <c r="P566" s="1"/>
    </row>
    <row r="567" ht="15.75" customHeight="1">
      <c r="P567" s="1"/>
    </row>
    <row r="568" ht="15.75" customHeight="1">
      <c r="P568" s="1"/>
    </row>
    <row r="569" ht="15.75" customHeight="1">
      <c r="P569" s="1"/>
    </row>
    <row r="570" ht="15.75" customHeight="1">
      <c r="P570" s="1"/>
    </row>
    <row r="571" ht="15.75" customHeight="1">
      <c r="P571" s="1"/>
    </row>
    <row r="572" ht="15.75" customHeight="1">
      <c r="P572" s="1"/>
    </row>
    <row r="573" ht="15.75" customHeight="1">
      <c r="P573" s="1"/>
    </row>
    <row r="574" ht="15.75" customHeight="1">
      <c r="P574" s="1"/>
    </row>
    <row r="575" ht="15.75" customHeight="1">
      <c r="P575" s="1"/>
    </row>
    <row r="576" ht="15.75" customHeight="1">
      <c r="P576" s="1"/>
    </row>
    <row r="577" ht="15.75" customHeight="1">
      <c r="P577" s="1"/>
    </row>
    <row r="578" ht="15.75" customHeight="1">
      <c r="P578" s="1"/>
    </row>
    <row r="579" ht="15.75" customHeight="1">
      <c r="P579" s="1"/>
    </row>
    <row r="580" ht="15.75" customHeight="1">
      <c r="P580" s="1"/>
    </row>
    <row r="581" ht="15.75" customHeight="1">
      <c r="P581" s="1"/>
    </row>
    <row r="582" ht="15.75" customHeight="1">
      <c r="P582" s="1"/>
    </row>
    <row r="583" ht="15.75" customHeight="1">
      <c r="P583" s="1"/>
    </row>
    <row r="584" ht="15.75" customHeight="1">
      <c r="P584" s="1"/>
    </row>
    <row r="585" ht="15.75" customHeight="1">
      <c r="P585" s="1"/>
    </row>
    <row r="586" ht="15.75" customHeight="1">
      <c r="P586" s="1"/>
    </row>
    <row r="587" ht="15.75" customHeight="1">
      <c r="P587" s="1"/>
    </row>
    <row r="588" ht="15.75" customHeight="1">
      <c r="P588" s="1"/>
    </row>
    <row r="589" ht="15.75" customHeight="1">
      <c r="P589" s="1"/>
    </row>
    <row r="590" ht="15.75" customHeight="1">
      <c r="P590" s="1"/>
    </row>
    <row r="591" ht="15.75" customHeight="1">
      <c r="P591" s="1"/>
    </row>
    <row r="592" ht="15.75" customHeight="1">
      <c r="P592" s="1"/>
    </row>
    <row r="593" ht="15.75" customHeight="1">
      <c r="P593" s="1"/>
    </row>
    <row r="594" ht="15.75" customHeight="1">
      <c r="P594" s="1"/>
    </row>
    <row r="595" ht="15.75" customHeight="1">
      <c r="P595" s="1"/>
    </row>
    <row r="596" ht="15.75" customHeight="1">
      <c r="P596" s="1"/>
    </row>
    <row r="597" ht="15.75" customHeight="1">
      <c r="P597" s="1"/>
    </row>
    <row r="598" ht="15.75" customHeight="1">
      <c r="P598" s="1"/>
    </row>
    <row r="599" ht="15.75" customHeight="1">
      <c r="P599" s="1"/>
    </row>
    <row r="600" ht="15.75" customHeight="1">
      <c r="P600" s="1"/>
    </row>
    <row r="601" ht="15.75" customHeight="1">
      <c r="P601" s="1"/>
    </row>
    <row r="602" ht="15.75" customHeight="1">
      <c r="P602" s="1"/>
    </row>
    <row r="603" ht="15.75" customHeight="1">
      <c r="P603" s="1"/>
    </row>
    <row r="604" ht="15.75" customHeight="1">
      <c r="P604" s="1"/>
    </row>
    <row r="605" ht="15.75" customHeight="1">
      <c r="P605" s="1"/>
    </row>
    <row r="606" ht="15.75" customHeight="1">
      <c r="P606" s="1"/>
    </row>
    <row r="607" ht="15.75" customHeight="1">
      <c r="P607" s="1"/>
    </row>
    <row r="608" ht="15.75" customHeight="1">
      <c r="P608" s="1"/>
    </row>
    <row r="609" ht="15.75" customHeight="1">
      <c r="P609" s="1"/>
    </row>
    <row r="610" ht="15.75" customHeight="1">
      <c r="P610" s="1"/>
    </row>
    <row r="611" ht="15.75" customHeight="1">
      <c r="P611" s="1"/>
    </row>
    <row r="612" ht="15.75" customHeight="1">
      <c r="P612" s="1"/>
    </row>
    <row r="613" ht="15.75" customHeight="1">
      <c r="P613" s="1"/>
    </row>
    <row r="614" ht="15.75" customHeight="1">
      <c r="P614" s="1"/>
    </row>
    <row r="615" ht="15.75" customHeight="1">
      <c r="P615" s="1"/>
    </row>
    <row r="616" ht="15.75" customHeight="1">
      <c r="P616" s="1"/>
    </row>
    <row r="617" ht="15.75" customHeight="1">
      <c r="P617" s="1"/>
    </row>
    <row r="618" ht="15.75" customHeight="1">
      <c r="P618" s="1"/>
    </row>
    <row r="619" ht="15.75" customHeight="1">
      <c r="P619" s="1"/>
    </row>
    <row r="620" ht="15.75" customHeight="1">
      <c r="P620" s="1"/>
    </row>
    <row r="621" ht="15.75" customHeight="1">
      <c r="P621" s="1"/>
    </row>
    <row r="622" ht="15.75" customHeight="1">
      <c r="P622" s="1"/>
    </row>
    <row r="623" ht="15.75" customHeight="1">
      <c r="P623" s="1"/>
    </row>
    <row r="624" ht="15.75" customHeight="1">
      <c r="P624" s="1"/>
    </row>
    <row r="625" ht="15.75" customHeight="1">
      <c r="P625" s="1"/>
    </row>
    <row r="626" ht="15.75" customHeight="1">
      <c r="P626" s="1"/>
    </row>
    <row r="627" ht="15.75" customHeight="1">
      <c r="P627" s="1"/>
    </row>
    <row r="628" ht="15.75" customHeight="1">
      <c r="P628" s="1"/>
    </row>
    <row r="629" ht="15.75" customHeight="1">
      <c r="P629" s="1"/>
    </row>
    <row r="630" ht="15.75" customHeight="1">
      <c r="P630" s="1"/>
    </row>
    <row r="631" ht="15.75" customHeight="1">
      <c r="P631" s="1"/>
    </row>
    <row r="632" ht="15.75" customHeight="1">
      <c r="P632" s="1"/>
    </row>
    <row r="633" ht="15.75" customHeight="1">
      <c r="P633" s="1"/>
    </row>
    <row r="634" ht="15.75" customHeight="1">
      <c r="P634" s="1"/>
    </row>
    <row r="635" ht="15.75" customHeight="1">
      <c r="P635" s="1"/>
    </row>
    <row r="636" ht="15.75" customHeight="1">
      <c r="P636" s="1"/>
    </row>
    <row r="637" ht="15.75" customHeight="1">
      <c r="P637" s="1"/>
    </row>
    <row r="638" ht="15.75" customHeight="1">
      <c r="P638" s="1"/>
    </row>
    <row r="639" ht="15.75" customHeight="1">
      <c r="P639" s="1"/>
    </row>
    <row r="640" ht="15.75" customHeight="1">
      <c r="P640" s="1"/>
    </row>
    <row r="641" ht="15.75" customHeight="1">
      <c r="P641" s="1"/>
    </row>
    <row r="642" ht="15.75" customHeight="1">
      <c r="P642" s="1"/>
    </row>
    <row r="643" ht="15.75" customHeight="1">
      <c r="P643" s="1"/>
    </row>
    <row r="644" ht="15.75" customHeight="1">
      <c r="P644" s="1"/>
    </row>
    <row r="645" ht="15.75" customHeight="1">
      <c r="P645" s="1"/>
    </row>
    <row r="646" ht="15.75" customHeight="1">
      <c r="P646" s="1"/>
    </row>
    <row r="647" ht="15.75" customHeight="1">
      <c r="P647" s="1"/>
    </row>
    <row r="648" ht="15.75" customHeight="1">
      <c r="P648" s="1"/>
    </row>
    <row r="649" ht="15.75" customHeight="1">
      <c r="P649" s="1"/>
    </row>
    <row r="650" ht="15.75" customHeight="1">
      <c r="P650" s="1"/>
    </row>
    <row r="651" ht="15.75" customHeight="1">
      <c r="P651" s="1"/>
    </row>
    <row r="652" ht="15.75" customHeight="1">
      <c r="P652" s="1"/>
    </row>
    <row r="653" ht="15.75" customHeight="1">
      <c r="P653" s="1"/>
    </row>
    <row r="654" ht="15.75" customHeight="1">
      <c r="P654" s="1"/>
    </row>
    <row r="655" ht="15.75" customHeight="1">
      <c r="P655" s="1"/>
    </row>
    <row r="656" ht="15.75" customHeight="1">
      <c r="P656" s="1"/>
    </row>
    <row r="657" ht="15.75" customHeight="1">
      <c r="P657" s="1"/>
    </row>
    <row r="658" ht="15.75" customHeight="1">
      <c r="P658" s="1"/>
    </row>
    <row r="659" ht="15.75" customHeight="1">
      <c r="P659" s="1"/>
    </row>
    <row r="660" ht="15.75" customHeight="1">
      <c r="P660" s="1"/>
    </row>
    <row r="661" ht="15.75" customHeight="1">
      <c r="P661" s="1"/>
    </row>
    <row r="662" ht="15.75" customHeight="1">
      <c r="P662" s="1"/>
    </row>
    <row r="663" ht="15.75" customHeight="1">
      <c r="P663" s="1"/>
    </row>
    <row r="664" ht="15.75" customHeight="1">
      <c r="P664" s="1"/>
    </row>
    <row r="665" ht="15.75" customHeight="1">
      <c r="P665" s="1"/>
    </row>
    <row r="666" ht="15.75" customHeight="1">
      <c r="P666" s="1"/>
    </row>
    <row r="667" ht="15.75" customHeight="1">
      <c r="P667" s="1"/>
    </row>
    <row r="668" ht="15.75" customHeight="1">
      <c r="P668" s="1"/>
    </row>
    <row r="669" ht="15.75" customHeight="1">
      <c r="P669" s="1"/>
    </row>
    <row r="670" ht="15.75" customHeight="1">
      <c r="P670" s="1"/>
    </row>
    <row r="671" ht="15.75" customHeight="1">
      <c r="P671" s="1"/>
    </row>
    <row r="672" ht="15.75" customHeight="1">
      <c r="P672" s="1"/>
    </row>
    <row r="673" ht="15.75" customHeight="1">
      <c r="P673" s="1"/>
    </row>
    <row r="674" ht="15.75" customHeight="1">
      <c r="P674" s="1"/>
    </row>
    <row r="675" ht="15.75" customHeight="1">
      <c r="P675" s="1"/>
    </row>
    <row r="676" ht="15.75" customHeight="1">
      <c r="P676" s="1"/>
    </row>
    <row r="677" ht="15.75" customHeight="1">
      <c r="P677" s="1"/>
    </row>
    <row r="678" ht="15.75" customHeight="1">
      <c r="P678" s="1"/>
    </row>
    <row r="679" ht="15.75" customHeight="1">
      <c r="P679" s="1"/>
    </row>
    <row r="680" ht="15.75" customHeight="1">
      <c r="P680" s="1"/>
    </row>
    <row r="681" ht="15.75" customHeight="1">
      <c r="P681" s="1"/>
    </row>
    <row r="682" ht="15.75" customHeight="1">
      <c r="P682" s="1"/>
    </row>
    <row r="683" ht="15.75" customHeight="1">
      <c r="P683" s="1"/>
    </row>
    <row r="684" ht="15.75" customHeight="1">
      <c r="P684" s="1"/>
    </row>
    <row r="685" ht="15.75" customHeight="1">
      <c r="P685" s="1"/>
    </row>
    <row r="686" ht="15.75" customHeight="1">
      <c r="P686" s="1"/>
    </row>
    <row r="687" ht="15.75" customHeight="1">
      <c r="P687" s="1"/>
    </row>
    <row r="688" ht="15.75" customHeight="1">
      <c r="P688" s="1"/>
    </row>
    <row r="689" ht="15.75" customHeight="1">
      <c r="P689" s="1"/>
    </row>
    <row r="690" ht="15.75" customHeight="1">
      <c r="P690" s="1"/>
    </row>
    <row r="691" ht="15.75" customHeight="1">
      <c r="P691" s="1"/>
    </row>
    <row r="692" ht="15.75" customHeight="1">
      <c r="P692" s="1"/>
    </row>
    <row r="693" ht="15.75" customHeight="1">
      <c r="P693" s="1"/>
    </row>
    <row r="694" ht="15.75" customHeight="1">
      <c r="P694" s="1"/>
    </row>
    <row r="695" ht="15.75" customHeight="1">
      <c r="P695" s="1"/>
    </row>
    <row r="696" ht="15.75" customHeight="1">
      <c r="P696" s="1"/>
    </row>
    <row r="697" ht="15.75" customHeight="1">
      <c r="P697" s="1"/>
    </row>
    <row r="698" ht="15.75" customHeight="1">
      <c r="P698" s="1"/>
    </row>
    <row r="699" ht="15.75" customHeight="1">
      <c r="P699" s="1"/>
    </row>
    <row r="700" ht="15.75" customHeight="1">
      <c r="P700" s="1"/>
    </row>
    <row r="701" ht="15.75" customHeight="1">
      <c r="P701" s="1"/>
    </row>
    <row r="702" ht="15.75" customHeight="1">
      <c r="P702" s="1"/>
    </row>
    <row r="703" ht="15.75" customHeight="1">
      <c r="P703" s="1"/>
    </row>
    <row r="704" ht="15.75" customHeight="1">
      <c r="P704" s="1"/>
    </row>
    <row r="705" ht="15.75" customHeight="1">
      <c r="P705" s="1"/>
    </row>
    <row r="706" ht="15.75" customHeight="1">
      <c r="P706" s="1"/>
    </row>
    <row r="707" ht="15.75" customHeight="1">
      <c r="P707" s="1"/>
    </row>
    <row r="708" ht="15.75" customHeight="1">
      <c r="P708" s="1"/>
    </row>
    <row r="709" ht="15.75" customHeight="1">
      <c r="P709" s="1"/>
    </row>
    <row r="710" ht="15.75" customHeight="1">
      <c r="P710" s="1"/>
    </row>
    <row r="711" ht="15.75" customHeight="1">
      <c r="P711" s="1"/>
    </row>
    <row r="712" ht="15.75" customHeight="1">
      <c r="P712" s="1"/>
    </row>
    <row r="713" ht="15.75" customHeight="1">
      <c r="P713" s="1"/>
    </row>
    <row r="714" ht="15.75" customHeight="1">
      <c r="P714" s="1"/>
    </row>
    <row r="715" ht="15.75" customHeight="1">
      <c r="P715" s="1"/>
    </row>
    <row r="716" ht="15.75" customHeight="1">
      <c r="P716" s="1"/>
    </row>
    <row r="717" ht="15.75" customHeight="1">
      <c r="P717" s="1"/>
    </row>
    <row r="718" ht="15.75" customHeight="1">
      <c r="P718" s="1"/>
    </row>
    <row r="719" ht="15.75" customHeight="1">
      <c r="P719" s="1"/>
    </row>
    <row r="720" ht="15.75" customHeight="1">
      <c r="P720" s="1"/>
    </row>
    <row r="721" ht="15.75" customHeight="1">
      <c r="P721" s="1"/>
    </row>
    <row r="722" ht="15.75" customHeight="1">
      <c r="P722" s="1"/>
    </row>
    <row r="723" ht="15.75" customHeight="1">
      <c r="P723" s="1"/>
    </row>
    <row r="724" ht="15.75" customHeight="1">
      <c r="P724" s="1"/>
    </row>
    <row r="725" ht="15.75" customHeight="1">
      <c r="P725" s="1"/>
    </row>
    <row r="726" ht="15.75" customHeight="1">
      <c r="P726" s="1"/>
    </row>
    <row r="727" ht="15.75" customHeight="1">
      <c r="P727" s="1"/>
    </row>
    <row r="728" ht="15.75" customHeight="1">
      <c r="P728" s="1"/>
    </row>
    <row r="729" ht="15.75" customHeight="1">
      <c r="P729" s="1"/>
    </row>
    <row r="730" ht="15.75" customHeight="1">
      <c r="P730" s="1"/>
    </row>
    <row r="731" ht="15.75" customHeight="1">
      <c r="P731" s="1"/>
    </row>
    <row r="732" ht="15.75" customHeight="1">
      <c r="P732" s="1"/>
    </row>
    <row r="733" ht="15.75" customHeight="1">
      <c r="P733" s="1"/>
    </row>
    <row r="734" ht="15.75" customHeight="1">
      <c r="P734" s="1"/>
    </row>
    <row r="735" ht="15.75" customHeight="1">
      <c r="P735" s="1"/>
    </row>
    <row r="736" ht="15.75" customHeight="1">
      <c r="P736" s="1"/>
    </row>
    <row r="737" ht="15.75" customHeight="1">
      <c r="P737" s="1"/>
    </row>
    <row r="738" ht="15.75" customHeight="1">
      <c r="P738" s="1"/>
    </row>
    <row r="739" ht="15.75" customHeight="1">
      <c r="P739" s="1"/>
    </row>
    <row r="740" ht="15.75" customHeight="1">
      <c r="P740" s="1"/>
    </row>
    <row r="741" ht="15.75" customHeight="1">
      <c r="P741" s="1"/>
    </row>
    <row r="742" ht="15.75" customHeight="1">
      <c r="P742" s="1"/>
    </row>
    <row r="743" ht="15.75" customHeight="1">
      <c r="P743" s="1"/>
    </row>
    <row r="744" ht="15.75" customHeight="1">
      <c r="P744" s="1"/>
    </row>
    <row r="745" ht="15.75" customHeight="1">
      <c r="P745" s="1"/>
    </row>
    <row r="746" ht="15.75" customHeight="1">
      <c r="P746" s="1"/>
    </row>
    <row r="747" ht="15.75" customHeight="1">
      <c r="P747" s="1"/>
    </row>
    <row r="748" ht="15.75" customHeight="1">
      <c r="P748" s="1"/>
    </row>
    <row r="749" ht="15.75" customHeight="1">
      <c r="P749" s="1"/>
    </row>
    <row r="750" ht="15.75" customHeight="1">
      <c r="P750" s="1"/>
    </row>
    <row r="751" ht="15.75" customHeight="1">
      <c r="P751" s="1"/>
    </row>
    <row r="752" ht="15.75" customHeight="1">
      <c r="P752" s="1"/>
    </row>
    <row r="753" ht="15.75" customHeight="1">
      <c r="P753" s="1"/>
    </row>
    <row r="754" ht="15.75" customHeight="1">
      <c r="P754" s="1"/>
    </row>
    <row r="755" ht="15.75" customHeight="1">
      <c r="P755" s="1"/>
    </row>
    <row r="756" ht="15.75" customHeight="1">
      <c r="P756" s="1"/>
    </row>
    <row r="757" ht="15.75" customHeight="1">
      <c r="P757" s="1"/>
    </row>
    <row r="758" ht="15.75" customHeight="1">
      <c r="P758" s="1"/>
    </row>
    <row r="759" ht="15.75" customHeight="1">
      <c r="P759" s="1"/>
    </row>
    <row r="760" ht="15.75" customHeight="1">
      <c r="P760" s="1"/>
    </row>
    <row r="761" ht="15.75" customHeight="1">
      <c r="P761" s="1"/>
    </row>
    <row r="762" ht="15.75" customHeight="1">
      <c r="P762" s="1"/>
    </row>
    <row r="763" ht="15.75" customHeight="1">
      <c r="P763" s="1"/>
    </row>
    <row r="764" ht="15.75" customHeight="1">
      <c r="P764" s="1"/>
    </row>
    <row r="765" ht="15.75" customHeight="1">
      <c r="P765" s="1"/>
    </row>
    <row r="766" ht="15.75" customHeight="1">
      <c r="P766" s="1"/>
    </row>
    <row r="767" ht="15.75" customHeight="1">
      <c r="P767" s="1"/>
    </row>
    <row r="768" ht="15.75" customHeight="1">
      <c r="P768" s="1"/>
    </row>
    <row r="769" ht="15.75" customHeight="1">
      <c r="P769" s="1"/>
    </row>
    <row r="770" ht="15.75" customHeight="1">
      <c r="P770" s="1"/>
    </row>
    <row r="771" ht="15.75" customHeight="1">
      <c r="P771" s="1"/>
    </row>
    <row r="772" ht="15.75" customHeight="1">
      <c r="P772" s="1"/>
    </row>
    <row r="773" ht="15.75" customHeight="1">
      <c r="P773" s="1"/>
    </row>
    <row r="774" ht="15.75" customHeight="1">
      <c r="P774" s="1"/>
    </row>
    <row r="775" ht="15.75" customHeight="1">
      <c r="P775" s="1"/>
    </row>
    <row r="776" ht="15.75" customHeight="1">
      <c r="P776" s="1"/>
    </row>
    <row r="777" ht="15.75" customHeight="1">
      <c r="P777" s="1"/>
    </row>
    <row r="778" ht="15.75" customHeight="1">
      <c r="P778" s="1"/>
    </row>
    <row r="779" ht="15.75" customHeight="1">
      <c r="P779" s="1"/>
    </row>
    <row r="780" ht="15.75" customHeight="1">
      <c r="P780" s="1"/>
    </row>
    <row r="781" ht="15.75" customHeight="1">
      <c r="P781" s="1"/>
    </row>
    <row r="782" ht="15.75" customHeight="1">
      <c r="P782" s="1"/>
    </row>
    <row r="783" ht="15.75" customHeight="1">
      <c r="P783" s="1"/>
    </row>
    <row r="784" ht="15.75" customHeight="1">
      <c r="P784" s="1"/>
    </row>
    <row r="785" ht="15.75" customHeight="1">
      <c r="P785" s="1"/>
    </row>
    <row r="786" ht="15.75" customHeight="1">
      <c r="P786" s="1"/>
    </row>
    <row r="787" ht="15.75" customHeight="1">
      <c r="P787" s="1"/>
    </row>
    <row r="788" ht="15.75" customHeight="1">
      <c r="P788" s="1"/>
    </row>
    <row r="789" ht="15.75" customHeight="1">
      <c r="P789" s="1"/>
    </row>
    <row r="790" ht="15.75" customHeight="1">
      <c r="P790" s="1"/>
    </row>
    <row r="791" ht="15.75" customHeight="1">
      <c r="P791" s="1"/>
    </row>
    <row r="792" ht="15.75" customHeight="1">
      <c r="P792" s="1"/>
    </row>
    <row r="793" ht="15.75" customHeight="1">
      <c r="P793" s="1"/>
    </row>
    <row r="794" ht="15.75" customHeight="1">
      <c r="P794" s="1"/>
    </row>
    <row r="795" ht="15.75" customHeight="1">
      <c r="P795" s="1"/>
    </row>
    <row r="796" ht="15.75" customHeight="1">
      <c r="P796" s="1"/>
    </row>
    <row r="797" ht="15.75" customHeight="1">
      <c r="P797" s="1"/>
    </row>
    <row r="798" ht="15.75" customHeight="1">
      <c r="P798" s="1"/>
    </row>
    <row r="799" ht="15.75" customHeight="1">
      <c r="P799" s="1"/>
    </row>
    <row r="800" ht="15.75" customHeight="1">
      <c r="P800" s="1"/>
    </row>
    <row r="801" ht="15.75" customHeight="1">
      <c r="P801" s="1"/>
    </row>
    <row r="802" ht="15.75" customHeight="1">
      <c r="P802" s="1"/>
    </row>
    <row r="803" ht="15.75" customHeight="1">
      <c r="P803" s="1"/>
    </row>
    <row r="804" ht="15.75" customHeight="1">
      <c r="P804" s="1"/>
    </row>
    <row r="805" ht="15.75" customHeight="1">
      <c r="P805" s="1"/>
    </row>
    <row r="806" ht="15.75" customHeight="1">
      <c r="P806" s="1"/>
    </row>
    <row r="807" ht="15.75" customHeight="1">
      <c r="P807" s="1"/>
    </row>
    <row r="808" ht="15.75" customHeight="1">
      <c r="P808" s="1"/>
    </row>
    <row r="809" ht="15.75" customHeight="1">
      <c r="P809" s="1"/>
    </row>
    <row r="810" ht="15.75" customHeight="1">
      <c r="P810" s="1"/>
    </row>
    <row r="811" ht="15.75" customHeight="1">
      <c r="P811" s="1"/>
    </row>
    <row r="812" ht="15.75" customHeight="1">
      <c r="P812" s="1"/>
    </row>
    <row r="813" ht="15.75" customHeight="1">
      <c r="P813" s="1"/>
    </row>
    <row r="814" ht="15.75" customHeight="1">
      <c r="P814" s="1"/>
    </row>
    <row r="815" ht="15.75" customHeight="1">
      <c r="P815" s="1"/>
    </row>
    <row r="816" ht="15.75" customHeight="1">
      <c r="P816" s="1"/>
    </row>
    <row r="817" ht="15.75" customHeight="1">
      <c r="P817" s="1"/>
    </row>
    <row r="818" ht="15.75" customHeight="1">
      <c r="P818" s="1"/>
    </row>
    <row r="819" ht="15.75" customHeight="1">
      <c r="P819" s="1"/>
    </row>
    <row r="820" ht="15.75" customHeight="1">
      <c r="P820" s="1"/>
    </row>
    <row r="821" ht="15.75" customHeight="1">
      <c r="P821" s="1"/>
    </row>
    <row r="822" ht="15.75" customHeight="1">
      <c r="P822" s="1"/>
    </row>
    <row r="823" ht="15.75" customHeight="1">
      <c r="P823" s="1"/>
    </row>
    <row r="824" ht="15.75" customHeight="1">
      <c r="P824" s="1"/>
    </row>
    <row r="825" ht="15.75" customHeight="1">
      <c r="P825" s="1"/>
    </row>
    <row r="826" ht="15.75" customHeight="1">
      <c r="P826" s="1"/>
    </row>
    <row r="827" ht="15.75" customHeight="1">
      <c r="P827" s="1"/>
    </row>
    <row r="828" ht="15.75" customHeight="1">
      <c r="P828" s="1"/>
    </row>
    <row r="829" ht="15.75" customHeight="1">
      <c r="P829" s="1"/>
    </row>
    <row r="830" ht="15.75" customHeight="1">
      <c r="P830" s="1"/>
    </row>
    <row r="831" ht="15.75" customHeight="1">
      <c r="P831" s="1"/>
    </row>
    <row r="832" ht="15.75" customHeight="1">
      <c r="P832" s="1"/>
    </row>
    <row r="833" ht="15.75" customHeight="1">
      <c r="P833" s="1"/>
    </row>
    <row r="834" ht="15.75" customHeight="1">
      <c r="P834" s="1"/>
    </row>
    <row r="835" ht="15.75" customHeight="1">
      <c r="P835" s="1"/>
    </row>
    <row r="836" ht="15.75" customHeight="1">
      <c r="P836" s="1"/>
    </row>
    <row r="837" ht="15.75" customHeight="1">
      <c r="P837" s="1"/>
    </row>
    <row r="838" ht="15.75" customHeight="1">
      <c r="P838" s="1"/>
    </row>
    <row r="839" ht="15.75" customHeight="1">
      <c r="P839" s="1"/>
    </row>
    <row r="840" ht="15.75" customHeight="1">
      <c r="P840" s="1"/>
    </row>
    <row r="841" ht="15.75" customHeight="1">
      <c r="P841" s="1"/>
    </row>
    <row r="842" ht="15.75" customHeight="1">
      <c r="P842" s="1"/>
    </row>
    <row r="843" ht="15.75" customHeight="1">
      <c r="P843" s="1"/>
    </row>
    <row r="844" ht="15.75" customHeight="1">
      <c r="P844" s="1"/>
    </row>
    <row r="845" ht="15.75" customHeight="1">
      <c r="P845" s="1"/>
    </row>
    <row r="846" ht="15.75" customHeight="1">
      <c r="P846" s="1"/>
    </row>
    <row r="847" ht="15.75" customHeight="1">
      <c r="P847" s="1"/>
    </row>
    <row r="848" ht="15.75" customHeight="1">
      <c r="P848" s="1"/>
    </row>
    <row r="849" ht="15.75" customHeight="1">
      <c r="P849" s="1"/>
    </row>
    <row r="850" ht="15.75" customHeight="1">
      <c r="P850" s="1"/>
    </row>
    <row r="851" ht="15.75" customHeight="1">
      <c r="P851" s="1"/>
    </row>
    <row r="852" ht="15.75" customHeight="1">
      <c r="P852" s="1"/>
    </row>
    <row r="853" ht="15.75" customHeight="1">
      <c r="P853" s="1"/>
    </row>
    <row r="854" ht="15.75" customHeight="1">
      <c r="P854" s="1"/>
    </row>
    <row r="855" ht="15.75" customHeight="1">
      <c r="P855" s="1"/>
    </row>
    <row r="856" ht="15.75" customHeight="1">
      <c r="P856" s="1"/>
    </row>
    <row r="857" ht="15.75" customHeight="1">
      <c r="P857" s="1"/>
    </row>
    <row r="858" ht="15.75" customHeight="1">
      <c r="P858" s="1"/>
    </row>
    <row r="859" ht="15.75" customHeight="1">
      <c r="P859" s="1"/>
    </row>
    <row r="860" ht="15.75" customHeight="1">
      <c r="P860" s="1"/>
    </row>
    <row r="861" ht="15.75" customHeight="1">
      <c r="P861" s="1"/>
    </row>
    <row r="862" ht="15.75" customHeight="1">
      <c r="P862" s="1"/>
    </row>
    <row r="863" ht="15.75" customHeight="1">
      <c r="P863" s="1"/>
    </row>
    <row r="864" ht="15.75" customHeight="1">
      <c r="P864" s="1"/>
    </row>
    <row r="865" ht="15.75" customHeight="1">
      <c r="P865" s="1"/>
    </row>
    <row r="866" ht="15.75" customHeight="1">
      <c r="P866" s="1"/>
    </row>
    <row r="867" ht="15.75" customHeight="1">
      <c r="P867" s="1"/>
    </row>
    <row r="868" ht="15.75" customHeight="1">
      <c r="P868" s="1"/>
    </row>
    <row r="869" ht="15.75" customHeight="1">
      <c r="P869" s="1"/>
    </row>
    <row r="870" ht="15.75" customHeight="1">
      <c r="P870" s="1"/>
    </row>
    <row r="871" ht="15.75" customHeight="1">
      <c r="P871" s="1"/>
    </row>
    <row r="872" ht="15.75" customHeight="1">
      <c r="P872" s="1"/>
    </row>
    <row r="873" ht="15.75" customHeight="1">
      <c r="P873" s="1"/>
    </row>
    <row r="874" ht="15.75" customHeight="1">
      <c r="P874" s="1"/>
    </row>
    <row r="875" ht="15.75" customHeight="1">
      <c r="P875" s="1"/>
    </row>
    <row r="876" ht="15.75" customHeight="1">
      <c r="P876" s="1"/>
    </row>
    <row r="877" ht="15.75" customHeight="1">
      <c r="P877" s="1"/>
    </row>
    <row r="878" ht="15.75" customHeight="1">
      <c r="P878" s="1"/>
    </row>
    <row r="879" ht="15.75" customHeight="1">
      <c r="P879" s="1"/>
    </row>
    <row r="880" ht="15.75" customHeight="1">
      <c r="P880" s="1"/>
    </row>
    <row r="881" ht="15.75" customHeight="1">
      <c r="P881" s="1"/>
    </row>
    <row r="882" ht="15.75" customHeight="1">
      <c r="P882" s="1"/>
    </row>
    <row r="883" ht="15.75" customHeight="1">
      <c r="P883" s="1"/>
    </row>
    <row r="884" ht="15.75" customHeight="1">
      <c r="P884" s="1"/>
    </row>
    <row r="885" ht="15.75" customHeight="1">
      <c r="P885" s="1"/>
    </row>
    <row r="886" ht="15.75" customHeight="1">
      <c r="P886" s="1"/>
    </row>
    <row r="887" ht="15.75" customHeight="1">
      <c r="P887" s="1"/>
    </row>
    <row r="888" ht="15.75" customHeight="1">
      <c r="P888" s="1"/>
    </row>
    <row r="889" ht="15.75" customHeight="1">
      <c r="P889" s="1"/>
    </row>
    <row r="890" ht="15.75" customHeight="1">
      <c r="P890" s="1"/>
    </row>
    <row r="891" ht="15.75" customHeight="1">
      <c r="P891" s="1"/>
    </row>
    <row r="892" ht="15.75" customHeight="1">
      <c r="P892" s="1"/>
    </row>
    <row r="893" ht="15.75" customHeight="1">
      <c r="P893" s="1"/>
    </row>
    <row r="894" ht="15.75" customHeight="1">
      <c r="P894" s="1"/>
    </row>
    <row r="895" ht="15.75" customHeight="1">
      <c r="P895" s="1"/>
    </row>
    <row r="896" ht="15.75" customHeight="1">
      <c r="P896" s="1"/>
    </row>
    <row r="897" ht="15.75" customHeight="1">
      <c r="P897" s="1"/>
    </row>
    <row r="898" ht="15.75" customHeight="1">
      <c r="P898" s="1"/>
    </row>
    <row r="899" ht="15.75" customHeight="1">
      <c r="P899" s="1"/>
    </row>
    <row r="900" ht="15.75" customHeight="1">
      <c r="P900" s="1"/>
    </row>
    <row r="901" ht="15.75" customHeight="1">
      <c r="P901" s="1"/>
    </row>
    <row r="902" ht="15.75" customHeight="1">
      <c r="P902" s="1"/>
    </row>
    <row r="903" ht="15.75" customHeight="1">
      <c r="P903" s="1"/>
    </row>
    <row r="904" ht="15.75" customHeight="1">
      <c r="P904" s="1"/>
    </row>
    <row r="905" ht="15.75" customHeight="1">
      <c r="P905" s="1"/>
    </row>
    <row r="906" ht="15.75" customHeight="1">
      <c r="P906" s="1"/>
    </row>
    <row r="907" ht="15.75" customHeight="1">
      <c r="P907" s="1"/>
    </row>
    <row r="908" ht="15.75" customHeight="1">
      <c r="P908" s="1"/>
    </row>
    <row r="909" ht="15.75" customHeight="1">
      <c r="P909" s="1"/>
    </row>
    <row r="910" ht="15.75" customHeight="1">
      <c r="P910" s="1"/>
    </row>
    <row r="911" ht="15.75" customHeight="1">
      <c r="P911" s="1"/>
    </row>
    <row r="912" ht="15.75" customHeight="1">
      <c r="P912" s="1"/>
    </row>
    <row r="913" ht="15.75" customHeight="1">
      <c r="P913" s="1"/>
    </row>
    <row r="914" ht="15.75" customHeight="1">
      <c r="P914" s="1"/>
    </row>
    <row r="915" ht="15.75" customHeight="1">
      <c r="P915" s="1"/>
    </row>
    <row r="916" ht="15.75" customHeight="1">
      <c r="P916" s="1"/>
    </row>
    <row r="917" ht="15.75" customHeight="1">
      <c r="P917" s="1"/>
    </row>
    <row r="918" ht="15.75" customHeight="1">
      <c r="P918" s="1"/>
    </row>
    <row r="919" ht="15.75" customHeight="1">
      <c r="P919" s="1"/>
    </row>
    <row r="920" ht="15.75" customHeight="1">
      <c r="P920" s="1"/>
    </row>
    <row r="921" ht="15.75" customHeight="1">
      <c r="P921" s="1"/>
    </row>
    <row r="922" ht="15.75" customHeight="1">
      <c r="P922" s="1"/>
    </row>
    <row r="923" ht="15.75" customHeight="1">
      <c r="P923" s="1"/>
    </row>
    <row r="924" ht="15.75" customHeight="1">
      <c r="P924" s="1"/>
    </row>
    <row r="925" ht="15.75" customHeight="1">
      <c r="P925" s="1"/>
    </row>
    <row r="926" ht="15.75" customHeight="1">
      <c r="P926" s="1"/>
    </row>
    <row r="927" ht="15.75" customHeight="1">
      <c r="P927" s="1"/>
    </row>
    <row r="928" ht="15.75" customHeight="1">
      <c r="P928" s="1"/>
    </row>
    <row r="929" ht="15.75" customHeight="1">
      <c r="P929" s="1"/>
    </row>
    <row r="930" ht="15.75" customHeight="1">
      <c r="P930" s="1"/>
    </row>
    <row r="931" ht="15.75" customHeight="1">
      <c r="P931" s="1"/>
    </row>
    <row r="932" ht="15.75" customHeight="1">
      <c r="P932" s="1"/>
    </row>
    <row r="933" ht="15.75" customHeight="1">
      <c r="P933" s="1"/>
    </row>
    <row r="934" ht="15.75" customHeight="1">
      <c r="P934" s="1"/>
    </row>
    <row r="935" ht="15.75" customHeight="1">
      <c r="P935" s="1"/>
    </row>
    <row r="936" ht="15.75" customHeight="1">
      <c r="P936" s="1"/>
    </row>
    <row r="937" ht="15.75" customHeight="1">
      <c r="P937" s="1"/>
    </row>
    <row r="938" ht="15.75" customHeight="1">
      <c r="P938" s="1"/>
    </row>
    <row r="939" ht="15.75" customHeight="1">
      <c r="P939" s="1"/>
    </row>
    <row r="940" ht="15.75" customHeight="1">
      <c r="P940" s="1"/>
    </row>
    <row r="941" ht="15.75" customHeight="1">
      <c r="P941" s="1"/>
    </row>
    <row r="942" ht="15.75" customHeight="1">
      <c r="P942" s="1"/>
    </row>
    <row r="943" ht="15.75" customHeight="1">
      <c r="P943" s="1"/>
    </row>
    <row r="944" ht="15.75" customHeight="1">
      <c r="P944" s="1"/>
    </row>
    <row r="945" ht="15.75" customHeight="1">
      <c r="P945" s="1"/>
    </row>
    <row r="946" ht="15.75" customHeight="1">
      <c r="P946" s="1"/>
    </row>
    <row r="947" ht="15.75" customHeight="1">
      <c r="P947" s="1"/>
    </row>
    <row r="948" ht="15.75" customHeight="1">
      <c r="P948" s="1"/>
    </row>
    <row r="949" ht="15.75" customHeight="1">
      <c r="P949" s="1"/>
    </row>
    <row r="950" ht="15.75" customHeight="1">
      <c r="P950" s="1"/>
    </row>
    <row r="951" ht="15.75" customHeight="1">
      <c r="P951" s="1"/>
    </row>
    <row r="952" ht="15.75" customHeight="1">
      <c r="P952" s="1"/>
    </row>
    <row r="953" ht="15.75" customHeight="1">
      <c r="P953" s="1"/>
    </row>
    <row r="954" ht="15.75" customHeight="1">
      <c r="P954" s="1"/>
    </row>
    <row r="955" ht="15.75" customHeight="1">
      <c r="P955" s="1"/>
    </row>
    <row r="956" ht="15.75" customHeight="1">
      <c r="P956" s="1"/>
    </row>
    <row r="957" ht="15.75" customHeight="1">
      <c r="P957" s="1"/>
    </row>
    <row r="958" ht="15.75" customHeight="1">
      <c r="P958" s="1"/>
    </row>
    <row r="959" ht="15.75" customHeight="1">
      <c r="P959" s="1"/>
    </row>
    <row r="960" ht="15.75" customHeight="1">
      <c r="P960" s="1"/>
    </row>
    <row r="961" ht="15.75" customHeight="1">
      <c r="P961" s="1"/>
    </row>
    <row r="962" ht="15.75" customHeight="1">
      <c r="P962" s="1"/>
    </row>
    <row r="963" ht="15.75" customHeight="1">
      <c r="P963" s="1"/>
    </row>
    <row r="964" ht="15.75" customHeight="1">
      <c r="P964" s="1"/>
    </row>
    <row r="965" ht="15.75" customHeight="1">
      <c r="P965" s="1"/>
    </row>
    <row r="966" ht="15.75" customHeight="1">
      <c r="P966" s="1"/>
    </row>
    <row r="967" ht="15.75" customHeight="1">
      <c r="P967" s="1"/>
    </row>
    <row r="968" ht="15.75" customHeight="1">
      <c r="P968" s="1"/>
    </row>
    <row r="969" ht="15.75" customHeight="1">
      <c r="P969" s="1"/>
    </row>
    <row r="970" ht="15.75" customHeight="1">
      <c r="P970" s="1"/>
    </row>
    <row r="971" ht="15.75" customHeight="1">
      <c r="P971" s="1"/>
    </row>
    <row r="972" ht="15.75" customHeight="1">
      <c r="P972" s="1"/>
    </row>
    <row r="973" ht="15.75" customHeight="1">
      <c r="P973" s="1"/>
    </row>
    <row r="974" ht="15.75" customHeight="1">
      <c r="P974" s="1"/>
    </row>
    <row r="975" ht="15.75" customHeight="1">
      <c r="P975" s="1"/>
    </row>
    <row r="976" ht="15.75" customHeight="1">
      <c r="P976" s="1"/>
    </row>
    <row r="977" ht="15.75" customHeight="1">
      <c r="P977" s="1"/>
    </row>
    <row r="978" ht="15.75" customHeight="1">
      <c r="P978" s="1"/>
    </row>
    <row r="979" ht="15.75" customHeight="1">
      <c r="P979" s="1"/>
    </row>
    <row r="980" ht="15.75" customHeight="1">
      <c r="P980" s="1"/>
    </row>
    <row r="981" ht="15.75" customHeight="1">
      <c r="P981" s="1"/>
    </row>
    <row r="982" ht="15.75" customHeight="1">
      <c r="P982" s="1"/>
    </row>
    <row r="983" ht="15.75" customHeight="1">
      <c r="P983" s="1"/>
    </row>
    <row r="984" ht="15.75" customHeight="1">
      <c r="P984" s="1"/>
    </row>
    <row r="985" ht="15.75" customHeight="1">
      <c r="P985" s="1"/>
    </row>
    <row r="986" ht="15.75" customHeight="1">
      <c r="P986" s="1"/>
    </row>
    <row r="987" ht="15.75" customHeight="1">
      <c r="P987" s="1"/>
    </row>
    <row r="988" ht="15.75" customHeight="1">
      <c r="P988" s="1"/>
    </row>
    <row r="989" ht="15.75" customHeight="1">
      <c r="P989" s="1"/>
    </row>
    <row r="990" ht="15.75" customHeight="1">
      <c r="P990" s="1"/>
    </row>
    <row r="991" ht="15.75" customHeight="1">
      <c r="P991" s="1"/>
    </row>
    <row r="992" ht="15.75" customHeight="1">
      <c r="P992" s="1"/>
    </row>
    <row r="993" ht="15.75" customHeight="1">
      <c r="P993" s="1"/>
    </row>
    <row r="994" ht="15.75" customHeight="1">
      <c r="P994" s="1"/>
    </row>
    <row r="995" ht="15.75" customHeight="1">
      <c r="P995" s="1"/>
    </row>
    <row r="996" ht="15.75" customHeight="1">
      <c r="P996" s="1"/>
    </row>
    <row r="997" ht="15.75" customHeight="1">
      <c r="P997" s="1"/>
    </row>
    <row r="998" ht="15.75" customHeight="1">
      <c r="P998" s="1"/>
    </row>
    <row r="999" ht="15.75" customHeight="1">
      <c r="P999" s="1"/>
    </row>
    <row r="1000" ht="15.75" customHeight="1">
      <c r="P1000" s="1"/>
    </row>
    <row r="1001" ht="15.75" customHeight="1"/>
  </sheetData>
  <mergeCells count="88">
    <mergeCell ref="B19:B23"/>
    <mergeCell ref="B39:B45"/>
    <mergeCell ref="B31:B37"/>
    <mergeCell ref="B24:B28"/>
    <mergeCell ref="C48:P48"/>
    <mergeCell ref="C30:P30"/>
    <mergeCell ref="C2:P2"/>
    <mergeCell ref="C10:P10"/>
    <mergeCell ref="C38:P38"/>
    <mergeCell ref="B3:B9"/>
    <mergeCell ref="B11:B17"/>
    <mergeCell ref="B144:C144"/>
    <mergeCell ref="B149:C149"/>
    <mergeCell ref="B108:C108"/>
    <mergeCell ref="B142:C142"/>
    <mergeCell ref="B143:C143"/>
    <mergeCell ref="B137:C137"/>
    <mergeCell ref="B138:C138"/>
    <mergeCell ref="B159:C159"/>
    <mergeCell ref="B134:C134"/>
    <mergeCell ref="B157:C157"/>
    <mergeCell ref="B158:C158"/>
    <mergeCell ref="B152:C152"/>
    <mergeCell ref="B150:C150"/>
    <mergeCell ref="B151:C151"/>
    <mergeCell ref="B154:C154"/>
    <mergeCell ref="B155:C155"/>
    <mergeCell ref="B156:C156"/>
    <mergeCell ref="B153:C153"/>
    <mergeCell ref="B139:C139"/>
    <mergeCell ref="B140:C140"/>
    <mergeCell ref="B147:C147"/>
    <mergeCell ref="B148:C148"/>
    <mergeCell ref="B135:C135"/>
    <mergeCell ref="B136:C136"/>
    <mergeCell ref="B101:C101"/>
    <mergeCell ref="B102:C102"/>
    <mergeCell ref="B103:C103"/>
    <mergeCell ref="B104:C104"/>
    <mergeCell ref="B106:C106"/>
    <mergeCell ref="B107:C107"/>
    <mergeCell ref="B105:C105"/>
    <mergeCell ref="B49:B55"/>
    <mergeCell ref="B58:B63"/>
    <mergeCell ref="C56:P56"/>
    <mergeCell ref="B118:C118"/>
    <mergeCell ref="D131:P131"/>
    <mergeCell ref="B87:C87"/>
    <mergeCell ref="B113:C113"/>
    <mergeCell ref="B119:C119"/>
    <mergeCell ref="B120:C120"/>
    <mergeCell ref="B112:C112"/>
    <mergeCell ref="B111:C111"/>
    <mergeCell ref="B117:C117"/>
    <mergeCell ref="B116:C116"/>
    <mergeCell ref="B114:C114"/>
    <mergeCell ref="B115:C115"/>
    <mergeCell ref="B110:C110"/>
    <mergeCell ref="B109:C109"/>
    <mergeCell ref="B130:C130"/>
    <mergeCell ref="B131:C131"/>
    <mergeCell ref="B121:C121"/>
    <mergeCell ref="B122:C122"/>
    <mergeCell ref="B145:C145"/>
    <mergeCell ref="B146:C146"/>
    <mergeCell ref="B160:C160"/>
    <mergeCell ref="B162:C162"/>
    <mergeCell ref="B165:C165"/>
    <mergeCell ref="B164:C164"/>
    <mergeCell ref="B163:C163"/>
    <mergeCell ref="B161:C161"/>
    <mergeCell ref="B141:C141"/>
    <mergeCell ref="B88:C88"/>
    <mergeCell ref="B89:C89"/>
    <mergeCell ref="D88:P88"/>
    <mergeCell ref="B90:C90"/>
    <mergeCell ref="B95:C95"/>
    <mergeCell ref="B92:C92"/>
    <mergeCell ref="B94:C94"/>
    <mergeCell ref="B93:C93"/>
    <mergeCell ref="B91:C91"/>
    <mergeCell ref="B96:C96"/>
    <mergeCell ref="B97:C97"/>
    <mergeCell ref="B98:C98"/>
    <mergeCell ref="B100:C100"/>
    <mergeCell ref="B99:C99"/>
    <mergeCell ref="B133:C133"/>
    <mergeCell ref="B132:C132"/>
  </mergeCells>
  <printOptions/>
  <pageMargins bottom="0.75" footer="0.0" header="0.0" left="0.7" right="0.7" top="0.75"/>
  <pageSetup paperSize="9" orientation="portrait"/>
  <drawing r:id="rId1"/>
</worksheet>
</file>