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rchivos del Administrador\Desktop\Cajas Marcelo\"/>
    </mc:Choice>
  </mc:AlternateContent>
  <bookViews>
    <workbookView xWindow="0" yWindow="0" windowWidth="28800" windowHeight="12435" tabRatio="684"/>
  </bookViews>
  <sheets>
    <sheet name="Resumen de cajas" sheetId="2" r:id="rId1"/>
    <sheet name="Venezuela 3558" sheetId="1" r:id="rId2"/>
    <sheet name="JM Paz" sheetId="5" r:id="rId3"/>
    <sheet name="Ugarte" sheetId="3" r:id="rId4"/>
    <sheet name="San Lorenzo" sheetId="4" r:id="rId5"/>
    <sheet name="Fournier" sheetId="10" r:id="rId6"/>
    <sheet name="JB Justo" sheetId="14" r:id="rId7"/>
    <sheet name="Casa Jujuy" sheetId="12" r:id="rId8"/>
    <sheet name="LM Campos" sheetId="16" r:id="rId9"/>
    <sheet name="Oficina" sheetId="13" r:id="rId10"/>
    <sheet name="VARIOS" sheetId="7" r:id="rId11"/>
    <sheet name="Act Presupuesto Vene" sheetId="6" r:id="rId12"/>
    <sheet name="MO SL" sheetId="15" r:id="rId13"/>
  </sheets>
  <definedNames>
    <definedName name="_xlnm.Print_Area" localSheetId="0">'Resumen de cajas'!$A$43:$J$60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9" i="5" l="1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E428" i="5"/>
  <c r="I39" i="12"/>
  <c r="I40" i="12"/>
  <c r="I41" i="12"/>
  <c r="I42" i="12"/>
  <c r="I43" i="12"/>
  <c r="I44" i="12"/>
  <c r="I45" i="12"/>
  <c r="I46" i="12"/>
  <c r="I47" i="12"/>
  <c r="I48" i="12"/>
  <c r="I49" i="12"/>
  <c r="C14" i="2"/>
  <c r="F14" i="2"/>
  <c r="I14" i="2"/>
  <c r="D14" i="2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M5" i="16"/>
  <c r="M6" i="16"/>
  <c r="M7" i="16"/>
  <c r="M8" i="16"/>
  <c r="M9" i="16"/>
  <c r="M10" i="16"/>
  <c r="M11" i="16"/>
  <c r="M12" i="16"/>
  <c r="M30" i="16"/>
  <c r="M32" i="16"/>
  <c r="E54" i="2"/>
  <c r="G54" i="2"/>
  <c r="N5" i="16"/>
  <c r="N6" i="16"/>
  <c r="N7" i="16"/>
  <c r="N8" i="16"/>
  <c r="N9" i="16"/>
  <c r="N10" i="16"/>
  <c r="N11" i="16"/>
  <c r="N12" i="16"/>
  <c r="N30" i="16"/>
  <c r="N32" i="16"/>
  <c r="H54" i="2"/>
  <c r="J54" i="2"/>
  <c r="G31" i="16"/>
  <c r="J31" i="16"/>
  <c r="H31" i="16"/>
  <c r="I31" i="16"/>
  <c r="G32" i="16"/>
  <c r="J33" i="16"/>
  <c r="B54" i="2"/>
  <c r="F31" i="16"/>
  <c r="D31" i="16"/>
  <c r="E35" i="16"/>
  <c r="F33" i="16"/>
  <c r="D33" i="16"/>
  <c r="E31" i="16"/>
  <c r="K5" i="16"/>
  <c r="K6" i="16"/>
  <c r="K7" i="16"/>
  <c r="K8" i="16"/>
  <c r="K9" i="16"/>
  <c r="K10" i="16"/>
  <c r="K11" i="16"/>
  <c r="K44" i="12"/>
  <c r="K43" i="12"/>
  <c r="K42" i="12"/>
  <c r="N416" i="4"/>
  <c r="M416" i="4"/>
  <c r="N415" i="4"/>
  <c r="M415" i="4"/>
  <c r="N414" i="4"/>
  <c r="M414" i="4"/>
  <c r="N413" i="4"/>
  <c r="M413" i="4"/>
  <c r="N412" i="4"/>
  <c r="M412" i="4"/>
  <c r="N411" i="4"/>
  <c r="M411" i="4"/>
  <c r="N410" i="4"/>
  <c r="M410" i="4"/>
  <c r="N409" i="4"/>
  <c r="M409" i="4"/>
  <c r="N408" i="4"/>
  <c r="M408" i="4"/>
  <c r="N407" i="4"/>
  <c r="M407" i="4"/>
  <c r="K403" i="4"/>
  <c r="K404" i="4"/>
  <c r="F405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N12" i="14"/>
  <c r="M12" i="14"/>
  <c r="M11" i="14"/>
  <c r="N11" i="14"/>
  <c r="N552" i="1"/>
  <c r="M552" i="1"/>
  <c r="N551" i="1"/>
  <c r="M551" i="1"/>
  <c r="N550" i="1"/>
  <c r="M550" i="1"/>
  <c r="N549" i="1"/>
  <c r="M549" i="1"/>
  <c r="N548" i="1"/>
  <c r="M548" i="1"/>
  <c r="M547" i="1"/>
  <c r="N547" i="1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M126" i="10"/>
  <c r="N126" i="10"/>
  <c r="I134" i="10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M429" i="5"/>
  <c r="N429" i="5"/>
  <c r="F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F29" i="5"/>
  <c r="K29" i="5"/>
  <c r="K30" i="5"/>
  <c r="K31" i="5"/>
  <c r="K32" i="5"/>
  <c r="K33" i="5"/>
  <c r="K34" i="5"/>
  <c r="K35" i="5"/>
  <c r="K36" i="5"/>
  <c r="F37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F56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F174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F196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F259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F305" i="5"/>
  <c r="K305" i="5"/>
  <c r="K306" i="5"/>
  <c r="K307" i="5"/>
  <c r="K308" i="5"/>
  <c r="K309" i="5"/>
  <c r="K310" i="5"/>
  <c r="K311" i="5"/>
  <c r="K312" i="5"/>
  <c r="F313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F362" i="5"/>
  <c r="K362" i="5"/>
  <c r="H363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H382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37" i="5"/>
  <c r="K438" i="5"/>
  <c r="K439" i="5"/>
  <c r="K440" i="5"/>
  <c r="K441" i="5"/>
  <c r="K442" i="5"/>
  <c r="K443" i="5"/>
  <c r="K444" i="5"/>
  <c r="N859" i="3"/>
  <c r="M859" i="3"/>
  <c r="N858" i="3"/>
  <c r="M858" i="3"/>
  <c r="N857" i="3"/>
  <c r="M857" i="3"/>
  <c r="N856" i="3"/>
  <c r="M856" i="3"/>
  <c r="N855" i="3"/>
  <c r="M855" i="3"/>
  <c r="N854" i="3"/>
  <c r="M854" i="3"/>
  <c r="N853" i="3"/>
  <c r="M853" i="3"/>
  <c r="N852" i="3"/>
  <c r="M852" i="3"/>
  <c r="N851" i="3"/>
  <c r="M851" i="3"/>
  <c r="M850" i="3"/>
  <c r="N850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M406" i="4"/>
  <c r="M405" i="4"/>
  <c r="N406" i="4"/>
  <c r="N40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18" i="4"/>
  <c r="K419" i="4"/>
  <c r="K420" i="4"/>
  <c r="K421" i="4"/>
  <c r="K422" i="4"/>
  <c r="K423" i="4"/>
  <c r="F56" i="2"/>
  <c r="F52" i="2"/>
  <c r="F51" i="2"/>
  <c r="K41" i="12"/>
  <c r="M10" i="14"/>
  <c r="N10" i="14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M119" i="10"/>
  <c r="N119" i="10"/>
  <c r="N404" i="4"/>
  <c r="M404" i="4"/>
  <c r="N403" i="4"/>
  <c r="M403" i="4"/>
  <c r="N402" i="4"/>
  <c r="M402" i="4"/>
  <c r="N401" i="4"/>
  <c r="M401" i="4"/>
  <c r="N400" i="4"/>
  <c r="M400" i="4"/>
  <c r="N399" i="4"/>
  <c r="M399" i="4"/>
  <c r="N398" i="4"/>
  <c r="M398" i="4"/>
  <c r="N397" i="4"/>
  <c r="M397" i="4"/>
  <c r="N396" i="4"/>
  <c r="M396" i="4"/>
  <c r="N395" i="4"/>
  <c r="M395" i="4"/>
  <c r="N394" i="4"/>
  <c r="M394" i="4"/>
  <c r="N393" i="4"/>
  <c r="M393" i="4"/>
  <c r="N392" i="4"/>
  <c r="M392" i="4"/>
  <c r="N391" i="4"/>
  <c r="M391" i="4"/>
  <c r="N390" i="4"/>
  <c r="M390" i="4"/>
  <c r="N389" i="4"/>
  <c r="M389" i="4"/>
  <c r="N388" i="4"/>
  <c r="M388" i="4"/>
  <c r="N387" i="4"/>
  <c r="M387" i="4"/>
  <c r="M386" i="4"/>
  <c r="N386" i="4"/>
  <c r="N849" i="3"/>
  <c r="M849" i="3"/>
  <c r="N848" i="3"/>
  <c r="M848" i="3"/>
  <c r="N847" i="3"/>
  <c r="M847" i="3"/>
  <c r="N846" i="3"/>
  <c r="M846" i="3"/>
  <c r="N845" i="3"/>
  <c r="M845" i="3"/>
  <c r="N844" i="3"/>
  <c r="M844" i="3"/>
  <c r="M843" i="3"/>
  <c r="N843" i="3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M413" i="5"/>
  <c r="N413" i="5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M539" i="1"/>
  <c r="N539" i="1"/>
  <c r="E427" i="5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F5" i="3"/>
  <c r="K5" i="3"/>
  <c r="K6" i="3"/>
  <c r="K7" i="3"/>
  <c r="K8" i="3"/>
  <c r="K9" i="3"/>
  <c r="K10" i="3"/>
  <c r="K11" i="3"/>
  <c r="F12" i="3"/>
  <c r="K12" i="3"/>
  <c r="K13" i="3"/>
  <c r="K14" i="3"/>
  <c r="K15" i="3"/>
  <c r="K16" i="3"/>
  <c r="K17" i="3"/>
  <c r="K18" i="3"/>
  <c r="K19" i="3"/>
  <c r="K20" i="3"/>
  <c r="K21" i="3"/>
  <c r="F22" i="3"/>
  <c r="K22" i="3"/>
  <c r="K23" i="3"/>
  <c r="K24" i="3"/>
  <c r="K25" i="3"/>
  <c r="K26" i="3"/>
  <c r="F27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F48" i="3"/>
  <c r="K48" i="3"/>
  <c r="F49" i="3"/>
  <c r="K49" i="3"/>
  <c r="F50" i="3"/>
  <c r="K50" i="3"/>
  <c r="K51" i="3"/>
  <c r="K52" i="3"/>
  <c r="F53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F84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F126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F153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F181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F247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F357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F414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F463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F533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F636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F709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I796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M385" i="4"/>
  <c r="N385" i="4"/>
  <c r="M384" i="4"/>
  <c r="N384" i="4"/>
  <c r="F384" i="4"/>
  <c r="N842" i="3"/>
  <c r="M842" i="3"/>
  <c r="N841" i="3"/>
  <c r="M841" i="3"/>
  <c r="N840" i="3"/>
  <c r="M840" i="3"/>
  <c r="N839" i="3"/>
  <c r="M839" i="3"/>
  <c r="N412" i="5"/>
  <c r="M412" i="5"/>
  <c r="N411" i="5"/>
  <c r="M411" i="5"/>
  <c r="N410" i="5"/>
  <c r="M410" i="5"/>
  <c r="N409" i="5"/>
  <c r="M409" i="5"/>
  <c r="N408" i="5"/>
  <c r="M408" i="5"/>
  <c r="N538" i="1"/>
  <c r="M538" i="1"/>
  <c r="N537" i="1"/>
  <c r="M537" i="1"/>
  <c r="N536" i="1"/>
  <c r="M53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5" i="1"/>
  <c r="M476" i="1"/>
  <c r="M477" i="1"/>
  <c r="M478" i="1"/>
  <c r="M480" i="1"/>
  <c r="M481" i="1"/>
  <c r="M48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5" i="1"/>
  <c r="N476" i="1"/>
  <c r="N477" i="1"/>
  <c r="N478" i="1"/>
  <c r="N480" i="1"/>
  <c r="N481" i="1"/>
  <c r="N482" i="1"/>
  <c r="M529" i="1"/>
  <c r="M530" i="1"/>
  <c r="M531" i="1"/>
  <c r="M532" i="1"/>
  <c r="M533" i="1"/>
  <c r="M534" i="1"/>
  <c r="M535" i="1"/>
  <c r="N529" i="1"/>
  <c r="N530" i="1"/>
  <c r="N531" i="1"/>
  <c r="N532" i="1"/>
  <c r="N533" i="1"/>
  <c r="N534" i="1"/>
  <c r="N535" i="1"/>
  <c r="K40" i="12"/>
  <c r="K39" i="12"/>
  <c r="K38" i="12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M107" i="10"/>
  <c r="N107" i="10"/>
  <c r="N838" i="3"/>
  <c r="M838" i="3"/>
  <c r="N837" i="3"/>
  <c r="M837" i="3"/>
  <c r="N836" i="3"/>
  <c r="M836" i="3"/>
  <c r="N835" i="3"/>
  <c r="M835" i="3"/>
  <c r="N834" i="3"/>
  <c r="M834" i="3"/>
  <c r="N833" i="3"/>
  <c r="M833" i="3"/>
  <c r="N832" i="3"/>
  <c r="M832" i="3"/>
  <c r="N831" i="3"/>
  <c r="M831" i="3"/>
  <c r="N830" i="3"/>
  <c r="M830" i="3"/>
  <c r="N829" i="3"/>
  <c r="M829" i="3"/>
  <c r="M828" i="3"/>
  <c r="N828" i="3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M393" i="5"/>
  <c r="N393" i="5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M367" i="4"/>
  <c r="N367" i="4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91" i="12"/>
  <c r="K93" i="12"/>
  <c r="E53" i="2"/>
  <c r="G53" i="2"/>
  <c r="K424" i="4"/>
  <c r="K425" i="4"/>
  <c r="K426" i="4"/>
  <c r="K427" i="4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N366" i="4"/>
  <c r="M366" i="4"/>
  <c r="N365" i="4"/>
  <c r="M365" i="4"/>
  <c r="F365" i="4"/>
  <c r="E52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59" i="1"/>
  <c r="K560" i="1"/>
  <c r="K561" i="1"/>
  <c r="K562" i="1"/>
  <c r="K563" i="1"/>
  <c r="E361" i="5"/>
  <c r="M514" i="1"/>
  <c r="N514" i="1"/>
  <c r="M779" i="3"/>
  <c r="N779" i="3"/>
  <c r="M778" i="3"/>
  <c r="N778" i="3"/>
  <c r="M763" i="3"/>
  <c r="N763" i="3"/>
  <c r="M762" i="3"/>
  <c r="N762" i="3"/>
  <c r="M510" i="1"/>
  <c r="N510" i="1"/>
  <c r="M508" i="1"/>
  <c r="N508" i="1"/>
  <c r="M509" i="1"/>
  <c r="N509" i="1"/>
  <c r="M755" i="3"/>
  <c r="N755" i="3"/>
  <c r="M756" i="3"/>
  <c r="N756" i="3"/>
  <c r="M757" i="3"/>
  <c r="N757" i="3"/>
  <c r="M758" i="3"/>
  <c r="N758" i="3"/>
  <c r="M747" i="3"/>
  <c r="N747" i="3"/>
  <c r="M745" i="3"/>
  <c r="N745" i="3"/>
  <c r="M746" i="3"/>
  <c r="N746" i="3"/>
  <c r="M733" i="3"/>
  <c r="N733" i="3"/>
  <c r="M734" i="3"/>
  <c r="N734" i="3"/>
  <c r="M735" i="3"/>
  <c r="N735" i="3"/>
  <c r="M736" i="3"/>
  <c r="N736" i="3"/>
  <c r="M737" i="3"/>
  <c r="N737" i="3"/>
  <c r="M738" i="3"/>
  <c r="N738" i="3"/>
  <c r="M724" i="3"/>
  <c r="N724" i="3"/>
  <c r="M503" i="1"/>
  <c r="N503" i="1"/>
  <c r="M504" i="1"/>
  <c r="N504" i="1"/>
  <c r="M500" i="1"/>
  <c r="N500" i="1"/>
  <c r="M501" i="1"/>
  <c r="N501" i="1"/>
  <c r="M502" i="1"/>
  <c r="N502" i="1"/>
  <c r="M716" i="3"/>
  <c r="N716" i="3"/>
  <c r="M704" i="3"/>
  <c r="N704" i="3"/>
  <c r="M705" i="3"/>
  <c r="N705" i="3"/>
  <c r="M706" i="3"/>
  <c r="N706" i="3"/>
  <c r="M707" i="3"/>
  <c r="N707" i="3"/>
  <c r="M708" i="3"/>
  <c r="N708" i="3"/>
  <c r="M702" i="3"/>
  <c r="N702" i="3"/>
  <c r="M703" i="3"/>
  <c r="N703" i="3"/>
  <c r="M699" i="3"/>
  <c r="N699" i="3"/>
  <c r="M700" i="3"/>
  <c r="N700" i="3"/>
  <c r="M701" i="3"/>
  <c r="N701" i="3"/>
  <c r="M679" i="3"/>
  <c r="N679" i="3"/>
  <c r="M680" i="3"/>
  <c r="N680" i="3"/>
  <c r="M689" i="3"/>
  <c r="N689" i="3"/>
  <c r="M690" i="3"/>
  <c r="N690" i="3"/>
  <c r="M489" i="1"/>
  <c r="N489" i="1"/>
  <c r="M490" i="1"/>
  <c r="N490" i="1"/>
  <c r="M491" i="1"/>
  <c r="N491" i="1"/>
  <c r="M492" i="1"/>
  <c r="N492" i="1"/>
  <c r="M483" i="1"/>
  <c r="N483" i="1"/>
  <c r="M484" i="1"/>
  <c r="N484" i="1"/>
  <c r="M485" i="1"/>
  <c r="N485" i="1"/>
  <c r="M479" i="1"/>
  <c r="N479" i="1"/>
  <c r="N513" i="1"/>
  <c r="M513" i="1"/>
  <c r="N512" i="1"/>
  <c r="M512" i="1"/>
  <c r="E5" i="15"/>
  <c r="E4" i="15"/>
  <c r="E22" i="15"/>
  <c r="D22" i="15"/>
  <c r="C22" i="15"/>
  <c r="E7" i="15"/>
  <c r="E8" i="15"/>
  <c r="E9" i="15"/>
  <c r="E10" i="15"/>
  <c r="E11" i="15"/>
  <c r="E6" i="15"/>
  <c r="M9" i="14"/>
  <c r="N9" i="14"/>
  <c r="N106" i="10"/>
  <c r="M106" i="10"/>
  <c r="N105" i="10"/>
  <c r="M105" i="10"/>
  <c r="N104" i="10"/>
  <c r="M104" i="10"/>
  <c r="N103" i="10"/>
  <c r="M103" i="10"/>
  <c r="N102" i="10"/>
  <c r="M102" i="10"/>
  <c r="N827" i="3"/>
  <c r="M827" i="3"/>
  <c r="N826" i="3"/>
  <c r="M826" i="3"/>
  <c r="N825" i="3"/>
  <c r="M825" i="3"/>
  <c r="N824" i="3"/>
  <c r="M824" i="3"/>
  <c r="N823" i="3"/>
  <c r="M823" i="3"/>
  <c r="N822" i="3"/>
  <c r="M822" i="3"/>
  <c r="N821" i="3"/>
  <c r="M821" i="3"/>
  <c r="N820" i="3"/>
  <c r="M820" i="3"/>
  <c r="N819" i="3"/>
  <c r="M819" i="3"/>
  <c r="N818" i="3"/>
  <c r="M818" i="3"/>
  <c r="M817" i="3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M383" i="5"/>
  <c r="N383" i="5"/>
  <c r="N528" i="1"/>
  <c r="M528" i="1"/>
  <c r="N527" i="1"/>
  <c r="M527" i="1"/>
  <c r="M526" i="1"/>
  <c r="N526" i="1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K445" i="5"/>
  <c r="K446" i="5"/>
  <c r="K447" i="5"/>
  <c r="K448" i="5"/>
  <c r="K449" i="5"/>
  <c r="K450" i="5"/>
  <c r="K451" i="5"/>
  <c r="K452" i="5"/>
  <c r="K453" i="5"/>
  <c r="K454" i="5"/>
  <c r="N356" i="4"/>
  <c r="M356" i="4"/>
  <c r="N355" i="4"/>
  <c r="M355" i="4"/>
  <c r="F355" i="4"/>
  <c r="N817" i="3"/>
  <c r="N816" i="3"/>
  <c r="M816" i="3"/>
  <c r="N525" i="1"/>
  <c r="M525" i="1"/>
  <c r="N524" i="1"/>
  <c r="M524" i="1"/>
  <c r="N523" i="1"/>
  <c r="M523" i="1"/>
  <c r="N522" i="1"/>
  <c r="M522" i="1"/>
  <c r="M521" i="1"/>
  <c r="N521" i="1"/>
  <c r="N354" i="4"/>
  <c r="M354" i="4"/>
  <c r="N353" i="4"/>
  <c r="M353" i="4"/>
  <c r="M352" i="4"/>
  <c r="N352" i="4"/>
  <c r="D347" i="4"/>
  <c r="N381" i="5"/>
  <c r="M381" i="5"/>
  <c r="E381" i="5"/>
  <c r="N8" i="14"/>
  <c r="M8" i="14"/>
  <c r="N101" i="10"/>
  <c r="M101" i="10"/>
  <c r="N100" i="10"/>
  <c r="M100" i="10"/>
  <c r="N99" i="10"/>
  <c r="M99" i="10"/>
  <c r="N382" i="5"/>
  <c r="M382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M373" i="5"/>
  <c r="N373" i="5"/>
  <c r="N351" i="4"/>
  <c r="M351" i="4"/>
  <c r="N350" i="4"/>
  <c r="M350" i="4"/>
  <c r="N349" i="4"/>
  <c r="M349" i="4"/>
  <c r="N815" i="3"/>
  <c r="M815" i="3"/>
  <c r="N814" i="3"/>
  <c r="M814" i="3"/>
  <c r="N813" i="3"/>
  <c r="M813" i="3"/>
  <c r="N812" i="3"/>
  <c r="M812" i="3"/>
  <c r="N811" i="3"/>
  <c r="M811" i="3"/>
  <c r="N810" i="3"/>
  <c r="M810" i="3"/>
  <c r="N809" i="3"/>
  <c r="M809" i="3"/>
  <c r="N808" i="3"/>
  <c r="M808" i="3"/>
  <c r="M807" i="3"/>
  <c r="N807" i="3"/>
  <c r="N348" i="4"/>
  <c r="M348" i="4"/>
  <c r="N346" i="4"/>
  <c r="M346" i="4"/>
  <c r="F346" i="4"/>
  <c r="N7" i="14"/>
  <c r="M7" i="14"/>
  <c r="N98" i="10"/>
  <c r="M98" i="10"/>
  <c r="N97" i="10"/>
  <c r="M97" i="10"/>
  <c r="N96" i="10"/>
  <c r="M96" i="10"/>
  <c r="M95" i="10"/>
  <c r="N95" i="10"/>
  <c r="N345" i="4"/>
  <c r="M345" i="4"/>
  <c r="N344" i="4"/>
  <c r="M344" i="4"/>
  <c r="N343" i="4"/>
  <c r="M343" i="4"/>
  <c r="N342" i="4"/>
  <c r="M342" i="4"/>
  <c r="N341" i="4"/>
  <c r="M341" i="4"/>
  <c r="N806" i="3"/>
  <c r="M806" i="3"/>
  <c r="N805" i="3"/>
  <c r="M805" i="3"/>
  <c r="N804" i="3"/>
  <c r="M804" i="3"/>
  <c r="N803" i="3"/>
  <c r="M803" i="3"/>
  <c r="N802" i="3"/>
  <c r="M802" i="3"/>
  <c r="N801" i="3"/>
  <c r="M801" i="3"/>
  <c r="N800" i="3"/>
  <c r="M800" i="3"/>
  <c r="N799" i="3"/>
  <c r="M799" i="3"/>
  <c r="N798" i="3"/>
  <c r="M798" i="3"/>
  <c r="N797" i="3"/>
  <c r="M797" i="3"/>
  <c r="M520" i="1"/>
  <c r="N520" i="1"/>
  <c r="N372" i="5"/>
  <c r="M372" i="5"/>
  <c r="N371" i="5"/>
  <c r="M371" i="5"/>
  <c r="N370" i="5"/>
  <c r="M370" i="5"/>
  <c r="N369" i="5"/>
  <c r="M369" i="5"/>
  <c r="N368" i="5"/>
  <c r="M368" i="5"/>
  <c r="N367" i="5"/>
  <c r="M367" i="5"/>
  <c r="N366" i="5"/>
  <c r="M366" i="5"/>
  <c r="N365" i="5"/>
  <c r="M365" i="5"/>
  <c r="N364" i="5"/>
  <c r="M364" i="5"/>
  <c r="N796" i="3"/>
  <c r="M796" i="3"/>
  <c r="N363" i="5"/>
  <c r="M363" i="5"/>
  <c r="N362" i="5"/>
  <c r="M362" i="5"/>
  <c r="N361" i="5"/>
  <c r="M361" i="5"/>
  <c r="I883" i="3"/>
  <c r="N340" i="4"/>
  <c r="M340" i="4"/>
  <c r="N339" i="4"/>
  <c r="M339" i="4"/>
  <c r="N795" i="3"/>
  <c r="M795" i="3"/>
  <c r="N360" i="5"/>
  <c r="M360" i="5"/>
  <c r="N359" i="5"/>
  <c r="M359" i="5"/>
  <c r="N519" i="1"/>
  <c r="M519" i="1"/>
  <c r="N518" i="1"/>
  <c r="M518" i="1"/>
  <c r="N517" i="1"/>
  <c r="M517" i="1"/>
  <c r="J6" i="14"/>
  <c r="J160" i="14"/>
  <c r="J516" i="1"/>
  <c r="N516" i="1"/>
  <c r="N794" i="3"/>
  <c r="M794" i="3"/>
  <c r="N793" i="3"/>
  <c r="M793" i="3"/>
  <c r="M516" i="1"/>
  <c r="N6" i="14"/>
  <c r="N159" i="14"/>
  <c r="N161" i="14"/>
  <c r="H56" i="2"/>
  <c r="M6" i="14"/>
  <c r="M5" i="14"/>
  <c r="N5" i="14"/>
  <c r="D12" i="2"/>
  <c r="I160" i="14"/>
  <c r="G161" i="14"/>
  <c r="J162" i="14"/>
  <c r="F12" i="2"/>
  <c r="H160" i="14"/>
  <c r="G160" i="14"/>
  <c r="D160" i="14"/>
  <c r="D162" i="14"/>
  <c r="F160" i="14"/>
  <c r="F162" i="14"/>
  <c r="C12" i="2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M159" i="14"/>
  <c r="M161" i="14"/>
  <c r="E56" i="2"/>
  <c r="G56" i="2"/>
  <c r="I56" i="2"/>
  <c r="L2" i="2"/>
  <c r="E164" i="14"/>
  <c r="E160" i="14"/>
  <c r="M94" i="10"/>
  <c r="N94" i="10"/>
  <c r="N338" i="4"/>
  <c r="M338" i="4"/>
  <c r="N336" i="4"/>
  <c r="M336" i="4"/>
  <c r="N337" i="4"/>
  <c r="M337" i="4"/>
  <c r="H337" i="4"/>
  <c r="F336" i="4"/>
  <c r="M335" i="4"/>
  <c r="N335" i="4"/>
  <c r="N792" i="3"/>
  <c r="M792" i="3"/>
  <c r="N791" i="3"/>
  <c r="M791" i="3"/>
  <c r="N790" i="3"/>
  <c r="M790" i="3"/>
  <c r="N789" i="3"/>
  <c r="M789" i="3"/>
  <c r="N788" i="3"/>
  <c r="M788" i="3"/>
  <c r="M787" i="3"/>
  <c r="N787" i="3"/>
  <c r="N358" i="5"/>
  <c r="M358" i="5"/>
  <c r="N357" i="5"/>
  <c r="M357" i="5"/>
  <c r="N356" i="5"/>
  <c r="M356" i="5"/>
  <c r="N355" i="5"/>
  <c r="M355" i="5"/>
  <c r="M354" i="5"/>
  <c r="N354" i="5"/>
  <c r="M515" i="1"/>
  <c r="N515" i="1"/>
  <c r="N93" i="10"/>
  <c r="M93" i="10"/>
  <c r="N92" i="10"/>
  <c r="M92" i="10"/>
  <c r="N91" i="10"/>
  <c r="M91" i="10"/>
  <c r="N90" i="10"/>
  <c r="M90" i="10"/>
  <c r="M89" i="10"/>
  <c r="N89" i="10"/>
  <c r="N334" i="4"/>
  <c r="M334" i="4"/>
  <c r="N333" i="4"/>
  <c r="M333" i="4"/>
  <c r="N332" i="4"/>
  <c r="M332" i="4"/>
  <c r="N331" i="4"/>
  <c r="M331" i="4"/>
  <c r="N329" i="4"/>
  <c r="M329" i="4"/>
  <c r="N328" i="4"/>
  <c r="M328" i="4"/>
  <c r="N327" i="4"/>
  <c r="M327" i="4"/>
  <c r="N330" i="4"/>
  <c r="M330" i="4"/>
  <c r="N786" i="3"/>
  <c r="M786" i="3"/>
  <c r="N785" i="3"/>
  <c r="M785" i="3"/>
  <c r="N784" i="3"/>
  <c r="M784" i="3"/>
  <c r="N783" i="3"/>
  <c r="M783" i="3"/>
  <c r="N782" i="3"/>
  <c r="M782" i="3"/>
  <c r="N781" i="3"/>
  <c r="M781" i="3"/>
  <c r="M780" i="3"/>
  <c r="N780" i="3"/>
  <c r="N353" i="5"/>
  <c r="M353" i="5"/>
  <c r="N352" i="5"/>
  <c r="M352" i="5"/>
  <c r="N351" i="5"/>
  <c r="M351" i="5"/>
  <c r="N350" i="5"/>
  <c r="M350" i="5"/>
  <c r="N349" i="5"/>
  <c r="M349" i="5"/>
  <c r="N348" i="5"/>
  <c r="M348" i="5"/>
  <c r="N347" i="5"/>
  <c r="M347" i="5"/>
  <c r="M346" i="5"/>
  <c r="N346" i="5"/>
  <c r="F327" i="4"/>
  <c r="N88" i="10"/>
  <c r="M88" i="10"/>
  <c r="N87" i="10"/>
  <c r="M87" i="10"/>
  <c r="N86" i="10"/>
  <c r="M86" i="10"/>
  <c r="N85" i="10"/>
  <c r="M85" i="10"/>
  <c r="O85" i="10"/>
  <c r="N84" i="10"/>
  <c r="M84" i="10"/>
  <c r="N326" i="4"/>
  <c r="N325" i="4"/>
  <c r="N324" i="4"/>
  <c r="N777" i="3"/>
  <c r="M777" i="3"/>
  <c r="N776" i="3"/>
  <c r="M776" i="3"/>
  <c r="N775" i="3"/>
  <c r="M775" i="3"/>
  <c r="N774" i="3"/>
  <c r="M774" i="3"/>
  <c r="N773" i="3"/>
  <c r="M773" i="3"/>
  <c r="M772" i="3"/>
  <c r="N772" i="3"/>
  <c r="N345" i="5"/>
  <c r="M345" i="5"/>
  <c r="N344" i="5"/>
  <c r="M344" i="5"/>
  <c r="N343" i="5"/>
  <c r="M343" i="5"/>
  <c r="N342" i="5"/>
  <c r="M342" i="5"/>
  <c r="N341" i="5"/>
  <c r="M341" i="5"/>
  <c r="N340" i="5"/>
  <c r="M340" i="5"/>
  <c r="M339" i="5"/>
  <c r="N339" i="5"/>
  <c r="M511" i="1"/>
  <c r="N511" i="1"/>
  <c r="L325" i="4"/>
  <c r="M325" i="4"/>
  <c r="L324" i="4"/>
  <c r="M324" i="4"/>
  <c r="M326" i="4"/>
  <c r="L326" i="4"/>
  <c r="J70" i="7"/>
  <c r="J69" i="7"/>
  <c r="J68" i="7"/>
  <c r="J67" i="7"/>
  <c r="J66" i="7"/>
  <c r="J65" i="7"/>
  <c r="N771" i="3"/>
  <c r="M771" i="3"/>
  <c r="N770" i="3"/>
  <c r="M770" i="3"/>
  <c r="N769" i="3"/>
  <c r="M769" i="3"/>
  <c r="N768" i="3"/>
  <c r="M768" i="3"/>
  <c r="N767" i="3"/>
  <c r="M767" i="3"/>
  <c r="N766" i="3"/>
  <c r="M766" i="3"/>
  <c r="N765" i="3"/>
  <c r="M765" i="3"/>
  <c r="M764" i="3"/>
  <c r="N764" i="3"/>
  <c r="N338" i="5"/>
  <c r="M338" i="5"/>
  <c r="N337" i="5"/>
  <c r="M337" i="5"/>
  <c r="N336" i="5"/>
  <c r="M336" i="5"/>
  <c r="N335" i="5"/>
  <c r="M335" i="5"/>
  <c r="N334" i="5"/>
  <c r="M334" i="5"/>
  <c r="N333" i="5"/>
  <c r="M333" i="5"/>
  <c r="N332" i="5"/>
  <c r="M332" i="5"/>
  <c r="M331" i="5"/>
  <c r="N331" i="5"/>
  <c r="M323" i="4"/>
  <c r="M322" i="4"/>
  <c r="M321" i="4"/>
  <c r="M320" i="4"/>
  <c r="N323" i="4"/>
  <c r="N322" i="4"/>
  <c r="N321" i="4"/>
  <c r="N320" i="4"/>
  <c r="M318" i="4"/>
  <c r="N318" i="4"/>
  <c r="N319" i="4"/>
  <c r="M319" i="4"/>
  <c r="F318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9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J101" i="7"/>
  <c r="E57" i="2"/>
  <c r="G57" i="2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9" i="4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83" i="10"/>
  <c r="M83" i="10"/>
  <c r="N82" i="10"/>
  <c r="M82" i="10"/>
  <c r="N81" i="10"/>
  <c r="M81" i="10"/>
  <c r="N761" i="3"/>
  <c r="M761" i="3"/>
  <c r="N760" i="3"/>
  <c r="M760" i="3"/>
  <c r="M759" i="3"/>
  <c r="N759" i="3"/>
  <c r="N317" i="4"/>
  <c r="M317" i="4"/>
  <c r="N316" i="4"/>
  <c r="M316" i="4"/>
  <c r="N315" i="4"/>
  <c r="M315" i="4"/>
  <c r="N314" i="4"/>
  <c r="M314" i="4"/>
  <c r="N313" i="4"/>
  <c r="M313" i="4"/>
  <c r="N312" i="4"/>
  <c r="M312" i="4"/>
  <c r="N311" i="4"/>
  <c r="M311" i="4"/>
  <c r="M310" i="4"/>
  <c r="N310" i="4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3" i="10"/>
  <c r="M44" i="10"/>
  <c r="M45" i="10"/>
  <c r="M46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3" i="10"/>
  <c r="N44" i="10"/>
  <c r="N45" i="10"/>
  <c r="N46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309" i="4"/>
  <c r="M309" i="4"/>
  <c r="N308" i="4"/>
  <c r="M308" i="4"/>
  <c r="N307" i="4"/>
  <c r="M307" i="4"/>
  <c r="N306" i="4"/>
  <c r="M306" i="4"/>
  <c r="N305" i="4"/>
  <c r="M305" i="4"/>
  <c r="N304" i="4"/>
  <c r="M304" i="4"/>
  <c r="M303" i="4"/>
  <c r="N303" i="4"/>
  <c r="N754" i="3"/>
  <c r="M754" i="3"/>
  <c r="N753" i="3"/>
  <c r="M753" i="3"/>
  <c r="N752" i="3"/>
  <c r="M752" i="3"/>
  <c r="N751" i="3"/>
  <c r="M751" i="3"/>
  <c r="N750" i="3"/>
  <c r="M750" i="3"/>
  <c r="N749" i="3"/>
  <c r="M749" i="3"/>
  <c r="M748" i="3"/>
  <c r="N748" i="3"/>
  <c r="M507" i="1"/>
  <c r="M739" i="3"/>
  <c r="M740" i="3"/>
  <c r="M741" i="3"/>
  <c r="M742" i="3"/>
  <c r="M743" i="3"/>
  <c r="M744" i="3"/>
  <c r="M297" i="4"/>
  <c r="M298" i="4"/>
  <c r="M299" i="4"/>
  <c r="M300" i="4"/>
  <c r="M301" i="4"/>
  <c r="M302" i="4"/>
  <c r="N507" i="1"/>
  <c r="N739" i="3"/>
  <c r="N740" i="3"/>
  <c r="N741" i="3"/>
  <c r="N742" i="3"/>
  <c r="N743" i="3"/>
  <c r="N744" i="3"/>
  <c r="N297" i="4"/>
  <c r="N298" i="4"/>
  <c r="N299" i="4"/>
  <c r="N300" i="4"/>
  <c r="N301" i="4"/>
  <c r="N302" i="4"/>
  <c r="N306" i="5"/>
  <c r="M306" i="5"/>
  <c r="F297" i="4"/>
  <c r="D455" i="5"/>
  <c r="D457" i="5"/>
  <c r="D9" i="2"/>
  <c r="D34" i="2"/>
  <c r="F34" i="2"/>
  <c r="G34" i="2"/>
  <c r="D428" i="4"/>
  <c r="D430" i="4"/>
  <c r="D10" i="2"/>
  <c r="N732" i="3"/>
  <c r="M732" i="3"/>
  <c r="N731" i="3"/>
  <c r="M731" i="3"/>
  <c r="N730" i="3"/>
  <c r="M730" i="3"/>
  <c r="N729" i="3"/>
  <c r="M729" i="3"/>
  <c r="N728" i="3"/>
  <c r="M728" i="3"/>
  <c r="N727" i="3"/>
  <c r="M727" i="3"/>
  <c r="N726" i="3"/>
  <c r="M726" i="3"/>
  <c r="M725" i="3"/>
  <c r="N725" i="3"/>
  <c r="M506" i="1"/>
  <c r="N506" i="1"/>
  <c r="M505" i="1"/>
  <c r="N505" i="1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O288" i="4"/>
  <c r="N723" i="3"/>
  <c r="M723" i="3"/>
  <c r="N722" i="3"/>
  <c r="M722" i="3"/>
  <c r="N721" i="3"/>
  <c r="M721" i="3"/>
  <c r="N720" i="3"/>
  <c r="M720" i="3"/>
  <c r="N719" i="3"/>
  <c r="M719" i="3"/>
  <c r="N718" i="3"/>
  <c r="M718" i="3"/>
  <c r="M717" i="3"/>
  <c r="N717" i="3"/>
  <c r="N286" i="4"/>
  <c r="M286" i="4"/>
  <c r="N285" i="4"/>
  <c r="M285" i="4"/>
  <c r="N283" i="4"/>
  <c r="M283" i="4"/>
  <c r="N284" i="4"/>
  <c r="M284" i="4"/>
  <c r="F70" i="10"/>
  <c r="N282" i="4"/>
  <c r="M282" i="4"/>
  <c r="M281" i="4"/>
  <c r="N281" i="4"/>
  <c r="N715" i="3"/>
  <c r="M715" i="3"/>
  <c r="N714" i="3"/>
  <c r="M714" i="3"/>
  <c r="N713" i="3"/>
  <c r="M713" i="3"/>
  <c r="N712" i="3"/>
  <c r="M712" i="3"/>
  <c r="N711" i="3"/>
  <c r="M711" i="3"/>
  <c r="N710" i="3"/>
  <c r="M710" i="3"/>
  <c r="M709" i="3"/>
  <c r="N709" i="3"/>
  <c r="M499" i="1"/>
  <c r="N499" i="1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698" i="3"/>
  <c r="M698" i="3"/>
  <c r="N697" i="3"/>
  <c r="M697" i="3"/>
  <c r="N696" i="3"/>
  <c r="M696" i="3"/>
  <c r="N695" i="3"/>
  <c r="M695" i="3"/>
  <c r="N694" i="3"/>
  <c r="M694" i="3"/>
  <c r="N693" i="3"/>
  <c r="M693" i="3"/>
  <c r="N692" i="3"/>
  <c r="M692" i="3"/>
  <c r="M691" i="3"/>
  <c r="N691" i="3"/>
  <c r="M498" i="1"/>
  <c r="N498" i="1"/>
  <c r="N688" i="3"/>
  <c r="M688" i="3"/>
  <c r="N687" i="3"/>
  <c r="M687" i="3"/>
  <c r="N686" i="3"/>
  <c r="M686" i="3"/>
  <c r="N685" i="3"/>
  <c r="M685" i="3"/>
  <c r="N684" i="3"/>
  <c r="M684" i="3"/>
  <c r="N683" i="3"/>
  <c r="M683" i="3"/>
  <c r="N682" i="3"/>
  <c r="M682" i="3"/>
  <c r="M681" i="3"/>
  <c r="N681" i="3"/>
  <c r="M497" i="1"/>
  <c r="N497" i="1"/>
  <c r="N271" i="4"/>
  <c r="M271" i="4"/>
  <c r="N270" i="4"/>
  <c r="M270" i="4"/>
  <c r="N269" i="4"/>
  <c r="M269" i="4"/>
  <c r="F272" i="4"/>
  <c r="N268" i="4"/>
  <c r="M268" i="4"/>
  <c r="N267" i="4"/>
  <c r="M267" i="4"/>
  <c r="M266" i="4"/>
  <c r="N266" i="4"/>
  <c r="N496" i="1"/>
  <c r="M496" i="1"/>
  <c r="N495" i="1"/>
  <c r="M495" i="1"/>
  <c r="N494" i="1"/>
  <c r="M494" i="1"/>
  <c r="M669" i="3"/>
  <c r="M670" i="3"/>
  <c r="M671" i="3"/>
  <c r="M672" i="3"/>
  <c r="M673" i="3"/>
  <c r="M674" i="3"/>
  <c r="M675" i="3"/>
  <c r="M676" i="3"/>
  <c r="M677" i="3"/>
  <c r="M678" i="3"/>
  <c r="N669" i="3"/>
  <c r="N670" i="3"/>
  <c r="N671" i="3"/>
  <c r="N672" i="3"/>
  <c r="N673" i="3"/>
  <c r="N674" i="3"/>
  <c r="N675" i="3"/>
  <c r="N676" i="3"/>
  <c r="N677" i="3"/>
  <c r="N678" i="3"/>
  <c r="M5" i="1"/>
  <c r="M474" i="1"/>
  <c r="M486" i="1"/>
  <c r="M487" i="1"/>
  <c r="M488" i="1"/>
  <c r="M493" i="1"/>
  <c r="N5" i="1"/>
  <c r="J473" i="1"/>
  <c r="N474" i="1"/>
  <c r="N486" i="1"/>
  <c r="N487" i="1"/>
  <c r="N488" i="1"/>
  <c r="N493" i="1"/>
  <c r="M5" i="5"/>
  <c r="M233" i="5"/>
  <c r="M249" i="5"/>
  <c r="N5" i="5"/>
  <c r="N233" i="5"/>
  <c r="N249" i="5"/>
  <c r="H53" i="2"/>
  <c r="J5" i="7"/>
  <c r="J6" i="7"/>
  <c r="J7" i="7"/>
  <c r="J8" i="7"/>
  <c r="J9" i="7"/>
  <c r="J10" i="7"/>
  <c r="J11" i="7"/>
  <c r="J12" i="7"/>
  <c r="J13" i="7"/>
  <c r="J14" i="7"/>
  <c r="J15" i="7"/>
  <c r="J16" i="7"/>
  <c r="G17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G39" i="7"/>
  <c r="J39" i="7"/>
  <c r="J40" i="7"/>
  <c r="G41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G62" i="7"/>
  <c r="J62" i="7"/>
  <c r="J63" i="7"/>
  <c r="J64" i="7"/>
  <c r="H57" i="2"/>
  <c r="M5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60" i="4"/>
  <c r="M261" i="4"/>
  <c r="M262" i="4"/>
  <c r="M263" i="4"/>
  <c r="M264" i="4"/>
  <c r="M265" i="4"/>
  <c r="N5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60" i="4"/>
  <c r="N261" i="4"/>
  <c r="N262" i="4"/>
  <c r="N263" i="4"/>
  <c r="N264" i="4"/>
  <c r="N265" i="4"/>
  <c r="M5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N5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M5" i="10"/>
  <c r="M41" i="10"/>
  <c r="M42" i="10"/>
  <c r="M47" i="10"/>
  <c r="M48" i="10"/>
  <c r="N5" i="10"/>
  <c r="N41" i="10"/>
  <c r="N42" i="10"/>
  <c r="N47" i="10"/>
  <c r="N48" i="10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92" i="13"/>
  <c r="L94" i="13"/>
  <c r="E55" i="2"/>
  <c r="G55" i="2"/>
  <c r="H55" i="2"/>
  <c r="K2" i="2"/>
  <c r="F5" i="4"/>
  <c r="K5" i="4"/>
  <c r="K6" i="4"/>
  <c r="F12" i="4"/>
  <c r="F29" i="4"/>
  <c r="F74" i="4"/>
  <c r="F77" i="4"/>
  <c r="F84" i="4"/>
  <c r="F89" i="4"/>
  <c r="F95" i="4"/>
  <c r="F107" i="4"/>
  <c r="F108" i="4"/>
  <c r="F109" i="4"/>
  <c r="F120" i="4"/>
  <c r="F168" i="4"/>
  <c r="F188" i="4"/>
  <c r="F217" i="4"/>
  <c r="D227" i="4"/>
  <c r="F227" i="4"/>
  <c r="F230" i="4"/>
  <c r="F235" i="4"/>
  <c r="F259" i="4"/>
  <c r="D207" i="4"/>
  <c r="D208" i="4"/>
  <c r="D209" i="4"/>
  <c r="D218" i="4"/>
  <c r="D227" i="1"/>
  <c r="D251" i="1"/>
  <c r="D391" i="1"/>
  <c r="D199" i="3"/>
  <c r="D869" i="3"/>
  <c r="D8" i="2"/>
  <c r="D33" i="2"/>
  <c r="F33" i="2"/>
  <c r="G33" i="2"/>
  <c r="D148" i="10"/>
  <c r="D150" i="10"/>
  <c r="D11" i="2"/>
  <c r="D36" i="2"/>
  <c r="F36" i="2"/>
  <c r="G36" i="2"/>
  <c r="D91" i="12"/>
  <c r="D93" i="12"/>
  <c r="D13" i="2"/>
  <c r="D93" i="13"/>
  <c r="D95" i="13"/>
  <c r="D17" i="2"/>
  <c r="L56" i="2"/>
  <c r="F5" i="1"/>
  <c r="K5" i="1"/>
  <c r="K6" i="1"/>
  <c r="F7" i="1"/>
  <c r="F8" i="1"/>
  <c r="F25" i="1"/>
  <c r="F27" i="1"/>
  <c r="F39" i="1"/>
  <c r="F53" i="1"/>
  <c r="F91" i="1"/>
  <c r="F92" i="1"/>
  <c r="F93" i="1"/>
  <c r="F100" i="1"/>
  <c r="F101" i="1"/>
  <c r="F120" i="1"/>
  <c r="F146" i="1"/>
  <c r="F225" i="1"/>
  <c r="F312" i="1"/>
  <c r="F339" i="1"/>
  <c r="F347" i="1"/>
  <c r="F354" i="1"/>
  <c r="F360" i="1"/>
  <c r="F398" i="1"/>
  <c r="F411" i="1"/>
  <c r="F424" i="1"/>
  <c r="E232" i="5"/>
  <c r="F23" i="10"/>
  <c r="J148" i="10"/>
  <c r="I148" i="10"/>
  <c r="H148" i="10"/>
  <c r="K5" i="10"/>
  <c r="D39" i="2"/>
  <c r="F39" i="2"/>
  <c r="G39" i="2"/>
  <c r="D38" i="2"/>
  <c r="F38" i="2"/>
  <c r="G38" i="2"/>
  <c r="D37" i="2"/>
  <c r="F37" i="2"/>
  <c r="G37" i="2"/>
  <c r="L55" i="2"/>
  <c r="I5" i="12"/>
  <c r="F91" i="12"/>
  <c r="E91" i="12"/>
  <c r="E93" i="12"/>
  <c r="G91" i="12"/>
  <c r="H91" i="12"/>
  <c r="F93" i="12"/>
  <c r="C13" i="2"/>
  <c r="G869" i="3"/>
  <c r="I869" i="3"/>
  <c r="H869" i="3"/>
  <c r="J869" i="3"/>
  <c r="G455" i="5"/>
  <c r="H455" i="5"/>
  <c r="I455" i="5"/>
  <c r="J455" i="5"/>
  <c r="G564" i="1"/>
  <c r="H564" i="1"/>
  <c r="I564" i="1"/>
  <c r="G93" i="13"/>
  <c r="I93" i="13"/>
  <c r="H93" i="13"/>
  <c r="B55" i="2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I428" i="4"/>
  <c r="H428" i="4"/>
  <c r="G148" i="10"/>
  <c r="F93" i="13"/>
  <c r="C17" i="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L53" i="2"/>
  <c r="L52" i="2"/>
  <c r="J428" i="4"/>
  <c r="F101" i="7"/>
  <c r="C15" i="2"/>
  <c r="G101" i="7"/>
  <c r="F15" i="2"/>
  <c r="D101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D14" i="6"/>
  <c r="E14" i="6"/>
  <c r="F14" i="6"/>
  <c r="D15" i="6"/>
  <c r="C21" i="6"/>
  <c r="C12" i="6"/>
  <c r="C9" i="6"/>
  <c r="C8" i="6"/>
  <c r="C7" i="6"/>
  <c r="L48" i="2"/>
  <c r="L49" i="2"/>
  <c r="L50" i="2"/>
  <c r="K60" i="2"/>
  <c r="F16" i="2"/>
  <c r="I16" i="2"/>
  <c r="C40" i="2"/>
  <c r="J20" i="2"/>
  <c r="G20" i="2"/>
  <c r="E259" i="1"/>
  <c r="E220" i="1"/>
  <c r="G428" i="4"/>
  <c r="F428" i="4"/>
  <c r="C10" i="2"/>
  <c r="G94" i="13"/>
  <c r="F17" i="2"/>
  <c r="E97" i="13"/>
  <c r="E93" i="13"/>
  <c r="F455" i="5"/>
  <c r="C9" i="2"/>
  <c r="B57" i="2"/>
  <c r="J564" i="1"/>
  <c r="F869" i="3"/>
  <c r="C8" i="2"/>
  <c r="F148" i="10"/>
  <c r="E152" i="10"/>
  <c r="D564" i="1"/>
  <c r="D566" i="1"/>
  <c r="D7" i="2"/>
  <c r="D32" i="2"/>
  <c r="F32" i="2"/>
  <c r="G32" i="2"/>
  <c r="F564" i="1"/>
  <c r="E148" i="10"/>
  <c r="D435" i="4"/>
  <c r="D436" i="4"/>
  <c r="E428" i="4"/>
  <c r="B53" i="2"/>
  <c r="G92" i="12"/>
  <c r="F13" i="2"/>
  <c r="E455" i="5"/>
  <c r="F60" i="2"/>
  <c r="L51" i="2"/>
  <c r="L60" i="2"/>
  <c r="E564" i="1"/>
  <c r="C11" i="2"/>
  <c r="C7" i="2"/>
  <c r="I15" i="2"/>
  <c r="I17" i="2"/>
  <c r="I55" i="2"/>
  <c r="J2" i="2"/>
  <c r="I12" i="2"/>
  <c r="J53" i="2"/>
  <c r="I13" i="2"/>
  <c r="I2" i="2"/>
  <c r="B51" i="2"/>
  <c r="G429" i="4"/>
  <c r="F10" i="2"/>
  <c r="I10" i="2"/>
  <c r="N428" i="4"/>
  <c r="N430" i="4"/>
  <c r="H51" i="2"/>
  <c r="M428" i="4"/>
  <c r="M430" i="4"/>
  <c r="E51" i="2"/>
  <c r="G51" i="2"/>
  <c r="B48" i="2"/>
  <c r="G565" i="1"/>
  <c r="F7" i="2"/>
  <c r="I7" i="2"/>
  <c r="N564" i="1"/>
  <c r="N566" i="1"/>
  <c r="H48" i="2"/>
  <c r="M564" i="1"/>
  <c r="M566" i="1"/>
  <c r="E48" i="2"/>
  <c r="G48" i="2"/>
  <c r="G149" i="10"/>
  <c r="J150" i="10"/>
  <c r="F11" i="2"/>
  <c r="K763" i="3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N147" i="10"/>
  <c r="N149" i="10"/>
  <c r="H52" i="2"/>
  <c r="M147" i="10"/>
  <c r="M149" i="10"/>
  <c r="E52" i="2"/>
  <c r="G52" i="2"/>
  <c r="G456" i="5"/>
  <c r="F9" i="2"/>
  <c r="I9" i="2"/>
  <c r="B50" i="2"/>
  <c r="N456" i="5"/>
  <c r="N457" i="5"/>
  <c r="H50" i="2"/>
  <c r="M456" i="5"/>
  <c r="M457" i="5"/>
  <c r="E50" i="2"/>
  <c r="G50" i="2"/>
  <c r="J50" i="2"/>
  <c r="G870" i="3"/>
  <c r="F8" i="2"/>
  <c r="I8" i="2"/>
  <c r="B49" i="2"/>
  <c r="N869" i="3"/>
  <c r="N871" i="3"/>
  <c r="H49" i="2"/>
  <c r="M869" i="3"/>
  <c r="M871" i="3"/>
  <c r="E49" i="2"/>
  <c r="G49" i="2"/>
  <c r="J49" i="2"/>
  <c r="C20" i="2"/>
  <c r="E432" i="4"/>
  <c r="D20" i="2"/>
  <c r="D35" i="2"/>
  <c r="J48" i="2"/>
  <c r="I51" i="2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B52" i="2"/>
  <c r="B60" i="2"/>
  <c r="I52" i="2"/>
  <c r="H2" i="2"/>
  <c r="F20" i="2"/>
  <c r="I11" i="2"/>
  <c r="I20" i="2"/>
  <c r="C60" i="2"/>
  <c r="H60" i="2"/>
  <c r="D65" i="2"/>
  <c r="G60" i="2"/>
  <c r="G61" i="2"/>
  <c r="E60" i="2"/>
  <c r="D64" i="2"/>
  <c r="F35" i="2"/>
  <c r="D40" i="2"/>
  <c r="G2" i="2"/>
  <c r="E2" i="2"/>
  <c r="I60" i="2"/>
  <c r="I61" i="2"/>
  <c r="D66" i="2"/>
  <c r="E68" i="2"/>
  <c r="D2" i="2"/>
  <c r="F2" i="2"/>
  <c r="J60" i="2"/>
  <c r="G35" i="2"/>
  <c r="G40" i="2"/>
  <c r="F40" i="2"/>
  <c r="N2" i="2"/>
  <c r="J3" i="2"/>
</calcChain>
</file>

<file path=xl/comments1.xml><?xml version="1.0" encoding="utf-8"?>
<comments xmlns="http://schemas.openxmlformats.org/spreadsheetml/2006/main">
  <authors>
    <author>Usuario</author>
  </authors>
  <commentList>
    <comment ref="F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solapa "act presupuesto Vene"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Presupuesto por 1.000 m2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 xml:space="preserve">Usuario:
</t>
        </r>
        <r>
          <rPr>
            <sz val="9"/>
            <color indexed="81"/>
            <rFont val="Tahoma"/>
            <family val="2"/>
          </rPr>
          <t>1.315 m2 totales finales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G1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Falta importe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Mail 25/09
Cin, Marce 
basicamente a Hugo segu sus propios nros le pagamos U$ 562.294, con lo cual al día de la fecha hay una deuda de U$ 360.582
Lo que hicimos fue pesificar a TC 28 uy redolarizar a TC 38 y eso da una deuda actualizada de U$ 280.762
Port favor actualicen las cajas co esto
Abz
Charlie</t>
        </r>
      </text>
    </comment>
  </commentList>
</comments>
</file>

<file path=xl/sharedStrings.xml><?xml version="1.0" encoding="utf-8"?>
<sst xmlns="http://schemas.openxmlformats.org/spreadsheetml/2006/main" count="2791" uniqueCount="1644">
  <si>
    <t>FECHA</t>
  </si>
  <si>
    <t>DETALLE</t>
  </si>
  <si>
    <t>ENTRADA U$S</t>
  </si>
  <si>
    <t>TIPO CAMBIO</t>
  </si>
  <si>
    <t>ENTRADA $</t>
  </si>
  <si>
    <t>TOTAL</t>
  </si>
  <si>
    <t>APORTE 1</t>
  </si>
  <si>
    <t>mat electricos</t>
  </si>
  <si>
    <t>APORTE 2</t>
  </si>
  <si>
    <t>odilon mano de obra jornales</t>
  </si>
  <si>
    <t>caja odi a rendir</t>
  </si>
  <si>
    <t>corralon el triunfo</t>
  </si>
  <si>
    <t>hierros acindar</t>
  </si>
  <si>
    <t>pedido corralon (aridos)</t>
  </si>
  <si>
    <t>volquetes</t>
  </si>
  <si>
    <t>AYSA</t>
  </si>
  <si>
    <t xml:space="preserve">odi jornales </t>
  </si>
  <si>
    <t>Odilon</t>
  </si>
  <si>
    <t>APORTE 3</t>
  </si>
  <si>
    <t>APORTE 5</t>
  </si>
  <si>
    <t>APORTE 4</t>
  </si>
  <si>
    <t>odilon primer quincena</t>
  </si>
  <si>
    <t>baño quimico</t>
  </si>
  <si>
    <t>seg e higiene tecnico</t>
  </si>
  <si>
    <t xml:space="preserve">certificacion s e h </t>
  </si>
  <si>
    <t>volquetes excavacion</t>
  </si>
  <si>
    <t>ferreteria</t>
  </si>
  <si>
    <t>sereno</t>
  </si>
  <si>
    <t>odi jornales junio segunda quincena</t>
  </si>
  <si>
    <t>canos plast p columnas</t>
  </si>
  <si>
    <t>hormigon acopio x 100 mt cub</t>
  </si>
  <si>
    <t>odi vs</t>
  </si>
  <si>
    <t>APORTE 7</t>
  </si>
  <si>
    <t>bano quimico</t>
  </si>
  <si>
    <t>volketes</t>
  </si>
  <si>
    <t>encofrados</t>
  </si>
  <si>
    <t>matelba</t>
  </si>
  <si>
    <t>odilon primer quincena julio</t>
  </si>
  <si>
    <t>calculista de  marzi</t>
  </si>
  <si>
    <t>APORTE 6</t>
  </si>
  <si>
    <t>seg e hig cert y tecnico</t>
  </si>
  <si>
    <t>desencofrante</t>
  </si>
  <si>
    <t>jabalina medicion</t>
  </si>
  <si>
    <t>odilon quincena seg julio</t>
  </si>
  <si>
    <t>varios odi a rendir</t>
  </si>
  <si>
    <t>bombas hormigón + volquetes</t>
  </si>
  <si>
    <t>odilon quincena 20 ago</t>
  </si>
  <si>
    <t>tensores</t>
  </si>
  <si>
    <t xml:space="preserve">volquetes </t>
  </si>
  <si>
    <t>caja odilon gastos varios</t>
  </si>
  <si>
    <t xml:space="preserve">odilon quincena </t>
  </si>
  <si>
    <t>seg e higiene</t>
  </si>
  <si>
    <t>pago de jornales (2da quincena agosto)</t>
  </si>
  <si>
    <t>Odilon Varios</t>
  </si>
  <si>
    <t>acopio hormigon</t>
  </si>
  <si>
    <t>bomba hormigon</t>
  </si>
  <si>
    <t>separadores y gastos odi</t>
  </si>
  <si>
    <t>pago jornales 1ra sept</t>
  </si>
  <si>
    <t>boletas de comprobantes</t>
  </si>
  <si>
    <t>gastos acordados</t>
  </si>
  <si>
    <t>APORTE 8</t>
  </si>
  <si>
    <t>APORTE 9</t>
  </si>
  <si>
    <t>APORTE 10</t>
  </si>
  <si>
    <t>pago de jornales (1er quincena septiembre)</t>
  </si>
  <si>
    <t>tecnofer</t>
  </si>
  <si>
    <t>el triunfo</t>
  </si>
  <si>
    <t>matafuegos</t>
  </si>
  <si>
    <t>APORTE 11</t>
  </si>
  <si>
    <t>APORTE 12</t>
  </si>
  <si>
    <t>pago odilon (mano de obra)</t>
  </si>
  <si>
    <t>odi mano de obra</t>
  </si>
  <si>
    <t>hierros y materiales</t>
  </si>
  <si>
    <t>administracion octubre</t>
  </si>
  <si>
    <t>Pago odi (1° quincena octubre)</t>
  </si>
  <si>
    <t>volquetes hasta 20/10</t>
  </si>
  <si>
    <t>sanitarios</t>
  </si>
  <si>
    <t>odi quincena 2da oct</t>
  </si>
  <si>
    <t>hormigon ult losa c bomba y bombeo</t>
  </si>
  <si>
    <t>APORTE 13</t>
  </si>
  <si>
    <t>gastos odilon</t>
  </si>
  <si>
    <t>Pago odi (1° nov)</t>
  </si>
  <si>
    <t>adm noviembre</t>
  </si>
  <si>
    <t>aberturas sena alum</t>
  </si>
  <si>
    <t>deposito odilon</t>
  </si>
  <si>
    <t>odilon quincena</t>
  </si>
  <si>
    <t>seg e hig</t>
  </si>
  <si>
    <t>corralon 4 pedidos triunfo</t>
  </si>
  <si>
    <t>adelanto odilon m obra</t>
  </si>
  <si>
    <t>sanitarios  cloacales y otros</t>
  </si>
  <si>
    <t xml:space="preserve"> pago quincena odi</t>
  </si>
  <si>
    <t>bano y seg e hig</t>
  </si>
  <si>
    <t>puertas int corredizas</t>
  </si>
  <si>
    <t>El triunfo</t>
  </si>
  <si>
    <t>APORTE 14</t>
  </si>
  <si>
    <t>Resumen gral de caja</t>
  </si>
  <si>
    <t>Aporte $</t>
  </si>
  <si>
    <t>Aporte U$</t>
  </si>
  <si>
    <t>Gasto $</t>
  </si>
  <si>
    <t>Gasto U$</t>
  </si>
  <si>
    <t>par</t>
  </si>
  <si>
    <t>Saldo $</t>
  </si>
  <si>
    <t>Saldo U$</t>
  </si>
  <si>
    <t>Venezuela</t>
  </si>
  <si>
    <t>Ugarte</t>
  </si>
  <si>
    <t>J M Paz</t>
  </si>
  <si>
    <t>San Lorenzo</t>
  </si>
  <si>
    <t>Bogado</t>
  </si>
  <si>
    <t>no computa</t>
  </si>
  <si>
    <t>Estimado</t>
  </si>
  <si>
    <t>saldo obra</t>
  </si>
  <si>
    <t>Aportes</t>
  </si>
  <si>
    <t>Materiales herrero</t>
  </si>
  <si>
    <t>El Triunfo</t>
  </si>
  <si>
    <t>Matelba</t>
  </si>
  <si>
    <t>Demoledor ctrato</t>
  </si>
  <si>
    <t>Contrsto cementista / hormiogon</t>
  </si>
  <si>
    <t>Sonkin</t>
  </si>
  <si>
    <t>Aysa</t>
  </si>
  <si>
    <t>Hierros corralon</t>
  </si>
  <si>
    <t>Adelanto Dante hormigon</t>
  </si>
  <si>
    <t>Edenor x 2</t>
  </si>
  <si>
    <t>Dante adelanto</t>
  </si>
  <si>
    <t>Pago Cristina Giraud</t>
  </si>
  <si>
    <t>Planos hormigon Hector de Marzi</t>
  </si>
  <si>
    <t>Planos incendio Hector de Marzi</t>
  </si>
  <si>
    <t>Volquetes x 5</t>
  </si>
  <si>
    <t xml:space="preserve">Edenor  </t>
  </si>
  <si>
    <t>Hormigon bases</t>
  </si>
  <si>
    <t>Volquetes x 2</t>
  </si>
  <si>
    <t>Volquetes x 4</t>
  </si>
  <si>
    <t>Sanitarios</t>
  </si>
  <si>
    <t>Mov tierra post</t>
  </si>
  <si>
    <t>Volquetes x 3</t>
  </si>
  <si>
    <t>Pago colegio arq</t>
  </si>
  <si>
    <t>adm</t>
  </si>
  <si>
    <t>pago final doc Cristina</t>
  </si>
  <si>
    <t>El Triunfo hierros</t>
  </si>
  <si>
    <t>Impuesto ABL</t>
  </si>
  <si>
    <t>Plano</t>
  </si>
  <si>
    <t>Saldo Cristina Giraud</t>
  </si>
  <si>
    <t>Administracion Octubre</t>
  </si>
  <si>
    <t>Pago Dante</t>
  </si>
  <si>
    <t>Hormigon Losa 1</t>
  </si>
  <si>
    <t>MO electricidad</t>
  </si>
  <si>
    <t>Hormigon Losa 2</t>
  </si>
  <si>
    <t>Tecnofer</t>
  </si>
  <si>
    <t>Administracion Noviembre</t>
  </si>
  <si>
    <t>Electricidad MO</t>
  </si>
  <si>
    <t>Hormigon Losa 3</t>
  </si>
  <si>
    <t>Copia planos</t>
  </si>
  <si>
    <t>Pago hcd</t>
  </si>
  <si>
    <t>Pago kar-mvl</t>
  </si>
  <si>
    <t>Present hcd</t>
  </si>
  <si>
    <t>Admin nov</t>
  </si>
  <si>
    <t>Hugo sereno</t>
  </si>
  <si>
    <t>Volquetes</t>
  </si>
  <si>
    <t>Sereno</t>
  </si>
  <si>
    <t>Plomero</t>
  </si>
  <si>
    <t>Demoledor 1</t>
  </si>
  <si>
    <t>Planos + impuestos</t>
  </si>
  <si>
    <t>Crist Tram mvl</t>
  </si>
  <si>
    <t>Edenor</t>
  </si>
  <si>
    <t>3 semanas sereno</t>
  </si>
  <si>
    <t>adelanto Odiln</t>
  </si>
  <si>
    <t>Emp demol</t>
  </si>
  <si>
    <t>Resumen gral de obra</t>
  </si>
  <si>
    <t>Estimado u$s</t>
  </si>
  <si>
    <t>Saldo u$s</t>
  </si>
  <si>
    <t>Dante</t>
  </si>
  <si>
    <t>Mano de obra Odilon</t>
  </si>
  <si>
    <t>Diferencia compra puertas</t>
  </si>
  <si>
    <t>Hormigon c/ bomba</t>
  </si>
  <si>
    <t>aysa</t>
  </si>
  <si>
    <t>puertas deptos entrada</t>
  </si>
  <si>
    <t>dante</t>
  </si>
  <si>
    <t>pago jornales 1ra enero</t>
  </si>
  <si>
    <t>sereno enero</t>
  </si>
  <si>
    <t>ceramicos</t>
  </si>
  <si>
    <t>ceramicos construnort</t>
  </si>
  <si>
    <t>ceramicos construnort white</t>
  </si>
  <si>
    <t>administracion diciembre</t>
  </si>
  <si>
    <t>administracion enero</t>
  </si>
  <si>
    <t>mat elec</t>
  </si>
  <si>
    <t>Electricista m obra</t>
  </si>
  <si>
    <t>tecnofer mat ele</t>
  </si>
  <si>
    <t>tecnofer  mat ele</t>
  </si>
  <si>
    <t>aysa deuda</t>
  </si>
  <si>
    <t>edesur</t>
  </si>
  <si>
    <t>leo m obra</t>
  </si>
  <si>
    <t xml:space="preserve">pago c giraud saldo </t>
  </si>
  <si>
    <t>Certif 931 odi anotar joernales</t>
  </si>
  <si>
    <t>odi gastos a rendir</t>
  </si>
  <si>
    <t>odi m obra</t>
  </si>
  <si>
    <t>odi quincena 2da ene</t>
  </si>
  <si>
    <t xml:space="preserve"> </t>
  </si>
  <si>
    <t>herrero materiales</t>
  </si>
  <si>
    <t>retiro escombro</t>
  </si>
  <si>
    <t>certific seg e higiene</t>
  </si>
  <si>
    <t>administracion febrero</t>
  </si>
  <si>
    <t>Marcos Saad</t>
  </si>
  <si>
    <t>pago madera muebles (miguelito)</t>
  </si>
  <si>
    <t xml:space="preserve">m obra herrero </t>
  </si>
  <si>
    <t>elec m obra</t>
  </si>
  <si>
    <t>odi quincena</t>
  </si>
  <si>
    <t>hormigon ult losa</t>
  </si>
  <si>
    <t>mat irigoyen</t>
  </si>
  <si>
    <t>fact edenor</t>
  </si>
  <si>
    <t>m obra elect</t>
  </si>
  <si>
    <t>herrero m obra</t>
  </si>
  <si>
    <t>pintureria mat</t>
  </si>
  <si>
    <t xml:space="preserve">  </t>
  </si>
  <si>
    <t>herrero mat</t>
  </si>
  <si>
    <t>matelba (reposicion robo)</t>
  </si>
  <si>
    <t>Aporte</t>
  </si>
  <si>
    <t>impuestos edenoy y gas</t>
  </si>
  <si>
    <t>Adelanto Odi según planilla Charlie</t>
  </si>
  <si>
    <t>Aporte por adelantos Odi</t>
  </si>
  <si>
    <t>Compra ascensor</t>
  </si>
  <si>
    <t>Aporte para compra ascensor</t>
  </si>
  <si>
    <t>Saldo u$s - SIN TERMINACIONES</t>
  </si>
  <si>
    <t>OTRA SALIDA</t>
  </si>
  <si>
    <t>Quincena mano de obra odi</t>
  </si>
  <si>
    <t>Volketes</t>
  </si>
  <si>
    <t>Puertas faltantes</t>
  </si>
  <si>
    <t xml:space="preserve">Sanitarios acopio </t>
  </si>
  <si>
    <t>Corralon irigoyen</t>
  </si>
  <si>
    <t xml:space="preserve">Plano de incendio </t>
  </si>
  <si>
    <t>durlock</t>
  </si>
  <si>
    <t>yeso</t>
  </si>
  <si>
    <t>flete</t>
  </si>
  <si>
    <t>seguros</t>
  </si>
  <si>
    <t>saldo muebles</t>
  </si>
  <si>
    <t>plomero mat</t>
  </si>
  <si>
    <t>traspaso de saldo a venezuela muebles</t>
  </si>
  <si>
    <t>muebles de cocina x 10 (viene de caja san lorenzo)</t>
  </si>
  <si>
    <t>pago aranceles demolicion (no obra)</t>
  </si>
  <si>
    <t>materiales sanit y termo p personal</t>
  </si>
  <si>
    <t xml:space="preserve"> hormigon mat ultima losa</t>
  </si>
  <si>
    <t>dante m obra</t>
  </si>
  <si>
    <t>edenor fact</t>
  </si>
  <si>
    <t>aysa fact</t>
  </si>
  <si>
    <t>monot empleados</t>
  </si>
  <si>
    <t>bano quimico/volkete/sereno/seg e hig</t>
  </si>
  <si>
    <t>fact edesur</t>
  </si>
  <si>
    <t xml:space="preserve">quincena odi </t>
  </si>
  <si>
    <t>edenor</t>
  </si>
  <si>
    <t>corralon</t>
  </si>
  <si>
    <t>anafes y hornos showroom</t>
  </si>
  <si>
    <t>guardas y pastina</t>
  </si>
  <si>
    <t>mano de obra (retiro material)</t>
  </si>
  <si>
    <t>Mano de obra Odilon (retiro mat)</t>
  </si>
  <si>
    <t>materiales elec</t>
  </si>
  <si>
    <t>APORTE</t>
  </si>
  <si>
    <t>herrero mat techo ascensor y porton entrada</t>
  </si>
  <si>
    <t>galpon / escombros</t>
  </si>
  <si>
    <t>perito arquitect (vecinos)</t>
  </si>
  <si>
    <t>pintura mat</t>
  </si>
  <si>
    <t>iluminacion showroom</t>
  </si>
  <si>
    <t>termotanques</t>
  </si>
  <si>
    <t>dante hormigon</t>
  </si>
  <si>
    <t>saldo cristina giraud (u$s 4.500)</t>
  </si>
  <si>
    <t>caratula impacto urbanistico</t>
  </si>
  <si>
    <t>deuda impuestos mvl</t>
  </si>
  <si>
    <t>yeso mat alpro</t>
  </si>
  <si>
    <t>gabinetes/portero / mat elec 2 fact</t>
  </si>
  <si>
    <t>acopio sanit caneria mat</t>
  </si>
  <si>
    <t>odi</t>
  </si>
  <si>
    <t xml:space="preserve">pago parcial aberturas </t>
  </si>
  <si>
    <t xml:space="preserve">mat electricos 6 facturas </t>
  </si>
  <si>
    <t>odilon m obra retiro herram 5 fact</t>
  </si>
  <si>
    <t>odi herram retiro</t>
  </si>
  <si>
    <t>adelanto muebles cocina</t>
  </si>
  <si>
    <t>adelanto marmolero</t>
  </si>
  <si>
    <t>APORTE  RESERVA BOGADO KLUTERBACK</t>
  </si>
  <si>
    <t>refuerzo pago odilon m obra</t>
  </si>
  <si>
    <t>impuestos atrasados</t>
  </si>
  <si>
    <t>el triunfo 6 fact</t>
  </si>
  <si>
    <t>el triunfo 3 fact</t>
  </si>
  <si>
    <t xml:space="preserve">APORTE </t>
  </si>
  <si>
    <t>micropiso mat balcones</t>
  </si>
  <si>
    <t>adicionales hormigon 5to piso</t>
  </si>
  <si>
    <t>durlock mat y yeso</t>
  </si>
  <si>
    <t>odi mano de obra adelanto</t>
  </si>
  <si>
    <t>materiales plomeriales</t>
  </si>
  <si>
    <t>materiales herrero sub escalera</t>
  </si>
  <si>
    <t>herrero m obra (techo final)</t>
  </si>
  <si>
    <t>compra muebles showroom</t>
  </si>
  <si>
    <t>herram odilon matelba amoladoras</t>
  </si>
  <si>
    <t>monot empleado</t>
  </si>
  <si>
    <t>corralon triunfo</t>
  </si>
  <si>
    <t>pintura mat 5 fact</t>
  </si>
  <si>
    <t>sanitarios materiales</t>
  </si>
  <si>
    <t>retiro escombros</t>
  </si>
  <si>
    <t>odi mano de obra  retiro herram</t>
  </si>
  <si>
    <t>mat elec showroom</t>
  </si>
  <si>
    <t>puerta sotano</t>
  </si>
  <si>
    <t>pago jornales demol</t>
  </si>
  <si>
    <t>pago derechos de construccion (obra)</t>
  </si>
  <si>
    <t>APORTE PAGO ODI 1</t>
  </si>
  <si>
    <t>pago edesur</t>
  </si>
  <si>
    <t>tapas luces y tomas</t>
  </si>
  <si>
    <t xml:space="preserve">dante </t>
  </si>
  <si>
    <t xml:space="preserve">futon y accesorios </t>
  </si>
  <si>
    <t xml:space="preserve">durlock mat </t>
  </si>
  <si>
    <t>guardas y listones blaistein</t>
  </si>
  <si>
    <t>saldo muebles coc y mesadas</t>
  </si>
  <si>
    <t>abl deuda</t>
  </si>
  <si>
    <t>certif seg e hig 2 meses</t>
  </si>
  <si>
    <t>volketees escombro</t>
  </si>
  <si>
    <t>sanitarios sione</t>
  </si>
  <si>
    <t>pago personal</t>
  </si>
  <si>
    <t>guardas faltantes</t>
  </si>
  <si>
    <t xml:space="preserve">el triunfo </t>
  </si>
  <si>
    <t>odi adelanto</t>
  </si>
  <si>
    <t>elec mano de obra</t>
  </si>
  <si>
    <t>plomero mano obra</t>
  </si>
  <si>
    <t>corralon irigoyen</t>
  </si>
  <si>
    <t xml:space="preserve">APORTE 3 </t>
  </si>
  <si>
    <t>ceramicos faltante y patios</t>
  </si>
  <si>
    <t>psgo cuota hugo bianchi</t>
  </si>
  <si>
    <t>volquetes x 28 (cheques)</t>
  </si>
  <si>
    <t>mesa y spots showroom</t>
  </si>
  <si>
    <t>pago marcela showroom</t>
  </si>
  <si>
    <t>odi reti mat tecnofer</t>
  </si>
  <si>
    <t xml:space="preserve">herrero m obra </t>
  </si>
  <si>
    <t>Aporte a cta obra Marce</t>
  </si>
  <si>
    <t>A cta de obra Marce</t>
  </si>
  <si>
    <t>Marce a cta de obra</t>
  </si>
  <si>
    <t>saldo aberturas</t>
  </si>
  <si>
    <t>sanit y volketes alq galpon</t>
  </si>
  <si>
    <t>pintureria imagen</t>
  </si>
  <si>
    <t>elect mano obra</t>
  </si>
  <si>
    <t>monotrib mayo/ jun</t>
  </si>
  <si>
    <t>cristina giraud mens</t>
  </si>
  <si>
    <t>pago edenor plano elec aprob</t>
  </si>
  <si>
    <t>pago calculo estructural cuota 1</t>
  </si>
  <si>
    <t>varios volketes llaves etc</t>
  </si>
  <si>
    <t>mano de obra hugo bianchi</t>
  </si>
  <si>
    <t>el triunfo corralon</t>
  </si>
  <si>
    <t>plomero m obra</t>
  </si>
  <si>
    <t>escaleras acceso terraza</t>
  </si>
  <si>
    <t>hormigon porteria p baja</t>
  </si>
  <si>
    <t>pago c giraud</t>
  </si>
  <si>
    <t>pago abl adeudado</t>
  </si>
  <si>
    <t>abl</t>
  </si>
  <si>
    <t>edenor fact x2</t>
  </si>
  <si>
    <t>herrajes manijas etc</t>
  </si>
  <si>
    <t>acopio hierros triunfo</t>
  </si>
  <si>
    <t>seg e higiene tecnico/ sereno</t>
  </si>
  <si>
    <t>sanitarios lavadero y porteria</t>
  </si>
  <si>
    <t xml:space="preserve">pago calculo estructural cuota </t>
  </si>
  <si>
    <t>elect m obra</t>
  </si>
  <si>
    <t>Z</t>
  </si>
  <si>
    <t xml:space="preserve">herrero mat </t>
  </si>
  <si>
    <t>saldo muebles y mesadas</t>
  </si>
  <si>
    <t>final pago alejandro lopez plano</t>
  </si>
  <si>
    <t xml:space="preserve">demolicion parcial m obra </t>
  </si>
  <si>
    <t>edesur fact</t>
  </si>
  <si>
    <t>herrero pago m obra (saldo 100000)</t>
  </si>
  <si>
    <t>corralon el triunfo ch charly</t>
  </si>
  <si>
    <t>corralon ch charly</t>
  </si>
  <si>
    <t>hormigon horcrisa</t>
  </si>
  <si>
    <t>desmonte volquetes</t>
  </si>
  <si>
    <t>termos faltantes</t>
  </si>
  <si>
    <t>pintura/revestimiento</t>
  </si>
  <si>
    <t>demolicion</t>
  </si>
  <si>
    <t>aporte 5</t>
  </si>
  <si>
    <t>aporte 2</t>
  </si>
  <si>
    <t>sanitarios sione mat</t>
  </si>
  <si>
    <t>materiales vecino venezuela (techo)</t>
  </si>
  <si>
    <t>micropiso p baja</t>
  </si>
  <si>
    <t>Obra</t>
  </si>
  <si>
    <t>Paz</t>
  </si>
  <si>
    <t>San Lo</t>
  </si>
  <si>
    <t>Totales</t>
  </si>
  <si>
    <t>Ti.Cambio prom</t>
  </si>
  <si>
    <t>Dato</t>
  </si>
  <si>
    <t>PRESUPUESTO DE  OBRA</t>
  </si>
  <si>
    <t>Saldo en pesos ($)</t>
  </si>
  <si>
    <t>TC</t>
  </si>
  <si>
    <t>Saldo de Obra (falta gastar) en U$</t>
  </si>
  <si>
    <t>APORTE POR VENTA BOGADO</t>
  </si>
  <si>
    <t>micropiso</t>
  </si>
  <si>
    <t>odilon quincena m obra</t>
  </si>
  <si>
    <t>pago planos gas</t>
  </si>
  <si>
    <t>yeso alpro</t>
  </si>
  <si>
    <t>transito pago agente</t>
  </si>
  <si>
    <t>materiales sanitarios acopio</t>
  </si>
  <si>
    <t>corralon acopio</t>
  </si>
  <si>
    <t>odilon m obra quincena</t>
  </si>
  <si>
    <t>materiales sanit ch sione</t>
  </si>
  <si>
    <t>aysa bogado</t>
  </si>
  <si>
    <t xml:space="preserve">hormigon horcrisa </t>
  </si>
  <si>
    <t>mano de obra hugo bianchi segun ctrato)</t>
  </si>
  <si>
    <t>APORTE (cheques)</t>
  </si>
  <si>
    <t>ODI EXTRA M OBRA</t>
  </si>
  <si>
    <t>NICO AGOSTO</t>
  </si>
  <si>
    <t>pintureria</t>
  </si>
  <si>
    <t>pago corralon ch charly</t>
  </si>
  <si>
    <t>material pasillos y porteria durlock</t>
  </si>
  <si>
    <t>odi extra M OBRA</t>
  </si>
  <si>
    <t>HERRERO M OBRA</t>
  </si>
  <si>
    <t>flete puertas</t>
  </si>
  <si>
    <t>corralon cheques charly</t>
  </si>
  <si>
    <t>leo pago mano de obra</t>
  </si>
  <si>
    <t>calculista</t>
  </si>
  <si>
    <t>volketes acopio ch charly</t>
  </si>
  <si>
    <t>hugo bianchi m obra</t>
  </si>
  <si>
    <t>APORTE POR VENTA BOGADO PB A</t>
  </si>
  <si>
    <t>ilum externa edificio</t>
  </si>
  <si>
    <t>matelba porteria</t>
  </si>
  <si>
    <t>pago herrero mano de obra</t>
  </si>
  <si>
    <t>materiales techo</t>
  </si>
  <si>
    <t>puertas ugarte int</t>
  </si>
  <si>
    <t xml:space="preserve">pintura balcones hugo </t>
  </si>
  <si>
    <t>flete maderas</t>
  </si>
  <si>
    <t>monotribut cantero</t>
  </si>
  <si>
    <t>materiales sanit (bombas tango)x4 y otros</t>
  </si>
  <si>
    <t>adelannto edgar balancines</t>
  </si>
  <si>
    <t>volketes  ch charly</t>
  </si>
  <si>
    <t>pago cuota c giraud</t>
  </si>
  <si>
    <t>VOLKETES</t>
  </si>
  <si>
    <t>QUINCENA ODI</t>
  </si>
  <si>
    <t xml:space="preserve">LEO M OBRA </t>
  </si>
  <si>
    <t>ALBERTO ELEC</t>
  </si>
  <si>
    <t>HUGO PINT</t>
  </si>
  <si>
    <t xml:space="preserve">insp transito </t>
  </si>
  <si>
    <t>silletero</t>
  </si>
  <si>
    <t>daniel alieam suelo</t>
  </si>
  <si>
    <t>alberto elect m obra</t>
  </si>
  <si>
    <t>VOLQUETE</t>
  </si>
  <si>
    <t>GALPON ALQ</t>
  </si>
  <si>
    <t>SANIT MAT</t>
  </si>
  <si>
    <t>DEVOLUCION CHEQUE APORTADO</t>
  </si>
  <si>
    <t>m obra odilon</t>
  </si>
  <si>
    <t>sanitarios mat sione</t>
  </si>
  <si>
    <t>garden block c coloc</t>
  </si>
  <si>
    <t>fletes</t>
  </si>
  <si>
    <t>pastina</t>
  </si>
  <si>
    <t>NICO</t>
  </si>
  <si>
    <t>anafes</t>
  </si>
  <si>
    <t>coloc artefactos elec f presup</t>
  </si>
  <si>
    <t>transito</t>
  </si>
  <si>
    <t>bomba de presurizacion</t>
  </si>
  <si>
    <t>yesero blas</t>
  </si>
  <si>
    <t>silleteros</t>
  </si>
  <si>
    <t>volquetes demolicion frente</t>
  </si>
  <si>
    <t>acopio corralon</t>
  </si>
  <si>
    <t>caja gastos a rendir</t>
  </si>
  <si>
    <t>c giraud (u$s 800)</t>
  </si>
  <si>
    <t>saldo hugo según contrato (charlt) (u$s 27000)</t>
  </si>
  <si>
    <t>hugo bianchi pago m obra (u$s 6000)</t>
  </si>
  <si>
    <t>pago hugo m obra (u$s 5000)</t>
  </si>
  <si>
    <t>mano de obra hugo (u$s 5000)</t>
  </si>
  <si>
    <t>EDESUR</t>
  </si>
  <si>
    <t>yesero</t>
  </si>
  <si>
    <t>electricista m obra</t>
  </si>
  <si>
    <t>acopio hormigon horcrisa</t>
  </si>
  <si>
    <t>bomba</t>
  </si>
  <si>
    <t>mano de obra hugo saldo agosto (segun ctrato) (u$s 14000)</t>
  </si>
  <si>
    <t>PISOCRETTE</t>
  </si>
  <si>
    <t>ODILON M OBRA</t>
  </si>
  <si>
    <t xml:space="preserve">bomba </t>
  </si>
  <si>
    <t>materiales complet terrazas gruesos</t>
  </si>
  <si>
    <t>NICO SEP</t>
  </si>
  <si>
    <t>GASTOS CAMIO GAS OIL Y PEAJES</t>
  </si>
  <si>
    <t xml:space="preserve">transito </t>
  </si>
  <si>
    <t>cables tecnofer</t>
  </si>
  <si>
    <t>egdar silletero</t>
  </si>
  <si>
    <t>yeseros</t>
  </si>
  <si>
    <t>Ccertificado edenor trifasico</t>
  </si>
  <si>
    <t>elect mano de obra</t>
  </si>
  <si>
    <t>TECHO MATERIALES PERFILES</t>
  </si>
  <si>
    <t>CHAPAS TECHO NUEVO</t>
  </si>
  <si>
    <t>MATELBA</t>
  </si>
  <si>
    <t xml:space="preserve">hierros acopio </t>
  </si>
  <si>
    <t>edenor (pertenece a bogado)</t>
  </si>
  <si>
    <t>retiro pago camioneta</t>
  </si>
  <si>
    <t>seguro</t>
  </si>
  <si>
    <t>demolicion parcial fondo</t>
  </si>
  <si>
    <t>pago viamonte (saldo) (u$s 5000)</t>
  </si>
  <si>
    <t>matelba cableado p edesur</t>
  </si>
  <si>
    <t>coronel plomero</t>
  </si>
  <si>
    <t>mov suelo daniel</t>
  </si>
  <si>
    <t>yaso mat</t>
  </si>
  <si>
    <t>yesero m obra</t>
  </si>
  <si>
    <t>silletero m obra</t>
  </si>
  <si>
    <t>hugo pintores</t>
  </si>
  <si>
    <t>odilon demol</t>
  </si>
  <si>
    <t>mat derlock</t>
  </si>
  <si>
    <t>hugo bianchi mano de obra</t>
  </si>
  <si>
    <t>aberturas p baja recepcion / dif viamonte</t>
  </si>
  <si>
    <t>pago odi quincena</t>
  </si>
  <si>
    <t>nico adm</t>
  </si>
  <si>
    <t>edgar sillet</t>
  </si>
  <si>
    <t>pint h 100</t>
  </si>
  <si>
    <t>puetas int</t>
  </si>
  <si>
    <t>pago entrada HCD</t>
  </si>
  <si>
    <t>varios hugo a rendir</t>
  </si>
  <si>
    <t>hormigon acopio</t>
  </si>
  <si>
    <t>gas oil</t>
  </si>
  <si>
    <t>mano de obra hugo (u$s 5700)</t>
  </si>
  <si>
    <t>Caja de ajuste de Saldos; gastos y aportes</t>
  </si>
  <si>
    <t>TECHO COMPLET MAT (CHAPA/PERFIL/AISL)</t>
  </si>
  <si>
    <t>acopio corralon cheques charly</t>
  </si>
  <si>
    <t>griferia construnort  (ch charly)</t>
  </si>
  <si>
    <t>ceramicos ( ch charly)</t>
  </si>
  <si>
    <t>saldo movim suelo</t>
  </si>
  <si>
    <t>edgar silletero</t>
  </si>
  <si>
    <t>reparacion depto vecino pintura</t>
  </si>
  <si>
    <t>seguro ranger</t>
  </si>
  <si>
    <t>mano de obra hugo (u$s 7000)</t>
  </si>
  <si>
    <t>Presu Origi</t>
  </si>
  <si>
    <t xml:space="preserve">Presupuestos </t>
  </si>
  <si>
    <t>Dife en U$</t>
  </si>
  <si>
    <t>Originales U$S</t>
  </si>
  <si>
    <t>retak completamiento</t>
  </si>
  <si>
    <t>quincena odi m obra</t>
  </si>
  <si>
    <t>material durlock</t>
  </si>
  <si>
    <t>elect alberto a/acond</t>
  </si>
  <si>
    <t>pintureria rep vecino</t>
  </si>
  <si>
    <t xml:space="preserve">coro plomero </t>
  </si>
  <si>
    <t>hugo rep vecinos pintura</t>
  </si>
  <si>
    <t>m obra hugo (u$s 10000)</t>
  </si>
  <si>
    <t>cristina giraud x 2 m (u$s 1600)</t>
  </si>
  <si>
    <t>Charlie - No sacar</t>
  </si>
  <si>
    <t>Resumen m2</t>
  </si>
  <si>
    <t>Cubiertos</t>
  </si>
  <si>
    <t>al 100%</t>
  </si>
  <si>
    <t>al 50%</t>
  </si>
  <si>
    <t>Balcones / semi cub</t>
  </si>
  <si>
    <t>Pallieres / Esc / Hall</t>
  </si>
  <si>
    <t>PB semi cub</t>
  </si>
  <si>
    <t>Complemento 5to</t>
  </si>
  <si>
    <t>Porteria</t>
  </si>
  <si>
    <t>al 60%</t>
  </si>
  <si>
    <t>Pasillos y rec</t>
  </si>
  <si>
    <t>Subsuelo</t>
  </si>
  <si>
    <t>Valor m2 2015</t>
  </si>
  <si>
    <t>Valor m2 2017</t>
  </si>
  <si>
    <t>Total Presupuesto</t>
  </si>
  <si>
    <t>sanitarios 5to piso</t>
  </si>
  <si>
    <t>aporte</t>
  </si>
  <si>
    <t>ALPRO</t>
  </si>
  <si>
    <t>plomero coronel</t>
  </si>
  <si>
    <t>edgar m obra</t>
  </si>
  <si>
    <t>blas yesero</t>
  </si>
  <si>
    <t>hugo pared vecino</t>
  </si>
  <si>
    <t>elect alberto</t>
  </si>
  <si>
    <t>edenor x 2 fact</t>
  </si>
  <si>
    <t>conecta acopio (cheque charly)</t>
  </si>
  <si>
    <t>hugo bianchi a rendir</t>
  </si>
  <si>
    <t>hugo bianchi mano de obra (u$s 4000)</t>
  </si>
  <si>
    <t>nafta camio</t>
  </si>
  <si>
    <t>SEGURO CAMIO</t>
  </si>
  <si>
    <t>PAGO SILLONES OFICINA NUEVA</t>
  </si>
  <si>
    <t>sanit rep bogado</t>
  </si>
  <si>
    <t>PAGO RODO MENSUAL X 2 (U$S 5200)</t>
  </si>
  <si>
    <t>pago cristina giraud x 2 meses (U$S 1600)</t>
  </si>
  <si>
    <t>FUERA DE OBRAS</t>
  </si>
  <si>
    <t>Total gastado al 28/10 en pesos</t>
  </si>
  <si>
    <t>vanitoris completamiento</t>
  </si>
  <si>
    <t xml:space="preserve">MAT SANITARIOS </t>
  </si>
  <si>
    <t>volket</t>
  </si>
  <si>
    <t>revestimientos planta completam</t>
  </si>
  <si>
    <t>ADELANTO MUEBLES DE COCINA</t>
  </si>
  <si>
    <t>acorralon triunfo</t>
  </si>
  <si>
    <t>hugo revoque lindero</t>
  </si>
  <si>
    <t>concretus p baja adelanto</t>
  </si>
  <si>
    <t>nico</t>
  </si>
  <si>
    <t>jornales prep planta baja</t>
  </si>
  <si>
    <t xml:space="preserve">mat elect y otros </t>
  </si>
  <si>
    <t>horcrisa hormigon</t>
  </si>
  <si>
    <t>ceramicos complet</t>
  </si>
  <si>
    <t>odi pago parcial (u$s 25000)</t>
  </si>
  <si>
    <t>puertas int</t>
  </si>
  <si>
    <t>zingueria</t>
  </si>
  <si>
    <t>adelanto plano ascensor</t>
  </si>
  <si>
    <t>leo</t>
  </si>
  <si>
    <t>hugo</t>
  </si>
  <si>
    <t>electricista alberto</t>
  </si>
  <si>
    <t xml:space="preserve">techista </t>
  </si>
  <si>
    <t>mat herreria porton frente</t>
  </si>
  <si>
    <t>jornales planta baja limp</t>
  </si>
  <si>
    <t>alpro</t>
  </si>
  <si>
    <t>mariano pedido</t>
  </si>
  <si>
    <t>hierros el triunfo (u$s 14000)</t>
  </si>
  <si>
    <t>vs</t>
  </si>
  <si>
    <t>gestoria</t>
  </si>
  <si>
    <t>puertas completamiento 5to piso</t>
  </si>
  <si>
    <t>carpi saldo maderas</t>
  </si>
  <si>
    <t>pintureria (vecino)</t>
  </si>
  <si>
    <t xml:space="preserve">mov suelo </t>
  </si>
  <si>
    <t>elec albert</t>
  </si>
  <si>
    <t>puertas faltantes int toilletes</t>
  </si>
  <si>
    <t>perfiles doble t</t>
  </si>
  <si>
    <t>perfiles piso arriba</t>
  </si>
  <si>
    <t xml:space="preserve">pintureria imagen </t>
  </si>
  <si>
    <t>m obra odi</t>
  </si>
  <si>
    <t>pintureria viamonte)</t>
  </si>
  <si>
    <t>dci medidor trifasico</t>
  </si>
  <si>
    <t>pago m obra hugo (u$s 5000)</t>
  </si>
  <si>
    <t>m obra hugo (u$s 15000)</t>
  </si>
  <si>
    <t>m obra odi quincena</t>
  </si>
  <si>
    <t>durlock completamiento y rep 4to</t>
  </si>
  <si>
    <t>yeso material</t>
  </si>
  <si>
    <t xml:space="preserve">yesero </t>
  </si>
  <si>
    <t xml:space="preserve">silletero </t>
  </si>
  <si>
    <t>hugo pintura</t>
  </si>
  <si>
    <t>pago nico</t>
  </si>
  <si>
    <t>HIERRO DOBLE T</t>
  </si>
  <si>
    <t>computos rodolfo saldo</t>
  </si>
  <si>
    <t>m obra hugo bianchi (u$s 10000)</t>
  </si>
  <si>
    <t>APORTE (losa antitermica)</t>
  </si>
  <si>
    <t>POR ESCRITURAS BOGADO Ufs 1,2,3,4,6,7,8,9 (según mail)</t>
  </si>
  <si>
    <t>mat elect</t>
  </si>
  <si>
    <t>hugo revoque p baja</t>
  </si>
  <si>
    <t xml:space="preserve">plomero </t>
  </si>
  <si>
    <t>mat zocalo vecino</t>
  </si>
  <si>
    <t>pago materiales paravista herrero</t>
  </si>
  <si>
    <t>m obra hugo bianchi (u$s 10)</t>
  </si>
  <si>
    <t>certificado edenor elflein</t>
  </si>
  <si>
    <t>Fournier</t>
  </si>
  <si>
    <t>Casa Jujuy</t>
  </si>
  <si>
    <t>Oficina</t>
  </si>
  <si>
    <t>materiales</t>
  </si>
  <si>
    <t>MAT ELEC</t>
  </si>
  <si>
    <t>herreria porton frente</t>
  </si>
  <si>
    <t>muebles cocina parcial</t>
  </si>
  <si>
    <t>hugo pintor</t>
  </si>
  <si>
    <t>durlock mat</t>
  </si>
  <si>
    <t>pago consulta mvl</t>
  </si>
  <si>
    <t>corralon maetriales</t>
  </si>
  <si>
    <t>pago quincena</t>
  </si>
  <si>
    <t>sione sanitarios</t>
  </si>
  <si>
    <t>MATERIALES</t>
  </si>
  <si>
    <t>MANO DE OBRA</t>
  </si>
  <si>
    <t>VARIOS</t>
  </si>
  <si>
    <t>FUERA DE OBRA</t>
  </si>
  <si>
    <t>Aporte 10 para compra ascensor</t>
  </si>
  <si>
    <t>A cta mano de obra Marce 15</t>
  </si>
  <si>
    <t>APORTE 16</t>
  </si>
  <si>
    <t>APORTE 17 POR VENTA BOGADO PB "C"</t>
  </si>
  <si>
    <t>APORTE 18</t>
  </si>
  <si>
    <t>Pago Odi (u$s 35000)</t>
  </si>
  <si>
    <t>PAGO CRISTINA GIRAUD MOD PLANO  (u$s 10000)</t>
  </si>
  <si>
    <t>PAGO HECTOR CUOTA PROYECTO (U$S 5000)</t>
  </si>
  <si>
    <t>pago m obra hugo bianchi (U$S 10000)</t>
  </si>
  <si>
    <t>RODO Y EQUIPO (U$S 2600)</t>
  </si>
  <si>
    <t>mano de obra hugo bianchi (u$s 7000)</t>
  </si>
  <si>
    <t>adelanto hugo pintura</t>
  </si>
  <si>
    <t>durlock m obra</t>
  </si>
  <si>
    <t>leo mano de obra</t>
  </si>
  <si>
    <t>concretus p baja</t>
  </si>
  <si>
    <t>reparacion vecino</t>
  </si>
  <si>
    <t>herreria balcones 5to p</t>
  </si>
  <si>
    <t>m obra herrero</t>
  </si>
  <si>
    <t>pago odilon m obra (u$s 10000)</t>
  </si>
  <si>
    <t xml:space="preserve">pastina </t>
  </si>
  <si>
    <t>termos grandes</t>
  </si>
  <si>
    <t>m obra leo</t>
  </si>
  <si>
    <t>aberturas pedido reserva</t>
  </si>
  <si>
    <t>trtiunfo corralon</t>
  </si>
  <si>
    <t>porcellanato</t>
  </si>
  <si>
    <t>certificado edenor</t>
  </si>
  <si>
    <t>canos plaza perfil</t>
  </si>
  <si>
    <t>electricista</t>
  </si>
  <si>
    <t>pintu imagen</t>
  </si>
  <si>
    <t>jorge m obra albanileria</t>
  </si>
  <si>
    <t>jorge pintura gral</t>
  </si>
  <si>
    <t>cemento alisado</t>
  </si>
  <si>
    <t>desmont cerram</t>
  </si>
  <si>
    <t>desarmado y reparacion balcon frente</t>
  </si>
  <si>
    <t>desmont p alta y sanitarios</t>
  </si>
  <si>
    <t>techista rep</t>
  </si>
  <si>
    <t>jardinero/piletero</t>
  </si>
  <si>
    <t>pulido y plat de pisos de mad</t>
  </si>
  <si>
    <t>reparacion porton y ctrol rem</t>
  </si>
  <si>
    <t>jardinero manten</t>
  </si>
  <si>
    <t>piso flot</t>
  </si>
  <si>
    <t>al 09/01</t>
  </si>
  <si>
    <t>OTROS</t>
  </si>
  <si>
    <t>mano de obra jorge albanileria</t>
  </si>
  <si>
    <t>mano de obra pintura y otros</t>
  </si>
  <si>
    <t>durlock materiales</t>
  </si>
  <si>
    <t>alarma</t>
  </si>
  <si>
    <t xml:space="preserve">canos plaza </t>
  </si>
  <si>
    <t>volkete</t>
  </si>
  <si>
    <t>herrero porton</t>
  </si>
  <si>
    <t>parlantes</t>
  </si>
  <si>
    <t>cortinas</t>
  </si>
  <si>
    <t>carpintero anticipo</t>
  </si>
  <si>
    <t>AL 09/01</t>
  </si>
  <si>
    <t>escalones escalera</t>
  </si>
  <si>
    <t>odi m obra (u$s 20000)</t>
  </si>
  <si>
    <t>aberturas</t>
  </si>
  <si>
    <t>pintura impermeable pasillo</t>
  </si>
  <si>
    <t>retiros imagen charly (miguelito)</t>
  </si>
  <si>
    <t>GASTOS CAMIONETA MIGUELITO (ACEITE Y GAS OLI)</t>
  </si>
  <si>
    <t>pago m obra hugo bianchi (u$s 10000)</t>
  </si>
  <si>
    <t>TOTAL U$S</t>
  </si>
  <si>
    <t>Fuera de obra</t>
  </si>
  <si>
    <t>durlock completamiento</t>
  </si>
  <si>
    <t>pago muebles coc parcial</t>
  </si>
  <si>
    <t>elect m obra sem ant</t>
  </si>
  <si>
    <t>pago escaleras impuesto presentacion mvl</t>
  </si>
  <si>
    <t>volketes x 7</t>
  </si>
  <si>
    <t>edenor enero</t>
  </si>
  <si>
    <t>maderas</t>
  </si>
  <si>
    <t>pago cristina giraud escalera saldo (u$s 3000)</t>
  </si>
  <si>
    <t>pago hugo bianchi (u$s 10000)</t>
  </si>
  <si>
    <t xml:space="preserve">aberturas 5to </t>
  </si>
  <si>
    <t>pago nico dic</t>
  </si>
  <si>
    <t>yesero escalera adel</t>
  </si>
  <si>
    <t>hugo pintura m obra</t>
  </si>
  <si>
    <t>diferencia mueble wengue</t>
  </si>
  <si>
    <t>triunfo</t>
  </si>
  <si>
    <t>materiales techo sum</t>
  </si>
  <si>
    <t>horcrisa</t>
  </si>
  <si>
    <t>ferret a rendir</t>
  </si>
  <si>
    <t>sanitarios (sione)</t>
  </si>
  <si>
    <t xml:space="preserve">pintureria </t>
  </si>
  <si>
    <t>m obra hugo (u$s 7000)</t>
  </si>
  <si>
    <t>matafuegos bogado (co2 y polvo x 2)</t>
  </si>
  <si>
    <t>reparacion camioneta</t>
  </si>
  <si>
    <t>Aportado</t>
  </si>
  <si>
    <t>APORTE CHEQUES</t>
  </si>
  <si>
    <t>toma externa edesur</t>
  </si>
  <si>
    <t xml:space="preserve">adel m obra </t>
  </si>
  <si>
    <t>puertas cortafuegos</t>
  </si>
  <si>
    <t>TRIUNFO</t>
  </si>
  <si>
    <t xml:space="preserve">TECNOFER </t>
  </si>
  <si>
    <t>TECNOFER ROPA TRABAJO</t>
  </si>
  <si>
    <t>plom m obra</t>
  </si>
  <si>
    <t>elect</t>
  </si>
  <si>
    <t>colocacion puertas ascensor</t>
  </si>
  <si>
    <t>EL TRIUNFO</t>
  </si>
  <si>
    <t>TECNOFER MAT ELEC</t>
  </si>
  <si>
    <t>flete obra venez z j m paz</t>
  </si>
  <si>
    <t>easy</t>
  </si>
  <si>
    <t>TRIUNFO HIERROS</t>
  </si>
  <si>
    <t>TRIUNFO MAT</t>
  </si>
  <si>
    <t>HORMIGON</t>
  </si>
  <si>
    <t>HUGO M OBRA (u$s 10000)</t>
  </si>
  <si>
    <t>VOLQUETES LIMPIEZA</t>
  </si>
  <si>
    <t>SERENO</t>
  </si>
  <si>
    <t>DURLOCK LAUNDRY</t>
  </si>
  <si>
    <t>escalera laundry</t>
  </si>
  <si>
    <t>herrero balcones nuevos m obra</t>
  </si>
  <si>
    <t>escalones madera esc</t>
  </si>
  <si>
    <t>DURLOCK</t>
  </si>
  <si>
    <t>retiro cartel publicidad</t>
  </si>
  <si>
    <t>volketes + mat zingueria</t>
  </si>
  <si>
    <t>plomero  2 sem</t>
  </si>
  <si>
    <t>leo m obra 2 sem</t>
  </si>
  <si>
    <t>hugo pintura 2 sem</t>
  </si>
  <si>
    <t>silletero x 2 sem</t>
  </si>
  <si>
    <t>elect n obra x 2 sem</t>
  </si>
  <si>
    <t>hugo revoque p baja m obra  (anterior)</t>
  </si>
  <si>
    <t>VOLQUETES</t>
  </si>
  <si>
    <t>M OBRA QUINCENA ODI</t>
  </si>
  <si>
    <t>procrette</t>
  </si>
  <si>
    <t>hugo m obra adel (u$s 20000)</t>
  </si>
  <si>
    <t>EL TRIUNFO HIERROS (u$s 8351)</t>
  </si>
  <si>
    <t>MODIF Y AGREG MUEBLES COCINA(  venez)</t>
  </si>
  <si>
    <t>ADELANTO EZEQUIEL</t>
  </si>
  <si>
    <t>adelanto miguel</t>
  </si>
  <si>
    <t xml:space="preserve"> VOLKETES (ADELANTO)</t>
  </si>
  <si>
    <t>YESERO BLAS</t>
  </si>
  <si>
    <t>VEREDA REP MOV ARBOL</t>
  </si>
  <si>
    <t>REPARACION VENEZUELA VECINO (HERRERO)</t>
  </si>
  <si>
    <t>M OBRA LIMPIEZA (ENTREGADO A RODO)</t>
  </si>
  <si>
    <t>TUBOS</t>
  </si>
  <si>
    <t>motorizacion porton/ semaforo entraDA</t>
  </si>
  <si>
    <t>pago saldo odi usd 15000</t>
  </si>
  <si>
    <t xml:space="preserve">leo m obra </t>
  </si>
  <si>
    <t>vereda contrap</t>
  </si>
  <si>
    <t xml:space="preserve">mat elect </t>
  </si>
  <si>
    <t>ropa empleados</t>
  </si>
  <si>
    <t>egdar frente sillet</t>
  </si>
  <si>
    <t>saldo concretus vereda</t>
  </si>
  <si>
    <t>jornales odi quincena</t>
  </si>
  <si>
    <t xml:space="preserve">sanitarios </t>
  </si>
  <si>
    <t xml:space="preserve">sanitarios sione </t>
  </si>
  <si>
    <t>el triunfo corralon 6 fact</t>
  </si>
  <si>
    <t>m obra hugo bianchi (entregue a sonkin) usd 7000</t>
  </si>
  <si>
    <t>m obra hugo bianchi usd 10000</t>
  </si>
  <si>
    <t>seguros personal</t>
  </si>
  <si>
    <t>cerraj</t>
  </si>
  <si>
    <t>jornales m obra limpieza</t>
  </si>
  <si>
    <t>kit p luz edenor</t>
  </si>
  <si>
    <t>plomero conexion aysa</t>
  </si>
  <si>
    <t>m obra limpieza y carga de volketes</t>
  </si>
  <si>
    <t>pint complet venez</t>
  </si>
  <si>
    <t>vecini venezuela mat techo nvo</t>
  </si>
  <si>
    <t>durlero m obra</t>
  </si>
  <si>
    <t>VOLKETES X 4</t>
  </si>
  <si>
    <t>aberturas faltantes 5to y coloc</t>
  </si>
  <si>
    <t>carpintero muebles cocina</t>
  </si>
  <si>
    <t>volquetes y sereno</t>
  </si>
  <si>
    <t>materiales escaleras herrero</t>
  </si>
  <si>
    <t>sanitarios acopio (cheque sione)</t>
  </si>
  <si>
    <t>acopio sanitarios conkta</t>
  </si>
  <si>
    <t>volketes mat electy varios a rendir</t>
  </si>
  <si>
    <t>volketes x 18</t>
  </si>
  <si>
    <t>m obra hugo bianchi (Usd 10000)</t>
  </si>
  <si>
    <t>m obra jorge</t>
  </si>
  <si>
    <t>gtos grales</t>
  </si>
  <si>
    <t>flete mudanza obra</t>
  </si>
  <si>
    <t xml:space="preserve">pago miguel </t>
  </si>
  <si>
    <t>controles remotos y sem venezuela</t>
  </si>
  <si>
    <t>pago materiales reparacion vecino venezuela</t>
  </si>
  <si>
    <t>pintura complet</t>
  </si>
  <si>
    <t>MAT/ TERMINACION GUILLERMO MUCIP</t>
  </si>
  <si>
    <t>zocalos</t>
  </si>
  <si>
    <t>termos</t>
  </si>
  <si>
    <t>mochilas y sanit</t>
  </si>
  <si>
    <t>varios</t>
  </si>
  <si>
    <t>elflein pintureria</t>
  </si>
  <si>
    <t>durlock pasillo aprob caba</t>
  </si>
  <si>
    <t>tecnofer mat elec  portero y otros</t>
  </si>
  <si>
    <t>hugo pint</t>
  </si>
  <si>
    <t xml:space="preserve">aberturas </t>
  </si>
  <si>
    <t>tecnofer mat elec  cableado</t>
  </si>
  <si>
    <t xml:space="preserve">griferia </t>
  </si>
  <si>
    <t xml:space="preserve">corralon triunfo </t>
  </si>
  <si>
    <t>m obra hugo</t>
  </si>
  <si>
    <t>mascaras y resp</t>
  </si>
  <si>
    <t>chatarrero retiro maquinas</t>
  </si>
  <si>
    <t>Neto sin Fournier</t>
  </si>
  <si>
    <t>rep vecino venezuela</t>
  </si>
  <si>
    <t>demolicion san lorenzo casa parcial</t>
  </si>
  <si>
    <t xml:space="preserve">rep camioneta </t>
  </si>
  <si>
    <t>pago cerradura nva bogado</t>
  </si>
  <si>
    <t>vereda hormig</t>
  </si>
  <si>
    <t>carpint armado muebles</t>
  </si>
  <si>
    <t>garden block</t>
  </si>
  <si>
    <t>pago quincena odi</t>
  </si>
  <si>
    <t>mat herrero balcones</t>
  </si>
  <si>
    <t>herrero mat balcones</t>
  </si>
  <si>
    <t>pago hugo bianchi m obra (usd 7000)</t>
  </si>
  <si>
    <t>vecino venezuela herrero mat</t>
  </si>
  <si>
    <t xml:space="preserve"> elect m obra complet venez</t>
  </si>
  <si>
    <t>pintura</t>
  </si>
  <si>
    <t>extracto ascensor y otros</t>
  </si>
  <si>
    <t>bogado reparacion</t>
  </si>
  <si>
    <t>demolicion san lorenzo parcial</t>
  </si>
  <si>
    <t>travesanos balcones</t>
  </si>
  <si>
    <t xml:space="preserve">hugo pintor </t>
  </si>
  <si>
    <t>saldo materiales herrero</t>
  </si>
  <si>
    <t>hierros (usd 16450)</t>
  </si>
  <si>
    <t>m obra hugo bianchi (usd 7000)</t>
  </si>
  <si>
    <t>limpieza obra ezequiel adel</t>
  </si>
  <si>
    <t>TOTAL U$S OBRA</t>
  </si>
  <si>
    <t>TOTAL U$S FUERA OBRA</t>
  </si>
  <si>
    <t>Total gastado en U$ OBRA</t>
  </si>
  <si>
    <t>Total gastado en U$ FUERA OBRA</t>
  </si>
  <si>
    <t>Saldo de Obra (falta gastar) en U$ incluidos FUERA DE OBRA</t>
  </si>
  <si>
    <t>Total gastado Obra</t>
  </si>
  <si>
    <t>Total gastado Fuera de Obra</t>
  </si>
  <si>
    <t>Venezuela 3558</t>
  </si>
  <si>
    <t>Fuera de obras + saldo cajas</t>
  </si>
  <si>
    <t>Total</t>
  </si>
  <si>
    <t>saldo demolicion san lorenzo</t>
  </si>
  <si>
    <t>bomba agua bogado 3ro j</t>
  </si>
  <si>
    <t>elec alberto</t>
  </si>
  <si>
    <t>sillet edgar</t>
  </si>
  <si>
    <t xml:space="preserve">pago parcial hormigon cheques </t>
  </si>
  <si>
    <t>materiales el triunfo</t>
  </si>
  <si>
    <t>m obra hugo bianchi (usd 10000)</t>
  </si>
  <si>
    <t>sereno x 2 meses</t>
  </si>
  <si>
    <t>sena marmolero</t>
  </si>
  <si>
    <t>pago eze personal limp volquete</t>
  </si>
  <si>
    <t xml:space="preserve">carpintero adelanto </t>
  </si>
  <si>
    <t>MAT HERRERO DUPLEX</t>
  </si>
  <si>
    <t>durlero m obra p baja</t>
  </si>
  <si>
    <t>adelanto marmoles</t>
  </si>
  <si>
    <t>durlock materiales p baja</t>
  </si>
  <si>
    <t>ADELANTO MUEBLES COC</t>
  </si>
  <si>
    <t>hormigon losa 60 mts 3</t>
  </si>
  <si>
    <t>m obra hugo bianchi</t>
  </si>
  <si>
    <t>saldo limpieza ezequiel/rep techo</t>
  </si>
  <si>
    <t>m obra</t>
  </si>
  <si>
    <t>consulta mvl</t>
  </si>
  <si>
    <t>zingueria complet</t>
  </si>
  <si>
    <t>dif demol</t>
  </si>
  <si>
    <t>SALDO FINAL COMPLET VENEZ</t>
  </si>
  <si>
    <t>expensas bogado 3 j</t>
  </si>
  <si>
    <t>retiro pintureria obra viamonte reparacion</t>
  </si>
  <si>
    <t>materiales plomeria duplex fuera de proy</t>
  </si>
  <si>
    <t>aberturas planta baja</t>
  </si>
  <si>
    <t>fenolico entrepiso</t>
  </si>
  <si>
    <t>mat aire acon duplex complet</t>
  </si>
  <si>
    <t>refuerzo ugarte eze</t>
  </si>
  <si>
    <t>ABERTURAS</t>
  </si>
  <si>
    <t xml:space="preserve">HERRERO M OBRA </t>
  </si>
  <si>
    <t xml:space="preserve">mat electricos </t>
  </si>
  <si>
    <t xml:space="preserve">herrero ascensor </t>
  </si>
  <si>
    <t>herrero esc gordo motoq</t>
  </si>
  <si>
    <t>volketes/varios a rendir</t>
  </si>
  <si>
    <t xml:space="preserve">mat elec </t>
  </si>
  <si>
    <t xml:space="preserve">personal eze </t>
  </si>
  <si>
    <t>comida pers</t>
  </si>
  <si>
    <t>gastos varios ezequiel fournier</t>
  </si>
  <si>
    <t>lona proteccion</t>
  </si>
  <si>
    <t>fabian cierre dormit</t>
  </si>
  <si>
    <t>leo 2 sem</t>
  </si>
  <si>
    <t>hugo pintor 2 sem</t>
  </si>
  <si>
    <t>alberto elect 2 sem</t>
  </si>
  <si>
    <t>coronel plom 2sem</t>
  </si>
  <si>
    <t>walter porton</t>
  </si>
  <si>
    <t>personal eze</t>
  </si>
  <si>
    <t>mat yesero</t>
  </si>
  <si>
    <t>devolucion konecta cheque rechazado</t>
  </si>
  <si>
    <t>mat sanitarios konecta</t>
  </si>
  <si>
    <t>corralon el triunfo saldo hierros</t>
  </si>
  <si>
    <t>m obra  hugo (usd 10000)</t>
  </si>
  <si>
    <t>m obra hugo bianchi sem 2 (usd10000)</t>
  </si>
  <si>
    <t>mat calefaccion depto extra</t>
  </si>
  <si>
    <t>baneras depto gordo extra</t>
  </si>
  <si>
    <t>herrero modif sala ascensor</t>
  </si>
  <si>
    <t>ceram cocinas</t>
  </si>
  <si>
    <t>personal eze soporte</t>
  </si>
  <si>
    <t>comida</t>
  </si>
  <si>
    <t>jorge 2 sem</t>
  </si>
  <si>
    <t>ceram faltante</t>
  </si>
  <si>
    <t>extra filtracion m obra</t>
  </si>
  <si>
    <t>mat filtracion</t>
  </si>
  <si>
    <t>pintureria eze</t>
  </si>
  <si>
    <t>destapacion cloacas</t>
  </si>
  <si>
    <t>gastos camioneta</t>
  </si>
  <si>
    <t>pintureria viamonte ezequiel</t>
  </si>
  <si>
    <t>CHEQUES PARA HORMIGON</t>
  </si>
  <si>
    <t>APORTE EFECTIVO SALDO HORMIGON</t>
  </si>
  <si>
    <t>carpint mat</t>
  </si>
  <si>
    <t>durlock placas completamientos</t>
  </si>
  <si>
    <t>fabian durlock m obra</t>
  </si>
  <si>
    <t>herrero m obra final porton y otros</t>
  </si>
  <si>
    <t>electromecanica ascensor plano</t>
  </si>
  <si>
    <t>ilum artefactos p baja y paliers</t>
  </si>
  <si>
    <t>CERRAJERIA</t>
  </si>
  <si>
    <t>coloc pisos flot m obra y piso dormit faltantess</t>
  </si>
  <si>
    <t>quincena odi</t>
  </si>
  <si>
    <t>durlock placas</t>
  </si>
  <si>
    <t>corralon 3 fact</t>
  </si>
  <si>
    <t>herrero j m paz</t>
  </si>
  <si>
    <t>PUERTAS FALTANTES</t>
  </si>
  <si>
    <t>pago parcial muebles cocina</t>
  </si>
  <si>
    <t xml:space="preserve">ALQUILER ANDAMIOS </t>
  </si>
  <si>
    <t>herrero san lorenzo</t>
  </si>
  <si>
    <t>TRANSITO</t>
  </si>
  <si>
    <t>M OBRA HUGO (usd 10000)</t>
  </si>
  <si>
    <t>oscar granito</t>
  </si>
  <si>
    <t>personal eze limpieza y otros</t>
  </si>
  <si>
    <t>compra ferret elem varios</t>
  </si>
  <si>
    <t>pagos eze sepelio</t>
  </si>
  <si>
    <t>pago semana personal eze</t>
  </si>
  <si>
    <t>camioneta gtos</t>
  </si>
  <si>
    <t xml:space="preserve">emp eze </t>
  </si>
  <si>
    <t>puerta paranzino</t>
  </si>
  <si>
    <t>complet venez pintureria</t>
  </si>
  <si>
    <t>Devolucion cheques (19 de 20, recuperar 1)</t>
  </si>
  <si>
    <t xml:space="preserve">REEMPLAZO CHEQUES PARA HORMIGON </t>
  </si>
  <si>
    <t xml:space="preserve">herrero </t>
  </si>
  <si>
    <t>ferreteria hugo vs fletes/cajas elec/pileta patio</t>
  </si>
  <si>
    <t xml:space="preserve">el triunfo pago a cta </t>
  </si>
  <si>
    <t>mat olivos 4</t>
  </si>
  <si>
    <t>horcrisa pago hormigon</t>
  </si>
  <si>
    <t>cambio cheque rechazado conecta</t>
  </si>
  <si>
    <t>pago a cta conecta</t>
  </si>
  <si>
    <t>hugo mano de obra (usd 10000)</t>
  </si>
  <si>
    <t>herrero mano de obra</t>
  </si>
  <si>
    <t xml:space="preserve">zocalos </t>
  </si>
  <si>
    <t>coronel plom</t>
  </si>
  <si>
    <t xml:space="preserve">frentes placard </t>
  </si>
  <si>
    <t>picaportes</t>
  </si>
  <si>
    <t>derechos municipales complet duplex</t>
  </si>
  <si>
    <t>termotanques x 12</t>
  </si>
  <si>
    <t>puertas faltantes</t>
  </si>
  <si>
    <t>mat el triunfo</t>
  </si>
  <si>
    <t>MICROPISO  140 MTS</t>
  </si>
  <si>
    <t>hierro balcones</t>
  </si>
  <si>
    <t>aberturas potenza</t>
  </si>
  <si>
    <t>FABIAN VENEZ (3000 + 36000)</t>
  </si>
  <si>
    <t>tapas inodoros x 26 vene</t>
  </si>
  <si>
    <t>jujuy plomero anterior m obra</t>
  </si>
  <si>
    <t>pintor raul</t>
  </si>
  <si>
    <t xml:space="preserve">chapas y mat complet </t>
  </si>
  <si>
    <t>reposicion cambio cheques charly x 4 hugo crespo</t>
  </si>
  <si>
    <t>personal eze y gtos varios (3180 + 24700)</t>
  </si>
  <si>
    <t>silleteros pared linderos (6700+18000)</t>
  </si>
  <si>
    <t xml:space="preserve">herrero ascensory escaleras </t>
  </si>
  <si>
    <t>sanitarios y baneras faltantes construnort</t>
  </si>
  <si>
    <t>carpintero frentes placard adel</t>
  </si>
  <si>
    <t xml:space="preserve">durlock </t>
  </si>
  <si>
    <t>el triunfo hierros 2 y 3ra</t>
  </si>
  <si>
    <t>hugo m obra (usd 10000)</t>
  </si>
  <si>
    <t>gtos fabian a rendir</t>
  </si>
  <si>
    <t>cambio cheque sione sanitarios</t>
  </si>
  <si>
    <t>casa jujuy 31 emp eze 11 may</t>
  </si>
  <si>
    <t>mat herreria 18 /5</t>
  </si>
  <si>
    <t>pintureria 18/5</t>
  </si>
  <si>
    <t>plomero saldo ant rep casa fdo y p alta</t>
  </si>
  <si>
    <t>personal ezequiel jujuy/limp ugarte</t>
  </si>
  <si>
    <t>CORRALON IRIGOYEN</t>
  </si>
  <si>
    <t>mat herrero palieres balcones</t>
  </si>
  <si>
    <t>picaportes faltantes</t>
  </si>
  <si>
    <t xml:space="preserve">perfil doble T </t>
  </si>
  <si>
    <t>saldo marmolero</t>
  </si>
  <si>
    <t>hugo saldo final (revoques y pimt)</t>
  </si>
  <si>
    <t>raul term</t>
  </si>
  <si>
    <t>premarcos 2do cuerpo</t>
  </si>
  <si>
    <t>hugo bianchi m obra (USD 10000)</t>
  </si>
  <si>
    <t>MAT PLOMERIA</t>
  </si>
  <si>
    <t>sellado caratula urb</t>
  </si>
  <si>
    <t>COMPLET VENEZUELA PINT SILLET</t>
  </si>
  <si>
    <t>jujuy  pintureria</t>
  </si>
  <si>
    <t>fabian complet a rendir</t>
  </si>
  <si>
    <t>CHEQUES RECHAZADOS CHARLY 2X 33520</t>
  </si>
  <si>
    <t>GAS OIL CAMIO</t>
  </si>
  <si>
    <t>JUJUY MAT PLOMERIA</t>
  </si>
  <si>
    <t>m obra fabian complet venez</t>
  </si>
  <si>
    <t xml:space="preserve">refuerzos personal ezequiel y gtos vs </t>
  </si>
  <si>
    <t xml:space="preserve">mat limpieza </t>
  </si>
  <si>
    <t>cerrajeria</t>
  </si>
  <si>
    <t>puertas int modificaciones x 2</t>
  </si>
  <si>
    <t>molduras pisos flot</t>
  </si>
  <si>
    <t>leo m bra</t>
  </si>
  <si>
    <t>raul pintor</t>
  </si>
  <si>
    <t>mat plom complet</t>
  </si>
  <si>
    <t>transito mvl</t>
  </si>
  <si>
    <t>volket/andamios y canos</t>
  </si>
  <si>
    <t>hormigon horcrisa  dif losa extra</t>
  </si>
  <si>
    <t>rep vecino pint y m obra</t>
  </si>
  <si>
    <t>m obra hugo bianchi 2 semanas (USD 20000)</t>
  </si>
  <si>
    <t>materiales a acond intal</t>
  </si>
  <si>
    <t>perfil doble t modif cocheras</t>
  </si>
  <si>
    <t>m obra pablo herrero balcones</t>
  </si>
  <si>
    <t>alquiler maq korac</t>
  </si>
  <si>
    <t>flete limpieza san lorenzo</t>
  </si>
  <si>
    <t>fabian a rendir</t>
  </si>
  <si>
    <t>fabian mano de obra techos vene</t>
  </si>
  <si>
    <t>personal eze y otros (jujuy)</t>
  </si>
  <si>
    <t>elect complet techos</t>
  </si>
  <si>
    <t>remedios y limpieza</t>
  </si>
  <si>
    <t>chapas extra complet y escalera laundry</t>
  </si>
  <si>
    <t>plomero materiales complet</t>
  </si>
  <si>
    <t>techista extra mov techo ctrafrente</t>
  </si>
  <si>
    <t>corralon irigoyen complet</t>
  </si>
  <si>
    <t>aberturas dif complet adel</t>
  </si>
  <si>
    <t>raul pint compl</t>
  </si>
  <si>
    <t>plomero coronel m obra</t>
  </si>
  <si>
    <t>francisco plom extra</t>
  </si>
  <si>
    <t>herrero complet mat</t>
  </si>
  <si>
    <t>extra m obra hugo b</t>
  </si>
  <si>
    <t>volketes y mat elect/ vs a rendir</t>
  </si>
  <si>
    <t xml:space="preserve">aberturas complet dif </t>
  </si>
  <si>
    <t>odo m obra quincena</t>
  </si>
  <si>
    <t xml:space="preserve">banera extra/bachas </t>
  </si>
  <si>
    <t xml:space="preserve">herrero escaleras mat </t>
  </si>
  <si>
    <t>techista complet venezuela</t>
  </si>
  <si>
    <t xml:space="preserve">ezequiel personal </t>
  </si>
  <si>
    <t>pedido material techo / incl flete</t>
  </si>
  <si>
    <t>LEO M OBRA</t>
  </si>
  <si>
    <t>BLAS YESERO</t>
  </si>
  <si>
    <t>ELEC ALBERTO</t>
  </si>
  <si>
    <t>RAUL PINT</t>
  </si>
  <si>
    <t>CORONEL PLOMER</t>
  </si>
  <si>
    <t>EDGAR</t>
  </si>
  <si>
    <t>JORGE ALIS CEM</t>
  </si>
  <si>
    <t>EXTRA PLOM FRANCISCO</t>
  </si>
  <si>
    <t>MAT PLOM</t>
  </si>
  <si>
    <t>acopio madera muebles complet duplex</t>
  </si>
  <si>
    <t>M OBRA HUGO BIANCHI</t>
  </si>
  <si>
    <t>FABIAN COMPLET</t>
  </si>
  <si>
    <t>VOLKETE</t>
  </si>
  <si>
    <t>EZEQUIEL EMPLEADOS/ VARIOS FERRET</t>
  </si>
  <si>
    <t>mat elec complet duplex cableado</t>
  </si>
  <si>
    <t>mat durlock complet</t>
  </si>
  <si>
    <t>manijas puertas faltantes</t>
  </si>
  <si>
    <t>vanitorys extras depto complet</t>
  </si>
  <si>
    <t>griferias de cocina</t>
  </si>
  <si>
    <t>aberturas 5to y 6to piso saldo total</t>
  </si>
  <si>
    <t>jorge alis cementicio</t>
  </si>
  <si>
    <t xml:space="preserve">techista modificacion ugarte </t>
  </si>
  <si>
    <t>plomero modif duplex</t>
  </si>
  <si>
    <t>elec alberto complet duplex</t>
  </si>
  <si>
    <t>raul pintura complet</t>
  </si>
  <si>
    <t>corralon pago</t>
  </si>
  <si>
    <t>puertas int fact potenza</t>
  </si>
  <si>
    <t>PAGO MANO DE OBRA HUGO BIANCHI</t>
  </si>
  <si>
    <t>CANOS HERRERIA BALCONES</t>
  </si>
  <si>
    <t>mat elec extras deptos p baja</t>
  </si>
  <si>
    <t xml:space="preserve">sanitarios extras </t>
  </si>
  <si>
    <t>mat difer pedidos p b y motok</t>
  </si>
  <si>
    <t>corralon modific pedidos</t>
  </si>
  <si>
    <t>anticipo modif muebles cocina p b fdo</t>
  </si>
  <si>
    <t>anticipo muebles de cocina motok</t>
  </si>
  <si>
    <t>aberturas modif p baja fte y fdo</t>
  </si>
  <si>
    <t>saldo coloc aire ac</t>
  </si>
  <si>
    <t>marmolero sena</t>
  </si>
  <si>
    <t>BACHAS CERAMICA P MOTOQUERO</t>
  </si>
  <si>
    <t>alquiler herram</t>
  </si>
  <si>
    <t>venezuela retac para complet</t>
  </si>
  <si>
    <t>aberturas complet</t>
  </si>
  <si>
    <t>EMPLEADOS EZEQUIEL C GASTOS</t>
  </si>
  <si>
    <t>pago c giraud final de obra (usd 5000)</t>
  </si>
  <si>
    <t xml:space="preserve">FABIAN COMPLET 5TO VENEZUELA </t>
  </si>
  <si>
    <t>ZINGUERIA</t>
  </si>
  <si>
    <t>limpieza</t>
  </si>
  <si>
    <t xml:space="preserve">mariano coloc </t>
  </si>
  <si>
    <t>termin</t>
  </si>
  <si>
    <t>sanitarios complet varios</t>
  </si>
  <si>
    <t>corralon complet</t>
  </si>
  <si>
    <t>plano ascensor</t>
  </si>
  <si>
    <t>durlock 5to p comp</t>
  </si>
  <si>
    <t>fabian durlock complet</t>
  </si>
  <si>
    <t>jorge micropiso</t>
  </si>
  <si>
    <t xml:space="preserve">ceram complet </t>
  </si>
  <si>
    <t>soportes herrero vidrios balcones motok</t>
  </si>
  <si>
    <t>mat paredes dif p baja fdo</t>
  </si>
  <si>
    <t>herrero escal</t>
  </si>
  <si>
    <t>durlock mat complet 5to</t>
  </si>
  <si>
    <t>pintureria complet</t>
  </si>
  <si>
    <t>jujuy 31 mes anterior corralon</t>
  </si>
  <si>
    <t>fournier corralon</t>
  </si>
  <si>
    <t>fabian complet venez</t>
  </si>
  <si>
    <t xml:space="preserve">personal ezequiel </t>
  </si>
  <si>
    <t>pago c giraud final de obra j m paz (usd 5000)</t>
  </si>
  <si>
    <t>espejos ascensor</t>
  </si>
  <si>
    <t>elect m obra complet</t>
  </si>
  <si>
    <t>francisco plom</t>
  </si>
  <si>
    <t>leo m obra complet</t>
  </si>
  <si>
    <t>jorge coloc cemento alisado</t>
  </si>
  <si>
    <t>herrero frente</t>
  </si>
  <si>
    <t>mvl transito</t>
  </si>
  <si>
    <t>abert int 1er cuerpo adel</t>
  </si>
  <si>
    <t xml:space="preserve">M OBRA HERRERO </t>
  </si>
  <si>
    <t>vanitory motokero</t>
  </si>
  <si>
    <t>policarbonato techo</t>
  </si>
  <si>
    <t>tecnofer pedido clientes</t>
  </si>
  <si>
    <t>odilon quincena modif</t>
  </si>
  <si>
    <t>sereno junio/julio</t>
  </si>
  <si>
    <t>muebles adelanto</t>
  </si>
  <si>
    <t>vidrios paneles frente motok adel</t>
  </si>
  <si>
    <t>ESCALERAS VENEZ COMPLET MAT</t>
  </si>
  <si>
    <t>materiales corralon</t>
  </si>
  <si>
    <t>gtos ferreteria fabian</t>
  </si>
  <si>
    <t>flete perfiles</t>
  </si>
  <si>
    <t>tecnofer nvos complet</t>
  </si>
  <si>
    <t>jujuy pintureria</t>
  </si>
  <si>
    <t>puertas int complet</t>
  </si>
  <si>
    <t>elect venez</t>
  </si>
  <si>
    <t>fabian m obra complet</t>
  </si>
  <si>
    <t>ezequiel personal</t>
  </si>
  <si>
    <t xml:space="preserve">gas oil </t>
  </si>
  <si>
    <t>Juan B Justo</t>
  </si>
  <si>
    <t>konecta sanit</t>
  </si>
  <si>
    <t>compras varias hugo a rendir *1</t>
  </si>
  <si>
    <t xml:space="preserve">corralon </t>
  </si>
  <si>
    <t>mat herrero y a acond</t>
  </si>
  <si>
    <t xml:space="preserve">ALQUILER MARTILLO </t>
  </si>
  <si>
    <t xml:space="preserve">sione mat sanit </t>
  </si>
  <si>
    <t>GAS OIL</t>
  </si>
  <si>
    <t>materiales fabian volketes y cemento /arena</t>
  </si>
  <si>
    <t>personal ezequiel</t>
  </si>
  <si>
    <t>11 CTROLES REMOTOS PORTON UGARTE</t>
  </si>
  <si>
    <t>Pasado de presu</t>
  </si>
  <si>
    <t>pasados de presupuesto</t>
  </si>
  <si>
    <t>ferret</t>
  </si>
  <si>
    <t>ferret flejes escalera</t>
  </si>
  <si>
    <t>jorge/ francisco</t>
  </si>
  <si>
    <t>hierros losa (usd 10460)</t>
  </si>
  <si>
    <t>m obra hugo bianchi (usd 12000)</t>
  </si>
  <si>
    <t>marmolero (cambio a negro absoluto motok</t>
  </si>
  <si>
    <t>herrero pablo</t>
  </si>
  <si>
    <t>venezuela complet tecnofer</t>
  </si>
  <si>
    <t>venec complet pintureria</t>
  </si>
  <si>
    <t>fabian personal complet venez</t>
  </si>
  <si>
    <t>fact mat electricos</t>
  </si>
  <si>
    <t>ceramica</t>
  </si>
  <si>
    <t>olivos 4 conecciones y vs sanit</t>
  </si>
  <si>
    <t>termo extra</t>
  </si>
  <si>
    <t>herrero</t>
  </si>
  <si>
    <t>plomero coronel complet</t>
  </si>
  <si>
    <t>alberto complet</t>
  </si>
  <si>
    <t>jorge terminacion frente</t>
  </si>
  <si>
    <t xml:space="preserve">ACOPIO CORRALON </t>
  </si>
  <si>
    <t>gastos a rendir volketes y otros</t>
  </si>
  <si>
    <t>VANIT ESPECIALES P BAJA FDO Y MOTOK</t>
  </si>
  <si>
    <t>gtos varios a rendir pocho</t>
  </si>
  <si>
    <t>cerraduras</t>
  </si>
  <si>
    <t xml:space="preserve">bombas sione </t>
  </si>
  <si>
    <t>micropiso extra</t>
  </si>
  <si>
    <t>pago diferencial motokero baranda acero inox</t>
  </si>
  <si>
    <t>pago muebles esp carpintero</t>
  </si>
  <si>
    <t>fabian techado venez</t>
  </si>
  <si>
    <t>herrero modificacion balcones</t>
  </si>
  <si>
    <t>modificacion planta baja puerta entrada</t>
  </si>
  <si>
    <t>alberto elect</t>
  </si>
  <si>
    <t>jorge term</t>
  </si>
  <si>
    <t>PEDIDO ESPECIAL SANITARIOS Y CERAM MIRIAM Y LEANDRO</t>
  </si>
  <si>
    <t>CORRALON</t>
  </si>
  <si>
    <t>PAGO FINAL DE OBRA HECTOR</t>
  </si>
  <si>
    <t>PINTURERIA</t>
  </si>
  <si>
    <t>herrero m obra  modif gordo motok y p baja fdo</t>
  </si>
  <si>
    <t>aberturas j m paz sum</t>
  </si>
  <si>
    <t>factura cableado tecnofer especial p calderas 10 mm</t>
  </si>
  <si>
    <t>volketes x 2</t>
  </si>
  <si>
    <t>materiales electricos</t>
  </si>
  <si>
    <t>mano de obra miguel herrero</t>
  </si>
  <si>
    <t>a cta mat electricos/mat herreria  a rendir hugo/miguel</t>
  </si>
  <si>
    <t>hugo bianchi mano de obra extra x (usd 3000)</t>
  </si>
  <si>
    <t>volquete venezuela</t>
  </si>
  <si>
    <t>PINTURERIA COMPLET</t>
  </si>
  <si>
    <t>a rendir ferreteria fabian</t>
  </si>
  <si>
    <t>mat techo 1 d</t>
  </si>
  <si>
    <t>retak complet y divisines</t>
  </si>
  <si>
    <t xml:space="preserve">nico mes </t>
  </si>
  <si>
    <t>leo complet 1 d</t>
  </si>
  <si>
    <t>fabian complet</t>
  </si>
  <si>
    <t>ZINGUERIA COMPLET</t>
  </si>
  <si>
    <t>deco plantas ploter</t>
  </si>
  <si>
    <t>presentacion mvl plano electrom</t>
  </si>
  <si>
    <t>ploteo puertas</t>
  </si>
  <si>
    <t xml:space="preserve">corralon Acopio </t>
  </si>
  <si>
    <t>hugo bianchi m obra 2 semanas (UDS 20000)</t>
  </si>
  <si>
    <t>saldo carpintero gordo motok</t>
  </si>
  <si>
    <t>pago herrero pablo saldo final</t>
  </si>
  <si>
    <t>saldo vidrios reforzados motokero</t>
  </si>
  <si>
    <t>volkete ferret sanitarios venez complet</t>
  </si>
  <si>
    <t>corralon acopio a rrendir</t>
  </si>
  <si>
    <t>leo complet</t>
  </si>
  <si>
    <t>raul pint</t>
  </si>
  <si>
    <t>plomero</t>
  </si>
  <si>
    <t>mat term ferret</t>
  </si>
  <si>
    <t>plomero complet</t>
  </si>
  <si>
    <t>MUEBLES COCINA COMPLET 5TO P</t>
  </si>
  <si>
    <t xml:space="preserve">compras/volquete/ herreria/miguel/serv bomba </t>
  </si>
  <si>
    <t>hugo bianchi m obra (usd 10000)</t>
  </si>
  <si>
    <t>marmol extra motokero y pbaja fdo</t>
  </si>
  <si>
    <t>carpintero extra motok y p baja fdo</t>
  </si>
  <si>
    <t>termotanque para 4to F</t>
  </si>
  <si>
    <t>termotanque x 65 l</t>
  </si>
  <si>
    <t>PAHO HECTOR DE MARZI ADELANTO TRAMITES F OBRA</t>
  </si>
  <si>
    <t xml:space="preserve">SANITARIOS REPUESTOS Y CONEXIONES </t>
  </si>
  <si>
    <t>aberturas saldo p bja</t>
  </si>
  <si>
    <t>JORGE M OBRA</t>
  </si>
  <si>
    <t>PLOM</t>
  </si>
  <si>
    <t>ELECT 5TO P</t>
  </si>
  <si>
    <t>gasista cano entrada</t>
  </si>
  <si>
    <t>VIDRIERO ASCENSOR Y PLACARDS MOTOK</t>
  </si>
  <si>
    <t>SANITARIOS REPUESTOS Y ACCESORIOS</t>
  </si>
  <si>
    <t>aberturas entrada padido nvo</t>
  </si>
  <si>
    <t>saldo piso aleman motokero</t>
  </si>
  <si>
    <t>PINTURERIA LINDEROS</t>
  </si>
  <si>
    <t>EDGAR SILLET</t>
  </si>
  <si>
    <t>GIMENEZ TERM</t>
  </si>
  <si>
    <t>zinguero</t>
  </si>
  <si>
    <t>sanitarios olivos 4</t>
  </si>
  <si>
    <t>HIERRO BARANDAS</t>
  </si>
  <si>
    <t xml:space="preserve">MAT ELECT </t>
  </si>
  <si>
    <t>FERRET VARIOS</t>
  </si>
  <si>
    <t>CONECTA SANIT</t>
  </si>
  <si>
    <t>MAT ELECT ACOPIO</t>
  </si>
  <si>
    <t>INTAL A ACOND MAT</t>
  </si>
  <si>
    <t>MIGUEL M OBRA</t>
  </si>
  <si>
    <t>TUBOS HERRERIA 20X40X1,6</t>
  </si>
  <si>
    <t>HUGO BIANCHI M OBRA (usd 8000)</t>
  </si>
  <si>
    <t>PINTURA JUJUY</t>
  </si>
  <si>
    <t>fabian m obra</t>
  </si>
  <si>
    <t>PINTURA VENEZUELA COMPLET</t>
  </si>
  <si>
    <t>SERVICE BOMBA VENEZUELA</t>
  </si>
  <si>
    <t xml:space="preserve">BOMBA EXTRACCION </t>
  </si>
  <si>
    <t>FABIAN M OBRA COMPLET</t>
  </si>
  <si>
    <t>MAT CORRALON / VOLQUETES Y SANIT</t>
  </si>
  <si>
    <t>LEO M OBRA COMPLET 1 D</t>
  </si>
  <si>
    <t>PERSONAL EZEQUIEL</t>
  </si>
  <si>
    <t>adelanto carpintero 5to piso placards y cocinas</t>
  </si>
  <si>
    <t>electricista m obra complet</t>
  </si>
  <si>
    <t>dario plom</t>
  </si>
  <si>
    <t>jorge m obra complet</t>
  </si>
  <si>
    <t xml:space="preserve">saldo ploteo </t>
  </si>
  <si>
    <t>herrero m obra tapa fte</t>
  </si>
  <si>
    <t>carpi carlos</t>
  </si>
  <si>
    <t>coloc piso motok aleman</t>
  </si>
  <si>
    <t>gimenez cocina m obra nva</t>
  </si>
  <si>
    <t>adelanto edgar</t>
  </si>
  <si>
    <t>mat techo perfiles coc nva</t>
  </si>
  <si>
    <t>leo extra</t>
  </si>
  <si>
    <t>mano de obra hugo b (USD 8000)</t>
  </si>
  <si>
    <t>varios sanit venez</t>
  </si>
  <si>
    <t>pago c giraud final obra j m paz (USD 5000)</t>
  </si>
  <si>
    <t>carpintero modif 4to d</t>
  </si>
  <si>
    <t>herrero m obra techo y bases</t>
  </si>
  <si>
    <t>alpro durlock</t>
  </si>
  <si>
    <t>jorge terminaciones</t>
  </si>
  <si>
    <t>usanitarios olivos 4</t>
  </si>
  <si>
    <t>plomero m obra dario</t>
  </si>
  <si>
    <t>volketes x 3 viejos</t>
  </si>
  <si>
    <t>mariano coloc pisos flot</t>
  </si>
  <si>
    <t>zinguero saldo mat y m/o</t>
  </si>
  <si>
    <t>mat electricos cambio lugar medidores</t>
  </si>
  <si>
    <t>gimenez m obra</t>
  </si>
  <si>
    <t>alberto electricista</t>
  </si>
  <si>
    <t xml:space="preserve">edenor cambio pared frente </t>
  </si>
  <si>
    <t>personal edenor cambio frente mat y m/o</t>
  </si>
  <si>
    <t>alpro soleras y montantes</t>
  </si>
  <si>
    <t>saldo puertas</t>
  </si>
  <si>
    <t>canos herreria plaza</t>
  </si>
  <si>
    <t>m/obra herreria</t>
  </si>
  <si>
    <t>sanitarios mat</t>
  </si>
  <si>
    <t>psgo hugo bianchi m obra</t>
  </si>
  <si>
    <t>PAGO DEUDA JUDICIAL M V L FOURNIER</t>
  </si>
  <si>
    <t>ferret y mat</t>
  </si>
  <si>
    <t>placa cement rep balcones</t>
  </si>
  <si>
    <t>flete venezuela</t>
  </si>
  <si>
    <t>flete jmpaz</t>
  </si>
  <si>
    <t>fabian</t>
  </si>
  <si>
    <t>pago pintor acuerdo seclo 40%</t>
  </si>
  <si>
    <t>escaleras complet herrero pablo</t>
  </si>
  <si>
    <t>pago abogada 40%</t>
  </si>
  <si>
    <t>pago muebles para 5to d ftes plac</t>
  </si>
  <si>
    <t>pago saldo</t>
  </si>
  <si>
    <t>pago jorge termin</t>
  </si>
  <si>
    <t>extractores y campana</t>
  </si>
  <si>
    <t>cocinas elect especiales</t>
  </si>
  <si>
    <t>zocalos faltantes motok especiales</t>
  </si>
  <si>
    <t>flete cocinas</t>
  </si>
  <si>
    <t>dif marmolero</t>
  </si>
  <si>
    <t>acopio sanitarios konecta</t>
  </si>
  <si>
    <t>alq andamios</t>
  </si>
  <si>
    <t>aberturas premarcos bauleras</t>
  </si>
  <si>
    <t xml:space="preserve">leo extra </t>
  </si>
  <si>
    <t>pago hugo bianchi (u$s 8000)</t>
  </si>
  <si>
    <t>herrero pablo m obra</t>
  </si>
  <si>
    <t>camioneta</t>
  </si>
  <si>
    <t>seguro x 3 meses</t>
  </si>
  <si>
    <t>fabian terminaciones</t>
  </si>
  <si>
    <t>escalones escaleras nvas</t>
  </si>
  <si>
    <t>saldo construnort</t>
  </si>
  <si>
    <t>pago herrero portones j m paz nuevos materiales</t>
  </si>
  <si>
    <t xml:space="preserve">bomba v 3558 espa </t>
  </si>
  <si>
    <t>fabian m obra porteria</t>
  </si>
  <si>
    <t>pago hugo bianchi</t>
  </si>
  <si>
    <t>herreria m obra miguelito</t>
  </si>
  <si>
    <t>sanitarios konecta</t>
  </si>
  <si>
    <t xml:space="preserve">acopio corralon </t>
  </si>
  <si>
    <t>VOLKETES PARED FRENTE</t>
  </si>
  <si>
    <t>pago motokero cocina (julian arreglo)</t>
  </si>
  <si>
    <t>alberto elec</t>
  </si>
  <si>
    <t xml:space="preserve">ferret </t>
  </si>
  <si>
    <t>semaforo porton</t>
  </si>
  <si>
    <t>termotanques faltantes 100 lts</t>
  </si>
  <si>
    <t>saldo marmolero pedido especial cocina 5to</t>
  </si>
  <si>
    <t>m obra/ mat levant techo 5to piso d</t>
  </si>
  <si>
    <t>ugarte corralon</t>
  </si>
  <si>
    <t>jorge personal</t>
  </si>
  <si>
    <t>gastos mat vecino</t>
  </si>
  <si>
    <t>saldo carpintero modif 4 to d v 3558</t>
  </si>
  <si>
    <t>pintureria jujuy 31</t>
  </si>
  <si>
    <t>olivos 4 sanit</t>
  </si>
  <si>
    <t>ADELANTO COMIENZO DE OBRA RODO FOURNIER</t>
  </si>
  <si>
    <t>PAGO SEMANA M OBRA RODO FOURNIER</t>
  </si>
  <si>
    <t>ZOCALOS</t>
  </si>
  <si>
    <t>MAT ELECT MATELBA</t>
  </si>
  <si>
    <t>gimenez</t>
  </si>
  <si>
    <t>mariano coloc zocalos motokero</t>
  </si>
  <si>
    <t>elect alberto m obra corre medidores</t>
  </si>
  <si>
    <t>saldo tech 5to y zingueria</t>
  </si>
  <si>
    <t>jorge m obra 5to p</t>
  </si>
  <si>
    <t>camionet</t>
  </si>
  <si>
    <t>modificaciones muebles 5to d</t>
  </si>
  <si>
    <t>durlock, modif 5to</t>
  </si>
  <si>
    <t>placards y cocina 5to b</t>
  </si>
  <si>
    <t>plomero dario modif 5to</t>
  </si>
  <si>
    <t xml:space="preserve">jorge </t>
  </si>
  <si>
    <t>electricista modif 6 y 7</t>
  </si>
  <si>
    <t>varios ferret  a rendir gaby</t>
  </si>
  <si>
    <t>hugo bianchi mat a rendir</t>
  </si>
  <si>
    <t>pago m obrahugo bianchi</t>
  </si>
  <si>
    <t>diferencia leo</t>
  </si>
  <si>
    <t>mano obra herreria miguel</t>
  </si>
  <si>
    <t>materiales herreria</t>
  </si>
  <si>
    <t>conecta sanit</t>
  </si>
  <si>
    <t>SEGURO PERSONAL</t>
  </si>
  <si>
    <t>camioneta seguro y gas oil</t>
  </si>
  <si>
    <t>saldo 4to c muebles v 3558</t>
  </si>
  <si>
    <t xml:space="preserve">saldo 4to e /4to d v 3558 carpintero </t>
  </si>
  <si>
    <t>durlock mat porteria falsa</t>
  </si>
  <si>
    <t>personal founier m obra javier</t>
  </si>
  <si>
    <t>adelanto herramientas/ropa javier</t>
  </si>
  <si>
    <t xml:space="preserve">chapa </t>
  </si>
  <si>
    <t>mtelba (j m paz)</t>
  </si>
  <si>
    <t>matelba (ugarte)</t>
  </si>
  <si>
    <t>matelba(venezuela 358)</t>
  </si>
  <si>
    <t>alberto electricista (ugarte)</t>
  </si>
  <si>
    <t>vidriero ugarte pedido especial 5to p mamparas</t>
  </si>
  <si>
    <t>leo ugarte coloc especial 5to d</t>
  </si>
  <si>
    <t>jorge albanil (ugarte)</t>
  </si>
  <si>
    <t>gimenez entrada autos j m paz</t>
  </si>
  <si>
    <t>sereno j mpaz</t>
  </si>
  <si>
    <t>mat varios j m paz liquida gimenez</t>
  </si>
  <si>
    <t>Hugo Bianchi MO (u$ 16.000)</t>
  </si>
  <si>
    <t>Hugo Bianchi por materiales</t>
  </si>
  <si>
    <t>A Rodo por MO</t>
  </si>
  <si>
    <t>JB Justo</t>
  </si>
  <si>
    <t>ESCRIBANIA POR FIRMA CONTRATO Y VARIOS</t>
  </si>
  <si>
    <t>copia controles cocheras</t>
  </si>
  <si>
    <t>Dif Edesur</t>
  </si>
  <si>
    <t>Fabian durlero por 2B y 2C</t>
  </si>
  <si>
    <t>ARBA INMOBILIARIO</t>
  </si>
  <si>
    <t>seguro 5 epleados x 1 mes</t>
  </si>
  <si>
    <t>Carlos carpintero</t>
  </si>
  <si>
    <t>Edenor SL (vto octubre)</t>
  </si>
  <si>
    <t>Rodo por arreglos 5D</t>
  </si>
  <si>
    <t>APORTE PESOS</t>
  </si>
  <si>
    <t>APORTE DOLARES</t>
  </si>
  <si>
    <t>Odi pago 1/2 (u$ 8.500)</t>
  </si>
  <si>
    <t>Marmolero por mesada 5B</t>
  </si>
  <si>
    <t>Jorge pintor</t>
  </si>
  <si>
    <t>Dario Plomero</t>
  </si>
  <si>
    <t>Pablo herrero</t>
  </si>
  <si>
    <t>Mariano piso flotante 5D</t>
  </si>
  <si>
    <t>Ruber carpintero</t>
  </si>
  <si>
    <t>Administrador (mes sept pago oct)</t>
  </si>
  <si>
    <t>Administrador (mes oct pago nov)</t>
  </si>
  <si>
    <t>Cesos basura</t>
  </si>
  <si>
    <t>Gimenez albañil</t>
  </si>
  <si>
    <t>Lalo sereno</t>
  </si>
  <si>
    <t>Alberto electricista</t>
  </si>
  <si>
    <t>Municipal</t>
  </si>
  <si>
    <t>factura limpieza</t>
  </si>
  <si>
    <t>Plan pagos municipal (cuota 2/12)</t>
  </si>
  <si>
    <t>Municipal (mes 11/2018)</t>
  </si>
  <si>
    <t>Seguro de obra</t>
  </si>
  <si>
    <t>Corralon</t>
  </si>
  <si>
    <t>Seguro empleados</t>
  </si>
  <si>
    <t>seguro empleados</t>
  </si>
  <si>
    <t>Monotributo empleados</t>
  </si>
  <si>
    <t>a cuenta edenor (vto sep)</t>
  </si>
  <si>
    <t>APORTE EN DOLARES PARA MO</t>
  </si>
  <si>
    <t>Jorge Pintor</t>
  </si>
  <si>
    <t>Oscar Marmolero</t>
  </si>
  <si>
    <t>Edgar Silletero</t>
  </si>
  <si>
    <t xml:space="preserve">Leo semana 2, 6  y 16 /11 </t>
  </si>
  <si>
    <t>Seguro obra</t>
  </si>
  <si>
    <t>Ruben carpintero</t>
  </si>
  <si>
    <t>Dario plomero</t>
  </si>
  <si>
    <t>Juan carlos vidriero</t>
  </si>
  <si>
    <t>Hierros</t>
  </si>
  <si>
    <t>Mat electricos</t>
  </si>
  <si>
    <t>lalo sereno</t>
  </si>
  <si>
    <t>Raul pintor</t>
  </si>
  <si>
    <t>carpintero  gaston</t>
  </si>
  <si>
    <t>pablo herrero</t>
  </si>
  <si>
    <t>gastos cochera uf 3</t>
  </si>
  <si>
    <t>Empleados ezequiel 2 semanas</t>
  </si>
  <si>
    <t>computo materiales</t>
  </si>
  <si>
    <t>cesos basura</t>
  </si>
  <si>
    <t>Edesur</t>
  </si>
  <si>
    <t>empleados ezequiel x 2 semanas</t>
  </si>
  <si>
    <t>carlos carpintero</t>
  </si>
  <si>
    <t>canaletas y desagues balcones</t>
  </si>
  <si>
    <t>seguros empleados</t>
  </si>
  <si>
    <t>caja graciela</t>
  </si>
  <si>
    <t>quincena valdez</t>
  </si>
  <si>
    <t>impuesto anual complementario</t>
  </si>
  <si>
    <t>APORTE POR PAGO ODI</t>
  </si>
  <si>
    <t>Eduardo por pintureria y jardineria</t>
  </si>
  <si>
    <t>CAJA OFICINA por pagos IIBB, GMP</t>
  </si>
  <si>
    <t>APORTE EN PESOS</t>
  </si>
  <si>
    <t>APORTE EN DOLARES</t>
  </si>
  <si>
    <t>Pintor terminaciones general 5to piso</t>
  </si>
  <si>
    <t>Marmolero modificaciones cocina 2B</t>
  </si>
  <si>
    <t>Durlok modificacion puerta 5D</t>
  </si>
  <si>
    <t>Tramites factibilidad Edenor</t>
  </si>
  <si>
    <t>Zinguero por arreglos filtraciones</t>
  </si>
  <si>
    <t>Carpintero remanente por 5D</t>
  </si>
  <si>
    <t>Herrero saldo mamparas 5to piso</t>
  </si>
  <si>
    <t>Anafe 4 hornallas + horno + instalacion</t>
  </si>
  <si>
    <t>Plomero por presurizacion tanque y reparacion perdidas</t>
  </si>
  <si>
    <t>Plomero saldo adeudado</t>
  </si>
  <si>
    <t>Odi pago 2/2 (u$ 8.500)</t>
  </si>
  <si>
    <t>Gimenez por terminaciones generales</t>
  </si>
  <si>
    <t>Electricista cableado</t>
  </si>
  <si>
    <t>Fletes ezequiel</t>
  </si>
  <si>
    <t>Marmolero mesada uf 7</t>
  </si>
  <si>
    <t>deuda corralon</t>
  </si>
  <si>
    <t>4 volquetes</t>
  </si>
  <si>
    <t>flete hacia Fournier</t>
  </si>
  <si>
    <t xml:space="preserve">Herrero </t>
  </si>
  <si>
    <t>compra notebooks</t>
  </si>
  <si>
    <t>empleados ezequiel</t>
  </si>
  <si>
    <t>Cuota 6 seguro obra</t>
  </si>
  <si>
    <t>Silletero</t>
  </si>
  <si>
    <t>hugo crespo ventanas</t>
  </si>
  <si>
    <t>remanente computo materiales</t>
  </si>
  <si>
    <t>Armado showroom 2J</t>
  </si>
  <si>
    <t>Deuda corralon</t>
  </si>
  <si>
    <t xml:space="preserve">compras varias hugo </t>
  </si>
  <si>
    <t>Hierros barandas balcones 1er cuerpo</t>
  </si>
  <si>
    <t>MO herreria</t>
  </si>
  <si>
    <t>Yeso</t>
  </si>
  <si>
    <t>Pintureria  a definir obra</t>
  </si>
  <si>
    <t>Leo</t>
  </si>
  <si>
    <t>Pendiente al 25/09/2018</t>
  </si>
  <si>
    <t>Pago 28/09</t>
  </si>
  <si>
    <t>Pago 06/10</t>
  </si>
  <si>
    <t>Pagos</t>
  </si>
  <si>
    <t>Saldo</t>
  </si>
  <si>
    <t>Pago 13/10</t>
  </si>
  <si>
    <t>Pago 20/10</t>
  </si>
  <si>
    <t>Pago 26/10</t>
  </si>
  <si>
    <t>Pago 09/11</t>
  </si>
  <si>
    <t>Pago 22/11</t>
  </si>
  <si>
    <t>Edgar silletero</t>
  </si>
  <si>
    <t>materiales varios perfiles aluminio</t>
  </si>
  <si>
    <t xml:space="preserve">Alberto electricista  </t>
  </si>
  <si>
    <t>Deuda cerrajeria</t>
  </si>
  <si>
    <t>Hgector tramite municipal</t>
  </si>
  <si>
    <t xml:space="preserve">Gimenez albañil </t>
  </si>
  <si>
    <t>Materiales varios copia llaves, tapas ciegas, carton corrugado</t>
  </si>
  <si>
    <t>Electromecanica Rodrigo</t>
  </si>
  <si>
    <t>Corralon casa Leo</t>
  </si>
  <si>
    <t>tierra</t>
  </si>
  <si>
    <t>Fabian durlok</t>
  </si>
  <si>
    <t>Alpro</t>
  </si>
  <si>
    <t>Limpieza edificio</t>
  </si>
  <si>
    <t>Seguros empleados</t>
  </si>
  <si>
    <t>Impuesto municipal</t>
  </si>
  <si>
    <t>Seguro 5 empleados en altura x 1 mes</t>
  </si>
  <si>
    <t>Saldo seg e higiene</t>
  </si>
  <si>
    <t>Cuota familia  empleado</t>
  </si>
  <si>
    <t>reposicion ceramicos baño</t>
  </si>
  <si>
    <t>A nico por durlok fabian</t>
  </si>
  <si>
    <t>Fabian durlock</t>
  </si>
  <si>
    <t>sereno semana</t>
  </si>
  <si>
    <t>sereno fin de semana</t>
  </si>
  <si>
    <t xml:space="preserve">Carlos carpintero </t>
  </si>
  <si>
    <t>Computo materiales</t>
  </si>
  <si>
    <t>Showroom saldo perfiles accesorios</t>
  </si>
  <si>
    <t>Saldo armado de obra marcos</t>
  </si>
  <si>
    <t xml:space="preserve">Herreria  </t>
  </si>
  <si>
    <t>perfileria frente placard</t>
  </si>
  <si>
    <t>brigada</t>
  </si>
  <si>
    <t>Uocra</t>
  </si>
  <si>
    <t xml:space="preserve">puertas  </t>
  </si>
  <si>
    <t>Facturas gas</t>
  </si>
  <si>
    <t>Factura Edenor</t>
  </si>
  <si>
    <t>PAGO PISO FLOTANTE UGARTE 5TO P</t>
  </si>
  <si>
    <t>PISO  DE GOMA UGARTE PEDIDO 5TO P D</t>
  </si>
  <si>
    <t xml:space="preserve">HERRERO VENEZUELA </t>
  </si>
  <si>
    <t>varillas j m paz</t>
  </si>
  <si>
    <t>ret escombro ugarte/ flete y otros diego</t>
  </si>
  <si>
    <t>m/obra venezuela fabian</t>
  </si>
  <si>
    <t>fact venezuela fabian</t>
  </si>
  <si>
    <t>pago ceramicos construnort</t>
  </si>
  <si>
    <t>Hugo Bianchi MO (u$ 20.000)</t>
  </si>
  <si>
    <t>Olivos IV deuda</t>
  </si>
  <si>
    <t>Pintureria Imagen deuda</t>
  </si>
  <si>
    <t>Adelanto familia fallecido</t>
  </si>
  <si>
    <t>Anafe 3A</t>
  </si>
  <si>
    <t>Techista pablo</t>
  </si>
  <si>
    <t>Alquiler cochera UF 3</t>
  </si>
  <si>
    <t>Alpro deuda</t>
  </si>
  <si>
    <t>Corralon Yrigoyen deuda</t>
  </si>
  <si>
    <t>copias llaves, tapas ciegas, carton corrugado</t>
  </si>
  <si>
    <t>Arreglo termotanque</t>
  </si>
  <si>
    <t>Letras corporeos y vinilos</t>
  </si>
  <si>
    <t>Plan pagos municipal cuota 4/12</t>
  </si>
  <si>
    <t>Sereno de fin de semana</t>
  </si>
  <si>
    <t>Sereno  ed semana</t>
  </si>
  <si>
    <t>Seguridad e higiene</t>
  </si>
  <si>
    <t>Brigada</t>
  </si>
  <si>
    <t>Caja ezequiel por copias llaves 1D + entrada edificio</t>
  </si>
  <si>
    <t>Sereno de semana</t>
  </si>
  <si>
    <t>Certificado catastral</t>
  </si>
  <si>
    <t>Pedido certificados alquiler dueña terreno</t>
  </si>
  <si>
    <t>Alrpo materiales deuda</t>
  </si>
  <si>
    <t>Corralon casa leo</t>
  </si>
  <si>
    <t>Semana Leo 16/12</t>
  </si>
  <si>
    <t>Ministerio de trabajo</t>
  </si>
  <si>
    <t>Pago 1 pileta de un total de 220 mil</t>
  </si>
  <si>
    <t>Saldo caja Hugo según compras con comprobantes</t>
  </si>
  <si>
    <t>Bvolquetes por pileta y escombros demolicion</t>
  </si>
  <si>
    <t>Perfileria barandas faltantes</t>
  </si>
  <si>
    <t>Konecta sanitarios ya entregados awuaduct</t>
  </si>
  <si>
    <t>Konecta sanitarios ya entregados termofusion</t>
  </si>
  <si>
    <t>Cajas preinstalacion aires para 5 deptos y caños</t>
  </si>
  <si>
    <t>MO herrero Miguel Romero</t>
  </si>
  <si>
    <t>Saldo MO Odon por armados pre marcos cuerpo 1</t>
  </si>
  <si>
    <t>Cardin vertical</t>
  </si>
  <si>
    <t>Leo semanas 21/12 y 28/12</t>
  </si>
  <si>
    <t>Limpieza 2 semanas por inundacion</t>
  </si>
  <si>
    <t>AJUSTE</t>
  </si>
  <si>
    <t>Estudio Rodo</t>
  </si>
  <si>
    <t>ESTUDIO RODO Javier albañil</t>
  </si>
  <si>
    <t>ESTUDIO RODO Javier albañil gastos ferreteria y materiales</t>
  </si>
  <si>
    <t>ESTUDIO RODO Retiro chimenea hierro</t>
  </si>
  <si>
    <t>ESTUDIO RODO Volquetes</t>
  </si>
  <si>
    <t>ESTUDIO RODO Tubos descargas, alquiler mensual, acopio escombros</t>
  </si>
  <si>
    <t>A PARTIR DE ACA PAGOS DESDE OFICINA</t>
  </si>
  <si>
    <t>Jorge pintor arrelos pintura departamentos</t>
  </si>
  <si>
    <t>Plomero por destape cam de inspeccion en PB</t>
  </si>
  <si>
    <t>Electrisista por saldo restante certificados Edenor para medidores</t>
  </si>
  <si>
    <t>Fletes</t>
  </si>
  <si>
    <t>Javier albañil MO por colocacion columnas metalicas cocheras</t>
  </si>
  <si>
    <t>Seguro</t>
  </si>
  <si>
    <t>Cuota fallecido</t>
  </si>
  <si>
    <t>Albañil por terminaciones trabajos generales finales</t>
  </si>
  <si>
    <t>Edgar silletero pintura medianera vecino</t>
  </si>
  <si>
    <t>Walter aut porton</t>
  </si>
  <si>
    <t>Pablo techista dif arreglos en cubierta y canaleta fondo</t>
  </si>
  <si>
    <t>Pablo techista por 2 bajadas de zinc hacia pb</t>
  </si>
  <si>
    <t>Alquiler cochera UF 3 Paz</t>
  </si>
  <si>
    <t>Seguros 3 empleados altura por 1 mes</t>
  </si>
  <si>
    <t>Plan pagos municipal cuota 5/12</t>
  </si>
  <si>
    <t>Quincena brigada</t>
  </si>
  <si>
    <t>Quincena sereno (semanal)</t>
  </si>
  <si>
    <t>Quincena sereno (fin de semana)</t>
  </si>
  <si>
    <t>1 semana aguinaldo sereno</t>
  </si>
  <si>
    <t>Municipal (mes 01/2019)</t>
  </si>
  <si>
    <t>Municipal (mes 12/2018)</t>
  </si>
  <si>
    <t>Seguro camioneta nov, dic y enero</t>
  </si>
  <si>
    <t>Deuda Corralon Casaleo</t>
  </si>
  <si>
    <t>Durlero saldo trabajos</t>
  </si>
  <si>
    <t>Contrato alquiler dueña terreno (gastos + 6 meses adelantado)</t>
  </si>
  <si>
    <t>Leo quincena</t>
  </si>
  <si>
    <t>Pago 2 pileta de un total de 220 mil (quedan 44 mil)</t>
  </si>
  <si>
    <t>2 monotributistas</t>
  </si>
  <si>
    <t>seguro de obra</t>
  </si>
  <si>
    <t>Seg e higiene</t>
  </si>
  <si>
    <t xml:space="preserve">Plomero </t>
  </si>
  <si>
    <t>Escribania por cert firmas y poder de venta</t>
  </si>
  <si>
    <t>Luis Maria Campos</t>
  </si>
  <si>
    <t>TOTAL OBRAS U$S</t>
  </si>
  <si>
    <t>TOTAL FUERA OBRAS U$S</t>
  </si>
  <si>
    <t>Pintor</t>
  </si>
  <si>
    <t>Limpieza</t>
  </si>
  <si>
    <t>Art limpieza</t>
  </si>
  <si>
    <t>Cerrajeria por copias llaves + manijones</t>
  </si>
  <si>
    <t>Carpintero</t>
  </si>
  <si>
    <t>LM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</si>
</sst>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_-* #,##0.00\ &quot;€&quot;_-;\-* #,##0.00\ &quot;€&quot;_-;_-* &quot;-&quot;??\ &quot;€&quot;_-;_-@_-"/>
    <numFmt numFmtId="166" formatCode="&quot;$&quot;#,##0"/>
    <numFmt numFmtId="167" formatCode="[$USS]\ #,##0"/>
    <numFmt numFmtId="168" formatCode="_ [$$-2C0A]\ * #,##0.00_ ;_ [$$-2C0A]\ * \-#,##0.00_ ;_ [$$-2C0A]\ * &quot;-&quot;??_ ;_ @_ "/>
    <numFmt numFmtId="169" formatCode="_-[$$-2C0A]\ * #,##0.00_-;\-[$$-2C0A]\ * #,##0.00_-;_-[$$-2C0A]\ * &quot;-&quot;??_-;_-@_-"/>
    <numFmt numFmtId="170" formatCode="[$USS]\ #,##0.00"/>
    <numFmt numFmtId="171" formatCode="&quot;$&quot;\ #,##0.00"/>
    <numFmt numFmtId="172" formatCode="&quot;$&quot;#,##0.00"/>
    <numFmt numFmtId="173" formatCode="[$USS]\ #,##0.0000"/>
  </numFmts>
  <fonts count="52" x14ac:knownFonts="1">
    <font>
      <sz val="11"/>
      <color rgb="FF000000"/>
      <name val="Calibri"/>
      <family val="2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u/>
      <sz val="18"/>
      <color theme="1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i/>
      <u/>
      <sz val="24"/>
      <color rgb="FF000000"/>
      <name val="Calibri"/>
      <family val="2"/>
    </font>
    <font>
      <i/>
      <u/>
      <sz val="14"/>
      <color theme="0"/>
      <name val="Calibri"/>
      <family val="2"/>
    </font>
    <font>
      <i/>
      <sz val="13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i/>
      <sz val="13"/>
      <color theme="0"/>
      <name val="Calibri"/>
      <family val="2"/>
    </font>
    <font>
      <b/>
      <i/>
      <u/>
      <sz val="14"/>
      <color theme="0"/>
      <name val="Calibri"/>
      <family val="2"/>
    </font>
    <font>
      <b/>
      <i/>
      <u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3"/>
      <color theme="0"/>
      <name val="Calibri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u val="singleAccounting"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1"/>
      <name val="Calibri"/>
      <family val="2"/>
    </font>
    <font>
      <sz val="13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color theme="0"/>
      <name val="Calibri"/>
      <family val="2"/>
    </font>
    <font>
      <b/>
      <u/>
      <sz val="14"/>
      <color theme="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4"/>
      <color rgb="FFFF0000"/>
      <name val="Calibri"/>
      <family val="2"/>
    </font>
    <font>
      <b/>
      <sz val="12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167" fontId="0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7" fontId="11" fillId="0" borderId="0"/>
    <xf numFmtId="167" fontId="9" fillId="0" borderId="0"/>
    <xf numFmtId="0" fontId="10" fillId="0" borderId="0"/>
    <xf numFmtId="0" fontId="10" fillId="0" borderId="0"/>
    <xf numFmtId="0" fontId="10" fillId="0" borderId="0"/>
    <xf numFmtId="167" fontId="11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7" fontId="48" fillId="0" borderId="0" applyNumberFormat="0" applyFill="0" applyBorder="0" applyAlignment="0" applyProtection="0"/>
    <xf numFmtId="167" fontId="49" fillId="0" borderId="0" applyNumberFormat="0" applyFill="0" applyBorder="0" applyAlignment="0" applyProtection="0"/>
  </cellStyleXfs>
  <cellXfs count="408">
    <xf numFmtId="167" fontId="0" fillId="0" borderId="0" xfId="0" applyNumberFormat="1" applyFont="1" applyAlignment="1"/>
    <xf numFmtId="14" fontId="0" fillId="0" borderId="0" xfId="0" applyNumberFormat="1" applyFont="1"/>
    <xf numFmtId="167" fontId="0" fillId="0" borderId="0" xfId="0" applyNumberFormat="1" applyFont="1"/>
    <xf numFmtId="2" fontId="0" fillId="0" borderId="0" xfId="0" applyNumberFormat="1" applyFont="1"/>
    <xf numFmtId="167" fontId="0" fillId="0" borderId="0" xfId="0" applyNumberFormat="1" applyFont="1"/>
    <xf numFmtId="167" fontId="0" fillId="0" borderId="1" xfId="0" applyBorder="1"/>
    <xf numFmtId="165" fontId="9" fillId="0" borderId="1" xfId="1" applyFont="1" applyBorder="1"/>
    <xf numFmtId="167" fontId="0" fillId="0" borderId="0" xfId="0" applyNumberFormat="1" applyFont="1"/>
    <xf numFmtId="167" fontId="0" fillId="0" borderId="0" xfId="0" applyNumberFormat="1" applyFont="1" applyAlignment="1"/>
    <xf numFmtId="14" fontId="0" fillId="0" borderId="1" xfId="0" applyNumberFormat="1" applyBorder="1"/>
    <xf numFmtId="14" fontId="9" fillId="0" borderId="1" xfId="1" applyNumberFormat="1" applyFont="1" applyBorder="1"/>
    <xf numFmtId="14" fontId="0" fillId="0" borderId="1" xfId="0" applyNumberFormat="1" applyFont="1" applyBorder="1"/>
    <xf numFmtId="167" fontId="0" fillId="0" borderId="1" xfId="0" applyNumberFormat="1" applyFont="1" applyBorder="1"/>
    <xf numFmtId="2" fontId="0" fillId="0" borderId="1" xfId="0" applyNumberFormat="1" applyFont="1" applyBorder="1"/>
    <xf numFmtId="167" fontId="0" fillId="0" borderId="1" xfId="0" applyNumberFormat="1" applyFont="1" applyBorder="1"/>
    <xf numFmtId="167" fontId="0" fillId="0" borderId="1" xfId="0" applyNumberFormat="1" applyFont="1" applyBorder="1" applyAlignment="1">
      <alignment horizontal="left"/>
    </xf>
    <xf numFmtId="14" fontId="0" fillId="0" borderId="2" xfId="0" applyNumberFormat="1" applyFont="1" applyBorder="1"/>
    <xf numFmtId="167" fontId="0" fillId="0" borderId="2" xfId="0" applyNumberFormat="1" applyFont="1" applyBorder="1"/>
    <xf numFmtId="2" fontId="0" fillId="0" borderId="2" xfId="0" applyNumberFormat="1" applyFont="1" applyBorder="1"/>
    <xf numFmtId="167" fontId="0" fillId="0" borderId="2" xfId="0" applyNumberFormat="1" applyFont="1" applyBorder="1"/>
    <xf numFmtId="14" fontId="12" fillId="2" borderId="3" xfId="0" applyNumberFormat="1" applyFont="1" applyFill="1" applyBorder="1" applyAlignment="1">
      <alignment horizontal="center"/>
    </xf>
    <xf numFmtId="167" fontId="12" fillId="2" borderId="4" xfId="0" applyNumberFormat="1" applyFont="1" applyFill="1" applyBorder="1" applyAlignment="1">
      <alignment horizontal="center"/>
    </xf>
    <xf numFmtId="2" fontId="12" fillId="2" borderId="4" xfId="0" applyNumberFormat="1" applyFont="1" applyFill="1" applyBorder="1" applyAlignment="1">
      <alignment horizontal="center"/>
    </xf>
    <xf numFmtId="167" fontId="12" fillId="2" borderId="4" xfId="0" applyNumberFormat="1" applyFont="1" applyFill="1" applyBorder="1" applyAlignment="1">
      <alignment horizontal="center"/>
    </xf>
    <xf numFmtId="167" fontId="13" fillId="0" borderId="0" xfId="6" applyFont="1"/>
    <xf numFmtId="167" fontId="11" fillId="0" borderId="0" xfId="6"/>
    <xf numFmtId="166" fontId="11" fillId="0" borderId="0" xfId="6" applyNumberFormat="1"/>
    <xf numFmtId="167" fontId="11" fillId="0" borderId="0" xfId="6" applyNumberFormat="1"/>
    <xf numFmtId="167" fontId="14" fillId="3" borderId="0" xfId="6" applyFont="1" applyFill="1" applyAlignment="1">
      <alignment horizontal="center"/>
    </xf>
    <xf numFmtId="166" fontId="14" fillId="3" borderId="0" xfId="6" applyNumberFormat="1" applyFont="1" applyFill="1" applyAlignment="1">
      <alignment horizontal="center"/>
    </xf>
    <xf numFmtId="167" fontId="14" fillId="3" borderId="0" xfId="6" applyNumberFormat="1" applyFont="1" applyFill="1" applyAlignment="1">
      <alignment horizontal="center"/>
    </xf>
    <xf numFmtId="167" fontId="15" fillId="3" borderId="0" xfId="6" applyFont="1" applyFill="1"/>
    <xf numFmtId="167" fontId="11" fillId="4" borderId="0" xfId="6" applyFill="1"/>
    <xf numFmtId="166" fontId="16" fillId="0" borderId="0" xfId="6" applyNumberFormat="1" applyFont="1" applyAlignment="1">
      <alignment horizontal="center"/>
    </xf>
    <xf numFmtId="167" fontId="16" fillId="0" borderId="0" xfId="6" applyNumberFormat="1" applyFont="1" applyAlignment="1">
      <alignment horizontal="center"/>
    </xf>
    <xf numFmtId="167" fontId="16" fillId="4" borderId="0" xfId="6" applyFont="1" applyFill="1" applyAlignment="1">
      <alignment horizontal="center"/>
    </xf>
    <xf numFmtId="167" fontId="11" fillId="0" borderId="5" xfId="6" applyBorder="1"/>
    <xf numFmtId="166" fontId="17" fillId="5" borderId="5" xfId="6" applyNumberFormat="1" applyFont="1" applyFill="1" applyBorder="1"/>
    <xf numFmtId="167" fontId="17" fillId="5" borderId="5" xfId="6" applyNumberFormat="1" applyFont="1" applyFill="1" applyBorder="1"/>
    <xf numFmtId="167" fontId="17" fillId="5" borderId="5" xfId="6" applyFont="1" applyFill="1" applyBorder="1"/>
    <xf numFmtId="168" fontId="0" fillId="0" borderId="0" xfId="0" applyNumberFormat="1" applyFont="1"/>
    <xf numFmtId="168" fontId="12" fillId="2" borderId="4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168" fontId="0" fillId="0" borderId="2" xfId="0" applyNumberFormat="1" applyFont="1" applyBorder="1"/>
    <xf numFmtId="168" fontId="0" fillId="0" borderId="1" xfId="0" applyNumberFormat="1" applyFont="1" applyBorder="1"/>
    <xf numFmtId="168" fontId="9" fillId="0" borderId="1" xfId="1" applyNumberFormat="1" applyFont="1" applyBorder="1"/>
    <xf numFmtId="168" fontId="0" fillId="0" borderId="0" xfId="0" applyNumberFormat="1" applyFont="1" applyAlignment="1"/>
    <xf numFmtId="167" fontId="0" fillId="0" borderId="1" xfId="0" applyNumberFormat="1" applyBorder="1"/>
    <xf numFmtId="167" fontId="14" fillId="0" borderId="0" xfId="6" applyNumberFormat="1" applyFont="1" applyFill="1" applyAlignment="1">
      <alignment horizontal="center"/>
    </xf>
    <xf numFmtId="167" fontId="15" fillId="0" borderId="0" xfId="6" applyFont="1" applyFill="1"/>
    <xf numFmtId="167" fontId="11" fillId="0" borderId="0" xfId="6" applyNumberFormat="1" applyFill="1"/>
    <xf numFmtId="167" fontId="11" fillId="0" borderId="0" xfId="6" applyFill="1"/>
    <xf numFmtId="166" fontId="11" fillId="0" borderId="0" xfId="6" applyNumberFormat="1" applyFill="1"/>
    <xf numFmtId="167" fontId="17" fillId="0" borderId="5" xfId="6" applyFont="1" applyFill="1" applyBorder="1"/>
    <xf numFmtId="167" fontId="0" fillId="0" borderId="1" xfId="0" applyNumberFormat="1" applyFont="1" applyBorder="1"/>
    <xf numFmtId="169" fontId="9" fillId="0" borderId="1" xfId="1" applyNumberFormat="1" applyFont="1" applyBorder="1"/>
    <xf numFmtId="169" fontId="9" fillId="0" borderId="1" xfId="1" applyNumberFormat="1" applyFont="1" applyBorder="1"/>
    <xf numFmtId="167" fontId="0" fillId="0" borderId="0" xfId="0" applyNumberFormat="1" applyFont="1" applyAlignment="1"/>
    <xf numFmtId="168" fontId="0" fillId="0" borderId="0" xfId="0" applyNumberFormat="1" applyFont="1"/>
    <xf numFmtId="168" fontId="0" fillId="0" borderId="2" xfId="0" applyNumberFormat="1" applyFont="1" applyBorder="1"/>
    <xf numFmtId="168" fontId="0" fillId="0" borderId="1" xfId="0" applyNumberFormat="1" applyFont="1" applyBorder="1"/>
    <xf numFmtId="168" fontId="9" fillId="0" borderId="1" xfId="1" applyNumberFormat="1" applyFont="1" applyBorder="1"/>
    <xf numFmtId="168" fontId="0" fillId="0" borderId="0" xfId="0" applyNumberFormat="1" applyFont="1" applyAlignment="1"/>
    <xf numFmtId="168" fontId="0" fillId="0" borderId="1" xfId="0" applyNumberFormat="1" applyFont="1" applyFill="1" applyBorder="1"/>
    <xf numFmtId="167" fontId="0" fillId="0" borderId="0" xfId="0" applyNumberFormat="1" applyFont="1" applyFill="1"/>
    <xf numFmtId="14" fontId="0" fillId="6" borderId="1" xfId="0" applyNumberFormat="1" applyFont="1" applyFill="1" applyBorder="1"/>
    <xf numFmtId="167" fontId="0" fillId="6" borderId="0" xfId="0" applyNumberFormat="1" applyFont="1" applyFill="1"/>
    <xf numFmtId="168" fontId="0" fillId="6" borderId="1" xfId="0" applyNumberFormat="1" applyFont="1" applyFill="1" applyBorder="1"/>
    <xf numFmtId="167" fontId="0" fillId="0" borderId="1" xfId="0" applyNumberFormat="1" applyFont="1" applyFill="1" applyBorder="1"/>
    <xf numFmtId="167" fontId="0" fillId="6" borderId="1" xfId="0" applyNumberFormat="1" applyFont="1" applyFill="1" applyBorder="1"/>
    <xf numFmtId="167" fontId="13" fillId="0" borderId="0" xfId="6" applyFont="1"/>
    <xf numFmtId="167" fontId="11" fillId="0" borderId="0" xfId="6"/>
    <xf numFmtId="166" fontId="11" fillId="0" borderId="0" xfId="6" applyNumberFormat="1"/>
    <xf numFmtId="167" fontId="11" fillId="0" borderId="0" xfId="6" applyNumberFormat="1"/>
    <xf numFmtId="167" fontId="11" fillId="0" borderId="7" xfId="6" applyNumberFormat="1" applyBorder="1"/>
    <xf numFmtId="166" fontId="11" fillId="0" borderId="7" xfId="6" applyNumberFormat="1" applyBorder="1"/>
    <xf numFmtId="167" fontId="17" fillId="5" borderId="8" xfId="6" applyNumberFormat="1" applyFont="1" applyFill="1" applyBorder="1"/>
    <xf numFmtId="167" fontId="11" fillId="0" borderId="7" xfId="6" applyNumberFormat="1" applyFill="1" applyBorder="1"/>
    <xf numFmtId="14" fontId="0" fillId="0" borderId="0" xfId="0" applyNumberFormat="1" applyFont="1" applyBorder="1"/>
    <xf numFmtId="167" fontId="0" fillId="0" borderId="0" xfId="0" applyNumberFormat="1" applyFont="1" applyBorder="1"/>
    <xf numFmtId="168" fontId="0" fillId="0" borderId="9" xfId="0" applyNumberFormat="1" applyFont="1" applyBorder="1"/>
    <xf numFmtId="2" fontId="0" fillId="0" borderId="9" xfId="0" applyNumberFormat="1" applyFont="1" applyBorder="1"/>
    <xf numFmtId="168" fontId="12" fillId="2" borderId="4" xfId="0" applyNumberFormat="1" applyFont="1" applyFill="1" applyBorder="1" applyAlignment="1">
      <alignment horizontal="center"/>
    </xf>
    <xf numFmtId="168" fontId="12" fillId="2" borderId="10" xfId="0" applyNumberFormat="1" applyFont="1" applyFill="1" applyBorder="1" applyAlignment="1">
      <alignment horizontal="center"/>
    </xf>
    <xf numFmtId="167" fontId="12" fillId="0" borderId="0" xfId="0" applyNumberFormat="1" applyFont="1"/>
    <xf numFmtId="14" fontId="0" fillId="0" borderId="9" xfId="0" applyNumberFormat="1" applyFont="1" applyBorder="1"/>
    <xf numFmtId="167" fontId="0" fillId="0" borderId="9" xfId="0" applyNumberFormat="1" applyFont="1" applyBorder="1"/>
    <xf numFmtId="167" fontId="0" fillId="0" borderId="0" xfId="0" applyNumberFormat="1" applyFont="1" applyFill="1" applyAlignment="1"/>
    <xf numFmtId="168" fontId="0" fillId="7" borderId="1" xfId="0" applyNumberFormat="1" applyFont="1" applyFill="1" applyBorder="1"/>
    <xf numFmtId="2" fontId="0" fillId="0" borderId="1" xfId="0" applyNumberFormat="1" applyFont="1" applyFill="1" applyBorder="1"/>
    <xf numFmtId="167" fontId="0" fillId="0" borderId="1" xfId="0" applyNumberFormat="1" applyFont="1" applyFill="1" applyBorder="1"/>
    <xf numFmtId="14" fontId="0" fillId="0" borderId="1" xfId="0" applyNumberFormat="1" applyFont="1" applyFill="1" applyBorder="1"/>
    <xf numFmtId="169" fontId="9" fillId="0" borderId="1" xfId="1" applyNumberFormat="1" applyFont="1" applyFill="1" applyBorder="1"/>
    <xf numFmtId="168" fontId="0" fillId="0" borderId="1" xfId="0" applyNumberFormat="1" applyFont="1" applyFill="1" applyBorder="1"/>
    <xf numFmtId="168" fontId="0" fillId="0" borderId="12" xfId="0" applyNumberFormat="1" applyFont="1" applyBorder="1"/>
    <xf numFmtId="168" fontId="0" fillId="0" borderId="13" xfId="0" applyNumberFormat="1" applyFont="1" applyBorder="1"/>
    <xf numFmtId="168" fontId="0" fillId="0" borderId="14" xfId="0" applyNumberFormat="1" applyFont="1" applyBorder="1"/>
    <xf numFmtId="168" fontId="12" fillId="0" borderId="14" xfId="0" applyNumberFormat="1" applyFont="1" applyFill="1" applyBorder="1"/>
    <xf numFmtId="168" fontId="0" fillId="0" borderId="9" xfId="0" applyNumberFormat="1" applyFont="1" applyFill="1" applyBorder="1"/>
    <xf numFmtId="168" fontId="0" fillId="7" borderId="9" xfId="0" applyNumberFormat="1" applyFont="1" applyFill="1" applyBorder="1"/>
    <xf numFmtId="14" fontId="0" fillId="8" borderId="1" xfId="0" applyNumberFormat="1" applyFont="1" applyFill="1" applyBorder="1"/>
    <xf numFmtId="167" fontId="0" fillId="8" borderId="1" xfId="0" applyNumberFormat="1" applyFont="1" applyFill="1" applyBorder="1"/>
    <xf numFmtId="167" fontId="0" fillId="8" borderId="1" xfId="0" applyNumberFormat="1" applyFont="1" applyFill="1" applyBorder="1"/>
    <xf numFmtId="168" fontId="0" fillId="8" borderId="1" xfId="0" applyNumberFormat="1" applyFont="1" applyFill="1" applyBorder="1"/>
    <xf numFmtId="168" fontId="0" fillId="0" borderId="15" xfId="0" applyNumberFormat="1" applyFont="1" applyBorder="1"/>
    <xf numFmtId="14" fontId="0" fillId="8" borderId="9" xfId="0" applyNumberFormat="1" applyFont="1" applyFill="1" applyBorder="1"/>
    <xf numFmtId="167" fontId="0" fillId="8" borderId="9" xfId="0" applyNumberFormat="1" applyFont="1" applyFill="1" applyBorder="1"/>
    <xf numFmtId="168" fontId="0" fillId="8" borderId="9" xfId="0" applyNumberFormat="1" applyFont="1" applyFill="1" applyBorder="1"/>
    <xf numFmtId="4" fontId="0" fillId="0" borderId="1" xfId="0" applyNumberFormat="1" applyFont="1" applyBorder="1"/>
    <xf numFmtId="4" fontId="0" fillId="0" borderId="1" xfId="0" applyNumberFormat="1" applyFont="1" applyBorder="1"/>
    <xf numFmtId="167" fontId="0" fillId="0" borderId="0" xfId="0"/>
    <xf numFmtId="165" fontId="18" fillId="0" borderId="0" xfId="1" applyFont="1"/>
    <xf numFmtId="170" fontId="0" fillId="0" borderId="0" xfId="0" applyNumberFormat="1" applyFont="1" applyAlignment="1"/>
    <xf numFmtId="167" fontId="16" fillId="0" borderId="0" xfId="6" applyFont="1" applyAlignment="1">
      <alignment horizontal="center"/>
    </xf>
    <xf numFmtId="170" fontId="0" fillId="0" borderId="0" xfId="0" applyNumberFormat="1" applyFont="1"/>
    <xf numFmtId="170" fontId="12" fillId="2" borderId="4" xfId="0" applyNumberFormat="1" applyFont="1" applyFill="1" applyBorder="1" applyAlignment="1">
      <alignment horizontal="center"/>
    </xf>
    <xf numFmtId="170" fontId="0" fillId="0" borderId="0" xfId="0" applyNumberFormat="1" applyFont="1" applyFill="1"/>
    <xf numFmtId="170" fontId="0" fillId="0" borderId="1" xfId="0" applyNumberFormat="1" applyFont="1" applyBorder="1"/>
    <xf numFmtId="170" fontId="0" fillId="0" borderId="9" xfId="0" applyNumberFormat="1" applyFont="1" applyBorder="1"/>
    <xf numFmtId="170" fontId="19" fillId="0" borderId="0" xfId="0" applyNumberFormat="1" applyFont="1"/>
    <xf numFmtId="170" fontId="19" fillId="0" borderId="11" xfId="0" applyNumberFormat="1" applyFont="1" applyBorder="1"/>
    <xf numFmtId="170" fontId="0" fillId="0" borderId="1" xfId="0" applyNumberFormat="1" applyFont="1" applyFill="1" applyBorder="1"/>
    <xf numFmtId="4" fontId="0" fillId="0" borderId="1" xfId="0" applyNumberFormat="1" applyFont="1" applyFill="1" applyBorder="1"/>
    <xf numFmtId="167" fontId="0" fillId="0" borderId="0" xfId="0" applyNumberFormat="1" applyFont="1" applyFill="1" applyBorder="1" applyAlignment="1"/>
    <xf numFmtId="4" fontId="0" fillId="0" borderId="1" xfId="0" applyNumberFormat="1" applyFont="1" applyFill="1" applyBorder="1"/>
    <xf numFmtId="171" fontId="0" fillId="0" borderId="0" xfId="0" applyNumberFormat="1" applyFont="1"/>
    <xf numFmtId="171" fontId="12" fillId="2" borderId="4" xfId="0" applyNumberFormat="1" applyFont="1" applyFill="1" applyBorder="1" applyAlignment="1">
      <alignment horizontal="center"/>
    </xf>
    <xf numFmtId="171" fontId="0" fillId="0" borderId="2" xfId="0" applyNumberFormat="1" applyFont="1" applyBorder="1"/>
    <xf numFmtId="171" fontId="0" fillId="0" borderId="1" xfId="0" applyNumberFormat="1" applyFont="1" applyBorder="1"/>
    <xf numFmtId="171" fontId="0" fillId="0" borderId="1" xfId="0" applyNumberFormat="1" applyFont="1" applyBorder="1" applyAlignment="1">
      <alignment horizontal="left"/>
    </xf>
    <xf numFmtId="171" fontId="0" fillId="0" borderId="1" xfId="0" applyNumberFormat="1" applyFont="1" applyFill="1" applyBorder="1"/>
    <xf numFmtId="171" fontId="0" fillId="0" borderId="9" xfId="0" applyNumberFormat="1" applyFont="1" applyBorder="1"/>
    <xf numFmtId="171" fontId="0" fillId="8" borderId="1" xfId="0" applyNumberFormat="1" applyFont="1" applyFill="1" applyBorder="1"/>
    <xf numFmtId="171" fontId="0" fillId="0" borderId="9" xfId="0" applyNumberFormat="1" applyFont="1" applyFill="1" applyBorder="1"/>
    <xf numFmtId="171" fontId="0" fillId="8" borderId="9" xfId="0" applyNumberFormat="1" applyFont="1" applyFill="1" applyBorder="1"/>
    <xf numFmtId="171" fontId="0" fillId="0" borderId="0" xfId="0" applyNumberFormat="1" applyFont="1" applyAlignment="1"/>
    <xf numFmtId="170" fontId="0" fillId="0" borderId="9" xfId="0" applyNumberFormat="1" applyFont="1" applyFill="1" applyBorder="1"/>
    <xf numFmtId="171" fontId="0" fillId="6" borderId="1" xfId="0" applyNumberFormat="1" applyFont="1" applyFill="1" applyBorder="1"/>
    <xf numFmtId="171" fontId="0" fillId="0" borderId="0" xfId="0" applyNumberFormat="1"/>
    <xf numFmtId="167" fontId="20" fillId="0" borderId="0" xfId="0" applyFont="1"/>
    <xf numFmtId="171" fontId="20" fillId="0" borderId="1" xfId="0" applyNumberFormat="1" applyFont="1" applyBorder="1" applyAlignment="1">
      <alignment horizontal="right" vertical="center"/>
    </xf>
    <xf numFmtId="167" fontId="20" fillId="0" borderId="0" xfId="0" applyFont="1" applyAlignment="1">
      <alignment vertical="center"/>
    </xf>
    <xf numFmtId="167" fontId="21" fillId="0" borderId="0" xfId="0" applyFont="1"/>
    <xf numFmtId="167" fontId="22" fillId="5" borderId="1" xfId="0" applyFont="1" applyFill="1" applyBorder="1" applyAlignment="1">
      <alignment horizontal="center" vertical="center"/>
    </xf>
    <xf numFmtId="167" fontId="2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66" fontId="11" fillId="0" borderId="0" xfId="6" applyNumberFormat="1" applyAlignment="1">
      <alignment horizontal="center"/>
    </xf>
    <xf numFmtId="3" fontId="16" fillId="4" borderId="0" xfId="6" applyNumberFormat="1" applyFont="1" applyFill="1" applyAlignment="1">
      <alignment horizontal="center"/>
    </xf>
    <xf numFmtId="3" fontId="16" fillId="0" borderId="0" xfId="6" applyNumberFormat="1" applyFont="1" applyAlignment="1">
      <alignment horizontal="center"/>
    </xf>
    <xf numFmtId="171" fontId="24" fillId="0" borderId="0" xfId="0" applyNumberFormat="1" applyFont="1" applyAlignment="1">
      <alignment horizontal="center"/>
    </xf>
    <xf numFmtId="172" fontId="20" fillId="0" borderId="1" xfId="0" applyNumberFormat="1" applyFont="1" applyBorder="1" applyAlignment="1">
      <alignment horizontal="right" vertical="center"/>
    </xf>
    <xf numFmtId="172" fontId="0" fillId="0" borderId="0" xfId="0" applyNumberFormat="1" applyAlignment="1">
      <alignment horizontal="center"/>
    </xf>
    <xf numFmtId="172" fontId="0" fillId="0" borderId="0" xfId="0" applyNumberFormat="1" applyBorder="1" applyAlignment="1">
      <alignment horizontal="center"/>
    </xf>
    <xf numFmtId="173" fontId="0" fillId="0" borderId="0" xfId="0" applyNumberFormat="1"/>
    <xf numFmtId="167" fontId="25" fillId="9" borderId="16" xfId="0" applyFont="1" applyFill="1" applyBorder="1" applyAlignment="1">
      <alignment horizontal="center" vertical="center"/>
    </xf>
    <xf numFmtId="167" fontId="20" fillId="0" borderId="1" xfId="0" applyFont="1" applyBorder="1" applyAlignment="1">
      <alignment vertical="center"/>
    </xf>
    <xf numFmtId="4" fontId="20" fillId="10" borderId="1" xfId="0" applyNumberFormat="1" applyFont="1" applyFill="1" applyBorder="1" applyAlignment="1">
      <alignment horizontal="center" vertical="center"/>
    </xf>
    <xf numFmtId="167" fontId="20" fillId="0" borderId="16" xfId="0" applyNumberFormat="1" applyFont="1" applyFill="1" applyBorder="1" applyAlignment="1">
      <alignment horizontal="right" vertical="center"/>
    </xf>
    <xf numFmtId="167" fontId="0" fillId="0" borderId="0" xfId="0" applyNumberFormat="1" applyFont="1" applyAlignment="1"/>
    <xf numFmtId="14" fontId="0" fillId="11" borderId="1" xfId="0" applyNumberFormat="1" applyFont="1" applyFill="1" applyBorder="1"/>
    <xf numFmtId="4" fontId="0" fillId="11" borderId="1" xfId="0" applyNumberFormat="1" applyFont="1" applyFill="1" applyBorder="1"/>
    <xf numFmtId="4" fontId="0" fillId="11" borderId="1" xfId="0" applyNumberFormat="1" applyFont="1" applyFill="1" applyBorder="1"/>
    <xf numFmtId="4" fontId="0" fillId="11" borderId="9" xfId="0" applyNumberFormat="1" applyFont="1" applyFill="1" applyBorder="1"/>
    <xf numFmtId="167" fontId="0" fillId="11" borderId="1" xfId="0" applyNumberFormat="1" applyFont="1" applyFill="1" applyBorder="1"/>
    <xf numFmtId="170" fontId="0" fillId="11" borderId="1" xfId="0" applyNumberFormat="1" applyFont="1" applyFill="1" applyBorder="1"/>
    <xf numFmtId="168" fontId="0" fillId="11" borderId="1" xfId="0" applyNumberFormat="1" applyFont="1" applyFill="1" applyBorder="1"/>
    <xf numFmtId="4" fontId="20" fillId="0" borderId="1" xfId="0" applyNumberFormat="1" applyFont="1" applyFill="1" applyBorder="1" applyAlignment="1">
      <alignment horizontal="center" vertical="center"/>
    </xf>
    <xf numFmtId="167" fontId="26" fillId="0" borderId="16" xfId="6" applyNumberFormat="1" applyFont="1" applyBorder="1"/>
    <xf numFmtId="167" fontId="20" fillId="0" borderId="1" xfId="0" applyNumberFormat="1" applyFont="1" applyBorder="1" applyAlignment="1">
      <alignment vertical="center"/>
    </xf>
    <xf numFmtId="4" fontId="0" fillId="0" borderId="14" xfId="0" applyNumberFormat="1" applyFont="1" applyFill="1" applyBorder="1"/>
    <xf numFmtId="167" fontId="0" fillId="0" borderId="9" xfId="0" applyBorder="1"/>
    <xf numFmtId="0" fontId="10" fillId="0" borderId="1" xfId="8" applyBorder="1"/>
    <xf numFmtId="167" fontId="0" fillId="0" borderId="1" xfId="0" applyFill="1" applyBorder="1"/>
    <xf numFmtId="0" fontId="10" fillId="0" borderId="1" xfId="9" applyBorder="1"/>
    <xf numFmtId="0" fontId="10" fillId="0" borderId="1" xfId="8" applyFont="1" applyFill="1" applyBorder="1"/>
    <xf numFmtId="166" fontId="11" fillId="0" borderId="0" xfId="6" applyNumberFormat="1" applyFont="1"/>
    <xf numFmtId="167" fontId="28" fillId="12" borderId="0" xfId="0" applyFont="1" applyFill="1" applyAlignment="1">
      <alignment horizontal="center"/>
    </xf>
    <xf numFmtId="167" fontId="28" fillId="13" borderId="0" xfId="0" applyFont="1" applyFill="1" applyAlignment="1">
      <alignment horizontal="center"/>
    </xf>
    <xf numFmtId="167" fontId="20" fillId="10" borderId="0" xfId="0" applyNumberFormat="1" applyFont="1" applyFill="1" applyAlignment="1">
      <alignment vertical="center"/>
    </xf>
    <xf numFmtId="167" fontId="20" fillId="6" borderId="0" xfId="0" applyNumberFormat="1" applyFont="1" applyFill="1" applyAlignment="1">
      <alignment vertical="center"/>
    </xf>
    <xf numFmtId="167" fontId="20" fillId="6" borderId="0" xfId="0" applyFont="1" applyFill="1" applyAlignment="1">
      <alignment vertical="center"/>
    </xf>
    <xf numFmtId="167" fontId="20" fillId="10" borderId="0" xfId="0" applyNumberFormat="1" applyFont="1" applyFill="1"/>
    <xf numFmtId="167" fontId="11" fillId="6" borderId="0" xfId="6" applyNumberFormat="1" applyFill="1"/>
    <xf numFmtId="167" fontId="28" fillId="3" borderId="0" xfId="0" applyNumberFormat="1" applyFont="1" applyFill="1" applyAlignment="1"/>
    <xf numFmtId="167" fontId="29" fillId="3" borderId="0" xfId="6" applyNumberFormat="1" applyFont="1" applyFill="1" applyAlignment="1">
      <alignment horizontal="center"/>
    </xf>
    <xf numFmtId="167" fontId="11" fillId="0" borderId="0" xfId="6" applyNumberFormat="1" applyFill="1" applyBorder="1"/>
    <xf numFmtId="167" fontId="17" fillId="0" borderId="0" xfId="6" applyNumberFormat="1" applyFont="1" applyFill="1" applyBorder="1"/>
    <xf numFmtId="167" fontId="0" fillId="0" borderId="0" xfId="0" applyNumberFormat="1" applyFont="1" applyAlignment="1"/>
    <xf numFmtId="167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70" fontId="0" fillId="0" borderId="0" xfId="0" applyNumberFormat="1" applyFont="1" applyBorder="1"/>
    <xf numFmtId="167" fontId="30" fillId="0" borderId="0" xfId="0" applyNumberFormat="1" applyFont="1" applyAlignment="1"/>
    <xf numFmtId="167" fontId="31" fillId="0" borderId="0" xfId="0" applyNumberFormat="1" applyFont="1" applyAlignment="1"/>
    <xf numFmtId="167" fontId="31" fillId="0" borderId="0" xfId="0" applyNumberFormat="1" applyFont="1" applyAlignment="1">
      <alignment horizontal="center"/>
    </xf>
    <xf numFmtId="0" fontId="30" fillId="0" borderId="0" xfId="0" applyNumberFormat="1" applyFont="1" applyAlignment="1">
      <alignment horizontal="center"/>
    </xf>
    <xf numFmtId="167" fontId="0" fillId="0" borderId="1" xfId="0" applyNumberFormat="1" applyFont="1" applyBorder="1" applyAlignment="1"/>
    <xf numFmtId="0" fontId="32" fillId="0" borderId="1" xfId="0" applyNumberFormat="1" applyFont="1" applyBorder="1" applyAlignment="1">
      <alignment horizontal="center"/>
    </xf>
    <xf numFmtId="0" fontId="30" fillId="0" borderId="1" xfId="0" applyNumberFormat="1" applyFont="1" applyBorder="1" applyAlignment="1">
      <alignment horizontal="center"/>
    </xf>
    <xf numFmtId="167" fontId="31" fillId="6" borderId="0" xfId="0" applyNumberFormat="1" applyFont="1" applyFill="1" applyBorder="1"/>
    <xf numFmtId="168" fontId="0" fillId="0" borderId="15" xfId="0" applyNumberFormat="1" applyFont="1" applyBorder="1" applyAlignment="1">
      <alignment horizontal="center"/>
    </xf>
    <xf numFmtId="168" fontId="0" fillId="0" borderId="17" xfId="0" applyNumberFormat="1" applyFont="1" applyBorder="1" applyAlignment="1">
      <alignment horizontal="center" vertical="center" wrapText="1"/>
    </xf>
    <xf numFmtId="167" fontId="11" fillId="0" borderId="0" xfId="6" applyFont="1"/>
    <xf numFmtId="14" fontId="0" fillId="0" borderId="2" xfId="0" applyNumberFormat="1" applyFont="1" applyFill="1" applyBorder="1"/>
    <xf numFmtId="168" fontId="0" fillId="0" borderId="2" xfId="0" applyNumberFormat="1" applyFont="1" applyFill="1" applyBorder="1"/>
    <xf numFmtId="0" fontId="10" fillId="0" borderId="1" xfId="8" applyFill="1" applyBorder="1"/>
    <xf numFmtId="0" fontId="10" fillId="0" borderId="1" xfId="9" applyFill="1" applyBorder="1"/>
    <xf numFmtId="170" fontId="0" fillId="0" borderId="14" xfId="0" applyNumberFormat="1" applyFont="1" applyFill="1" applyBorder="1"/>
    <xf numFmtId="167" fontId="12" fillId="0" borderId="0" xfId="0" applyNumberFormat="1" applyFont="1"/>
    <xf numFmtId="170" fontId="0" fillId="0" borderId="18" xfId="0" applyNumberFormat="1" applyFont="1" applyBorder="1" applyAlignment="1">
      <alignment horizontal="center" vertical="center" wrapText="1"/>
    </xf>
    <xf numFmtId="168" fontId="0" fillId="0" borderId="18" xfId="0" applyNumberFormat="1" applyFont="1" applyBorder="1" applyAlignment="1">
      <alignment horizontal="center" vertical="center" wrapText="1"/>
    </xf>
    <xf numFmtId="168" fontId="0" fillId="0" borderId="18" xfId="0" applyNumberFormat="1" applyFont="1" applyBorder="1" applyAlignment="1">
      <alignment horizontal="center" vertical="center"/>
    </xf>
    <xf numFmtId="171" fontId="0" fillId="0" borderId="2" xfId="0" applyNumberFormat="1" applyBorder="1"/>
    <xf numFmtId="172" fontId="0" fillId="0" borderId="2" xfId="0" applyNumberFormat="1" applyBorder="1"/>
    <xf numFmtId="167" fontId="0" fillId="0" borderId="2" xfId="0" applyBorder="1"/>
    <xf numFmtId="3" fontId="0" fillId="0" borderId="19" xfId="0" applyNumberFormat="1" applyBorder="1" applyAlignment="1">
      <alignment horizontal="center"/>
    </xf>
    <xf numFmtId="167" fontId="20" fillId="0" borderId="2" xfId="0" applyFont="1" applyFill="1" applyBorder="1" applyAlignment="1">
      <alignment vertical="center"/>
    </xf>
    <xf numFmtId="167" fontId="25" fillId="9" borderId="1" xfId="0" applyFont="1" applyFill="1" applyBorder="1" applyAlignment="1">
      <alignment horizontal="center" vertical="center"/>
    </xf>
    <xf numFmtId="167" fontId="20" fillId="0" borderId="1" xfId="0" applyNumberFormat="1" applyFont="1" applyFill="1" applyBorder="1" applyAlignment="1">
      <alignment horizontal="right" vertical="center"/>
    </xf>
    <xf numFmtId="167" fontId="26" fillId="0" borderId="1" xfId="6" applyNumberFormat="1" applyFont="1" applyBorder="1"/>
    <xf numFmtId="0" fontId="10" fillId="0" borderId="1" xfId="10" applyBorder="1"/>
    <xf numFmtId="0" fontId="10" fillId="0" borderId="1" xfId="10" applyFont="1" applyBorder="1"/>
    <xf numFmtId="14" fontId="0" fillId="14" borderId="1" xfId="0" applyNumberFormat="1" applyFont="1" applyFill="1" applyBorder="1"/>
    <xf numFmtId="167" fontId="0" fillId="14" borderId="1" xfId="0" applyFont="1" applyFill="1" applyBorder="1"/>
    <xf numFmtId="170" fontId="0" fillId="14" borderId="9" xfId="0" applyNumberFormat="1" applyFont="1" applyFill="1" applyBorder="1"/>
    <xf numFmtId="168" fontId="0" fillId="14" borderId="1" xfId="0" applyNumberFormat="1" applyFont="1" applyFill="1" applyBorder="1"/>
    <xf numFmtId="168" fontId="0" fillId="14" borderId="9" xfId="0" applyNumberFormat="1" applyFont="1" applyFill="1" applyBorder="1"/>
    <xf numFmtId="167" fontId="26" fillId="0" borderId="16" xfId="6" applyNumberFormat="1" applyFont="1" applyFill="1" applyBorder="1"/>
    <xf numFmtId="172" fontId="33" fillId="5" borderId="2" xfId="0" applyNumberFormat="1" applyFont="1" applyFill="1" applyBorder="1" applyAlignment="1">
      <alignment horizontal="right" vertical="center"/>
    </xf>
    <xf numFmtId="171" fontId="33" fillId="5" borderId="2" xfId="0" applyNumberFormat="1" applyFont="1" applyFill="1" applyBorder="1" applyAlignment="1">
      <alignment horizontal="right" vertical="center"/>
    </xf>
    <xf numFmtId="167" fontId="34" fillId="15" borderId="8" xfId="6" applyNumberFormat="1" applyFont="1" applyFill="1" applyBorder="1"/>
    <xf numFmtId="167" fontId="34" fillId="7" borderId="8" xfId="6" applyNumberFormat="1" applyFont="1" applyFill="1" applyBorder="1"/>
    <xf numFmtId="167" fontId="33" fillId="16" borderId="2" xfId="0" applyNumberFormat="1" applyFont="1" applyFill="1" applyBorder="1" applyAlignment="1">
      <alignment horizontal="right" vertical="center"/>
    </xf>
    <xf numFmtId="167" fontId="36" fillId="16" borderId="8" xfId="6" applyNumberFormat="1" applyFont="1" applyFill="1" applyBorder="1"/>
    <xf numFmtId="167" fontId="20" fillId="0" borderId="1" xfId="0" applyFont="1" applyFill="1" applyBorder="1" applyAlignment="1">
      <alignment horizontal="center" vertical="center"/>
    </xf>
    <xf numFmtId="167" fontId="20" fillId="0" borderId="1" xfId="0" applyFont="1" applyFill="1" applyBorder="1" applyAlignment="1">
      <alignment vertical="center"/>
    </xf>
    <xf numFmtId="172" fontId="20" fillId="0" borderId="1" xfId="0" applyNumberFormat="1" applyFont="1" applyFill="1" applyBorder="1" applyAlignment="1">
      <alignment vertical="center"/>
    </xf>
    <xf numFmtId="4" fontId="0" fillId="0" borderId="1" xfId="0" applyNumberFormat="1" applyFont="1" applyFill="1" applyBorder="1"/>
    <xf numFmtId="4" fontId="0" fillId="0" borderId="9" xfId="0" applyNumberFormat="1" applyFont="1" applyFill="1" applyBorder="1"/>
    <xf numFmtId="2" fontId="27" fillId="5" borderId="2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/>
    <xf numFmtId="167" fontId="0" fillId="7" borderId="2" xfId="0" applyNumberFormat="1" applyFont="1" applyFill="1" applyBorder="1"/>
    <xf numFmtId="2" fontId="0" fillId="7" borderId="2" xfId="0" applyNumberFormat="1" applyFont="1" applyFill="1" applyBorder="1"/>
    <xf numFmtId="168" fontId="0" fillId="7" borderId="2" xfId="0" applyNumberFormat="1" applyFont="1" applyFill="1" applyBorder="1"/>
    <xf numFmtId="171" fontId="0" fillId="7" borderId="2" xfId="0" applyNumberFormat="1" applyFont="1" applyFill="1" applyBorder="1"/>
    <xf numFmtId="14" fontId="0" fillId="7" borderId="1" xfId="0" applyNumberFormat="1" applyFont="1" applyFill="1" applyBorder="1"/>
    <xf numFmtId="167" fontId="0" fillId="7" borderId="1" xfId="0" applyNumberFormat="1" applyFont="1" applyFill="1" applyBorder="1"/>
    <xf numFmtId="2" fontId="0" fillId="7" borderId="1" xfId="0" applyNumberFormat="1" applyFont="1" applyFill="1" applyBorder="1"/>
    <xf numFmtId="171" fontId="0" fillId="7" borderId="1" xfId="0" applyNumberFormat="1" applyFont="1" applyFill="1" applyBorder="1"/>
    <xf numFmtId="167" fontId="0" fillId="7" borderId="1" xfId="0" applyNumberFormat="1" applyFill="1" applyBorder="1"/>
    <xf numFmtId="167" fontId="0" fillId="7" borderId="0" xfId="0" applyNumberFormat="1" applyFont="1" applyFill="1"/>
    <xf numFmtId="170" fontId="0" fillId="7" borderId="1" xfId="0" applyNumberFormat="1" applyFont="1" applyFill="1" applyBorder="1"/>
    <xf numFmtId="167" fontId="0" fillId="7" borderId="1" xfId="0" applyFill="1" applyBorder="1"/>
    <xf numFmtId="170" fontId="0" fillId="7" borderId="9" xfId="0" applyNumberFormat="1" applyFont="1" applyFill="1" applyBorder="1"/>
    <xf numFmtId="170" fontId="0" fillId="7" borderId="0" xfId="0" applyNumberFormat="1" applyFont="1" applyFill="1"/>
    <xf numFmtId="170" fontId="0" fillId="0" borderId="14" xfId="0" applyNumberFormat="1" applyFont="1" applyBorder="1"/>
    <xf numFmtId="170" fontId="0" fillId="0" borderId="15" xfId="0" applyNumberFormat="1" applyFont="1" applyBorder="1"/>
    <xf numFmtId="167" fontId="12" fillId="2" borderId="20" xfId="0" applyNumberFormat="1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/>
    </xf>
    <xf numFmtId="167" fontId="0" fillId="0" borderId="1" xfId="0" applyNumberFormat="1" applyFont="1" applyBorder="1" applyAlignment="1">
      <alignment vertical="center" wrapText="1"/>
    </xf>
    <xf numFmtId="168" fontId="0" fillId="0" borderId="0" xfId="0" applyNumberFormat="1" applyFont="1" applyFill="1" applyBorder="1"/>
    <xf numFmtId="167" fontId="0" fillId="0" borderId="0" xfId="0" applyNumberFormat="1" applyFont="1" applyFill="1" applyBorder="1"/>
    <xf numFmtId="167" fontId="0" fillId="0" borderId="1" xfId="0" applyNumberFormat="1" applyFont="1" applyBorder="1" applyAlignment="1">
      <alignment wrapText="1"/>
    </xf>
    <xf numFmtId="0" fontId="5" fillId="0" borderId="1" xfId="10" applyFont="1" applyBorder="1"/>
    <xf numFmtId="167" fontId="11" fillId="0" borderId="0" xfId="6" applyFont="1" applyFill="1"/>
    <xf numFmtId="167" fontId="35" fillId="7" borderId="34" xfId="6" applyNumberFormat="1" applyFont="1" applyFill="1" applyBorder="1"/>
    <xf numFmtId="167" fontId="8" fillId="15" borderId="9" xfId="0" applyNumberFormat="1" applyFont="1" applyFill="1" applyBorder="1" applyAlignment="1">
      <alignment vertical="center"/>
    </xf>
    <xf numFmtId="3" fontId="30" fillId="18" borderId="31" xfId="0" applyNumberFormat="1" applyFont="1" applyFill="1" applyBorder="1" applyAlignment="1">
      <alignment horizontal="center"/>
    </xf>
    <xf numFmtId="167" fontId="41" fillId="18" borderId="6" xfId="6" applyNumberFormat="1" applyFont="1" applyFill="1" applyBorder="1"/>
    <xf numFmtId="167" fontId="40" fillId="0" borderId="0" xfId="0" applyNumberFormat="1" applyFont="1" applyFill="1" applyBorder="1" applyAlignment="1"/>
    <xf numFmtId="14" fontId="12" fillId="2" borderId="3" xfId="0" applyNumberFormat="1" applyFont="1" applyFill="1" applyBorder="1" applyAlignment="1">
      <alignment horizontal="center" vertical="center"/>
    </xf>
    <xf numFmtId="167" fontId="12" fillId="2" borderId="4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168" fontId="12" fillId="2" borderId="4" xfId="0" applyNumberFormat="1" applyFont="1" applyFill="1" applyBorder="1" applyAlignment="1">
      <alignment horizontal="center" vertical="center"/>
    </xf>
    <xf numFmtId="171" fontId="12" fillId="2" borderId="4" xfId="0" applyNumberFormat="1" applyFont="1" applyFill="1" applyBorder="1" applyAlignment="1">
      <alignment horizontal="center" vertical="center"/>
    </xf>
    <xf numFmtId="168" fontId="12" fillId="2" borderId="10" xfId="0" applyNumberFormat="1" applyFont="1" applyFill="1" applyBorder="1" applyAlignment="1">
      <alignment horizontal="center" vertical="center"/>
    </xf>
    <xf numFmtId="168" fontId="12" fillId="2" borderId="6" xfId="0" applyNumberFormat="1" applyFont="1" applyFill="1" applyBorder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 vertical="center" wrapText="1"/>
    </xf>
    <xf numFmtId="167" fontId="39" fillId="0" borderId="0" xfId="0" applyFont="1" applyFill="1" applyBorder="1" applyAlignment="1">
      <alignment vertical="center"/>
    </xf>
    <xf numFmtId="167" fontId="25" fillId="0" borderId="0" xfId="0" applyFont="1" applyFill="1" applyBorder="1" applyAlignment="1">
      <alignment vertical="center" wrapText="1"/>
    </xf>
    <xf numFmtId="167" fontId="42" fillId="0" borderId="0" xfId="6" applyFont="1"/>
    <xf numFmtId="167" fontId="20" fillId="0" borderId="1" xfId="7" applyFont="1" applyFill="1" applyBorder="1" applyAlignment="1">
      <alignment vertical="center"/>
    </xf>
    <xf numFmtId="167" fontId="26" fillId="0" borderId="1" xfId="11" applyNumberFormat="1" applyFont="1" applyFill="1" applyBorder="1"/>
    <xf numFmtId="167" fontId="20" fillId="0" borderId="1" xfId="7" applyFont="1" applyBorder="1" applyAlignment="1">
      <alignment vertical="center"/>
    </xf>
    <xf numFmtId="167" fontId="11" fillId="0" borderId="0" xfId="11"/>
    <xf numFmtId="166" fontId="11" fillId="0" borderId="0" xfId="11" applyNumberFormat="1"/>
    <xf numFmtId="167" fontId="11" fillId="0" borderId="0" xfId="11" applyNumberFormat="1"/>
    <xf numFmtId="167" fontId="42" fillId="0" borderId="0" xfId="11" applyFont="1" applyAlignment="1">
      <alignment horizontal="center"/>
    </xf>
    <xf numFmtId="0" fontId="4" fillId="0" borderId="1" xfId="12" applyBorder="1"/>
    <xf numFmtId="167" fontId="43" fillId="0" borderId="1" xfId="0" applyFont="1" applyBorder="1"/>
    <xf numFmtId="167" fontId="0" fillId="0" borderId="1" xfId="0" applyFont="1" applyBorder="1"/>
    <xf numFmtId="167" fontId="0" fillId="8" borderId="1" xfId="0" applyFill="1" applyBorder="1"/>
    <xf numFmtId="170" fontId="0" fillId="8" borderId="1" xfId="0" applyNumberFormat="1" applyFont="1" applyFill="1" applyBorder="1"/>
    <xf numFmtId="0" fontId="3" fillId="0" borderId="1" xfId="14" applyBorder="1"/>
    <xf numFmtId="167" fontId="2" fillId="0" borderId="1" xfId="0" applyFont="1" applyBorder="1"/>
    <xf numFmtId="167" fontId="25" fillId="8" borderId="16" xfId="0" applyFont="1" applyFill="1" applyBorder="1" applyAlignment="1">
      <alignment horizontal="center" vertical="center"/>
    </xf>
    <xf numFmtId="171" fontId="20" fillId="8" borderId="1" xfId="0" applyNumberFormat="1" applyFont="1" applyFill="1" applyBorder="1" applyAlignment="1">
      <alignment horizontal="right" vertical="center"/>
    </xf>
    <xf numFmtId="172" fontId="20" fillId="8" borderId="1" xfId="0" applyNumberFormat="1" applyFont="1" applyFill="1" applyBorder="1" applyAlignment="1">
      <alignment horizontal="right" vertical="center"/>
    </xf>
    <xf numFmtId="4" fontId="20" fillId="8" borderId="1" xfId="0" applyNumberFormat="1" applyFont="1" applyFill="1" applyBorder="1" applyAlignment="1">
      <alignment horizontal="center" vertical="center"/>
    </xf>
    <xf numFmtId="167" fontId="20" fillId="8" borderId="16" xfId="0" applyNumberFormat="1" applyFont="1" applyFill="1" applyBorder="1" applyAlignment="1">
      <alignment horizontal="right" vertical="center"/>
    </xf>
    <xf numFmtId="167" fontId="26" fillId="8" borderId="16" xfId="6" applyNumberFormat="1" applyFont="1" applyFill="1" applyBorder="1"/>
    <xf numFmtId="167" fontId="20" fillId="8" borderId="1" xfId="0" applyNumberFormat="1" applyFont="1" applyFill="1" applyBorder="1" applyAlignment="1">
      <alignment vertical="center"/>
    </xf>
    <xf numFmtId="167" fontId="20" fillId="8" borderId="1" xfId="0" applyNumberFormat="1" applyFont="1" applyFill="1" applyBorder="1" applyAlignment="1">
      <alignment horizontal="right" vertical="center"/>
    </xf>
    <xf numFmtId="167" fontId="20" fillId="8" borderId="1" xfId="0" applyFont="1" applyFill="1" applyBorder="1" applyAlignment="1">
      <alignment vertical="center"/>
    </xf>
    <xf numFmtId="167" fontId="42" fillId="0" borderId="11" xfId="6" applyFont="1" applyBorder="1"/>
    <xf numFmtId="167" fontId="42" fillId="19" borderId="0" xfId="6" applyFont="1" applyFill="1"/>
    <xf numFmtId="167" fontId="34" fillId="19" borderId="5" xfId="6" applyNumberFormat="1" applyFont="1" applyFill="1" applyBorder="1"/>
    <xf numFmtId="167" fontId="44" fillId="19" borderId="0" xfId="6" applyNumberFormat="1" applyFont="1" applyFill="1"/>
    <xf numFmtId="167" fontId="45" fillId="19" borderId="0" xfId="6" applyFont="1" applyFill="1" applyAlignment="1">
      <alignment horizontal="center"/>
    </xf>
    <xf numFmtId="167" fontId="44" fillId="19" borderId="0" xfId="6" applyNumberFormat="1" applyFont="1" applyFill="1" applyAlignment="1">
      <alignment horizontal="center"/>
    </xf>
    <xf numFmtId="167" fontId="8" fillId="20" borderId="0" xfId="0" applyFont="1" applyFill="1" applyAlignment="1">
      <alignment horizontal="center"/>
    </xf>
    <xf numFmtId="167" fontId="20" fillId="0" borderId="0" xfId="0" applyFont="1" applyAlignment="1">
      <alignment horizontal="center" vertical="center"/>
    </xf>
    <xf numFmtId="167" fontId="0" fillId="0" borderId="0" xfId="0" applyAlignment="1">
      <alignment horizontal="center"/>
    </xf>
    <xf numFmtId="167" fontId="47" fillId="5" borderId="0" xfId="0" applyFont="1" applyFill="1" applyAlignment="1">
      <alignment horizontal="center"/>
    </xf>
    <xf numFmtId="166" fontId="1" fillId="0" borderId="0" xfId="6" applyNumberFormat="1" applyFont="1"/>
    <xf numFmtId="167" fontId="50" fillId="0" borderId="16" xfId="6" applyNumberFormat="1" applyFont="1" applyBorder="1"/>
    <xf numFmtId="167" fontId="50" fillId="0" borderId="1" xfId="0" applyNumberFormat="1" applyFont="1" applyBorder="1" applyAlignment="1">
      <alignment vertical="center"/>
    </xf>
    <xf numFmtId="167" fontId="50" fillId="0" borderId="1" xfId="0" applyNumberFormat="1" applyFont="1" applyFill="1" applyBorder="1" applyAlignment="1">
      <alignment horizontal="right" vertical="center"/>
    </xf>
    <xf numFmtId="167" fontId="50" fillId="0" borderId="1" xfId="0" applyFont="1" applyBorder="1" applyAlignment="1">
      <alignment vertical="center"/>
    </xf>
    <xf numFmtId="167" fontId="12" fillId="0" borderId="1" xfId="0" applyNumberFormat="1" applyFont="1" applyBorder="1" applyAlignment="1"/>
    <xf numFmtId="170" fontId="0" fillId="0" borderId="36" xfId="0" applyNumberFormat="1" applyFont="1" applyBorder="1"/>
    <xf numFmtId="168" fontId="0" fillId="0" borderId="36" xfId="0" applyNumberFormat="1" applyFont="1" applyBorder="1"/>
    <xf numFmtId="14" fontId="0" fillId="22" borderId="2" xfId="0" applyNumberFormat="1" applyFont="1" applyFill="1" applyBorder="1"/>
    <xf numFmtId="167" fontId="0" fillId="22" borderId="0" xfId="0" applyFill="1"/>
    <xf numFmtId="170" fontId="0" fillId="22" borderId="0" xfId="0" applyNumberFormat="1" applyFont="1" applyFill="1"/>
    <xf numFmtId="168" fontId="0" fillId="22" borderId="2" xfId="0" applyNumberFormat="1" applyFont="1" applyFill="1" applyBorder="1"/>
    <xf numFmtId="167" fontId="0" fillId="22" borderId="1" xfId="0" applyNumberFormat="1" applyFont="1" applyFill="1" applyBorder="1"/>
    <xf numFmtId="14" fontId="0" fillId="22" borderId="1" xfId="0" applyNumberFormat="1" applyFont="1" applyFill="1" applyBorder="1"/>
    <xf numFmtId="167" fontId="0" fillId="22" borderId="1" xfId="0" applyFill="1" applyBorder="1"/>
    <xf numFmtId="170" fontId="0" fillId="22" borderId="1" xfId="0" applyNumberFormat="1" applyFont="1" applyFill="1" applyBorder="1"/>
    <xf numFmtId="168" fontId="0" fillId="22" borderId="1" xfId="0" applyNumberFormat="1" applyFont="1" applyFill="1" applyBorder="1"/>
    <xf numFmtId="170" fontId="0" fillId="22" borderId="14" xfId="0" applyNumberFormat="1" applyFont="1" applyFill="1" applyBorder="1"/>
    <xf numFmtId="170" fontId="0" fillId="22" borderId="9" xfId="0" applyNumberFormat="1" applyFont="1" applyFill="1" applyBorder="1"/>
    <xf numFmtId="168" fontId="0" fillId="22" borderId="9" xfId="0" applyNumberFormat="1" applyFont="1" applyFill="1" applyBorder="1"/>
    <xf numFmtId="14" fontId="0" fillId="22" borderId="35" xfId="0" applyNumberFormat="1" applyFont="1" applyFill="1" applyBorder="1"/>
    <xf numFmtId="167" fontId="0" fillId="22" borderId="35" xfId="0" applyFill="1" applyBorder="1"/>
    <xf numFmtId="170" fontId="0" fillId="22" borderId="35" xfId="0" applyNumberFormat="1" applyFont="1" applyFill="1" applyBorder="1"/>
    <xf numFmtId="168" fontId="0" fillId="22" borderId="35" xfId="0" applyNumberFormat="1" applyFont="1" applyFill="1" applyBorder="1"/>
    <xf numFmtId="167" fontId="0" fillId="22" borderId="35" xfId="0" applyNumberFormat="1" applyFont="1" applyFill="1" applyBorder="1"/>
    <xf numFmtId="164" fontId="37" fillId="17" borderId="0" xfId="0" applyNumberFormat="1" applyFont="1" applyFill="1" applyAlignment="1">
      <alignment horizontal="center" wrapText="1"/>
    </xf>
    <xf numFmtId="167" fontId="51" fillId="23" borderId="0" xfId="11" applyFont="1" applyFill="1"/>
    <xf numFmtId="167" fontId="33" fillId="23" borderId="2" xfId="0" applyNumberFormat="1" applyFont="1" applyFill="1" applyBorder="1" applyAlignment="1">
      <alignment horizontal="right" vertical="center"/>
    </xf>
    <xf numFmtId="3" fontId="46" fillId="0" borderId="0" xfId="0" applyNumberFormat="1" applyFont="1" applyFill="1" applyAlignment="1">
      <alignment horizontal="center"/>
    </xf>
    <xf numFmtId="2" fontId="12" fillId="2" borderId="20" xfId="0" applyNumberFormat="1" applyFont="1" applyFill="1" applyBorder="1" applyAlignment="1">
      <alignment horizontal="center" vertical="center" wrapText="1"/>
    </xf>
    <xf numFmtId="2" fontId="12" fillId="2" borderId="20" xfId="0" applyNumberFormat="1" applyFont="1" applyFill="1" applyBorder="1" applyAlignment="1">
      <alignment horizontal="center" wrapText="1"/>
    </xf>
    <xf numFmtId="166" fontId="29" fillId="3" borderId="21" xfId="6" applyNumberFormat="1" applyFont="1" applyFill="1" applyBorder="1" applyAlignment="1">
      <alignment horizontal="center" vertical="center" wrapText="1"/>
    </xf>
    <xf numFmtId="166" fontId="29" fillId="3" borderId="7" xfId="6" applyNumberFormat="1" applyFont="1" applyFill="1" applyBorder="1" applyAlignment="1">
      <alignment horizontal="center" vertical="center" wrapText="1"/>
    </xf>
    <xf numFmtId="166" fontId="14" fillId="3" borderId="21" xfId="6" applyNumberFormat="1" applyFont="1" applyFill="1" applyBorder="1" applyAlignment="1">
      <alignment horizontal="center" vertical="center" wrapText="1"/>
    </xf>
    <xf numFmtId="166" fontId="14" fillId="3" borderId="7" xfId="6" applyNumberFormat="1" applyFont="1" applyFill="1" applyBorder="1" applyAlignment="1">
      <alignment horizontal="center" vertical="center" wrapText="1"/>
    </xf>
    <xf numFmtId="167" fontId="14" fillId="3" borderId="21" xfId="6" applyFont="1" applyFill="1" applyBorder="1" applyAlignment="1">
      <alignment horizontal="center" vertical="center" wrapText="1"/>
    </xf>
    <xf numFmtId="167" fontId="14" fillId="3" borderId="7" xfId="6" applyFont="1" applyFill="1" applyBorder="1" applyAlignment="1">
      <alignment horizontal="center" vertical="center" wrapText="1"/>
    </xf>
    <xf numFmtId="167" fontId="11" fillId="0" borderId="0" xfId="6" applyAlignment="1">
      <alignment horizontal="center" vertical="center" wrapText="1"/>
    </xf>
    <xf numFmtId="164" fontId="37" fillId="17" borderId="0" xfId="0" applyNumberFormat="1" applyFont="1" applyFill="1" applyAlignment="1">
      <alignment horizontal="center" wrapText="1"/>
    </xf>
    <xf numFmtId="167" fontId="38" fillId="12" borderId="16" xfId="0" applyFont="1" applyFill="1" applyBorder="1" applyAlignment="1">
      <alignment horizontal="center" vertical="center" wrapText="1"/>
    </xf>
    <xf numFmtId="167" fontId="25" fillId="9" borderId="1" xfId="0" applyFont="1" applyFill="1" applyBorder="1" applyAlignment="1">
      <alignment horizontal="center" vertical="center" wrapText="1"/>
    </xf>
    <xf numFmtId="171" fontId="25" fillId="9" borderId="1" xfId="0" applyNumberFormat="1" applyFont="1" applyFill="1" applyBorder="1" applyAlignment="1">
      <alignment horizontal="center" vertical="center" wrapText="1"/>
    </xf>
    <xf numFmtId="167" fontId="25" fillId="9" borderId="9" xfId="0" applyFont="1" applyFill="1" applyBorder="1" applyAlignment="1">
      <alignment horizontal="center" vertical="center" wrapText="1"/>
    </xf>
    <xf numFmtId="167" fontId="25" fillId="9" borderId="2" xfId="0" applyFont="1" applyFill="1" applyBorder="1" applyAlignment="1">
      <alignment horizontal="center" vertical="center" wrapText="1"/>
    </xf>
    <xf numFmtId="171" fontId="25" fillId="21" borderId="9" xfId="0" applyNumberFormat="1" applyFont="1" applyFill="1" applyBorder="1" applyAlignment="1">
      <alignment horizontal="center" vertical="center" wrapText="1"/>
    </xf>
    <xf numFmtId="171" fontId="25" fillId="21" borderId="2" xfId="0" applyNumberFormat="1" applyFont="1" applyFill="1" applyBorder="1" applyAlignment="1">
      <alignment horizontal="center" vertical="center" wrapText="1"/>
    </xf>
    <xf numFmtId="171" fontId="25" fillId="8" borderId="1" xfId="0" applyNumberFormat="1" applyFont="1" applyFill="1" applyBorder="1" applyAlignment="1">
      <alignment horizontal="center" vertical="center" wrapText="1"/>
    </xf>
    <xf numFmtId="167" fontId="25" fillId="8" borderId="0" xfId="0" applyFont="1" applyFill="1" applyBorder="1" applyAlignment="1">
      <alignment horizontal="center" vertical="center" wrapText="1"/>
    </xf>
    <xf numFmtId="167" fontId="25" fillId="8" borderId="11" xfId="0" applyFont="1" applyFill="1" applyBorder="1" applyAlignment="1">
      <alignment horizontal="center" vertical="center" wrapText="1"/>
    </xf>
    <xf numFmtId="167" fontId="25" fillId="21" borderId="1" xfId="0" applyFont="1" applyFill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168" fontId="0" fillId="0" borderId="9" xfId="0" applyNumberFormat="1" applyFont="1" applyBorder="1" applyAlignment="1">
      <alignment horizontal="center" vertical="center" wrapText="1"/>
    </xf>
    <xf numFmtId="168" fontId="0" fillId="0" borderId="2" xfId="0" applyNumberFormat="1" applyFont="1" applyBorder="1" applyAlignment="1">
      <alignment horizontal="center" vertical="center" wrapText="1"/>
    </xf>
    <xf numFmtId="168" fontId="0" fillId="4" borderId="1" xfId="0" applyNumberFormat="1" applyFont="1" applyFill="1" applyBorder="1" applyAlignment="1">
      <alignment horizontal="center" wrapText="1"/>
    </xf>
    <xf numFmtId="171" fontId="0" fillId="0" borderId="9" xfId="0" applyNumberFormat="1" applyFont="1" applyBorder="1" applyAlignment="1">
      <alignment horizontal="center" vertical="center" wrapText="1"/>
    </xf>
    <xf numFmtId="171" fontId="0" fillId="0" borderId="2" xfId="0" applyNumberFormat="1" applyFont="1" applyBorder="1" applyAlignment="1">
      <alignment horizontal="center" vertical="center" wrapText="1"/>
    </xf>
    <xf numFmtId="168" fontId="0" fillId="0" borderId="1" xfId="0" applyNumberFormat="1" applyFont="1" applyBorder="1" applyAlignment="1">
      <alignment horizontal="center" vertical="center" wrapText="1"/>
    </xf>
    <xf numFmtId="168" fontId="0" fillId="0" borderId="22" xfId="0" applyNumberFormat="1" applyFont="1" applyBorder="1" applyAlignment="1">
      <alignment horizontal="center" vertical="center" wrapText="1"/>
    </xf>
    <xf numFmtId="168" fontId="0" fillId="0" borderId="23" xfId="0" applyNumberFormat="1" applyFont="1" applyBorder="1" applyAlignment="1">
      <alignment horizontal="center" vertical="center" wrapText="1"/>
    </xf>
    <xf numFmtId="170" fontId="0" fillId="0" borderId="24" xfId="0" applyNumberFormat="1" applyFont="1" applyFill="1" applyBorder="1" applyAlignment="1">
      <alignment horizontal="center" vertical="center" wrapText="1"/>
    </xf>
    <xf numFmtId="170" fontId="0" fillId="0" borderId="25" xfId="0" applyNumberFormat="1" applyFont="1" applyFill="1" applyBorder="1" applyAlignment="1">
      <alignment horizontal="center" vertical="center" wrapText="1"/>
    </xf>
    <xf numFmtId="168" fontId="0" fillId="6" borderId="26" xfId="0" applyNumberFormat="1" applyFont="1" applyFill="1" applyBorder="1" applyAlignment="1">
      <alignment horizontal="center"/>
    </xf>
    <xf numFmtId="168" fontId="0" fillId="6" borderId="27" xfId="0" applyNumberFormat="1" applyFont="1" applyFill="1" applyBorder="1" applyAlignment="1">
      <alignment horizontal="center"/>
    </xf>
    <xf numFmtId="168" fontId="0" fillId="6" borderId="28" xfId="0" applyNumberFormat="1" applyFont="1" applyFill="1" applyBorder="1" applyAlignment="1">
      <alignment horizontal="center"/>
    </xf>
    <xf numFmtId="167" fontId="0" fillId="0" borderId="9" xfId="0" applyNumberFormat="1" applyFont="1" applyBorder="1" applyAlignment="1">
      <alignment horizontal="center" vertical="center" wrapText="1"/>
    </xf>
    <xf numFmtId="167" fontId="0" fillId="0" borderId="2" xfId="0" applyNumberFormat="1" applyFont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 vertical="center" wrapText="1"/>
    </xf>
    <xf numFmtId="171" fontId="0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 wrapText="1"/>
    </xf>
    <xf numFmtId="168" fontId="0" fillId="0" borderId="9" xfId="0" applyNumberFormat="1" applyFont="1" applyFill="1" applyBorder="1" applyAlignment="1">
      <alignment horizontal="center" vertical="center" wrapText="1"/>
    </xf>
    <xf numFmtId="168" fontId="0" fillId="0" borderId="2" xfId="0" applyNumberFormat="1" applyFont="1" applyFill="1" applyBorder="1" applyAlignment="1">
      <alignment horizontal="center" vertical="center" wrapText="1"/>
    </xf>
    <xf numFmtId="167" fontId="0" fillId="0" borderId="9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8" fontId="0" fillId="6" borderId="26" xfId="0" applyNumberFormat="1" applyFont="1" applyFill="1" applyBorder="1" applyAlignment="1">
      <alignment horizontal="center" vertical="center" wrapText="1"/>
    </xf>
    <xf numFmtId="168" fontId="0" fillId="6" borderId="27" xfId="0" applyNumberFormat="1" applyFont="1" applyFill="1" applyBorder="1" applyAlignment="1">
      <alignment horizontal="center" vertical="center" wrapText="1"/>
    </xf>
    <xf numFmtId="168" fontId="0" fillId="6" borderId="28" xfId="0" applyNumberFormat="1" applyFont="1" applyFill="1" applyBorder="1" applyAlignment="1">
      <alignment horizontal="center" vertical="center" wrapText="1"/>
    </xf>
    <xf numFmtId="168" fontId="0" fillId="0" borderId="24" xfId="0" applyNumberFormat="1" applyFont="1" applyBorder="1" applyAlignment="1">
      <alignment horizontal="center" vertical="center" wrapText="1"/>
    </xf>
    <xf numFmtId="168" fontId="0" fillId="0" borderId="25" xfId="0" applyNumberFormat="1" applyFont="1" applyBorder="1" applyAlignment="1">
      <alignment horizontal="center" vertical="center" wrapText="1"/>
    </xf>
    <xf numFmtId="170" fontId="0" fillId="0" borderId="21" xfId="0" applyNumberFormat="1" applyFont="1" applyBorder="1" applyAlignment="1">
      <alignment horizontal="center" vertical="center" wrapText="1"/>
    </xf>
    <xf numFmtId="170" fontId="0" fillId="0" borderId="29" xfId="0" applyNumberFormat="1" applyFont="1" applyBorder="1" applyAlignment="1">
      <alignment horizontal="center" vertical="center" wrapText="1"/>
    </xf>
    <xf numFmtId="168" fontId="0" fillId="0" borderId="15" xfId="0" applyNumberFormat="1" applyFont="1" applyBorder="1" applyAlignment="1">
      <alignment horizontal="center"/>
    </xf>
    <xf numFmtId="168" fontId="0" fillId="0" borderId="30" xfId="0" applyNumberFormat="1" applyFont="1" applyBorder="1" applyAlignment="1">
      <alignment horizontal="center"/>
    </xf>
    <xf numFmtId="168" fontId="0" fillId="0" borderId="17" xfId="0" applyNumberFormat="1" applyFont="1" applyBorder="1" applyAlignment="1">
      <alignment horizontal="center" vertical="center" wrapText="1"/>
    </xf>
    <xf numFmtId="168" fontId="0" fillId="0" borderId="7" xfId="0" applyNumberFormat="1" applyFont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2" fontId="12" fillId="2" borderId="11" xfId="0" applyNumberFormat="1" applyFont="1" applyFill="1" applyBorder="1" applyAlignment="1">
      <alignment horizontal="center" vertical="center" wrapText="1"/>
    </xf>
    <xf numFmtId="167" fontId="0" fillId="0" borderId="9" xfId="0" applyNumberFormat="1" applyFont="1" applyBorder="1" applyAlignment="1">
      <alignment horizontal="center" wrapText="1"/>
    </xf>
    <xf numFmtId="167" fontId="0" fillId="0" borderId="2" xfId="0" applyNumberFormat="1" applyFont="1" applyBorder="1" applyAlignment="1">
      <alignment horizontal="center" wrapText="1"/>
    </xf>
    <xf numFmtId="170" fontId="0" fillId="0" borderId="0" xfId="0" applyNumberFormat="1" applyFont="1" applyBorder="1" applyAlignment="1">
      <alignment horizontal="center"/>
    </xf>
    <xf numFmtId="170" fontId="0" fillId="0" borderId="23" xfId="0" applyNumberFormat="1" applyFont="1" applyBorder="1" applyAlignment="1">
      <alignment horizontal="center"/>
    </xf>
    <xf numFmtId="0" fontId="31" fillId="6" borderId="31" xfId="0" applyNumberFormat="1" applyFont="1" applyFill="1" applyBorder="1" applyAlignment="1">
      <alignment horizontal="center" vertical="center" wrapText="1"/>
    </xf>
    <xf numFmtId="0" fontId="31" fillId="6" borderId="32" xfId="0" applyNumberFormat="1" applyFont="1" applyFill="1" applyBorder="1" applyAlignment="1">
      <alignment horizontal="center" vertical="center" wrapText="1"/>
    </xf>
    <xf numFmtId="0" fontId="31" fillId="6" borderId="33" xfId="0" applyNumberFormat="1" applyFont="1" applyFill="1" applyBorder="1" applyAlignment="1">
      <alignment horizontal="center" vertical="center" wrapText="1"/>
    </xf>
  </cellXfs>
  <cellStyles count="18">
    <cellStyle name="Hipervínculo" xfId="16" builtinId="8" hidden="1"/>
    <cellStyle name="Hipervínculo visitado" xfId="17" builtinId="9" hidden="1"/>
    <cellStyle name="Moneda" xfId="1" builtinId="4"/>
    <cellStyle name="Moneda 2" xfId="2"/>
    <cellStyle name="Moneda 3" xfId="3"/>
    <cellStyle name="Moneda 4" xfId="4"/>
    <cellStyle name="Moneda 5" xfId="5"/>
    <cellStyle name="Moneda 6" xfId="13"/>
    <cellStyle name="Moneda 7" xfId="15"/>
    <cellStyle name="Normal" xfId="0" builtinId="0"/>
    <cellStyle name="Normal 2" xfId="6"/>
    <cellStyle name="Normal 2 2" xfId="11"/>
    <cellStyle name="Normal 3" xfId="7"/>
    <cellStyle name="Normal 4" xfId="8"/>
    <cellStyle name="Normal 5" xfId="9"/>
    <cellStyle name="Normal 6" xfId="10"/>
    <cellStyle name="Normal 7" xfId="12"/>
    <cellStyle name="Normal 8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72"/>
  <sheetViews>
    <sheetView tabSelected="1" topLeftCell="A42" workbookViewId="0">
      <selection activeCell="I51" sqref="I51"/>
    </sheetView>
  </sheetViews>
  <sheetFormatPr baseColWidth="10" defaultColWidth="11.28515625" defaultRowHeight="15.75" x14ac:dyDescent="0.25"/>
  <cols>
    <col min="1" max="1" width="20.28515625" style="25" customWidth="1"/>
    <col min="2" max="2" width="21.42578125" style="25" customWidth="1"/>
    <col min="3" max="3" width="22.42578125" style="25" customWidth="1"/>
    <col min="4" max="4" width="20.140625" style="25" customWidth="1"/>
    <col min="5" max="5" width="18.85546875" style="25" customWidth="1"/>
    <col min="6" max="6" width="22.140625" style="26" customWidth="1"/>
    <col min="7" max="7" width="20.28515625" style="27" customWidth="1"/>
    <col min="8" max="8" width="17.85546875" style="25" customWidth="1"/>
    <col min="9" max="9" width="21.28515625" style="26" customWidth="1"/>
    <col min="10" max="10" width="20.140625" style="27" customWidth="1"/>
    <col min="11" max="11" width="23.140625" style="25" customWidth="1"/>
    <col min="12" max="12" width="25.28515625" style="25" customWidth="1"/>
    <col min="13" max="13" width="25.28515625" style="71" customWidth="1"/>
    <col min="14" max="14" width="16" style="25" customWidth="1"/>
    <col min="15" max="16" width="11.28515625" style="25"/>
    <col min="17" max="17" width="17.7109375" style="25" bestFit="1" customWidth="1"/>
    <col min="18" max="16384" width="11.28515625" style="25"/>
  </cols>
  <sheetData>
    <row r="1" spans="2:14" x14ac:dyDescent="0.25">
      <c r="D1" s="284" t="s">
        <v>860</v>
      </c>
      <c r="E1" s="285" t="s">
        <v>103</v>
      </c>
      <c r="F1" s="286" t="s">
        <v>372</v>
      </c>
      <c r="G1" s="284" t="s">
        <v>105</v>
      </c>
      <c r="H1" s="285" t="s">
        <v>622</v>
      </c>
      <c r="I1" s="285" t="s">
        <v>623</v>
      </c>
      <c r="J1" s="286" t="s">
        <v>624</v>
      </c>
      <c r="K1" s="284" t="s">
        <v>861</v>
      </c>
      <c r="L1" s="25" t="s">
        <v>1156</v>
      </c>
      <c r="N1" s="287" t="s">
        <v>862</v>
      </c>
    </row>
    <row r="2" spans="2:14" ht="23.25" x14ac:dyDescent="0.35">
      <c r="B2" s="24" t="s">
        <v>94</v>
      </c>
      <c r="D2" s="284">
        <f>+I48</f>
        <v>0</v>
      </c>
      <c r="E2" s="284">
        <f>+I49</f>
        <v>0</v>
      </c>
      <c r="F2" s="285">
        <f>+I50</f>
        <v>0</v>
      </c>
      <c r="G2" s="286">
        <f>+I51</f>
        <v>181463.44054034719</v>
      </c>
      <c r="H2" s="284">
        <f>+I52</f>
        <v>472623.90703584242</v>
      </c>
      <c r="I2" s="285">
        <f>+I53</f>
        <v>0</v>
      </c>
      <c r="J2" s="286">
        <f>+I55</f>
        <v>895.66353187042841</v>
      </c>
      <c r="K2" s="284">
        <f>+I57+I58</f>
        <v>0</v>
      </c>
      <c r="L2" s="25">
        <f>+I56</f>
        <v>295856.85097134172</v>
      </c>
      <c r="N2" s="340">
        <f>SUM(D2:L2)</f>
        <v>950839.86207940173</v>
      </c>
    </row>
    <row r="3" spans="2:14" x14ac:dyDescent="0.25">
      <c r="I3" s="314" t="s">
        <v>1168</v>
      </c>
      <c r="J3" s="27">
        <f>-J60</f>
        <v>464438.92081468314</v>
      </c>
    </row>
    <row r="6" spans="2:14" ht="18.75" x14ac:dyDescent="0.3">
      <c r="C6" s="28" t="s">
        <v>95</v>
      </c>
      <c r="D6" s="308" t="s">
        <v>96</v>
      </c>
      <c r="E6" s="28" t="s">
        <v>379</v>
      </c>
      <c r="F6" s="29" t="s">
        <v>97</v>
      </c>
      <c r="G6" s="30" t="s">
        <v>98</v>
      </c>
      <c r="H6" s="31" t="s">
        <v>99</v>
      </c>
      <c r="I6" s="29" t="s">
        <v>100</v>
      </c>
      <c r="J6" s="30" t="s">
        <v>101</v>
      </c>
    </row>
    <row r="7" spans="2:14" x14ac:dyDescent="0.25">
      <c r="B7" s="25" t="s">
        <v>102</v>
      </c>
      <c r="C7" s="72">
        <f>+'Venezuela 3558'!F564</f>
        <v>22424348.135899998</v>
      </c>
      <c r="D7" s="307">
        <f>+'Venezuela 3558'!D566</f>
        <v>1303989.6492677496</v>
      </c>
      <c r="E7" s="32"/>
      <c r="F7" s="26">
        <f>+'Venezuela 3558'!G565</f>
        <v>22217045.530000001</v>
      </c>
      <c r="H7" s="32"/>
      <c r="I7" s="26">
        <f t="shared" ref="I7:I15" si="0">+C7-F7</f>
        <v>207302.60589999706</v>
      </c>
    </row>
    <row r="8" spans="2:14" x14ac:dyDescent="0.25">
      <c r="B8" s="25" t="s">
        <v>103</v>
      </c>
      <c r="C8" s="72">
        <f>+Ugarte!F869</f>
        <v>21026077.48</v>
      </c>
      <c r="D8" s="307">
        <f>+Ugarte!D869</f>
        <v>1005889.8181818181</v>
      </c>
      <c r="E8" s="32"/>
      <c r="F8" s="26">
        <f>+Ugarte!G870</f>
        <v>20901103.800000001</v>
      </c>
      <c r="H8" s="32"/>
      <c r="I8" s="26">
        <f t="shared" si="0"/>
        <v>124973.6799999997</v>
      </c>
    </row>
    <row r="9" spans="2:14" x14ac:dyDescent="0.25">
      <c r="B9" s="25" t="s">
        <v>104</v>
      </c>
      <c r="C9" s="72">
        <f>+'JM Paz'!F455</f>
        <v>13861413.5</v>
      </c>
      <c r="D9" s="307">
        <f>+'JM Paz'!D457</f>
        <v>598863</v>
      </c>
      <c r="E9" s="32"/>
      <c r="F9" s="26">
        <f>+'JM Paz'!G456</f>
        <v>13008975.33</v>
      </c>
      <c r="H9" s="32"/>
      <c r="I9" s="26">
        <f t="shared" si="0"/>
        <v>852438.16999999993</v>
      </c>
    </row>
    <row r="10" spans="2:14" x14ac:dyDescent="0.25">
      <c r="B10" s="25" t="s">
        <v>105</v>
      </c>
      <c r="C10" s="72">
        <f>+'San Lorenzo'!F428</f>
        <v>35067250.43</v>
      </c>
      <c r="D10" s="307">
        <f>+'San Lorenzo'!D430</f>
        <v>1528683.2270819496</v>
      </c>
      <c r="E10" s="32"/>
      <c r="F10" s="26">
        <f>+'San Lorenzo'!G429</f>
        <v>33934437.700000003</v>
      </c>
      <c r="H10" s="32"/>
      <c r="I10" s="26">
        <f t="shared" si="0"/>
        <v>1132812.7299999967</v>
      </c>
    </row>
    <row r="11" spans="2:14" s="71" customFormat="1" x14ac:dyDescent="0.25">
      <c r="B11" s="202" t="s">
        <v>622</v>
      </c>
      <c r="C11" s="72">
        <f>+Fournier!F148</f>
        <v>2440000</v>
      </c>
      <c r="D11" s="307">
        <f>+Fournier!D150</f>
        <v>82000</v>
      </c>
      <c r="E11" s="32"/>
      <c r="F11" s="72">
        <f>+Fournier!J150</f>
        <v>1897968</v>
      </c>
      <c r="G11" s="73"/>
      <c r="H11" s="32"/>
      <c r="I11" s="72">
        <f t="shared" si="0"/>
        <v>542032</v>
      </c>
      <c r="J11" s="73"/>
    </row>
    <row r="12" spans="2:14" s="71" customFormat="1" x14ac:dyDescent="0.25">
      <c r="B12" s="202" t="s">
        <v>1406</v>
      </c>
      <c r="C12" s="72">
        <f>+'JB Justo'!F162</f>
        <v>0</v>
      </c>
      <c r="D12" s="307">
        <f>+'JB Justo'!D162</f>
        <v>0</v>
      </c>
      <c r="E12" s="32"/>
      <c r="F12" s="72">
        <f>+'JB Justo'!J162</f>
        <v>333074</v>
      </c>
      <c r="G12" s="73"/>
      <c r="H12" s="32"/>
      <c r="I12" s="72">
        <f t="shared" si="0"/>
        <v>-333074</v>
      </c>
      <c r="J12" s="73"/>
    </row>
    <row r="13" spans="2:14" s="71" customFormat="1" x14ac:dyDescent="0.25">
      <c r="B13" s="202" t="s">
        <v>623</v>
      </c>
      <c r="C13" s="72">
        <f>+'Casa Jujuy'!F93</f>
        <v>0</v>
      </c>
      <c r="D13" s="307">
        <f>+'Casa Jujuy'!D93</f>
        <v>0</v>
      </c>
      <c r="E13" s="32"/>
      <c r="F13" s="72">
        <f>+'Casa Jujuy'!G91+'Casa Jujuy'!H91</f>
        <v>750164</v>
      </c>
      <c r="G13" s="73"/>
      <c r="H13" s="32"/>
      <c r="I13" s="72">
        <f t="shared" si="0"/>
        <v>-750164</v>
      </c>
      <c r="J13" s="73"/>
    </row>
    <row r="14" spans="2:14" s="71" customFormat="1" x14ac:dyDescent="0.25">
      <c r="B14" s="202" t="s">
        <v>1643</v>
      </c>
      <c r="C14" s="72">
        <f>+'LM Campos'!F33</f>
        <v>0</v>
      </c>
      <c r="D14" s="307">
        <f>+'LM Campos'!D33</f>
        <v>0</v>
      </c>
      <c r="E14" s="32"/>
      <c r="F14" s="72">
        <f>+'LM Campos'!J33</f>
        <v>38400</v>
      </c>
      <c r="G14" s="73"/>
      <c r="H14" s="32"/>
      <c r="I14" s="72">
        <f t="shared" si="0"/>
        <v>-38400</v>
      </c>
      <c r="J14" s="73"/>
    </row>
    <row r="15" spans="2:14" x14ac:dyDescent="0.25">
      <c r="B15" s="264" t="s">
        <v>559</v>
      </c>
      <c r="C15" s="52">
        <f>+VARIOS!F101</f>
        <v>0</v>
      </c>
      <c r="D15" s="307"/>
      <c r="E15" s="51"/>
      <c r="F15" s="52">
        <f>+VARIOS!G101</f>
        <v>1372264</v>
      </c>
      <c r="G15" s="50"/>
      <c r="H15" s="51"/>
      <c r="I15" s="52">
        <f t="shared" si="0"/>
        <v>-1372264</v>
      </c>
      <c r="J15" s="50"/>
    </row>
    <row r="16" spans="2:14" hidden="1" x14ac:dyDescent="0.25">
      <c r="B16" s="25" t="s">
        <v>106</v>
      </c>
      <c r="C16" s="33" t="s">
        <v>107</v>
      </c>
      <c r="D16" s="309"/>
      <c r="E16" s="35"/>
      <c r="F16" s="33" t="str">
        <f>+C16</f>
        <v>no computa</v>
      </c>
      <c r="G16" s="34"/>
      <c r="H16" s="35"/>
      <c r="I16" s="33" t="str">
        <f>+F16</f>
        <v>no computa</v>
      </c>
    </row>
    <row r="17" spans="2:10" x14ac:dyDescent="0.25">
      <c r="B17" s="202" t="s">
        <v>624</v>
      </c>
      <c r="C17" s="147">
        <f>+Oficina!F93</f>
        <v>0</v>
      </c>
      <c r="D17" s="307">
        <f>+Oficina!D95</f>
        <v>0</v>
      </c>
      <c r="E17" s="148"/>
      <c r="F17" s="26">
        <f>+Oficina!G93+Oficina!I93+Oficina!H93</f>
        <v>365657</v>
      </c>
      <c r="H17" s="32"/>
      <c r="I17" s="26">
        <f>+C17-F17</f>
        <v>-365657</v>
      </c>
    </row>
    <row r="18" spans="2:10" x14ac:dyDescent="0.25">
      <c r="C18" s="26"/>
      <c r="D18" s="307"/>
      <c r="E18" s="32"/>
      <c r="H18" s="32"/>
    </row>
    <row r="19" spans="2:10" ht="16.5" thickBot="1" x14ac:dyDescent="0.3">
      <c r="C19" s="26"/>
      <c r="D19" s="307"/>
      <c r="E19" s="32"/>
      <c r="H19" s="32"/>
    </row>
    <row r="20" spans="2:10" ht="21.75" thickTop="1" x14ac:dyDescent="0.35">
      <c r="B20" s="36"/>
      <c r="C20" s="37">
        <f>SUM(C7:C19)</f>
        <v>94819089.545899987</v>
      </c>
      <c r="D20" s="306">
        <f>SUM(D7:D19)</f>
        <v>4519425.6945315171</v>
      </c>
      <c r="E20" s="39"/>
      <c r="F20" s="37">
        <f>SUM(F7:F19)</f>
        <v>94819089.359999999</v>
      </c>
      <c r="G20" s="38">
        <f>SUM(G7:G19)</f>
        <v>0</v>
      </c>
      <c r="H20" s="39"/>
      <c r="I20" s="37">
        <f>SUM(I7:I19)</f>
        <v>0.18589999340474606</v>
      </c>
      <c r="J20" s="38">
        <f>SUM(J7:J19)</f>
        <v>0</v>
      </c>
    </row>
    <row r="21" spans="2:10" x14ac:dyDescent="0.25">
      <c r="C21" s="149"/>
      <c r="D21" s="149"/>
      <c r="E21" s="35"/>
      <c r="F21" s="149"/>
      <c r="G21" s="149"/>
      <c r="H21" s="35"/>
      <c r="I21" s="149"/>
      <c r="J21" s="149"/>
    </row>
    <row r="22" spans="2:10" x14ac:dyDescent="0.25">
      <c r="C22" s="149"/>
      <c r="D22" s="149"/>
      <c r="E22" s="113"/>
      <c r="F22" s="149"/>
      <c r="G22" s="149"/>
      <c r="H22" s="113"/>
      <c r="I22" s="149"/>
      <c r="J22" s="149"/>
    </row>
    <row r="23" spans="2:10" x14ac:dyDescent="0.25">
      <c r="D23" s="27"/>
    </row>
    <row r="24" spans="2:10" hidden="1" x14ac:dyDescent="0.25">
      <c r="D24" s="27"/>
    </row>
    <row r="25" spans="2:10" hidden="1" x14ac:dyDescent="0.25">
      <c r="D25" s="27"/>
    </row>
    <row r="26" spans="2:10" hidden="1" x14ac:dyDescent="0.25"/>
    <row r="27" spans="2:10" ht="23.25" hidden="1" x14ac:dyDescent="0.35">
      <c r="B27" s="24" t="s">
        <v>165</v>
      </c>
    </row>
    <row r="28" spans="2:10" s="71" customFormat="1" ht="24" hidden="1" thickBot="1" x14ac:dyDescent="0.4">
      <c r="B28" s="70"/>
      <c r="F28" s="72"/>
      <c r="G28" s="73"/>
      <c r="I28" s="72"/>
      <c r="J28" s="73"/>
    </row>
    <row r="29" spans="2:10" hidden="1" x14ac:dyDescent="0.25">
      <c r="C29" s="349" t="s">
        <v>166</v>
      </c>
      <c r="D29" s="349" t="s">
        <v>725</v>
      </c>
      <c r="E29" s="351"/>
      <c r="F29" s="347" t="s">
        <v>167</v>
      </c>
      <c r="G29" s="345" t="s">
        <v>219</v>
      </c>
    </row>
    <row r="30" spans="2:10" ht="15.75" hidden="1" customHeight="1" x14ac:dyDescent="0.25">
      <c r="C30" s="350"/>
      <c r="D30" s="350"/>
      <c r="E30" s="351"/>
      <c r="F30" s="348"/>
      <c r="G30" s="346"/>
      <c r="I30" s="176"/>
    </row>
    <row r="31" spans="2:10" ht="18.75" hidden="1" x14ac:dyDescent="0.3">
      <c r="C31" s="350"/>
      <c r="D31" s="350"/>
      <c r="E31" s="351"/>
      <c r="F31" s="348"/>
      <c r="G31" s="346"/>
      <c r="H31" s="49"/>
      <c r="I31" s="48"/>
      <c r="J31" s="48"/>
    </row>
    <row r="32" spans="2:10" hidden="1" x14ac:dyDescent="0.25">
      <c r="B32" s="25" t="s">
        <v>102</v>
      </c>
      <c r="C32" s="74">
        <v>1150000</v>
      </c>
      <c r="D32" s="74">
        <f>+D7</f>
        <v>1303989.6492677496</v>
      </c>
      <c r="E32" s="32"/>
      <c r="F32" s="74">
        <f t="shared" ref="F32:F38" si="1">+C32-D32</f>
        <v>-153989.64926774963</v>
      </c>
      <c r="G32" s="77">
        <f>+F32</f>
        <v>-153989.64926774963</v>
      </c>
      <c r="H32" s="51"/>
      <c r="I32" s="50"/>
      <c r="J32" s="50"/>
    </row>
    <row r="33" spans="1:13" hidden="1" x14ac:dyDescent="0.25">
      <c r="B33" s="25" t="s">
        <v>103</v>
      </c>
      <c r="C33" s="74">
        <v>970000</v>
      </c>
      <c r="D33" s="74">
        <f>+D8</f>
        <v>1005889.8181818181</v>
      </c>
      <c r="E33" s="32"/>
      <c r="F33" s="74">
        <f t="shared" si="1"/>
        <v>-35889.818181818118</v>
      </c>
      <c r="G33" s="77">
        <f>+F33</f>
        <v>-35889.818181818118</v>
      </c>
      <c r="H33" s="51"/>
      <c r="I33" s="50"/>
      <c r="J33" s="50"/>
    </row>
    <row r="34" spans="1:13" hidden="1" x14ac:dyDescent="0.25">
      <c r="B34" s="25" t="s">
        <v>104</v>
      </c>
      <c r="C34" s="74">
        <v>360000</v>
      </c>
      <c r="D34" s="74">
        <f>+D9</f>
        <v>598863</v>
      </c>
      <c r="E34" s="32"/>
      <c r="F34" s="74">
        <f t="shared" si="1"/>
        <v>-238863</v>
      </c>
      <c r="G34" s="77">
        <f>+F34</f>
        <v>-238863</v>
      </c>
      <c r="H34" s="51"/>
      <c r="I34" s="50"/>
      <c r="J34" s="50"/>
    </row>
    <row r="35" spans="1:13" hidden="1" x14ac:dyDescent="0.25">
      <c r="B35" s="25" t="s">
        <v>105</v>
      </c>
      <c r="C35" s="74">
        <v>1900000</v>
      </c>
      <c r="D35" s="74">
        <f>+D10</f>
        <v>1528683.2270819496</v>
      </c>
      <c r="E35" s="32"/>
      <c r="F35" s="74">
        <f t="shared" si="1"/>
        <v>371316.77291805041</v>
      </c>
      <c r="G35" s="77">
        <f>+F35*0.7</f>
        <v>259921.74104263526</v>
      </c>
      <c r="H35" s="51"/>
      <c r="I35" s="50"/>
      <c r="J35" s="50"/>
    </row>
    <row r="36" spans="1:13" hidden="1" x14ac:dyDescent="0.25">
      <c r="B36" s="202" t="s">
        <v>622</v>
      </c>
      <c r="C36" s="74">
        <v>600000</v>
      </c>
      <c r="D36" s="74">
        <f>+D11</f>
        <v>82000</v>
      </c>
      <c r="E36" s="32"/>
      <c r="F36" s="74">
        <f t="shared" si="1"/>
        <v>518000</v>
      </c>
      <c r="G36" s="77">
        <f>+F36*0.7</f>
        <v>362600</v>
      </c>
      <c r="H36" s="51"/>
      <c r="I36" s="50"/>
      <c r="J36" s="50"/>
    </row>
    <row r="37" spans="1:13" hidden="1" x14ac:dyDescent="0.25">
      <c r="B37" s="202" t="s">
        <v>623</v>
      </c>
      <c r="C37" s="74">
        <v>30000</v>
      </c>
      <c r="D37" s="74">
        <f t="shared" ref="D37" si="2">+D13</f>
        <v>0</v>
      </c>
      <c r="E37" s="32"/>
      <c r="F37" s="74">
        <f t="shared" si="1"/>
        <v>30000</v>
      </c>
      <c r="G37" s="77">
        <f>+F37*0.7</f>
        <v>21000</v>
      </c>
      <c r="H37" s="51"/>
      <c r="I37" s="50"/>
      <c r="J37" s="50"/>
    </row>
    <row r="38" spans="1:13" hidden="1" x14ac:dyDescent="0.25">
      <c r="B38" s="202" t="s">
        <v>624</v>
      </c>
      <c r="C38" s="74">
        <v>20000</v>
      </c>
      <c r="D38" s="74">
        <f>+D17</f>
        <v>0</v>
      </c>
      <c r="E38" s="32"/>
      <c r="F38" s="74">
        <f t="shared" si="1"/>
        <v>20000</v>
      </c>
      <c r="G38" s="77">
        <f>+F38*0.7</f>
        <v>14000</v>
      </c>
      <c r="H38" s="51"/>
      <c r="I38" s="50"/>
      <c r="J38" s="50"/>
    </row>
    <row r="39" spans="1:13" ht="16.5" hidden="1" thickBot="1" x14ac:dyDescent="0.3">
      <c r="B39" s="25" t="s">
        <v>701</v>
      </c>
      <c r="C39" s="75">
        <v>0</v>
      </c>
      <c r="D39" s="74">
        <f>+D15</f>
        <v>0</v>
      </c>
      <c r="E39" s="32"/>
      <c r="F39" s="75">
        <f>+C39-D39</f>
        <v>0</v>
      </c>
      <c r="G39" s="77">
        <f>+F39*0.7</f>
        <v>0</v>
      </c>
      <c r="H39" s="51"/>
      <c r="I39" s="186"/>
      <c r="J39" s="186"/>
    </row>
    <row r="40" spans="1:13" ht="22.5" hidden="1" thickTop="1" thickBot="1" x14ac:dyDescent="0.4">
      <c r="B40" s="36"/>
      <c r="C40" s="231">
        <f>SUM(C32:C39)</f>
        <v>5030000</v>
      </c>
      <c r="D40" s="233">
        <f>SUM(D32:D39)</f>
        <v>4519425.6945315171</v>
      </c>
      <c r="E40" s="39"/>
      <c r="F40" s="230">
        <f>SUM(F32:F39)</f>
        <v>510574.30546848266</v>
      </c>
      <c r="G40" s="76">
        <f>SUM(G32:G39)</f>
        <v>228779.27359306751</v>
      </c>
      <c r="H40" s="53"/>
      <c r="I40" s="187"/>
      <c r="J40" s="187"/>
    </row>
    <row r="41" spans="1:13" hidden="1" x14ac:dyDescent="0.25">
      <c r="D41" s="71"/>
      <c r="F41" s="71"/>
      <c r="G41" s="71"/>
      <c r="H41" s="51"/>
      <c r="I41" s="52"/>
      <c r="J41" s="50"/>
    </row>
    <row r="42" spans="1:13" ht="23.25" x14ac:dyDescent="0.6">
      <c r="C42" s="110"/>
      <c r="D42" s="111"/>
      <c r="E42" s="110"/>
      <c r="F42" s="110"/>
      <c r="G42" s="110"/>
      <c r="H42" s="110"/>
      <c r="K42" s="352" t="s">
        <v>525</v>
      </c>
      <c r="L42" s="352"/>
      <c r="M42" s="339"/>
    </row>
    <row r="43" spans="1:13" s="110" customFormat="1" ht="31.5" x14ac:dyDescent="0.5">
      <c r="A43" s="142" t="s">
        <v>502</v>
      </c>
      <c r="B43" s="138"/>
      <c r="C43" s="138"/>
    </row>
    <row r="44" spans="1:13" s="110" customFormat="1" ht="15" customHeight="1" x14ac:dyDescent="0.25">
      <c r="B44" s="138"/>
      <c r="C44" s="138"/>
      <c r="G44" s="279"/>
      <c r="H44" s="278"/>
      <c r="I44" s="361" t="s">
        <v>857</v>
      </c>
    </row>
    <row r="45" spans="1:13" s="110" customFormat="1" ht="15" customHeight="1" x14ac:dyDescent="0.3">
      <c r="B45" s="150" t="s">
        <v>376</v>
      </c>
      <c r="C45" s="138"/>
      <c r="G45" s="123"/>
      <c r="H45" s="269"/>
      <c r="I45" s="361"/>
    </row>
    <row r="46" spans="1:13" s="139" customFormat="1" ht="27" customHeight="1" x14ac:dyDescent="0.3">
      <c r="A46" s="354" t="s">
        <v>371</v>
      </c>
      <c r="B46" s="355" t="s">
        <v>560</v>
      </c>
      <c r="C46" s="355" t="s">
        <v>378</v>
      </c>
      <c r="D46" s="356" t="s">
        <v>375</v>
      </c>
      <c r="E46" s="358" t="s">
        <v>855</v>
      </c>
      <c r="F46" s="353" t="s">
        <v>377</v>
      </c>
      <c r="G46" s="363" t="s">
        <v>380</v>
      </c>
      <c r="H46" s="360" t="s">
        <v>856</v>
      </c>
      <c r="I46" s="361"/>
      <c r="K46" s="177" t="s">
        <v>513</v>
      </c>
      <c r="L46" s="178" t="s">
        <v>514</v>
      </c>
      <c r="M46" s="178"/>
    </row>
    <row r="47" spans="1:13" s="139" customFormat="1" ht="24" customHeight="1" x14ac:dyDescent="0.3">
      <c r="A47" s="354"/>
      <c r="B47" s="355"/>
      <c r="C47" s="355"/>
      <c r="D47" s="357"/>
      <c r="E47" s="359"/>
      <c r="F47" s="353"/>
      <c r="G47" s="363"/>
      <c r="H47" s="360"/>
      <c r="I47" s="362"/>
      <c r="J47" s="313" t="s">
        <v>1167</v>
      </c>
      <c r="K47" s="177" t="s">
        <v>515</v>
      </c>
      <c r="L47" s="178" t="s">
        <v>512</v>
      </c>
      <c r="M47" s="178"/>
    </row>
    <row r="48" spans="1:13" s="141" customFormat="1" ht="18.75" x14ac:dyDescent="0.3">
      <c r="A48" s="155" t="s">
        <v>102</v>
      </c>
      <c r="B48" s="140">
        <f>+'Venezuela 3558'!G564+'Venezuela 3558'!J564+'Venezuela 3558'!H564+'Venezuela 3558'!I564</f>
        <v>22217045.530000001</v>
      </c>
      <c r="C48" s="151">
        <v>0</v>
      </c>
      <c r="D48" s="157"/>
      <c r="E48" s="158">
        <f>+'Venezuela 3558'!M566</f>
        <v>1246273.6811062577</v>
      </c>
      <c r="F48" s="227">
        <v>1150000</v>
      </c>
      <c r="G48" s="169">
        <f t="shared" ref="G48:G57" si="3">+F48-E48</f>
        <v>-96273.681106257718</v>
      </c>
      <c r="H48" s="218">
        <f>+'Venezuela 3558'!N566</f>
        <v>73304.849008736259</v>
      </c>
      <c r="I48" s="156"/>
      <c r="J48" s="311">
        <f>+G48-H48</f>
        <v>-169578.53011499398</v>
      </c>
      <c r="K48" s="179">
        <v>825000</v>
      </c>
      <c r="L48" s="180">
        <f t="shared" ref="L48:L56" si="4">+F48-K48</f>
        <v>325000</v>
      </c>
      <c r="M48" s="180"/>
    </row>
    <row r="49" spans="1:13" s="141" customFormat="1" ht="18.75" x14ac:dyDescent="0.3">
      <c r="A49" s="155" t="s">
        <v>103</v>
      </c>
      <c r="B49" s="140">
        <f>+Ugarte!G869+Ugarte!J869+Ugarte!H869+Ugarte!I869</f>
        <v>20901103.800000001</v>
      </c>
      <c r="C49" s="151">
        <v>0</v>
      </c>
      <c r="D49" s="157"/>
      <c r="E49" s="158">
        <f>+Ugarte!M871</f>
        <v>1016793.1445823916</v>
      </c>
      <c r="F49" s="168">
        <v>970000</v>
      </c>
      <c r="G49" s="169">
        <f t="shared" si="3"/>
        <v>-46793.1445823916</v>
      </c>
      <c r="H49" s="218">
        <f>+Ugarte!N871</f>
        <v>36248.475199146618</v>
      </c>
      <c r="I49" s="156"/>
      <c r="J49" s="311">
        <f>+G49-H49</f>
        <v>-83041.619781538218</v>
      </c>
      <c r="K49" s="179">
        <v>825000</v>
      </c>
      <c r="L49" s="180">
        <f t="shared" si="4"/>
        <v>145000</v>
      </c>
      <c r="M49" s="180"/>
    </row>
    <row r="50" spans="1:13" s="141" customFormat="1" ht="18.75" x14ac:dyDescent="0.3">
      <c r="A50" s="155" t="s">
        <v>372</v>
      </c>
      <c r="B50" s="140">
        <f>+'JM Paz'!G455+'JM Paz'!H455+'JM Paz'!I455+'JM Paz'!J455</f>
        <v>13008975.33</v>
      </c>
      <c r="C50" s="151">
        <v>0</v>
      </c>
      <c r="D50" s="157"/>
      <c r="E50" s="158">
        <f>+'JM Paz'!M457</f>
        <v>525470.54914081946</v>
      </c>
      <c r="F50" s="168">
        <v>360000</v>
      </c>
      <c r="G50" s="169">
        <f t="shared" si="3"/>
        <v>-165470.54914081946</v>
      </c>
      <c r="H50" s="218">
        <f>+'JM Paz'!N457</f>
        <v>37937.491436176017</v>
      </c>
      <c r="I50" s="156"/>
      <c r="J50" s="311">
        <f>+G50-H50</f>
        <v>-203408.04057699547</v>
      </c>
      <c r="K50" s="179">
        <v>260000</v>
      </c>
      <c r="L50" s="180">
        <f t="shared" si="4"/>
        <v>100000</v>
      </c>
      <c r="M50" s="180"/>
    </row>
    <row r="51" spans="1:13" s="141" customFormat="1" ht="18.75" x14ac:dyDescent="0.3">
      <c r="A51" s="155" t="s">
        <v>373</v>
      </c>
      <c r="B51" s="140">
        <f>+'San Lorenzo'!G428+'San Lorenzo'!J428+'San Lorenzo'!H428+'San Lorenzo'!I428</f>
        <v>33934437.700000003</v>
      </c>
      <c r="C51" s="151">
        <v>0</v>
      </c>
      <c r="D51" s="157"/>
      <c r="E51" s="158">
        <f>+'San Lorenzo'!M430</f>
        <v>1266069.8334738598</v>
      </c>
      <c r="F51" s="315">
        <f>1600000+126950-79820</f>
        <v>1647130</v>
      </c>
      <c r="G51" s="316">
        <f t="shared" si="3"/>
        <v>381060.16652614018</v>
      </c>
      <c r="H51" s="317">
        <f>+'San Lorenzo'!N430</f>
        <v>199596.72598579299</v>
      </c>
      <c r="I51" s="318">
        <f t="shared" ref="I51:I56" si="5">+G51-H51</f>
        <v>181463.44054034719</v>
      </c>
      <c r="J51" s="311"/>
      <c r="K51" s="179">
        <v>1600000</v>
      </c>
      <c r="L51" s="180">
        <f t="shared" si="4"/>
        <v>47130</v>
      </c>
      <c r="M51" s="180"/>
    </row>
    <row r="52" spans="1:13" s="141" customFormat="1" ht="18.75" x14ac:dyDescent="0.3">
      <c r="A52" s="155" t="s">
        <v>622</v>
      </c>
      <c r="B52" s="140">
        <f>+Fournier!G149</f>
        <v>1897968</v>
      </c>
      <c r="C52" s="151">
        <v>0</v>
      </c>
      <c r="D52" s="157"/>
      <c r="E52" s="158">
        <f>+Fournier!M149</f>
        <v>57982.523191179731</v>
      </c>
      <c r="F52" s="168">
        <f>600000-66956</f>
        <v>533044</v>
      </c>
      <c r="G52" s="169">
        <f t="shared" si="3"/>
        <v>475061.47680882027</v>
      </c>
      <c r="H52" s="218">
        <f>+Fournier!N149</f>
        <v>2437.5697729778294</v>
      </c>
      <c r="I52" s="156">
        <f t="shared" si="5"/>
        <v>472623.90703584242</v>
      </c>
      <c r="J52" s="311"/>
      <c r="K52" s="179">
        <v>845000</v>
      </c>
      <c r="L52" s="180">
        <f t="shared" si="4"/>
        <v>-311956</v>
      </c>
      <c r="M52" s="180"/>
    </row>
    <row r="53" spans="1:13" s="141" customFormat="1" ht="18.75" x14ac:dyDescent="0.3">
      <c r="A53" s="155" t="s">
        <v>623</v>
      </c>
      <c r="B53" s="140">
        <f>+'Casa Jujuy'!G91+'Casa Jujuy'!H91</f>
        <v>750164</v>
      </c>
      <c r="C53" s="151">
        <v>0</v>
      </c>
      <c r="D53" s="157"/>
      <c r="E53" s="158">
        <f>+'Casa Jujuy'!K93</f>
        <v>37362.011826569193</v>
      </c>
      <c r="F53" s="168">
        <v>30000</v>
      </c>
      <c r="G53" s="169">
        <f t="shared" si="3"/>
        <v>-7362.0118265691926</v>
      </c>
      <c r="H53" s="218">
        <f>+'Casa Jujuy'!N93</f>
        <v>0</v>
      </c>
      <c r="I53" s="156"/>
      <c r="J53" s="311">
        <f>+G53-H53</f>
        <v>-7362.0118265691926</v>
      </c>
      <c r="K53" s="179">
        <v>30000</v>
      </c>
      <c r="L53" s="180">
        <f t="shared" si="4"/>
        <v>0</v>
      </c>
      <c r="M53" s="180"/>
    </row>
    <row r="54" spans="1:13" s="141" customFormat="1" ht="18.75" x14ac:dyDescent="0.3">
      <c r="A54" s="155" t="s">
        <v>1635</v>
      </c>
      <c r="B54" s="140">
        <f>+'LM Campos'!J33</f>
        <v>38400</v>
      </c>
      <c r="C54" s="151"/>
      <c r="D54" s="157"/>
      <c r="E54" s="158">
        <f>+'LM Campos'!M32</f>
        <v>1048.7185145862559</v>
      </c>
      <c r="F54" s="168"/>
      <c r="G54" s="169">
        <f t="shared" si="3"/>
        <v>-1048.7185145862559</v>
      </c>
      <c r="H54" s="218">
        <f>+'LM Campos'!N32</f>
        <v>0</v>
      </c>
      <c r="I54" s="156"/>
      <c r="J54" s="311">
        <f>+G54-H54</f>
        <v>-1048.7185145862559</v>
      </c>
      <c r="K54" s="179"/>
      <c r="L54" s="180"/>
      <c r="M54" s="180"/>
    </row>
    <row r="55" spans="1:13" s="141" customFormat="1" ht="18.75" x14ac:dyDescent="0.3">
      <c r="A55" s="155" t="s">
        <v>624</v>
      </c>
      <c r="B55" s="140">
        <f>+Oficina!G93+Oficina!I93+Oficina!H93</f>
        <v>365657</v>
      </c>
      <c r="C55" s="151">
        <v>0</v>
      </c>
      <c r="D55" s="157"/>
      <c r="E55" s="158">
        <f>+Oficina!L94</f>
        <v>19104.336468129572</v>
      </c>
      <c r="F55" s="168">
        <v>20000</v>
      </c>
      <c r="G55" s="169">
        <f t="shared" si="3"/>
        <v>895.66353187042841</v>
      </c>
      <c r="H55" s="218">
        <f>+Oficina!O94</f>
        <v>0</v>
      </c>
      <c r="I55" s="156">
        <f t="shared" si="5"/>
        <v>895.66353187042841</v>
      </c>
      <c r="J55" s="311"/>
      <c r="K55" s="179">
        <v>20000</v>
      </c>
      <c r="L55" s="180">
        <f t="shared" si="4"/>
        <v>0</v>
      </c>
      <c r="M55" s="180"/>
    </row>
    <row r="56" spans="1:13" s="141" customFormat="1" ht="18.75" x14ac:dyDescent="0.3">
      <c r="A56" s="295" t="s">
        <v>1156</v>
      </c>
      <c r="B56" s="296"/>
      <c r="C56" s="297"/>
      <c r="D56" s="298"/>
      <c r="E56" s="299">
        <f>+'JB Justo'!M161</f>
        <v>7602.8299590422439</v>
      </c>
      <c r="F56" s="300">
        <f>390000-85287</f>
        <v>304713</v>
      </c>
      <c r="G56" s="301">
        <f t="shared" si="3"/>
        <v>297110.17004095775</v>
      </c>
      <c r="H56" s="302">
        <f>+'JB Justo'!N161</f>
        <v>1253.3190696160191</v>
      </c>
      <c r="I56" s="303">
        <f t="shared" si="5"/>
        <v>295856.85097134172</v>
      </c>
      <c r="J56" s="311"/>
      <c r="K56" s="179">
        <v>390000</v>
      </c>
      <c r="L56" s="180">
        <f t="shared" si="4"/>
        <v>-85287</v>
      </c>
      <c r="M56" s="180"/>
    </row>
    <row r="57" spans="1:13" s="141" customFormat="1" ht="18.75" x14ac:dyDescent="0.3">
      <c r="A57" s="217" t="s">
        <v>637</v>
      </c>
      <c r="B57" s="140">
        <f>+VARIOS!G101:G101</f>
        <v>1372264</v>
      </c>
      <c r="C57" s="151">
        <v>0</v>
      </c>
      <c r="D57" s="157"/>
      <c r="E57" s="218">
        <f>+VARIOS!J101</f>
        <v>56093.82119793359</v>
      </c>
      <c r="F57" s="219">
        <v>0</v>
      </c>
      <c r="G57" s="156">
        <f t="shared" si="3"/>
        <v>-56093.82119793359</v>
      </c>
      <c r="H57" s="218">
        <f>+VARIOS!M101</f>
        <v>0</v>
      </c>
      <c r="I57" s="156"/>
      <c r="J57" s="311"/>
      <c r="K57" s="179"/>
      <c r="L57" s="180"/>
      <c r="M57" s="180"/>
    </row>
    <row r="58" spans="1:13" s="141" customFormat="1" ht="18.75" x14ac:dyDescent="0.3">
      <c r="A58" s="234" t="s">
        <v>1595</v>
      </c>
      <c r="B58" s="235"/>
      <c r="C58" s="236">
        <v>0</v>
      </c>
      <c r="D58" s="167"/>
      <c r="E58" s="281">
        <v>-89474</v>
      </c>
      <c r="F58" s="282">
        <v>0</v>
      </c>
      <c r="G58" s="281">
        <v>0</v>
      </c>
      <c r="H58" s="281">
        <v>0</v>
      </c>
      <c r="I58" s="283"/>
      <c r="J58" s="311"/>
      <c r="K58" s="179"/>
      <c r="L58" s="181"/>
      <c r="M58" s="181"/>
    </row>
    <row r="59" spans="1:13" s="110" customFormat="1" ht="18.75" x14ac:dyDescent="0.3">
      <c r="A59" s="144"/>
      <c r="B59" s="212"/>
      <c r="C59" s="213"/>
      <c r="D59" s="214"/>
      <c r="E59" s="214"/>
      <c r="F59" s="215"/>
      <c r="G59" s="216"/>
      <c r="H59" s="5"/>
      <c r="I59" s="5"/>
      <c r="J59" s="312"/>
      <c r="K59" s="182"/>
      <c r="L59" s="183"/>
      <c r="M59" s="183"/>
    </row>
    <row r="60" spans="1:13" s="110" customFormat="1" ht="19.5" thickBot="1" x14ac:dyDescent="0.35">
      <c r="A60" s="143" t="s">
        <v>374</v>
      </c>
      <c r="B60" s="229">
        <f>SUM(B48:B59)</f>
        <v>94486015.359999999</v>
      </c>
      <c r="C60" s="228">
        <f>SUM(C48:C59)</f>
        <v>0</v>
      </c>
      <c r="D60" s="239"/>
      <c r="E60" s="232">
        <f>SUM(E48:E59)</f>
        <v>4144327.4494607691</v>
      </c>
      <c r="F60" s="265">
        <f>SUM(F48:F59)</f>
        <v>5014887</v>
      </c>
      <c r="G60" s="266">
        <f>SUM(G48:G59)</f>
        <v>781085.55053923081</v>
      </c>
      <c r="H60" s="232">
        <f>SUM(H48:H58)</f>
        <v>350778.43047244579</v>
      </c>
      <c r="I60" s="341">
        <f>SUM(I48:I59)</f>
        <v>950839.86207940173</v>
      </c>
      <c r="J60" s="310">
        <f>SUM(J48:J59)</f>
        <v>-464438.92081468314</v>
      </c>
      <c r="K60" s="184">
        <f>SUM(K48:K59)</f>
        <v>4795000</v>
      </c>
      <c r="L60" s="185">
        <f>SUM(L48:L59)</f>
        <v>219887</v>
      </c>
      <c r="M60" s="185"/>
    </row>
    <row r="61" spans="1:13" s="145" customFormat="1" ht="19.5" thickBot="1" x14ac:dyDescent="0.35">
      <c r="C61" s="152"/>
      <c r="F61" s="267" t="s">
        <v>829</v>
      </c>
      <c r="G61" s="268">
        <f>+G60-G52</f>
        <v>306024.07373041054</v>
      </c>
      <c r="I61" s="268">
        <f>+I60-I52</f>
        <v>478215.95504355931</v>
      </c>
      <c r="J61" s="342"/>
    </row>
    <row r="62" spans="1:13" s="146" customFormat="1" x14ac:dyDescent="0.25">
      <c r="C62" s="153"/>
      <c r="I62" s="149"/>
    </row>
    <row r="63" spans="1:13" s="110" customFormat="1" ht="15" x14ac:dyDescent="0.25">
      <c r="G63" s="154"/>
    </row>
    <row r="64" spans="1:13" x14ac:dyDescent="0.25">
      <c r="B64" s="280" t="s">
        <v>858</v>
      </c>
      <c r="C64" s="280"/>
      <c r="D64" s="280">
        <f>+E60</f>
        <v>4144327.4494607691</v>
      </c>
      <c r="J64" s="25"/>
    </row>
    <row r="65" spans="2:10" x14ac:dyDescent="0.25">
      <c r="B65" s="280" t="s">
        <v>859</v>
      </c>
      <c r="C65" s="280"/>
      <c r="D65" s="304">
        <f>+H60</f>
        <v>350778.43047244579</v>
      </c>
      <c r="J65" s="25"/>
    </row>
    <row r="66" spans="2:10" x14ac:dyDescent="0.25">
      <c r="D66" s="305">
        <f>SUM(D64:D65)</f>
        <v>4495105.8799332147</v>
      </c>
      <c r="J66" s="25"/>
    </row>
    <row r="67" spans="2:10" x14ac:dyDescent="0.25">
      <c r="J67" s="25"/>
    </row>
    <row r="68" spans="2:10" x14ac:dyDescent="0.25">
      <c r="E68" s="25">
        <f>+D20-D66</f>
        <v>24319.814598302357</v>
      </c>
      <c r="J68" s="25"/>
    </row>
    <row r="69" spans="2:10" x14ac:dyDescent="0.25">
      <c r="J69" s="25"/>
    </row>
    <row r="71" spans="2:10" x14ac:dyDescent="0.25">
      <c r="F71" s="25"/>
      <c r="G71" s="25"/>
      <c r="I71" s="25"/>
      <c r="J71" s="25"/>
    </row>
    <row r="72" spans="2:10" x14ac:dyDescent="0.25">
      <c r="F72" s="25"/>
      <c r="G72" s="25"/>
      <c r="I72" s="25"/>
      <c r="J72" s="25"/>
    </row>
  </sheetData>
  <mergeCells count="15">
    <mergeCell ref="K42:L42"/>
    <mergeCell ref="F46:F47"/>
    <mergeCell ref="A46:A47"/>
    <mergeCell ref="B46:B47"/>
    <mergeCell ref="C46:C47"/>
    <mergeCell ref="D46:D47"/>
    <mergeCell ref="E46:E47"/>
    <mergeCell ref="H46:H47"/>
    <mergeCell ref="I44:I47"/>
    <mergeCell ref="G46:G47"/>
    <mergeCell ref="G29:G31"/>
    <mergeCell ref="F29:F31"/>
    <mergeCell ref="D29:D31"/>
    <mergeCell ref="C29:C31"/>
    <mergeCell ref="E29:E31"/>
  </mergeCells>
  <pageMargins left="0.74803149606299213" right="0.74803149606299213" top="0.98425196850393704" bottom="0.98425196850393704" header="0.51181102362204722" footer="0.51181102362204722"/>
  <pageSetup paperSize="9" scale="64" orientation="landscape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4"/>
  <sheetViews>
    <sheetView zoomScale="120" zoomScaleNormal="120" zoomScalePageLayoutView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96" sqref="D96"/>
    </sheetView>
  </sheetViews>
  <sheetFormatPr baseColWidth="10" defaultColWidth="15.140625" defaultRowHeight="15" customHeight="1" x14ac:dyDescent="0.25"/>
  <cols>
    <col min="1" max="1" width="9.28515625" style="159" customWidth="1"/>
    <col min="2" max="2" width="11.28515625" style="159" customWidth="1"/>
    <col min="3" max="3" width="52.42578125" style="159" customWidth="1"/>
    <col min="4" max="4" width="18.7109375" style="112" customWidth="1"/>
    <col min="5" max="5" width="15.28515625" style="62" customWidth="1"/>
    <col min="6" max="6" width="17.28515625" style="62" customWidth="1"/>
    <col min="7" max="9" width="19" style="62" customWidth="1"/>
    <col min="10" max="10" width="16.140625" style="62" customWidth="1"/>
    <col min="11" max="11" width="15.28515625" style="62" customWidth="1"/>
    <col min="12" max="12" width="14.28515625" style="188" customWidth="1"/>
    <col min="13" max="13" width="14.28515625" style="159" customWidth="1"/>
    <col min="14" max="30" width="9.28515625" style="159" customWidth="1"/>
    <col min="31" max="16384" width="15.140625" style="159"/>
  </cols>
  <sheetData>
    <row r="1" spans="2:12" x14ac:dyDescent="0.25">
      <c r="B1" s="1"/>
      <c r="C1" s="7"/>
      <c r="D1" s="114"/>
      <c r="E1" s="58"/>
      <c r="F1" s="58"/>
      <c r="G1" s="58"/>
      <c r="H1" s="58"/>
      <c r="I1" s="58"/>
      <c r="J1" s="58"/>
      <c r="K1" s="58"/>
      <c r="L1" s="3"/>
    </row>
    <row r="2" spans="2:12" x14ac:dyDescent="0.25">
      <c r="B2" s="1"/>
      <c r="C2" s="7"/>
      <c r="D2" s="114"/>
      <c r="E2" s="58"/>
      <c r="F2" s="58"/>
      <c r="G2" s="58"/>
      <c r="H2" s="58"/>
      <c r="I2" s="58"/>
      <c r="J2" s="58"/>
      <c r="K2" s="58"/>
      <c r="L2" s="3"/>
    </row>
    <row r="3" spans="2:12" ht="15.75" thickBot="1" x14ac:dyDescent="0.3">
      <c r="B3" s="1"/>
      <c r="C3" s="7"/>
      <c r="D3" s="114"/>
      <c r="E3" s="58"/>
      <c r="F3" s="58"/>
      <c r="G3" s="58"/>
      <c r="H3" s="58"/>
      <c r="I3" s="58"/>
      <c r="J3" s="58"/>
      <c r="K3" s="58"/>
      <c r="L3" s="3"/>
    </row>
    <row r="4" spans="2:12" ht="15.75" thickBot="1" x14ac:dyDescent="0.3">
      <c r="B4" s="20" t="s">
        <v>0</v>
      </c>
      <c r="C4" s="23" t="s">
        <v>1</v>
      </c>
      <c r="D4" s="115" t="s">
        <v>2</v>
      </c>
      <c r="E4" s="82" t="s">
        <v>3</v>
      </c>
      <c r="F4" s="82" t="s">
        <v>4</v>
      </c>
      <c r="G4" s="82" t="s">
        <v>635</v>
      </c>
      <c r="H4" s="83" t="s">
        <v>636</v>
      </c>
      <c r="I4" s="83" t="s">
        <v>681</v>
      </c>
      <c r="J4" s="42" t="s">
        <v>5</v>
      </c>
      <c r="K4" s="82" t="s">
        <v>3</v>
      </c>
      <c r="L4" s="258" t="s">
        <v>700</v>
      </c>
    </row>
    <row r="5" spans="2:12" x14ac:dyDescent="0.25">
      <c r="B5" s="16" t="s">
        <v>692</v>
      </c>
      <c r="C5" s="214" t="s">
        <v>663</v>
      </c>
      <c r="D5" s="116"/>
      <c r="E5" s="59"/>
      <c r="F5" s="59"/>
      <c r="G5" s="59">
        <v>36000</v>
      </c>
      <c r="H5" s="59"/>
      <c r="I5" s="59"/>
      <c r="J5" s="59">
        <f>+F5-G5-H5-I5</f>
        <v>-36000</v>
      </c>
      <c r="K5" s="59">
        <v>19.14</v>
      </c>
      <c r="L5" s="54">
        <f>(F5+G5+H5+I5)/K5</f>
        <v>1880.8777429467084</v>
      </c>
    </row>
    <row r="6" spans="2:12" x14ac:dyDescent="0.25">
      <c r="B6" s="16" t="s">
        <v>692</v>
      </c>
      <c r="C6" s="5" t="s">
        <v>682</v>
      </c>
      <c r="D6" s="255"/>
      <c r="E6" s="60"/>
      <c r="F6" s="60"/>
      <c r="G6" s="60"/>
      <c r="H6" s="60">
        <v>69200</v>
      </c>
      <c r="I6" s="60"/>
      <c r="J6" s="60">
        <f>+J5+F6-G6-I6-H6</f>
        <v>-105200</v>
      </c>
      <c r="K6" s="59">
        <v>19.14</v>
      </c>
      <c r="L6" s="54">
        <f t="shared" ref="L6:L25" si="0">(F6+G6+H6+I6)/K6</f>
        <v>3615.4649947753396</v>
      </c>
    </row>
    <row r="7" spans="2:12" x14ac:dyDescent="0.25">
      <c r="B7" s="16" t="s">
        <v>692</v>
      </c>
      <c r="C7" s="5" t="s">
        <v>683</v>
      </c>
      <c r="D7" s="255"/>
      <c r="E7" s="60"/>
      <c r="F7" s="60"/>
      <c r="G7" s="60"/>
      <c r="H7" s="60">
        <v>102000</v>
      </c>
      <c r="I7" s="60"/>
      <c r="J7" s="60">
        <f>+J6+F7-G7-I7-H7</f>
        <v>-207200</v>
      </c>
      <c r="K7" s="59">
        <v>19.14</v>
      </c>
      <c r="L7" s="54">
        <f t="shared" si="0"/>
        <v>5329.1536050156737</v>
      </c>
    </row>
    <row r="8" spans="2:12" x14ac:dyDescent="0.25">
      <c r="B8" s="16" t="s">
        <v>692</v>
      </c>
      <c r="C8" s="5" t="s">
        <v>664</v>
      </c>
      <c r="D8" s="255"/>
      <c r="E8" s="60"/>
      <c r="F8" s="60"/>
      <c r="G8" s="60"/>
      <c r="H8" s="60"/>
      <c r="I8" s="60">
        <v>3800</v>
      </c>
      <c r="J8" s="60">
        <f t="shared" ref="J8:J71" si="1">+J7+F8-G8-I8-H8</f>
        <v>-211000</v>
      </c>
      <c r="K8" s="59">
        <v>19.14</v>
      </c>
      <c r="L8" s="54">
        <f t="shared" si="0"/>
        <v>198.53709508881923</v>
      </c>
    </row>
    <row r="9" spans="2:12" x14ac:dyDescent="0.25">
      <c r="B9" s="16" t="s">
        <v>692</v>
      </c>
      <c r="C9" s="5" t="s">
        <v>684</v>
      </c>
      <c r="D9" s="255"/>
      <c r="E9" s="60"/>
      <c r="F9" s="60"/>
      <c r="G9" s="60">
        <v>26500</v>
      </c>
      <c r="H9" s="60"/>
      <c r="I9" s="60"/>
      <c r="J9" s="60">
        <f t="shared" si="1"/>
        <v>-237500</v>
      </c>
      <c r="K9" s="59">
        <v>19.14</v>
      </c>
      <c r="L9" s="54">
        <f t="shared" si="0"/>
        <v>1384.5350052246604</v>
      </c>
    </row>
    <row r="10" spans="2:12" x14ac:dyDescent="0.25">
      <c r="B10" s="16" t="s">
        <v>692</v>
      </c>
      <c r="C10" s="5" t="s">
        <v>665</v>
      </c>
      <c r="D10" s="255"/>
      <c r="E10" s="60"/>
      <c r="F10" s="60"/>
      <c r="G10" s="60">
        <v>11500</v>
      </c>
      <c r="H10" s="60"/>
      <c r="I10" s="60"/>
      <c r="J10" s="60">
        <f t="shared" si="1"/>
        <v>-249000</v>
      </c>
      <c r="K10" s="59">
        <v>19.14</v>
      </c>
      <c r="L10" s="54">
        <f t="shared" si="0"/>
        <v>600.8359456635319</v>
      </c>
    </row>
    <row r="11" spans="2:12" x14ac:dyDescent="0.25">
      <c r="B11" s="16" t="s">
        <v>692</v>
      </c>
      <c r="C11" s="5" t="s">
        <v>666</v>
      </c>
      <c r="D11" s="255"/>
      <c r="E11" s="60"/>
      <c r="F11" s="60"/>
      <c r="G11" s="60"/>
      <c r="H11" s="60">
        <v>7000</v>
      </c>
      <c r="I11" s="60"/>
      <c r="J11" s="60">
        <f t="shared" si="1"/>
        <v>-256000</v>
      </c>
      <c r="K11" s="59">
        <v>19.14</v>
      </c>
      <c r="L11" s="54">
        <f t="shared" si="0"/>
        <v>365.72622779519332</v>
      </c>
    </row>
    <row r="12" spans="2:12" x14ac:dyDescent="0.25">
      <c r="B12" s="16" t="s">
        <v>692</v>
      </c>
      <c r="C12" s="5" t="s">
        <v>182</v>
      </c>
      <c r="D12" s="116"/>
      <c r="E12" s="60"/>
      <c r="F12" s="60"/>
      <c r="G12" s="60">
        <v>3800</v>
      </c>
      <c r="H12" s="60"/>
      <c r="I12" s="60"/>
      <c r="J12" s="60">
        <f t="shared" si="1"/>
        <v>-259800</v>
      </c>
      <c r="K12" s="59">
        <v>19.14</v>
      </c>
      <c r="L12" s="54">
        <f t="shared" si="0"/>
        <v>198.53709508881923</v>
      </c>
    </row>
    <row r="13" spans="2:12" x14ac:dyDescent="0.25">
      <c r="B13" s="16" t="s">
        <v>692</v>
      </c>
      <c r="C13" s="5" t="s">
        <v>208</v>
      </c>
      <c r="D13" s="255"/>
      <c r="E13" s="60"/>
      <c r="F13" s="60"/>
      <c r="G13" s="60"/>
      <c r="H13" s="60">
        <v>12000</v>
      </c>
      <c r="I13" s="60"/>
      <c r="J13" s="60">
        <f t="shared" si="1"/>
        <v>-271800</v>
      </c>
      <c r="K13" s="59">
        <v>19.14</v>
      </c>
      <c r="L13" s="54">
        <f t="shared" si="0"/>
        <v>626.95924764890276</v>
      </c>
    </row>
    <row r="14" spans="2:12" x14ac:dyDescent="0.25">
      <c r="B14" s="16" t="s">
        <v>692</v>
      </c>
      <c r="C14" s="5" t="s">
        <v>666</v>
      </c>
      <c r="D14" s="255"/>
      <c r="E14" s="60"/>
      <c r="F14" s="60"/>
      <c r="G14" s="60"/>
      <c r="H14" s="60">
        <v>4000</v>
      </c>
      <c r="I14" s="60"/>
      <c r="J14" s="60">
        <f t="shared" si="1"/>
        <v>-275800</v>
      </c>
      <c r="K14" s="59">
        <v>19.14</v>
      </c>
      <c r="L14" s="54">
        <f t="shared" si="0"/>
        <v>208.98641588296761</v>
      </c>
    </row>
    <row r="15" spans="2:12" x14ac:dyDescent="0.25">
      <c r="B15" s="16" t="s">
        <v>692</v>
      </c>
      <c r="C15" s="5" t="s">
        <v>685</v>
      </c>
      <c r="D15" s="255"/>
      <c r="E15" s="60"/>
      <c r="F15" s="60"/>
      <c r="G15" s="60">
        <v>10000</v>
      </c>
      <c r="H15" s="60"/>
      <c r="I15" s="60"/>
      <c r="J15" s="60">
        <f t="shared" si="1"/>
        <v>-285800</v>
      </c>
      <c r="K15" s="59">
        <v>19.14</v>
      </c>
      <c r="L15" s="54">
        <f t="shared" si="0"/>
        <v>522.46603970741899</v>
      </c>
    </row>
    <row r="16" spans="2:12" x14ac:dyDescent="0.25">
      <c r="B16" s="16" t="s">
        <v>692</v>
      </c>
      <c r="C16" s="5" t="s">
        <v>686</v>
      </c>
      <c r="D16" s="255"/>
      <c r="E16" s="60"/>
      <c r="F16" s="60"/>
      <c r="G16" s="60">
        <v>3060</v>
      </c>
      <c r="H16" s="60"/>
      <c r="I16" s="60"/>
      <c r="J16" s="60">
        <f t="shared" si="1"/>
        <v>-288860</v>
      </c>
      <c r="K16" s="59">
        <v>19.14</v>
      </c>
      <c r="L16" s="54">
        <f t="shared" si="0"/>
        <v>159.87460815047021</v>
      </c>
    </row>
    <row r="17" spans="2:12" x14ac:dyDescent="0.25">
      <c r="B17" s="16" t="s">
        <v>692</v>
      </c>
      <c r="C17" s="5" t="s">
        <v>687</v>
      </c>
      <c r="D17" s="255"/>
      <c r="E17" s="60"/>
      <c r="F17" s="60"/>
      <c r="G17" s="60"/>
      <c r="H17" s="60"/>
      <c r="I17" s="60">
        <v>2600</v>
      </c>
      <c r="J17" s="60">
        <f t="shared" si="1"/>
        <v>-291460</v>
      </c>
      <c r="K17" s="59">
        <v>19.14</v>
      </c>
      <c r="L17" s="54">
        <f t="shared" si="0"/>
        <v>135.84117032392894</v>
      </c>
    </row>
    <row r="18" spans="2:12" x14ac:dyDescent="0.25">
      <c r="B18" s="16" t="s">
        <v>692</v>
      </c>
      <c r="C18" s="5" t="s">
        <v>211</v>
      </c>
      <c r="D18" s="255"/>
      <c r="E18" s="60"/>
      <c r="F18" s="60"/>
      <c r="G18" s="60">
        <v>12000</v>
      </c>
      <c r="H18" s="60"/>
      <c r="I18" s="60"/>
      <c r="J18" s="60">
        <f t="shared" si="1"/>
        <v>-303460</v>
      </c>
      <c r="K18" s="59">
        <v>19.14</v>
      </c>
      <c r="L18" s="54">
        <f t="shared" si="0"/>
        <v>626.95924764890276</v>
      </c>
    </row>
    <row r="19" spans="2:12" x14ac:dyDescent="0.25">
      <c r="B19" s="16" t="s">
        <v>692</v>
      </c>
      <c r="C19" s="5" t="s">
        <v>182</v>
      </c>
      <c r="D19" s="255"/>
      <c r="E19" s="60"/>
      <c r="F19" s="60"/>
      <c r="G19" s="60">
        <v>4000</v>
      </c>
      <c r="H19" s="60"/>
      <c r="I19" s="60"/>
      <c r="J19" s="60">
        <f t="shared" si="1"/>
        <v>-307460</v>
      </c>
      <c r="K19" s="59">
        <v>19.14</v>
      </c>
      <c r="L19" s="54">
        <f t="shared" si="0"/>
        <v>208.98641588296761</v>
      </c>
    </row>
    <row r="20" spans="2:12" x14ac:dyDescent="0.25">
      <c r="B20" s="16" t="s">
        <v>692</v>
      </c>
      <c r="C20" s="5" t="s">
        <v>688</v>
      </c>
      <c r="D20" s="256"/>
      <c r="E20" s="60"/>
      <c r="F20" s="80"/>
      <c r="G20" s="80"/>
      <c r="H20" s="80">
        <v>5500</v>
      </c>
      <c r="I20" s="80"/>
      <c r="J20" s="60">
        <f t="shared" si="1"/>
        <v>-312960</v>
      </c>
      <c r="K20" s="59">
        <v>19.14</v>
      </c>
      <c r="L20" s="54">
        <f t="shared" si="0"/>
        <v>287.35632183908046</v>
      </c>
    </row>
    <row r="21" spans="2:12" x14ac:dyDescent="0.25">
      <c r="B21" s="16" t="s">
        <v>692</v>
      </c>
      <c r="C21" s="5" t="s">
        <v>689</v>
      </c>
      <c r="D21" s="256"/>
      <c r="E21" s="60"/>
      <c r="F21" s="80"/>
      <c r="G21" s="80">
        <v>1850</v>
      </c>
      <c r="H21" s="80"/>
      <c r="I21" s="80"/>
      <c r="J21" s="60">
        <f t="shared" si="1"/>
        <v>-314810</v>
      </c>
      <c r="K21" s="59">
        <v>19.14</v>
      </c>
      <c r="L21" s="54">
        <f t="shared" si="0"/>
        <v>96.65621734587252</v>
      </c>
    </row>
    <row r="22" spans="2:12" x14ac:dyDescent="0.25">
      <c r="B22" s="16" t="s">
        <v>692</v>
      </c>
      <c r="C22" s="5" t="s">
        <v>690</v>
      </c>
      <c r="D22" s="256"/>
      <c r="E22" s="60"/>
      <c r="F22" s="80"/>
      <c r="G22" s="80">
        <v>9500</v>
      </c>
      <c r="H22" s="80"/>
      <c r="I22" s="80"/>
      <c r="J22" s="60">
        <f t="shared" si="1"/>
        <v>-324310</v>
      </c>
      <c r="K22" s="59">
        <v>19.14</v>
      </c>
      <c r="L22" s="54">
        <f t="shared" si="0"/>
        <v>496.34273772204807</v>
      </c>
    </row>
    <row r="23" spans="2:12" x14ac:dyDescent="0.25">
      <c r="B23" s="16" t="s">
        <v>692</v>
      </c>
      <c r="C23" s="5" t="s">
        <v>691</v>
      </c>
      <c r="D23" s="256"/>
      <c r="E23" s="60"/>
      <c r="F23" s="80"/>
      <c r="G23" s="80">
        <v>23000</v>
      </c>
      <c r="H23" s="80"/>
      <c r="I23" s="80"/>
      <c r="J23" s="60">
        <f t="shared" si="1"/>
        <v>-347310</v>
      </c>
      <c r="K23" s="59">
        <v>19.14</v>
      </c>
      <c r="L23" s="54">
        <f t="shared" si="0"/>
        <v>1201.6718913270638</v>
      </c>
    </row>
    <row r="24" spans="2:12" x14ac:dyDescent="0.25">
      <c r="B24" s="16" t="s">
        <v>692</v>
      </c>
      <c r="C24" s="5" t="s">
        <v>208</v>
      </c>
      <c r="D24" s="256"/>
      <c r="E24" s="60"/>
      <c r="F24" s="80"/>
      <c r="G24" s="80"/>
      <c r="H24" s="80">
        <v>8000</v>
      </c>
      <c r="I24" s="80"/>
      <c r="J24" s="60">
        <f t="shared" si="1"/>
        <v>-355310</v>
      </c>
      <c r="K24" s="59">
        <v>19.14</v>
      </c>
      <c r="L24" s="54">
        <f t="shared" si="0"/>
        <v>417.97283176593521</v>
      </c>
    </row>
    <row r="25" spans="2:12" x14ac:dyDescent="0.25">
      <c r="B25" s="16" t="s">
        <v>692</v>
      </c>
      <c r="C25" s="5" t="s">
        <v>330</v>
      </c>
      <c r="D25" s="256"/>
      <c r="E25" s="60"/>
      <c r="F25" s="80"/>
      <c r="G25" s="80">
        <v>10347</v>
      </c>
      <c r="H25" s="80"/>
      <c r="I25" s="80"/>
      <c r="J25" s="60">
        <f t="shared" si="1"/>
        <v>-365657</v>
      </c>
      <c r="K25" s="59">
        <v>19.14</v>
      </c>
      <c r="L25" s="54">
        <f t="shared" si="0"/>
        <v>540.59561128526639</v>
      </c>
    </row>
    <row r="26" spans="2:12" x14ac:dyDescent="0.25">
      <c r="B26" s="91"/>
      <c r="C26" s="173"/>
      <c r="D26" s="256"/>
      <c r="E26" s="60"/>
      <c r="F26" s="80"/>
      <c r="G26" s="80"/>
      <c r="H26" s="80"/>
      <c r="I26" s="80"/>
      <c r="J26" s="60">
        <f t="shared" si="1"/>
        <v>-365657</v>
      </c>
      <c r="K26" s="60"/>
      <c r="L26" s="54"/>
    </row>
    <row r="27" spans="2:12" x14ac:dyDescent="0.25">
      <c r="B27" s="91"/>
      <c r="C27" s="173"/>
      <c r="D27" s="256"/>
      <c r="E27" s="60"/>
      <c r="F27" s="80"/>
      <c r="G27" s="80"/>
      <c r="H27" s="80"/>
      <c r="I27" s="80"/>
      <c r="J27" s="60">
        <f t="shared" si="1"/>
        <v>-365657</v>
      </c>
      <c r="K27" s="60"/>
      <c r="L27" s="54"/>
    </row>
    <row r="28" spans="2:12" x14ac:dyDescent="0.25">
      <c r="B28" s="91"/>
      <c r="C28" s="173"/>
      <c r="D28" s="256"/>
      <c r="E28" s="60"/>
      <c r="F28" s="80"/>
      <c r="G28" s="80"/>
      <c r="H28" s="80"/>
      <c r="I28" s="80"/>
      <c r="J28" s="60">
        <f t="shared" si="1"/>
        <v>-365657</v>
      </c>
      <c r="K28" s="60"/>
      <c r="L28" s="54"/>
    </row>
    <row r="29" spans="2:12" x14ac:dyDescent="0.25">
      <c r="B29" s="91"/>
      <c r="C29" s="173"/>
      <c r="D29" s="256"/>
      <c r="E29" s="60"/>
      <c r="F29" s="80"/>
      <c r="G29" s="80"/>
      <c r="H29" s="80"/>
      <c r="I29" s="80"/>
      <c r="J29" s="60">
        <f t="shared" si="1"/>
        <v>-365657</v>
      </c>
      <c r="K29" s="60"/>
      <c r="L29" s="54"/>
    </row>
    <row r="30" spans="2:12" x14ac:dyDescent="0.25">
      <c r="B30" s="11"/>
      <c r="C30" s="5"/>
      <c r="D30" s="256"/>
      <c r="E30" s="60"/>
      <c r="F30" s="80"/>
      <c r="G30" s="80"/>
      <c r="H30" s="80"/>
      <c r="I30" s="80"/>
      <c r="J30" s="60">
        <f t="shared" si="1"/>
        <v>-365657</v>
      </c>
      <c r="K30" s="60"/>
      <c r="L30" s="54"/>
    </row>
    <row r="31" spans="2:12" x14ac:dyDescent="0.25">
      <c r="B31" s="11"/>
      <c r="C31" s="5"/>
      <c r="D31" s="118"/>
      <c r="E31" s="60"/>
      <c r="F31" s="80"/>
      <c r="G31" s="80"/>
      <c r="H31" s="80"/>
      <c r="I31" s="80"/>
      <c r="J31" s="60">
        <f t="shared" si="1"/>
        <v>-365657</v>
      </c>
      <c r="K31" s="60"/>
      <c r="L31" s="54"/>
    </row>
    <row r="32" spans="2:12" x14ac:dyDescent="0.25">
      <c r="B32" s="160"/>
      <c r="C32" s="5"/>
      <c r="D32" s="118"/>
      <c r="E32" s="60"/>
      <c r="F32" s="80"/>
      <c r="G32" s="80"/>
      <c r="H32" s="80"/>
      <c r="I32" s="80"/>
      <c r="J32" s="60">
        <f t="shared" si="1"/>
        <v>-365657</v>
      </c>
      <c r="K32" s="60"/>
      <c r="L32" s="54"/>
    </row>
    <row r="33" spans="2:12" x14ac:dyDescent="0.25">
      <c r="B33" s="160"/>
      <c r="C33" s="5"/>
      <c r="D33" s="118"/>
      <c r="E33" s="60"/>
      <c r="F33" s="80"/>
      <c r="G33" s="80"/>
      <c r="H33" s="80"/>
      <c r="I33" s="80"/>
      <c r="J33" s="60">
        <f t="shared" si="1"/>
        <v>-365657</v>
      </c>
      <c r="K33" s="60"/>
      <c r="L33" s="54"/>
    </row>
    <row r="34" spans="2:12" x14ac:dyDescent="0.25">
      <c r="B34" s="160"/>
      <c r="C34" s="5"/>
      <c r="D34" s="118"/>
      <c r="E34" s="60"/>
      <c r="F34" s="80"/>
      <c r="G34" s="80"/>
      <c r="H34" s="80"/>
      <c r="I34" s="80"/>
      <c r="J34" s="60">
        <f t="shared" si="1"/>
        <v>-365657</v>
      </c>
      <c r="K34" s="60"/>
      <c r="L34" s="54"/>
    </row>
    <row r="35" spans="2:12" x14ac:dyDescent="0.25">
      <c r="B35" s="160"/>
      <c r="C35" s="5"/>
      <c r="D35" s="118"/>
      <c r="E35" s="60"/>
      <c r="F35" s="80"/>
      <c r="G35" s="80"/>
      <c r="H35" s="80"/>
      <c r="I35" s="80"/>
      <c r="J35" s="60">
        <f t="shared" si="1"/>
        <v>-365657</v>
      </c>
      <c r="K35" s="60"/>
      <c r="L35" s="54"/>
    </row>
    <row r="36" spans="2:12" x14ac:dyDescent="0.25">
      <c r="B36" s="11"/>
      <c r="C36" s="5"/>
      <c r="D36" s="118"/>
      <c r="E36" s="60"/>
      <c r="F36" s="80"/>
      <c r="G36" s="80"/>
      <c r="H36" s="80"/>
      <c r="I36" s="80"/>
      <c r="J36" s="60">
        <f t="shared" si="1"/>
        <v>-365657</v>
      </c>
      <c r="K36" s="60"/>
      <c r="L36" s="54"/>
    </row>
    <row r="37" spans="2:12" x14ac:dyDescent="0.25">
      <c r="B37" s="11"/>
      <c r="C37" s="5"/>
      <c r="D37" s="118"/>
      <c r="E37" s="60"/>
      <c r="F37" s="80"/>
      <c r="G37" s="80"/>
      <c r="H37" s="80"/>
      <c r="I37" s="80"/>
      <c r="J37" s="60">
        <f t="shared" si="1"/>
        <v>-365657</v>
      </c>
      <c r="K37" s="60"/>
      <c r="L37" s="54"/>
    </row>
    <row r="38" spans="2:12" x14ac:dyDescent="0.25">
      <c r="B38" s="11"/>
      <c r="C38" s="5"/>
      <c r="D38" s="118"/>
      <c r="E38" s="60"/>
      <c r="F38" s="80"/>
      <c r="G38" s="80"/>
      <c r="H38" s="80"/>
      <c r="I38" s="80"/>
      <c r="J38" s="60">
        <f t="shared" si="1"/>
        <v>-365657</v>
      </c>
      <c r="K38" s="60"/>
      <c r="L38" s="54"/>
    </row>
    <row r="39" spans="2:12" x14ac:dyDescent="0.25">
      <c r="B39" s="11"/>
      <c r="C39" s="5"/>
      <c r="D39" s="118"/>
      <c r="E39" s="60"/>
      <c r="F39" s="80"/>
      <c r="G39" s="80"/>
      <c r="H39" s="80"/>
      <c r="I39" s="80"/>
      <c r="J39" s="60">
        <f t="shared" si="1"/>
        <v>-365657</v>
      </c>
      <c r="K39" s="60"/>
      <c r="L39" s="54"/>
    </row>
    <row r="40" spans="2:12" x14ac:dyDescent="0.25">
      <c r="B40" s="11"/>
      <c r="C40" s="5"/>
      <c r="D40" s="118"/>
      <c r="E40" s="60"/>
      <c r="F40" s="80"/>
      <c r="G40" s="80"/>
      <c r="H40" s="80"/>
      <c r="I40" s="80"/>
      <c r="J40" s="60">
        <f t="shared" si="1"/>
        <v>-365657</v>
      </c>
      <c r="K40" s="60"/>
      <c r="L40" s="54"/>
    </row>
    <row r="41" spans="2:12" x14ac:dyDescent="0.25">
      <c r="B41" s="11"/>
      <c r="C41" s="5"/>
      <c r="D41" s="118"/>
      <c r="E41" s="60"/>
      <c r="F41" s="80"/>
      <c r="G41" s="80"/>
      <c r="H41" s="80"/>
      <c r="I41" s="80"/>
      <c r="J41" s="60">
        <f t="shared" si="1"/>
        <v>-365657</v>
      </c>
      <c r="K41" s="60"/>
      <c r="L41" s="54"/>
    </row>
    <row r="42" spans="2:12" x14ac:dyDescent="0.25">
      <c r="B42" s="11"/>
      <c r="C42" s="5"/>
      <c r="D42" s="118"/>
      <c r="E42" s="60"/>
      <c r="F42" s="80"/>
      <c r="G42" s="80"/>
      <c r="H42" s="80"/>
      <c r="I42" s="80"/>
      <c r="J42" s="60">
        <f t="shared" si="1"/>
        <v>-365657</v>
      </c>
      <c r="K42" s="60"/>
      <c r="L42" s="54"/>
    </row>
    <row r="43" spans="2:12" x14ac:dyDescent="0.25">
      <c r="B43" s="11"/>
      <c r="C43" s="5"/>
      <c r="D43" s="118"/>
      <c r="E43" s="60"/>
      <c r="F43" s="80"/>
      <c r="G43" s="80"/>
      <c r="H43" s="80"/>
      <c r="I43" s="80"/>
      <c r="J43" s="60">
        <f t="shared" si="1"/>
        <v>-365657</v>
      </c>
      <c r="K43" s="60"/>
      <c r="L43" s="54"/>
    </row>
    <row r="44" spans="2:12" x14ac:dyDescent="0.25">
      <c r="B44" s="11"/>
      <c r="C44" s="5"/>
      <c r="D44" s="118"/>
      <c r="E44" s="60"/>
      <c r="F44" s="80"/>
      <c r="G44" s="80"/>
      <c r="H44" s="80"/>
      <c r="I44" s="80"/>
      <c r="J44" s="60">
        <f t="shared" si="1"/>
        <v>-365657</v>
      </c>
      <c r="K44" s="60"/>
      <c r="L44" s="54"/>
    </row>
    <row r="45" spans="2:12" x14ac:dyDescent="0.25">
      <c r="B45" s="11"/>
      <c r="C45" s="5"/>
      <c r="D45" s="118"/>
      <c r="E45" s="60"/>
      <c r="F45" s="80"/>
      <c r="G45" s="80"/>
      <c r="H45" s="80"/>
      <c r="I45" s="80"/>
      <c r="J45" s="60">
        <f t="shared" si="1"/>
        <v>-365657</v>
      </c>
      <c r="K45" s="60"/>
      <c r="L45" s="54"/>
    </row>
    <row r="46" spans="2:12" x14ac:dyDescent="0.25">
      <c r="B46" s="91"/>
      <c r="C46" s="173"/>
      <c r="D46" s="136"/>
      <c r="E46" s="63"/>
      <c r="F46" s="98"/>
      <c r="G46" s="98"/>
      <c r="H46" s="98"/>
      <c r="I46" s="80"/>
      <c r="J46" s="60">
        <f t="shared" si="1"/>
        <v>-365657</v>
      </c>
      <c r="K46" s="60"/>
      <c r="L46" s="54"/>
    </row>
    <row r="47" spans="2:12" x14ac:dyDescent="0.25">
      <c r="B47" s="11"/>
      <c r="C47" s="172"/>
      <c r="D47" s="118"/>
      <c r="E47" s="60"/>
      <c r="F47" s="80"/>
      <c r="G47" s="80"/>
      <c r="H47" s="80"/>
      <c r="I47" s="80"/>
      <c r="J47" s="60">
        <f t="shared" si="1"/>
        <v>-365657</v>
      </c>
      <c r="K47" s="60"/>
      <c r="L47" s="54"/>
    </row>
    <row r="48" spans="2:12" x14ac:dyDescent="0.25">
      <c r="B48" s="11"/>
      <c r="C48" s="172"/>
      <c r="D48" s="118"/>
      <c r="E48" s="60"/>
      <c r="F48" s="80"/>
      <c r="G48" s="80"/>
      <c r="H48" s="80"/>
      <c r="I48" s="80"/>
      <c r="J48" s="60">
        <f t="shared" si="1"/>
        <v>-365657</v>
      </c>
      <c r="K48" s="60"/>
      <c r="L48" s="54"/>
    </row>
    <row r="49" spans="2:12" x14ac:dyDescent="0.25">
      <c r="B49" s="91"/>
      <c r="C49" s="175"/>
      <c r="D49" s="136"/>
      <c r="E49" s="63"/>
      <c r="F49" s="98"/>
      <c r="G49" s="98"/>
      <c r="H49" s="98"/>
      <c r="I49" s="80"/>
      <c r="J49" s="60">
        <f t="shared" si="1"/>
        <v>-365657</v>
      </c>
      <c r="K49" s="60"/>
      <c r="L49" s="54"/>
    </row>
    <row r="50" spans="2:12" x14ac:dyDescent="0.25">
      <c r="B50" s="11"/>
      <c r="C50" s="174"/>
      <c r="D50" s="118"/>
      <c r="E50" s="60"/>
      <c r="F50" s="80"/>
      <c r="G50" s="80"/>
      <c r="H50" s="80"/>
      <c r="I50" s="80"/>
      <c r="J50" s="60">
        <f t="shared" si="1"/>
        <v>-365657</v>
      </c>
      <c r="K50" s="60"/>
      <c r="L50" s="54"/>
    </row>
    <row r="51" spans="2:12" x14ac:dyDescent="0.25">
      <c r="B51" s="11"/>
      <c r="C51" s="174"/>
      <c r="D51" s="118"/>
      <c r="E51" s="60"/>
      <c r="F51" s="80"/>
      <c r="G51" s="80"/>
      <c r="H51" s="80"/>
      <c r="I51" s="80"/>
      <c r="J51" s="60">
        <f t="shared" si="1"/>
        <v>-365657</v>
      </c>
      <c r="K51" s="60"/>
      <c r="L51" s="54"/>
    </row>
    <row r="52" spans="2:12" x14ac:dyDescent="0.25">
      <c r="B52" s="11"/>
      <c r="C52" s="174"/>
      <c r="D52" s="118"/>
      <c r="E52" s="60"/>
      <c r="F52" s="80"/>
      <c r="G52" s="80"/>
      <c r="H52" s="80"/>
      <c r="I52" s="80"/>
      <c r="J52" s="60">
        <f t="shared" si="1"/>
        <v>-365657</v>
      </c>
      <c r="K52" s="60"/>
      <c r="L52" s="54"/>
    </row>
    <row r="53" spans="2:12" x14ac:dyDescent="0.25">
      <c r="B53" s="11"/>
      <c r="C53" s="174"/>
      <c r="D53" s="118"/>
      <c r="E53" s="60"/>
      <c r="F53" s="80"/>
      <c r="G53" s="80"/>
      <c r="H53" s="80"/>
      <c r="I53" s="80"/>
      <c r="J53" s="60">
        <f t="shared" si="1"/>
        <v>-365657</v>
      </c>
      <c r="K53" s="60"/>
      <c r="L53" s="54"/>
    </row>
    <row r="54" spans="2:12" x14ac:dyDescent="0.25">
      <c r="B54" s="11"/>
      <c r="C54" s="174"/>
      <c r="D54" s="118"/>
      <c r="E54" s="60"/>
      <c r="F54" s="80"/>
      <c r="G54" s="80"/>
      <c r="H54" s="80"/>
      <c r="I54" s="80"/>
      <c r="J54" s="60">
        <f t="shared" si="1"/>
        <v>-365657</v>
      </c>
      <c r="K54" s="60"/>
      <c r="L54" s="54"/>
    </row>
    <row r="55" spans="2:12" x14ac:dyDescent="0.25">
      <c r="B55" s="11"/>
      <c r="C55" s="174"/>
      <c r="D55" s="118"/>
      <c r="E55" s="60"/>
      <c r="F55" s="80"/>
      <c r="G55" s="80"/>
      <c r="H55" s="80"/>
      <c r="I55" s="80"/>
      <c r="J55" s="60">
        <f t="shared" si="1"/>
        <v>-365657</v>
      </c>
      <c r="K55" s="60"/>
      <c r="L55" s="54"/>
    </row>
    <row r="56" spans="2:12" x14ac:dyDescent="0.25">
      <c r="B56" s="91"/>
      <c r="C56" s="175"/>
      <c r="D56" s="136"/>
      <c r="E56" s="63"/>
      <c r="F56" s="98"/>
      <c r="G56" s="98"/>
      <c r="H56" s="98"/>
      <c r="I56" s="80"/>
      <c r="J56" s="60">
        <f t="shared" si="1"/>
        <v>-365657</v>
      </c>
      <c r="K56" s="60"/>
      <c r="L56" s="54"/>
    </row>
    <row r="57" spans="2:12" x14ac:dyDescent="0.25">
      <c r="B57" s="11"/>
      <c r="C57" s="5"/>
      <c r="D57" s="118"/>
      <c r="E57" s="60"/>
      <c r="F57" s="80"/>
      <c r="G57" s="80"/>
      <c r="H57" s="80"/>
      <c r="I57" s="80"/>
      <c r="J57" s="60">
        <f t="shared" si="1"/>
        <v>-365657</v>
      </c>
      <c r="K57" s="60"/>
      <c r="L57" s="54"/>
    </row>
    <row r="58" spans="2:12" x14ac:dyDescent="0.25">
      <c r="B58" s="11"/>
      <c r="C58" s="5"/>
      <c r="D58" s="118"/>
      <c r="E58" s="60"/>
      <c r="F58" s="80"/>
      <c r="G58" s="80"/>
      <c r="H58" s="80"/>
      <c r="I58" s="80"/>
      <c r="J58" s="60">
        <f t="shared" si="1"/>
        <v>-365657</v>
      </c>
      <c r="K58" s="60"/>
      <c r="L58" s="54"/>
    </row>
    <row r="59" spans="2:12" x14ac:dyDescent="0.25">
      <c r="B59" s="11"/>
      <c r="C59" s="5"/>
      <c r="D59" s="118"/>
      <c r="E59" s="60"/>
      <c r="F59" s="80"/>
      <c r="G59" s="80"/>
      <c r="H59" s="80"/>
      <c r="I59" s="80"/>
      <c r="J59" s="60">
        <f t="shared" si="1"/>
        <v>-365657</v>
      </c>
      <c r="K59" s="60"/>
      <c r="L59" s="54"/>
    </row>
    <row r="60" spans="2:12" x14ac:dyDescent="0.25">
      <c r="B60" s="11"/>
      <c r="C60" s="5"/>
      <c r="D60" s="118"/>
      <c r="E60" s="60"/>
      <c r="F60" s="80"/>
      <c r="G60" s="80"/>
      <c r="H60" s="80"/>
      <c r="I60" s="80"/>
      <c r="J60" s="60">
        <f t="shared" si="1"/>
        <v>-365657</v>
      </c>
      <c r="K60" s="60"/>
      <c r="L60" s="54"/>
    </row>
    <row r="61" spans="2:12" x14ac:dyDescent="0.25">
      <c r="B61" s="11"/>
      <c r="C61" s="14"/>
      <c r="D61" s="118"/>
      <c r="E61" s="60"/>
      <c r="F61" s="80"/>
      <c r="G61" s="80"/>
      <c r="H61" s="80"/>
      <c r="I61" s="80"/>
      <c r="J61" s="60">
        <f t="shared" si="1"/>
        <v>-365657</v>
      </c>
      <c r="K61" s="60"/>
      <c r="L61" s="54"/>
    </row>
    <row r="62" spans="2:12" x14ac:dyDescent="0.25">
      <c r="B62" s="11"/>
      <c r="C62" s="5"/>
      <c r="D62" s="118"/>
      <c r="E62" s="60"/>
      <c r="F62" s="80"/>
      <c r="G62" s="80"/>
      <c r="H62" s="80"/>
      <c r="I62" s="80"/>
      <c r="J62" s="60">
        <f t="shared" si="1"/>
        <v>-365657</v>
      </c>
      <c r="K62" s="60"/>
      <c r="L62" s="54"/>
    </row>
    <row r="63" spans="2:12" x14ac:dyDescent="0.25">
      <c r="B63" s="11"/>
      <c r="C63" s="5"/>
      <c r="D63" s="118"/>
      <c r="E63" s="60"/>
      <c r="F63" s="80"/>
      <c r="G63" s="80"/>
      <c r="H63" s="80"/>
      <c r="I63" s="80"/>
      <c r="J63" s="60">
        <f t="shared" si="1"/>
        <v>-365657</v>
      </c>
      <c r="K63" s="60"/>
      <c r="L63" s="54"/>
    </row>
    <row r="64" spans="2:12" x14ac:dyDescent="0.25">
      <c r="B64" s="11"/>
      <c r="C64" s="5"/>
      <c r="D64" s="118"/>
      <c r="E64" s="60"/>
      <c r="F64" s="80"/>
      <c r="G64" s="80"/>
      <c r="H64" s="80"/>
      <c r="I64" s="80"/>
      <c r="J64" s="60">
        <f t="shared" si="1"/>
        <v>-365657</v>
      </c>
      <c r="K64" s="60"/>
      <c r="L64" s="54"/>
    </row>
    <row r="65" spans="2:12" x14ac:dyDescent="0.25">
      <c r="B65" s="11"/>
      <c r="C65" s="5"/>
      <c r="D65" s="118"/>
      <c r="E65" s="60"/>
      <c r="F65" s="80"/>
      <c r="G65" s="80"/>
      <c r="H65" s="80"/>
      <c r="I65" s="80"/>
      <c r="J65" s="60">
        <f t="shared" si="1"/>
        <v>-365657</v>
      </c>
      <c r="K65" s="60"/>
      <c r="L65" s="54"/>
    </row>
    <row r="66" spans="2:12" x14ac:dyDescent="0.25">
      <c r="B66" s="11"/>
      <c r="C66" s="5"/>
      <c r="D66" s="118"/>
      <c r="E66" s="60"/>
      <c r="F66" s="80"/>
      <c r="G66" s="80"/>
      <c r="H66" s="80"/>
      <c r="I66" s="80"/>
      <c r="J66" s="60">
        <f t="shared" si="1"/>
        <v>-365657</v>
      </c>
      <c r="K66" s="60"/>
      <c r="L66" s="54"/>
    </row>
    <row r="67" spans="2:12" x14ac:dyDescent="0.25">
      <c r="B67" s="11"/>
      <c r="C67" s="5"/>
      <c r="D67" s="118"/>
      <c r="E67" s="60"/>
      <c r="F67" s="80"/>
      <c r="G67" s="80"/>
      <c r="H67" s="80"/>
      <c r="I67" s="80"/>
      <c r="J67" s="60">
        <f t="shared" si="1"/>
        <v>-365657</v>
      </c>
      <c r="K67" s="60"/>
      <c r="L67" s="54"/>
    </row>
    <row r="68" spans="2:12" x14ac:dyDescent="0.25">
      <c r="B68" s="11"/>
      <c r="C68" s="5"/>
      <c r="D68" s="118"/>
      <c r="E68" s="60"/>
      <c r="F68" s="80"/>
      <c r="G68" s="80"/>
      <c r="H68" s="80"/>
      <c r="I68" s="80"/>
      <c r="J68" s="60">
        <f t="shared" si="1"/>
        <v>-365657</v>
      </c>
      <c r="K68" s="60"/>
      <c r="L68" s="54"/>
    </row>
    <row r="69" spans="2:12" x14ac:dyDescent="0.25">
      <c r="B69" s="11"/>
      <c r="C69" s="5"/>
      <c r="D69" s="118"/>
      <c r="E69" s="60"/>
      <c r="F69" s="80"/>
      <c r="G69" s="80"/>
      <c r="H69" s="80"/>
      <c r="I69" s="80"/>
      <c r="J69" s="60">
        <f t="shared" si="1"/>
        <v>-365657</v>
      </c>
      <c r="K69" s="60"/>
      <c r="L69" s="54"/>
    </row>
    <row r="70" spans="2:12" x14ac:dyDescent="0.25">
      <c r="B70" s="11"/>
      <c r="C70" s="5"/>
      <c r="D70" s="118"/>
      <c r="E70" s="60"/>
      <c r="F70" s="80"/>
      <c r="G70" s="80"/>
      <c r="H70" s="80"/>
      <c r="I70" s="80"/>
      <c r="J70" s="60">
        <f t="shared" si="1"/>
        <v>-365657</v>
      </c>
      <c r="K70" s="60"/>
      <c r="L70" s="54"/>
    </row>
    <row r="71" spans="2:12" x14ac:dyDescent="0.25">
      <c r="B71" s="11"/>
      <c r="C71" s="5"/>
      <c r="D71" s="118"/>
      <c r="E71" s="60"/>
      <c r="F71" s="80"/>
      <c r="G71" s="80"/>
      <c r="H71" s="80"/>
      <c r="I71" s="80"/>
      <c r="J71" s="60">
        <f t="shared" si="1"/>
        <v>-365657</v>
      </c>
      <c r="K71" s="60"/>
      <c r="L71" s="54"/>
    </row>
    <row r="72" spans="2:12" x14ac:dyDescent="0.25">
      <c r="B72" s="11"/>
      <c r="C72" s="5"/>
      <c r="D72" s="118"/>
      <c r="E72" s="60"/>
      <c r="F72" s="80"/>
      <c r="G72" s="80"/>
      <c r="H72" s="80"/>
      <c r="I72" s="80"/>
      <c r="J72" s="60">
        <f t="shared" ref="J72:J81" si="2">+J71+F72-G72-I72-H72</f>
        <v>-365657</v>
      </c>
      <c r="K72" s="60"/>
      <c r="L72" s="54"/>
    </row>
    <row r="73" spans="2:12" x14ac:dyDescent="0.25">
      <c r="B73" s="11"/>
      <c r="C73" s="5"/>
      <c r="D73" s="118"/>
      <c r="E73" s="60"/>
      <c r="F73" s="80"/>
      <c r="G73" s="80"/>
      <c r="H73" s="80"/>
      <c r="I73" s="80"/>
      <c r="J73" s="60">
        <f t="shared" si="2"/>
        <v>-365657</v>
      </c>
      <c r="K73" s="60"/>
      <c r="L73" s="54"/>
    </row>
    <row r="74" spans="2:12" x14ac:dyDescent="0.25">
      <c r="B74" s="11"/>
      <c r="C74" s="5"/>
      <c r="D74" s="118"/>
      <c r="E74" s="60"/>
      <c r="F74" s="80"/>
      <c r="G74" s="80"/>
      <c r="H74" s="80"/>
      <c r="I74" s="80"/>
      <c r="J74" s="60">
        <f t="shared" si="2"/>
        <v>-365657</v>
      </c>
      <c r="K74" s="60"/>
      <c r="L74" s="54"/>
    </row>
    <row r="75" spans="2:12" x14ac:dyDescent="0.25">
      <c r="B75" s="11"/>
      <c r="C75" s="5"/>
      <c r="D75" s="118"/>
      <c r="E75" s="60"/>
      <c r="F75" s="80"/>
      <c r="G75" s="80"/>
      <c r="H75" s="80"/>
      <c r="I75" s="80"/>
      <c r="J75" s="60">
        <f t="shared" si="2"/>
        <v>-365657</v>
      </c>
      <c r="K75" s="60"/>
      <c r="L75" s="54"/>
    </row>
    <row r="76" spans="2:12" x14ac:dyDescent="0.25">
      <c r="B76" s="11"/>
      <c r="C76" s="5"/>
      <c r="D76" s="118"/>
      <c r="E76" s="60"/>
      <c r="F76" s="80"/>
      <c r="G76" s="80"/>
      <c r="H76" s="80"/>
      <c r="I76" s="80"/>
      <c r="J76" s="60">
        <f t="shared" si="2"/>
        <v>-365657</v>
      </c>
      <c r="K76" s="60"/>
      <c r="L76" s="54"/>
    </row>
    <row r="77" spans="2:12" x14ac:dyDescent="0.25">
      <c r="B77" s="11"/>
      <c r="C77" s="5"/>
      <c r="D77" s="118"/>
      <c r="E77" s="60"/>
      <c r="F77" s="80"/>
      <c r="G77" s="80"/>
      <c r="H77" s="80"/>
      <c r="I77" s="80"/>
      <c r="J77" s="60">
        <f t="shared" si="2"/>
        <v>-365657</v>
      </c>
      <c r="K77" s="60"/>
      <c r="L77" s="54"/>
    </row>
    <row r="78" spans="2:12" x14ac:dyDescent="0.25">
      <c r="B78" s="11"/>
      <c r="C78" s="5"/>
      <c r="D78" s="118"/>
      <c r="E78" s="60"/>
      <c r="F78" s="80"/>
      <c r="G78" s="80"/>
      <c r="H78" s="80"/>
      <c r="I78" s="80"/>
      <c r="J78" s="60">
        <f t="shared" si="2"/>
        <v>-365657</v>
      </c>
      <c r="K78" s="60"/>
      <c r="L78" s="54"/>
    </row>
    <row r="79" spans="2:12" x14ac:dyDescent="0.25">
      <c r="B79" s="11"/>
      <c r="C79" s="5"/>
      <c r="D79" s="118"/>
      <c r="E79" s="60"/>
      <c r="F79" s="80"/>
      <c r="G79" s="80"/>
      <c r="H79" s="80"/>
      <c r="I79" s="80"/>
      <c r="J79" s="60">
        <f t="shared" si="2"/>
        <v>-365657</v>
      </c>
      <c r="K79" s="60"/>
      <c r="L79" s="54"/>
    </row>
    <row r="80" spans="2:12" x14ac:dyDescent="0.25">
      <c r="B80" s="11"/>
      <c r="C80" s="5"/>
      <c r="D80" s="118"/>
      <c r="E80" s="60"/>
      <c r="F80" s="80"/>
      <c r="G80" s="80"/>
      <c r="H80" s="80"/>
      <c r="I80" s="80"/>
      <c r="J80" s="60">
        <f t="shared" si="2"/>
        <v>-365657</v>
      </c>
      <c r="K80" s="60"/>
      <c r="L80" s="54"/>
    </row>
    <row r="81" spans="2:12" x14ac:dyDescent="0.25">
      <c r="B81" s="11"/>
      <c r="C81" s="5"/>
      <c r="D81" s="118"/>
      <c r="E81" s="60"/>
      <c r="F81" s="80"/>
      <c r="G81" s="80"/>
      <c r="H81" s="80"/>
      <c r="I81" s="80"/>
      <c r="J81" s="60">
        <f t="shared" si="2"/>
        <v>-365657</v>
      </c>
      <c r="K81" s="60"/>
      <c r="L81" s="54"/>
    </row>
    <row r="82" spans="2:12" x14ac:dyDescent="0.25">
      <c r="B82" s="11"/>
      <c r="C82" s="5"/>
      <c r="D82" s="118"/>
      <c r="E82" s="60"/>
      <c r="F82" s="80"/>
      <c r="G82" s="80"/>
      <c r="H82" s="80"/>
      <c r="I82" s="80"/>
      <c r="J82" s="60">
        <f t="shared" ref="J82:J92" si="3">+J81+F82-G82-I82</f>
        <v>-365657</v>
      </c>
      <c r="K82" s="60"/>
      <c r="L82" s="54"/>
    </row>
    <row r="83" spans="2:12" x14ac:dyDescent="0.25">
      <c r="B83" s="11"/>
      <c r="C83" s="5"/>
      <c r="D83" s="118"/>
      <c r="E83" s="60"/>
      <c r="F83" s="80"/>
      <c r="G83" s="80"/>
      <c r="H83" s="80"/>
      <c r="I83" s="80"/>
      <c r="J83" s="60">
        <f t="shared" si="3"/>
        <v>-365657</v>
      </c>
      <c r="K83" s="60"/>
      <c r="L83" s="54"/>
    </row>
    <row r="84" spans="2:12" x14ac:dyDescent="0.25">
      <c r="B84" s="11"/>
      <c r="C84" s="5"/>
      <c r="D84" s="118"/>
      <c r="E84" s="60"/>
      <c r="F84" s="80"/>
      <c r="G84" s="80"/>
      <c r="H84" s="80"/>
      <c r="I84" s="80"/>
      <c r="J84" s="60">
        <f t="shared" si="3"/>
        <v>-365657</v>
      </c>
      <c r="K84" s="60"/>
      <c r="L84" s="54"/>
    </row>
    <row r="85" spans="2:12" x14ac:dyDescent="0.25">
      <c r="B85" s="11"/>
      <c r="C85" s="5"/>
      <c r="D85" s="118"/>
      <c r="E85" s="60"/>
      <c r="F85" s="80"/>
      <c r="G85" s="80"/>
      <c r="H85" s="80"/>
      <c r="I85" s="80"/>
      <c r="J85" s="60">
        <f t="shared" si="3"/>
        <v>-365657</v>
      </c>
      <c r="K85" s="60"/>
      <c r="L85" s="54"/>
    </row>
    <row r="86" spans="2:12" x14ac:dyDescent="0.25">
      <c r="B86" s="11"/>
      <c r="C86" s="5"/>
      <c r="D86" s="118"/>
      <c r="E86" s="60"/>
      <c r="F86" s="80"/>
      <c r="G86" s="80"/>
      <c r="H86" s="80"/>
      <c r="I86" s="80"/>
      <c r="J86" s="60">
        <f t="shared" si="3"/>
        <v>-365657</v>
      </c>
      <c r="K86" s="60"/>
      <c r="L86" s="54"/>
    </row>
    <row r="87" spans="2:12" x14ac:dyDescent="0.25">
      <c r="B87" s="11"/>
      <c r="C87" s="14"/>
      <c r="D87" s="118"/>
      <c r="E87" s="60"/>
      <c r="F87" s="80"/>
      <c r="G87" s="80"/>
      <c r="H87" s="80"/>
      <c r="I87" s="80"/>
      <c r="J87" s="60">
        <f t="shared" si="3"/>
        <v>-365657</v>
      </c>
      <c r="K87" s="60"/>
      <c r="L87" s="54"/>
    </row>
    <row r="88" spans="2:12" x14ac:dyDescent="0.25">
      <c r="B88" s="11"/>
      <c r="C88" s="14"/>
      <c r="D88" s="118"/>
      <c r="E88" s="60"/>
      <c r="F88" s="80"/>
      <c r="G88" s="80"/>
      <c r="H88" s="80"/>
      <c r="I88" s="80"/>
      <c r="J88" s="60">
        <f t="shared" si="3"/>
        <v>-365657</v>
      </c>
      <c r="K88" s="60"/>
      <c r="L88" s="54"/>
    </row>
    <row r="89" spans="2:12" x14ac:dyDescent="0.25">
      <c r="B89" s="11"/>
      <c r="C89" s="14"/>
      <c r="D89" s="118"/>
      <c r="E89" s="60"/>
      <c r="F89" s="80"/>
      <c r="G89" s="80"/>
      <c r="H89" s="80"/>
      <c r="I89" s="80"/>
      <c r="J89" s="60">
        <f t="shared" si="3"/>
        <v>-365657</v>
      </c>
      <c r="K89" s="60"/>
      <c r="L89" s="54"/>
    </row>
    <row r="90" spans="2:12" x14ac:dyDescent="0.25">
      <c r="B90" s="11"/>
      <c r="C90" s="14"/>
      <c r="D90" s="118"/>
      <c r="E90" s="60"/>
      <c r="F90" s="80"/>
      <c r="G90" s="80"/>
      <c r="H90" s="80"/>
      <c r="I90" s="80"/>
      <c r="J90" s="60">
        <f t="shared" si="3"/>
        <v>-365657</v>
      </c>
      <c r="K90" s="60"/>
      <c r="L90" s="54"/>
    </row>
    <row r="91" spans="2:12" x14ac:dyDescent="0.25">
      <c r="B91" s="11"/>
      <c r="C91" s="14"/>
      <c r="D91" s="118"/>
      <c r="E91" s="60"/>
      <c r="F91" s="80"/>
      <c r="G91" s="80"/>
      <c r="H91" s="80"/>
      <c r="I91" s="80"/>
      <c r="J91" s="60">
        <f t="shared" si="3"/>
        <v>-365657</v>
      </c>
      <c r="K91" s="60"/>
      <c r="L91" s="54"/>
    </row>
    <row r="92" spans="2:12" ht="15.75" thickBot="1" x14ac:dyDescent="0.3">
      <c r="B92" s="11"/>
      <c r="C92" s="14"/>
      <c r="D92" s="118"/>
      <c r="E92" s="60"/>
      <c r="F92" s="80"/>
      <c r="G92" s="80"/>
      <c r="H92" s="80"/>
      <c r="I92" s="80"/>
      <c r="J92" s="60">
        <f t="shared" si="3"/>
        <v>-365657</v>
      </c>
      <c r="K92" s="60"/>
      <c r="L92" s="401">
        <f>SUM(L5:L91)</f>
        <v>19104.336468129572</v>
      </c>
    </row>
    <row r="93" spans="2:12" x14ac:dyDescent="0.25">
      <c r="B93" s="78"/>
      <c r="C93" s="79"/>
      <c r="D93" s="393">
        <f>SUM(D5:D92)</f>
        <v>0</v>
      </c>
      <c r="E93" s="397" t="e">
        <f>+F93/D93</f>
        <v>#DIV/0!</v>
      </c>
      <c r="F93" s="391">
        <f>SUM(F5:F92)</f>
        <v>0</v>
      </c>
      <c r="G93" s="94">
        <f>SUM(G5:G92)</f>
        <v>151557</v>
      </c>
      <c r="H93" s="94">
        <f>SUM(H5:H92)</f>
        <v>207700</v>
      </c>
      <c r="I93" s="95">
        <f>SUM(I5:I92)</f>
        <v>6400</v>
      </c>
      <c r="J93" s="395"/>
      <c r="K93" s="60"/>
      <c r="L93" s="402"/>
    </row>
    <row r="94" spans="2:12" ht="15.75" thickBot="1" x14ac:dyDescent="0.3">
      <c r="B94" s="1"/>
      <c r="C94" s="7"/>
      <c r="D94" s="394"/>
      <c r="E94" s="398"/>
      <c r="F94" s="392"/>
      <c r="G94" s="388">
        <f>+G93+I93+H93</f>
        <v>365657</v>
      </c>
      <c r="H94" s="389"/>
      <c r="I94" s="390"/>
      <c r="J94" s="396"/>
      <c r="K94" s="60"/>
      <c r="L94" s="136">
        <f>+L92</f>
        <v>19104.336468129572</v>
      </c>
    </row>
    <row r="95" spans="2:12" x14ac:dyDescent="0.25">
      <c r="B95" s="1"/>
      <c r="C95" s="7"/>
      <c r="D95" s="114">
        <f>+D93</f>
        <v>0</v>
      </c>
      <c r="E95" s="58"/>
      <c r="F95" s="58"/>
      <c r="G95" s="58"/>
      <c r="H95" s="58"/>
      <c r="I95" s="58"/>
      <c r="J95" s="58"/>
      <c r="K95" s="58"/>
      <c r="L95" s="3"/>
    </row>
    <row r="96" spans="2:12" x14ac:dyDescent="0.25">
      <c r="B96" s="1"/>
      <c r="C96" s="7"/>
      <c r="D96" s="114"/>
      <c r="E96" s="58"/>
      <c r="F96" s="58"/>
      <c r="G96" s="58"/>
      <c r="H96" s="58"/>
      <c r="I96" s="58"/>
      <c r="J96" s="58"/>
      <c r="K96" s="58"/>
      <c r="L96" s="3"/>
    </row>
    <row r="97" spans="2:12" x14ac:dyDescent="0.25">
      <c r="B97" s="1"/>
      <c r="C97" s="7"/>
      <c r="D97" s="114"/>
      <c r="E97" s="58" t="e">
        <f>+F93/D93</f>
        <v>#DIV/0!</v>
      </c>
      <c r="F97" s="58"/>
      <c r="G97" s="58"/>
      <c r="H97" s="58"/>
      <c r="I97" s="58"/>
      <c r="J97" s="58"/>
      <c r="K97" s="58"/>
      <c r="L97" s="3"/>
    </row>
    <row r="98" spans="2:12" x14ac:dyDescent="0.25">
      <c r="B98" s="1"/>
      <c r="C98" s="7"/>
      <c r="D98" s="114"/>
      <c r="E98" s="58"/>
      <c r="F98" s="58"/>
      <c r="G98" s="58"/>
      <c r="H98" s="58"/>
      <c r="I98" s="58"/>
      <c r="J98" s="58"/>
      <c r="K98" s="58"/>
      <c r="L98" s="3"/>
    </row>
    <row r="99" spans="2:12" x14ac:dyDescent="0.25">
      <c r="B99" s="1"/>
      <c r="C99" s="7"/>
      <c r="D99" s="114"/>
      <c r="E99" s="58"/>
      <c r="F99" s="58"/>
      <c r="G99" s="58"/>
      <c r="H99" s="58"/>
      <c r="I99" s="58"/>
      <c r="J99" s="58"/>
      <c r="K99" s="58"/>
      <c r="L99" s="3"/>
    </row>
    <row r="100" spans="2:12" x14ac:dyDescent="0.25">
      <c r="B100" s="1"/>
      <c r="C100" s="7"/>
      <c r="D100" s="114"/>
      <c r="E100" s="58"/>
      <c r="F100" s="58"/>
      <c r="G100" s="58"/>
      <c r="H100" s="58"/>
      <c r="I100" s="58"/>
      <c r="J100" s="58"/>
      <c r="K100" s="58"/>
      <c r="L100" s="3"/>
    </row>
    <row r="101" spans="2:12" x14ac:dyDescent="0.25">
      <c r="B101" s="1"/>
      <c r="C101" s="7"/>
      <c r="D101" s="114"/>
      <c r="E101" s="58"/>
      <c r="F101" s="58"/>
      <c r="G101" s="58"/>
      <c r="H101" s="58"/>
      <c r="I101" s="58"/>
      <c r="J101" s="58"/>
      <c r="K101" s="58"/>
      <c r="L101" s="3"/>
    </row>
    <row r="102" spans="2:12" x14ac:dyDescent="0.25">
      <c r="B102" s="1"/>
      <c r="C102" s="7"/>
      <c r="D102" s="114"/>
      <c r="E102" s="58"/>
      <c r="F102" s="58"/>
      <c r="G102" s="58"/>
      <c r="H102" s="58"/>
      <c r="I102" s="58"/>
      <c r="J102" s="58"/>
      <c r="K102" s="58"/>
      <c r="L102" s="3"/>
    </row>
    <row r="103" spans="2:12" x14ac:dyDescent="0.25">
      <c r="B103" s="1"/>
      <c r="C103" s="7"/>
      <c r="D103" s="114"/>
      <c r="E103" s="58"/>
      <c r="F103" s="58"/>
      <c r="G103" s="58"/>
      <c r="H103" s="58"/>
      <c r="I103" s="58"/>
      <c r="J103" s="58"/>
      <c r="K103" s="58"/>
      <c r="L103" s="3"/>
    </row>
    <row r="104" spans="2:12" x14ac:dyDescent="0.25">
      <c r="B104" s="1"/>
      <c r="C104" s="7"/>
      <c r="D104" s="114"/>
      <c r="E104" s="58"/>
      <c r="F104" s="58"/>
      <c r="G104" s="58"/>
      <c r="H104" s="58"/>
      <c r="I104" s="58"/>
      <c r="J104" s="58"/>
      <c r="K104" s="58"/>
      <c r="L104" s="3"/>
    </row>
    <row r="105" spans="2:12" x14ac:dyDescent="0.25">
      <c r="B105" s="1"/>
      <c r="C105" s="7"/>
      <c r="D105" s="114"/>
      <c r="E105" s="58"/>
      <c r="F105" s="58"/>
      <c r="G105" s="58"/>
      <c r="H105" s="58"/>
      <c r="I105" s="58"/>
      <c r="J105" s="58"/>
      <c r="K105" s="58"/>
      <c r="L105" s="3"/>
    </row>
    <row r="106" spans="2:12" x14ac:dyDescent="0.25">
      <c r="B106" s="1"/>
      <c r="C106" s="7"/>
      <c r="D106" s="114"/>
      <c r="E106" s="58"/>
      <c r="F106" s="58"/>
      <c r="G106" s="58"/>
      <c r="H106" s="58"/>
      <c r="I106" s="58"/>
      <c r="J106" s="58"/>
      <c r="K106" s="58"/>
      <c r="L106" s="3"/>
    </row>
    <row r="107" spans="2:12" x14ac:dyDescent="0.25">
      <c r="B107" s="1"/>
      <c r="C107" s="7"/>
      <c r="D107" s="114"/>
      <c r="E107" s="58"/>
      <c r="F107" s="58"/>
      <c r="G107" s="58"/>
      <c r="H107" s="58"/>
      <c r="I107" s="58"/>
      <c r="J107" s="58"/>
      <c r="K107" s="58"/>
      <c r="L107" s="3"/>
    </row>
    <row r="108" spans="2:12" x14ac:dyDescent="0.25">
      <c r="B108" s="1"/>
      <c r="C108" s="7"/>
      <c r="D108" s="114"/>
      <c r="E108" s="58"/>
      <c r="F108" s="58"/>
      <c r="G108" s="58"/>
      <c r="H108" s="58"/>
      <c r="I108" s="58"/>
      <c r="J108" s="58"/>
      <c r="K108" s="58"/>
      <c r="L108" s="3"/>
    </row>
    <row r="109" spans="2:12" x14ac:dyDescent="0.25">
      <c r="B109" s="1"/>
      <c r="C109" s="7"/>
      <c r="D109" s="114"/>
      <c r="E109" s="58"/>
      <c r="F109" s="58"/>
      <c r="G109" s="58"/>
      <c r="H109" s="58"/>
      <c r="I109" s="58"/>
      <c r="J109" s="58"/>
      <c r="K109" s="58"/>
      <c r="L109" s="3"/>
    </row>
    <row r="110" spans="2:12" x14ac:dyDescent="0.25">
      <c r="B110" s="1"/>
      <c r="C110" s="7"/>
      <c r="D110" s="114"/>
      <c r="E110" s="58"/>
      <c r="F110" s="58"/>
      <c r="G110" s="58"/>
      <c r="H110" s="58"/>
      <c r="I110" s="58"/>
      <c r="J110" s="58"/>
      <c r="K110" s="58"/>
      <c r="L110" s="3"/>
    </row>
    <row r="111" spans="2:12" x14ac:dyDescent="0.25">
      <c r="B111" s="1"/>
      <c r="C111" s="7"/>
      <c r="D111" s="114"/>
      <c r="E111" s="58"/>
      <c r="F111" s="58"/>
      <c r="G111" s="58"/>
      <c r="H111" s="58"/>
      <c r="I111" s="58"/>
      <c r="J111" s="58"/>
      <c r="K111" s="58"/>
      <c r="L111" s="3"/>
    </row>
    <row r="112" spans="2:12" x14ac:dyDescent="0.25">
      <c r="B112" s="1"/>
      <c r="C112" s="7"/>
      <c r="D112" s="114"/>
      <c r="E112" s="58"/>
      <c r="F112" s="58"/>
      <c r="G112" s="58"/>
      <c r="H112" s="58"/>
      <c r="I112" s="58"/>
      <c r="J112" s="58"/>
      <c r="K112" s="58"/>
      <c r="L112" s="3"/>
    </row>
    <row r="113" spans="2:12" x14ac:dyDescent="0.25">
      <c r="B113" s="1"/>
      <c r="C113" s="7"/>
      <c r="D113" s="114"/>
      <c r="E113" s="58"/>
      <c r="F113" s="58"/>
      <c r="G113" s="58"/>
      <c r="H113" s="58"/>
      <c r="I113" s="58"/>
      <c r="J113" s="58"/>
      <c r="K113" s="58"/>
      <c r="L113" s="3"/>
    </row>
    <row r="114" spans="2:12" x14ac:dyDescent="0.25">
      <c r="B114" s="1"/>
      <c r="C114" s="7"/>
      <c r="D114" s="114"/>
      <c r="E114" s="58"/>
      <c r="F114" s="58"/>
      <c r="G114" s="58"/>
      <c r="H114" s="58"/>
      <c r="I114" s="58"/>
      <c r="J114" s="58"/>
      <c r="K114" s="58"/>
      <c r="L114" s="3"/>
    </row>
    <row r="115" spans="2:12" x14ac:dyDescent="0.25">
      <c r="B115" s="1"/>
      <c r="C115" s="7"/>
      <c r="D115" s="114"/>
      <c r="E115" s="58"/>
      <c r="F115" s="58"/>
      <c r="G115" s="58"/>
      <c r="H115" s="58"/>
      <c r="I115" s="58"/>
      <c r="J115" s="58"/>
      <c r="K115" s="58"/>
      <c r="L115" s="3"/>
    </row>
    <row r="116" spans="2:12" x14ac:dyDescent="0.25">
      <c r="B116" s="1"/>
      <c r="C116" s="7"/>
      <c r="D116" s="114"/>
      <c r="E116" s="58"/>
      <c r="F116" s="58"/>
      <c r="G116" s="58"/>
      <c r="H116" s="58"/>
      <c r="I116" s="58"/>
      <c r="J116" s="58"/>
      <c r="K116" s="58"/>
      <c r="L116" s="3"/>
    </row>
    <row r="117" spans="2:12" x14ac:dyDescent="0.25">
      <c r="B117" s="1"/>
      <c r="C117" s="7"/>
      <c r="D117" s="114"/>
      <c r="E117" s="58"/>
      <c r="F117" s="58"/>
      <c r="G117" s="58"/>
      <c r="H117" s="58"/>
      <c r="I117" s="58"/>
      <c r="J117" s="58"/>
      <c r="K117" s="58"/>
      <c r="L117" s="3"/>
    </row>
    <row r="118" spans="2:12" x14ac:dyDescent="0.25">
      <c r="B118" s="1"/>
      <c r="C118" s="7"/>
      <c r="D118" s="114"/>
      <c r="E118" s="58"/>
      <c r="F118" s="58"/>
      <c r="G118" s="58"/>
      <c r="H118" s="58"/>
      <c r="I118" s="58"/>
      <c r="J118" s="58"/>
      <c r="K118" s="58"/>
      <c r="L118" s="3"/>
    </row>
    <row r="119" spans="2:12" x14ac:dyDescent="0.25">
      <c r="B119" s="1"/>
      <c r="C119" s="7"/>
      <c r="D119" s="114"/>
      <c r="E119" s="58"/>
      <c r="F119" s="58"/>
      <c r="G119" s="58"/>
      <c r="H119" s="58"/>
      <c r="I119" s="58"/>
      <c r="J119" s="58"/>
      <c r="K119" s="58"/>
      <c r="L119" s="3"/>
    </row>
    <row r="120" spans="2:12" x14ac:dyDescent="0.25">
      <c r="B120" s="1"/>
      <c r="C120" s="7"/>
      <c r="D120" s="114"/>
      <c r="E120" s="58"/>
      <c r="F120" s="58"/>
      <c r="G120" s="58"/>
      <c r="H120" s="58"/>
      <c r="I120" s="58"/>
      <c r="J120" s="58"/>
      <c r="K120" s="58"/>
      <c r="L120" s="3"/>
    </row>
    <row r="121" spans="2:12" x14ac:dyDescent="0.25">
      <c r="B121" s="1"/>
      <c r="C121" s="7"/>
      <c r="D121" s="114"/>
      <c r="E121" s="58"/>
      <c r="F121" s="58"/>
      <c r="G121" s="58"/>
      <c r="H121" s="58"/>
      <c r="I121" s="58"/>
      <c r="J121" s="58"/>
      <c r="K121" s="58"/>
      <c r="L121" s="3"/>
    </row>
    <row r="122" spans="2:12" x14ac:dyDescent="0.25">
      <c r="B122" s="1"/>
      <c r="C122" s="7"/>
      <c r="D122" s="114"/>
      <c r="E122" s="58"/>
      <c r="F122" s="58"/>
      <c r="G122" s="58"/>
      <c r="H122" s="58"/>
      <c r="I122" s="58"/>
      <c r="J122" s="58"/>
      <c r="K122" s="58"/>
      <c r="L122" s="3"/>
    </row>
    <row r="123" spans="2:12" x14ac:dyDescent="0.25">
      <c r="B123" s="1"/>
      <c r="C123" s="7"/>
      <c r="D123" s="114"/>
      <c r="E123" s="58"/>
      <c r="F123" s="58"/>
      <c r="G123" s="58"/>
      <c r="H123" s="58"/>
      <c r="I123" s="58"/>
      <c r="J123" s="58"/>
      <c r="K123" s="58"/>
      <c r="L123" s="3"/>
    </row>
    <row r="124" spans="2:12" x14ac:dyDescent="0.25">
      <c r="B124" s="1"/>
      <c r="C124" s="7"/>
      <c r="D124" s="114"/>
      <c r="E124" s="58"/>
      <c r="F124" s="58"/>
      <c r="G124" s="58"/>
      <c r="H124" s="58"/>
      <c r="I124" s="58"/>
      <c r="J124" s="58"/>
      <c r="K124" s="58"/>
      <c r="L124" s="3"/>
    </row>
    <row r="125" spans="2:12" x14ac:dyDescent="0.25">
      <c r="B125" s="1"/>
      <c r="C125" s="7"/>
      <c r="D125" s="114"/>
      <c r="E125" s="58"/>
      <c r="F125" s="58"/>
      <c r="G125" s="58"/>
      <c r="H125" s="58"/>
      <c r="I125" s="58"/>
      <c r="J125" s="58"/>
      <c r="K125" s="58"/>
      <c r="L125" s="3"/>
    </row>
    <row r="126" spans="2:12" x14ac:dyDescent="0.25">
      <c r="B126" s="1"/>
      <c r="C126" s="7"/>
      <c r="D126" s="114"/>
      <c r="E126" s="58"/>
      <c r="F126" s="58"/>
      <c r="G126" s="58"/>
      <c r="H126" s="58"/>
      <c r="I126" s="58"/>
      <c r="J126" s="58"/>
      <c r="K126" s="58"/>
      <c r="L126" s="3"/>
    </row>
    <row r="127" spans="2:12" x14ac:dyDescent="0.25">
      <c r="B127" s="1"/>
      <c r="C127" s="7"/>
      <c r="D127" s="114"/>
      <c r="E127" s="58"/>
      <c r="F127" s="58"/>
      <c r="G127" s="58"/>
      <c r="H127" s="58"/>
      <c r="I127" s="58"/>
      <c r="J127" s="58"/>
      <c r="K127" s="58"/>
      <c r="L127" s="3"/>
    </row>
    <row r="128" spans="2:12" x14ac:dyDescent="0.25">
      <c r="B128" s="1"/>
      <c r="C128" s="7"/>
      <c r="D128" s="114"/>
      <c r="E128" s="58"/>
      <c r="F128" s="58"/>
      <c r="G128" s="58"/>
      <c r="H128" s="58"/>
      <c r="I128" s="58"/>
      <c r="J128" s="58"/>
      <c r="K128" s="58"/>
      <c r="L128" s="3"/>
    </row>
    <row r="129" spans="2:12" x14ac:dyDescent="0.25">
      <c r="B129" s="1"/>
      <c r="C129" s="7"/>
      <c r="D129" s="114"/>
      <c r="E129" s="58"/>
      <c r="F129" s="58"/>
      <c r="G129" s="58"/>
      <c r="H129" s="58"/>
      <c r="I129" s="58"/>
      <c r="J129" s="58"/>
      <c r="K129" s="58"/>
      <c r="L129" s="3"/>
    </row>
    <row r="130" spans="2:12" x14ac:dyDescent="0.25">
      <c r="B130" s="1"/>
      <c r="C130" s="7"/>
      <c r="D130" s="114"/>
      <c r="E130" s="58"/>
      <c r="F130" s="58"/>
      <c r="G130" s="58"/>
      <c r="H130" s="58"/>
      <c r="I130" s="58"/>
      <c r="J130" s="58"/>
      <c r="K130" s="58"/>
      <c r="L130" s="3"/>
    </row>
    <row r="131" spans="2:12" x14ac:dyDescent="0.25">
      <c r="B131" s="1"/>
      <c r="C131" s="7"/>
      <c r="D131" s="114"/>
      <c r="E131" s="58"/>
      <c r="F131" s="58"/>
      <c r="G131" s="58"/>
      <c r="H131" s="58"/>
      <c r="I131" s="58"/>
      <c r="J131" s="58"/>
      <c r="K131" s="58"/>
      <c r="L131" s="3"/>
    </row>
    <row r="132" spans="2:12" x14ac:dyDescent="0.25">
      <c r="B132" s="1"/>
      <c r="C132" s="7"/>
      <c r="D132" s="114"/>
      <c r="E132" s="58"/>
      <c r="F132" s="58"/>
      <c r="G132" s="58"/>
      <c r="H132" s="58"/>
      <c r="I132" s="58"/>
      <c r="J132" s="58"/>
      <c r="K132" s="58"/>
      <c r="L132" s="3"/>
    </row>
    <row r="133" spans="2:12" x14ac:dyDescent="0.25">
      <c r="B133" s="1"/>
      <c r="C133" s="7"/>
      <c r="D133" s="114"/>
      <c r="E133" s="58"/>
      <c r="F133" s="58"/>
      <c r="G133" s="58"/>
      <c r="H133" s="58"/>
      <c r="I133" s="58"/>
      <c r="J133" s="58"/>
      <c r="K133" s="58"/>
      <c r="L133" s="3"/>
    </row>
    <row r="134" spans="2:12" x14ac:dyDescent="0.25">
      <c r="B134" s="1"/>
      <c r="C134" s="7"/>
      <c r="D134" s="114"/>
      <c r="E134" s="58"/>
      <c r="F134" s="58"/>
      <c r="G134" s="58"/>
      <c r="H134" s="58"/>
      <c r="I134" s="58"/>
      <c r="J134" s="58"/>
      <c r="K134" s="58"/>
      <c r="L134" s="3"/>
    </row>
    <row r="135" spans="2:12" x14ac:dyDescent="0.25">
      <c r="B135" s="1"/>
      <c r="C135" s="7"/>
      <c r="D135" s="114"/>
      <c r="E135" s="58"/>
      <c r="F135" s="58"/>
      <c r="G135" s="58"/>
      <c r="H135" s="58"/>
      <c r="I135" s="58"/>
      <c r="J135" s="58"/>
      <c r="K135" s="58"/>
      <c r="L135" s="3"/>
    </row>
    <row r="136" spans="2:12" x14ac:dyDescent="0.25">
      <c r="B136" s="1"/>
      <c r="C136" s="7"/>
      <c r="D136" s="114"/>
      <c r="E136" s="58"/>
      <c r="F136" s="58"/>
      <c r="G136" s="58"/>
      <c r="H136" s="58"/>
      <c r="I136" s="58"/>
      <c r="J136" s="58"/>
      <c r="K136" s="58"/>
      <c r="L136" s="3"/>
    </row>
    <row r="137" spans="2:12" x14ac:dyDescent="0.25">
      <c r="B137" s="1"/>
      <c r="C137" s="7"/>
      <c r="D137" s="114"/>
      <c r="E137" s="58"/>
      <c r="F137" s="58"/>
      <c r="G137" s="58"/>
      <c r="H137" s="58"/>
      <c r="I137" s="58"/>
      <c r="J137" s="58"/>
      <c r="K137" s="58"/>
      <c r="L137" s="3"/>
    </row>
    <row r="138" spans="2:12" x14ac:dyDescent="0.25">
      <c r="B138" s="1"/>
      <c r="C138" s="7"/>
      <c r="D138" s="114"/>
      <c r="E138" s="58"/>
      <c r="F138" s="58"/>
      <c r="G138" s="58"/>
      <c r="H138" s="58"/>
      <c r="I138" s="58"/>
      <c r="J138" s="58"/>
      <c r="K138" s="58"/>
      <c r="L138" s="3"/>
    </row>
    <row r="139" spans="2:12" x14ac:dyDescent="0.25">
      <c r="B139" s="1"/>
      <c r="C139" s="7"/>
      <c r="D139" s="114"/>
      <c r="E139" s="58"/>
      <c r="F139" s="58"/>
      <c r="G139" s="58"/>
      <c r="H139" s="58"/>
      <c r="I139" s="58"/>
      <c r="J139" s="58"/>
      <c r="K139" s="58"/>
      <c r="L139" s="3"/>
    </row>
    <row r="140" spans="2:12" x14ac:dyDescent="0.25">
      <c r="B140" s="1"/>
      <c r="C140" s="7"/>
      <c r="D140" s="114"/>
      <c r="E140" s="58"/>
      <c r="F140" s="58"/>
      <c r="G140" s="58"/>
      <c r="H140" s="58"/>
      <c r="I140" s="58"/>
      <c r="J140" s="58"/>
      <c r="K140" s="58"/>
      <c r="L140" s="3"/>
    </row>
    <row r="141" spans="2:12" x14ac:dyDescent="0.25">
      <c r="B141" s="1"/>
      <c r="C141" s="7"/>
      <c r="D141" s="114"/>
      <c r="E141" s="58"/>
      <c r="F141" s="58"/>
      <c r="G141" s="58"/>
      <c r="H141" s="58"/>
      <c r="I141" s="58"/>
      <c r="J141" s="58"/>
      <c r="K141" s="58"/>
      <c r="L141" s="3"/>
    </row>
    <row r="142" spans="2:12" x14ac:dyDescent="0.25">
      <c r="B142" s="1"/>
      <c r="C142" s="7"/>
      <c r="D142" s="114"/>
      <c r="E142" s="58"/>
      <c r="F142" s="58"/>
      <c r="G142" s="58"/>
      <c r="H142" s="58"/>
      <c r="I142" s="58"/>
      <c r="J142" s="58"/>
      <c r="K142" s="58"/>
      <c r="L142" s="3"/>
    </row>
    <row r="143" spans="2:12" x14ac:dyDescent="0.25">
      <c r="B143" s="1"/>
      <c r="C143" s="7"/>
      <c r="D143" s="114"/>
      <c r="E143" s="58"/>
      <c r="F143" s="58"/>
      <c r="G143" s="58"/>
      <c r="H143" s="58"/>
      <c r="I143" s="58"/>
      <c r="J143" s="58"/>
      <c r="K143" s="58"/>
      <c r="L143" s="3"/>
    </row>
    <row r="144" spans="2:12" x14ac:dyDescent="0.25">
      <c r="B144" s="1"/>
      <c r="C144" s="7"/>
      <c r="D144" s="114"/>
      <c r="E144" s="58"/>
      <c r="F144" s="58"/>
      <c r="G144" s="58"/>
      <c r="H144" s="58"/>
      <c r="I144" s="58"/>
      <c r="J144" s="58"/>
      <c r="K144" s="58"/>
      <c r="L144" s="3"/>
    </row>
    <row r="145" spans="2:12" x14ac:dyDescent="0.25">
      <c r="B145" s="1"/>
      <c r="C145" s="7"/>
      <c r="D145" s="114"/>
      <c r="E145" s="58"/>
      <c r="F145" s="58"/>
      <c r="G145" s="58"/>
      <c r="H145" s="58"/>
      <c r="I145" s="58"/>
      <c r="J145" s="58"/>
      <c r="K145" s="58"/>
      <c r="L145" s="3"/>
    </row>
    <row r="146" spans="2:12" x14ac:dyDescent="0.25">
      <c r="B146" s="1"/>
      <c r="C146" s="7"/>
      <c r="D146" s="114"/>
      <c r="E146" s="58"/>
      <c r="F146" s="58"/>
      <c r="G146" s="58"/>
      <c r="H146" s="58"/>
      <c r="I146" s="58"/>
      <c r="J146" s="58"/>
      <c r="K146" s="58"/>
      <c r="L146" s="3"/>
    </row>
    <row r="147" spans="2:12" x14ac:dyDescent="0.25">
      <c r="B147" s="1"/>
      <c r="C147" s="7"/>
      <c r="D147" s="114"/>
      <c r="E147" s="58"/>
      <c r="F147" s="58"/>
      <c r="G147" s="58"/>
      <c r="H147" s="58"/>
      <c r="I147" s="58"/>
      <c r="J147" s="58"/>
      <c r="K147" s="58"/>
      <c r="L147" s="3"/>
    </row>
    <row r="148" spans="2:12" x14ac:dyDescent="0.25">
      <c r="B148" s="1"/>
      <c r="C148" s="7"/>
      <c r="D148" s="114"/>
      <c r="E148" s="58"/>
      <c r="F148" s="58"/>
      <c r="G148" s="58"/>
      <c r="H148" s="58"/>
      <c r="I148" s="58"/>
      <c r="J148" s="58"/>
      <c r="K148" s="58"/>
      <c r="L148" s="3"/>
    </row>
    <row r="149" spans="2:12" x14ac:dyDescent="0.25">
      <c r="B149" s="1"/>
      <c r="C149" s="7"/>
      <c r="D149" s="114"/>
      <c r="E149" s="58"/>
      <c r="F149" s="58"/>
      <c r="G149" s="58"/>
      <c r="H149" s="58"/>
      <c r="I149" s="58"/>
      <c r="J149" s="58"/>
      <c r="K149" s="58"/>
      <c r="L149" s="3"/>
    </row>
    <row r="150" spans="2:12" x14ac:dyDescent="0.25">
      <c r="B150" s="1"/>
      <c r="C150" s="7"/>
      <c r="D150" s="114"/>
      <c r="E150" s="58"/>
      <c r="F150" s="58"/>
      <c r="G150" s="58"/>
      <c r="H150" s="58"/>
      <c r="I150" s="58"/>
      <c r="J150" s="58"/>
      <c r="K150" s="58"/>
      <c r="L150" s="3"/>
    </row>
    <row r="151" spans="2:12" x14ac:dyDescent="0.25">
      <c r="B151" s="1"/>
      <c r="C151" s="7"/>
      <c r="D151" s="114"/>
      <c r="E151" s="58"/>
      <c r="F151" s="58"/>
      <c r="G151" s="58"/>
      <c r="H151" s="58"/>
      <c r="I151" s="58"/>
      <c r="J151" s="58"/>
      <c r="K151" s="58"/>
      <c r="L151" s="3"/>
    </row>
    <row r="152" spans="2:12" x14ac:dyDescent="0.25">
      <c r="B152" s="1"/>
      <c r="C152" s="7"/>
      <c r="D152" s="114"/>
      <c r="E152" s="58"/>
      <c r="F152" s="58"/>
      <c r="G152" s="58"/>
      <c r="H152" s="58"/>
      <c r="I152" s="58"/>
      <c r="J152" s="58"/>
      <c r="K152" s="58"/>
      <c r="L152" s="3"/>
    </row>
    <row r="153" spans="2:12" x14ac:dyDescent="0.25">
      <c r="B153" s="1"/>
      <c r="C153" s="7"/>
      <c r="D153" s="114"/>
      <c r="E153" s="58"/>
      <c r="F153" s="58"/>
      <c r="G153" s="58"/>
      <c r="H153" s="58"/>
      <c r="I153" s="58"/>
      <c r="J153" s="58"/>
      <c r="K153" s="58"/>
      <c r="L153" s="3"/>
    </row>
    <row r="154" spans="2:12" x14ac:dyDescent="0.25">
      <c r="B154" s="1"/>
      <c r="C154" s="7"/>
      <c r="D154" s="114"/>
      <c r="E154" s="58"/>
      <c r="F154" s="58"/>
      <c r="G154" s="58"/>
      <c r="H154" s="58"/>
      <c r="I154" s="58"/>
      <c r="J154" s="58"/>
      <c r="K154" s="58"/>
      <c r="L154" s="3"/>
    </row>
    <row r="155" spans="2:12" x14ac:dyDescent="0.25">
      <c r="B155" s="1"/>
      <c r="C155" s="7"/>
      <c r="D155" s="114"/>
      <c r="E155" s="58"/>
      <c r="F155" s="58"/>
      <c r="G155" s="58"/>
      <c r="H155" s="58"/>
      <c r="I155" s="58"/>
      <c r="J155" s="58"/>
      <c r="K155" s="58"/>
      <c r="L155" s="3"/>
    </row>
    <row r="156" spans="2:12" x14ac:dyDescent="0.25">
      <c r="B156" s="1"/>
      <c r="C156" s="7"/>
      <c r="D156" s="114"/>
      <c r="E156" s="58"/>
      <c r="F156" s="58"/>
      <c r="G156" s="58"/>
      <c r="H156" s="58"/>
      <c r="I156" s="58"/>
      <c r="J156" s="58"/>
      <c r="K156" s="58"/>
      <c r="L156" s="3"/>
    </row>
    <row r="157" spans="2:12" x14ac:dyDescent="0.25">
      <c r="B157" s="1"/>
      <c r="C157" s="7"/>
      <c r="D157" s="114"/>
      <c r="E157" s="58"/>
      <c r="F157" s="58"/>
      <c r="G157" s="58"/>
      <c r="H157" s="58"/>
      <c r="I157" s="58"/>
      <c r="J157" s="58"/>
      <c r="K157" s="58"/>
      <c r="L157" s="3"/>
    </row>
    <row r="158" spans="2:12" x14ac:dyDescent="0.25">
      <c r="B158" s="1"/>
      <c r="C158" s="7"/>
      <c r="D158" s="114"/>
      <c r="E158" s="58"/>
      <c r="F158" s="58"/>
      <c r="G158" s="58"/>
      <c r="H158" s="58"/>
      <c r="I158" s="58"/>
      <c r="J158" s="58"/>
      <c r="K158" s="58"/>
      <c r="L158" s="3"/>
    </row>
    <row r="159" spans="2:12" x14ac:dyDescent="0.25">
      <c r="B159" s="1"/>
      <c r="C159" s="7"/>
      <c r="D159" s="114"/>
      <c r="E159" s="58"/>
      <c r="F159" s="58"/>
      <c r="G159" s="58"/>
      <c r="H159" s="58"/>
      <c r="I159" s="58"/>
      <c r="J159" s="58"/>
      <c r="K159" s="58"/>
      <c r="L159" s="3"/>
    </row>
    <row r="160" spans="2:12" x14ac:dyDescent="0.25">
      <c r="B160" s="1"/>
      <c r="C160" s="7"/>
      <c r="D160" s="114"/>
      <c r="E160" s="58"/>
      <c r="F160" s="58"/>
      <c r="G160" s="58"/>
      <c r="H160" s="58"/>
      <c r="I160" s="58"/>
      <c r="J160" s="58"/>
      <c r="K160" s="58"/>
      <c r="L160" s="3"/>
    </row>
    <row r="161" spans="2:12" x14ac:dyDescent="0.25">
      <c r="B161" s="1"/>
      <c r="C161" s="7"/>
      <c r="D161" s="114"/>
      <c r="E161" s="58"/>
      <c r="F161" s="58"/>
      <c r="G161" s="58"/>
      <c r="H161" s="58"/>
      <c r="I161" s="58"/>
      <c r="J161" s="58"/>
      <c r="K161" s="58"/>
      <c r="L161" s="3"/>
    </row>
    <row r="162" spans="2:12" x14ac:dyDescent="0.25">
      <c r="B162" s="1"/>
      <c r="C162" s="7"/>
      <c r="D162" s="114"/>
      <c r="E162" s="58"/>
      <c r="F162" s="58"/>
      <c r="G162" s="58"/>
      <c r="H162" s="58"/>
      <c r="I162" s="58"/>
      <c r="J162" s="58"/>
      <c r="K162" s="58"/>
      <c r="L162" s="3"/>
    </row>
    <row r="163" spans="2:12" x14ac:dyDescent="0.25">
      <c r="B163" s="1"/>
      <c r="C163" s="7"/>
      <c r="D163" s="114"/>
      <c r="E163" s="58"/>
      <c r="F163" s="58"/>
      <c r="G163" s="58"/>
      <c r="H163" s="58"/>
      <c r="I163" s="58"/>
      <c r="J163" s="58"/>
      <c r="K163" s="58"/>
      <c r="L163" s="3"/>
    </row>
    <row r="164" spans="2:12" x14ac:dyDescent="0.25">
      <c r="B164" s="1"/>
      <c r="C164" s="7"/>
      <c r="D164" s="114"/>
      <c r="E164" s="58"/>
      <c r="F164" s="58"/>
      <c r="G164" s="58"/>
      <c r="H164" s="58"/>
      <c r="I164" s="58"/>
      <c r="J164" s="58"/>
      <c r="K164" s="58"/>
      <c r="L164" s="3"/>
    </row>
    <row r="165" spans="2:12" x14ac:dyDescent="0.25">
      <c r="B165" s="1"/>
      <c r="C165" s="7"/>
      <c r="D165" s="114"/>
      <c r="E165" s="58"/>
      <c r="F165" s="58"/>
      <c r="G165" s="58"/>
      <c r="H165" s="58"/>
      <c r="I165" s="58"/>
      <c r="J165" s="58"/>
      <c r="K165" s="58"/>
      <c r="L165" s="3"/>
    </row>
    <row r="166" spans="2:12" x14ac:dyDescent="0.25">
      <c r="B166" s="1"/>
      <c r="C166" s="7"/>
      <c r="D166" s="114"/>
      <c r="E166" s="58"/>
      <c r="F166" s="58"/>
      <c r="G166" s="58"/>
      <c r="H166" s="58"/>
      <c r="I166" s="58"/>
      <c r="J166" s="58"/>
      <c r="K166" s="58"/>
      <c r="L166" s="3"/>
    </row>
    <row r="167" spans="2:12" x14ac:dyDescent="0.25">
      <c r="B167" s="1"/>
      <c r="C167" s="7"/>
      <c r="D167" s="114"/>
      <c r="E167" s="58"/>
      <c r="F167" s="58"/>
      <c r="G167" s="58"/>
      <c r="H167" s="58"/>
      <c r="I167" s="58"/>
      <c r="J167" s="58"/>
      <c r="K167" s="58"/>
      <c r="L167" s="3"/>
    </row>
    <row r="168" spans="2:12" x14ac:dyDescent="0.25">
      <c r="B168" s="1"/>
      <c r="C168" s="7"/>
      <c r="D168" s="114"/>
      <c r="E168" s="58"/>
      <c r="F168" s="58"/>
      <c r="G168" s="58"/>
      <c r="H168" s="58"/>
      <c r="I168" s="58"/>
      <c r="J168" s="58"/>
      <c r="K168" s="58"/>
      <c r="L168" s="3"/>
    </row>
    <row r="169" spans="2:12" x14ac:dyDescent="0.25">
      <c r="B169" s="1"/>
      <c r="C169" s="7"/>
      <c r="D169" s="114"/>
      <c r="E169" s="58"/>
      <c r="F169" s="58"/>
      <c r="G169" s="58"/>
      <c r="H169" s="58"/>
      <c r="I169" s="58"/>
      <c r="J169" s="58"/>
      <c r="K169" s="58"/>
      <c r="L169" s="3"/>
    </row>
    <row r="170" spans="2:12" x14ac:dyDescent="0.25">
      <c r="B170" s="1"/>
      <c r="C170" s="7"/>
      <c r="D170" s="114"/>
      <c r="E170" s="58"/>
      <c r="F170" s="58"/>
      <c r="G170" s="58"/>
      <c r="H170" s="58"/>
      <c r="I170" s="58"/>
      <c r="J170" s="58"/>
      <c r="K170" s="58"/>
      <c r="L170" s="3"/>
    </row>
    <row r="171" spans="2:12" x14ac:dyDescent="0.25">
      <c r="B171" s="1"/>
      <c r="C171" s="7"/>
      <c r="D171" s="114"/>
      <c r="E171" s="58"/>
      <c r="F171" s="58"/>
      <c r="G171" s="58"/>
      <c r="H171" s="58"/>
      <c r="I171" s="58"/>
      <c r="J171" s="58"/>
      <c r="K171" s="58"/>
      <c r="L171" s="3"/>
    </row>
    <row r="172" spans="2:12" x14ac:dyDescent="0.25">
      <c r="B172" s="1"/>
      <c r="C172" s="7"/>
      <c r="D172" s="114"/>
      <c r="E172" s="58"/>
      <c r="F172" s="58"/>
      <c r="G172" s="58"/>
      <c r="H172" s="58"/>
      <c r="I172" s="58"/>
      <c r="J172" s="58"/>
      <c r="K172" s="58"/>
      <c r="L172" s="3"/>
    </row>
    <row r="173" spans="2:12" x14ac:dyDescent="0.25">
      <c r="B173" s="1"/>
      <c r="C173" s="7"/>
      <c r="D173" s="114"/>
      <c r="E173" s="58"/>
      <c r="F173" s="58"/>
      <c r="G173" s="58"/>
      <c r="H173" s="58"/>
      <c r="I173" s="58"/>
      <c r="J173" s="58"/>
      <c r="K173" s="58"/>
      <c r="L173" s="3"/>
    </row>
    <row r="174" spans="2:12" x14ac:dyDescent="0.25">
      <c r="B174" s="1"/>
      <c r="C174" s="7"/>
      <c r="D174" s="114"/>
      <c r="E174" s="58"/>
      <c r="F174" s="58"/>
      <c r="G174" s="58"/>
      <c r="H174" s="58"/>
      <c r="I174" s="58"/>
      <c r="J174" s="58"/>
      <c r="K174" s="58"/>
      <c r="L174" s="3"/>
    </row>
    <row r="175" spans="2:12" x14ac:dyDescent="0.25">
      <c r="B175" s="1"/>
      <c r="C175" s="7"/>
      <c r="D175" s="114"/>
      <c r="E175" s="58"/>
      <c r="F175" s="58"/>
      <c r="G175" s="58"/>
      <c r="H175" s="58"/>
      <c r="I175" s="58"/>
      <c r="J175" s="58"/>
      <c r="K175" s="58"/>
      <c r="L175" s="3"/>
    </row>
    <row r="176" spans="2:12" x14ac:dyDescent="0.25">
      <c r="B176" s="1"/>
      <c r="C176" s="7"/>
      <c r="D176" s="114"/>
      <c r="E176" s="58"/>
      <c r="F176" s="58"/>
      <c r="G176" s="58"/>
      <c r="H176" s="58"/>
      <c r="I176" s="58"/>
      <c r="J176" s="58"/>
      <c r="K176" s="58"/>
      <c r="L176" s="3"/>
    </row>
    <row r="177" spans="2:12" x14ac:dyDescent="0.25">
      <c r="B177" s="1"/>
      <c r="C177" s="7"/>
      <c r="D177" s="114"/>
      <c r="E177" s="58"/>
      <c r="F177" s="58"/>
      <c r="G177" s="58"/>
      <c r="H177" s="58"/>
      <c r="I177" s="58"/>
      <c r="J177" s="58"/>
      <c r="K177" s="58"/>
      <c r="L177" s="3"/>
    </row>
    <row r="178" spans="2:12" x14ac:dyDescent="0.25">
      <c r="B178" s="1"/>
      <c r="C178" s="7"/>
      <c r="D178" s="114"/>
      <c r="E178" s="58"/>
      <c r="F178" s="58"/>
      <c r="G178" s="58"/>
      <c r="H178" s="58"/>
      <c r="I178" s="58"/>
      <c r="J178" s="58"/>
      <c r="K178" s="58"/>
      <c r="L178" s="3"/>
    </row>
    <row r="179" spans="2:12" x14ac:dyDescent="0.25">
      <c r="B179" s="1"/>
      <c r="C179" s="7"/>
      <c r="D179" s="114"/>
      <c r="E179" s="58"/>
      <c r="F179" s="58"/>
      <c r="G179" s="58"/>
      <c r="H179" s="58"/>
      <c r="I179" s="58"/>
      <c r="J179" s="58"/>
      <c r="K179" s="58"/>
      <c r="L179" s="3"/>
    </row>
    <row r="180" spans="2:12" x14ac:dyDescent="0.25">
      <c r="B180" s="1"/>
      <c r="C180" s="7"/>
      <c r="D180" s="114"/>
      <c r="E180" s="58"/>
      <c r="F180" s="58"/>
      <c r="G180" s="58"/>
      <c r="H180" s="58"/>
      <c r="I180" s="58"/>
      <c r="J180" s="58"/>
      <c r="K180" s="58"/>
      <c r="L180" s="3"/>
    </row>
    <row r="181" spans="2:12" x14ac:dyDescent="0.25">
      <c r="B181" s="1"/>
      <c r="C181" s="7"/>
      <c r="D181" s="114"/>
      <c r="E181" s="58"/>
      <c r="F181" s="58"/>
      <c r="G181" s="58"/>
      <c r="H181" s="58"/>
      <c r="I181" s="58"/>
      <c r="J181" s="58"/>
      <c r="K181" s="58"/>
      <c r="L181" s="3"/>
    </row>
    <row r="182" spans="2:12" x14ac:dyDescent="0.25">
      <c r="B182" s="1"/>
      <c r="C182" s="7"/>
      <c r="D182" s="114"/>
      <c r="E182" s="58"/>
      <c r="F182" s="58"/>
      <c r="G182" s="58"/>
      <c r="H182" s="58"/>
      <c r="I182" s="58"/>
      <c r="J182" s="58"/>
      <c r="K182" s="58"/>
      <c r="L182" s="3"/>
    </row>
    <row r="183" spans="2:12" x14ac:dyDescent="0.25">
      <c r="B183" s="1"/>
      <c r="C183" s="7"/>
      <c r="D183" s="114"/>
      <c r="E183" s="58"/>
      <c r="F183" s="58"/>
      <c r="G183" s="58"/>
      <c r="H183" s="58"/>
      <c r="I183" s="58"/>
      <c r="J183" s="58"/>
      <c r="K183" s="58"/>
      <c r="L183" s="3"/>
    </row>
    <row r="184" spans="2:12" x14ac:dyDescent="0.25">
      <c r="B184" s="1"/>
      <c r="C184" s="7"/>
      <c r="D184" s="114"/>
      <c r="E184" s="58"/>
      <c r="F184" s="58"/>
      <c r="G184" s="58"/>
      <c r="H184" s="58"/>
      <c r="I184" s="58"/>
      <c r="J184" s="58"/>
      <c r="K184" s="58"/>
      <c r="L184" s="3"/>
    </row>
    <row r="185" spans="2:12" x14ac:dyDescent="0.25">
      <c r="B185" s="1"/>
      <c r="C185" s="7"/>
      <c r="D185" s="114"/>
      <c r="E185" s="58"/>
      <c r="F185" s="58"/>
      <c r="G185" s="58"/>
      <c r="H185" s="58"/>
      <c r="I185" s="58"/>
      <c r="J185" s="58"/>
      <c r="K185" s="58"/>
      <c r="L185" s="3"/>
    </row>
    <row r="186" spans="2:12" x14ac:dyDescent="0.25">
      <c r="B186" s="1"/>
      <c r="C186" s="7"/>
      <c r="D186" s="114"/>
      <c r="E186" s="58"/>
      <c r="F186" s="58"/>
      <c r="G186" s="58"/>
      <c r="H186" s="58"/>
      <c r="I186" s="58"/>
      <c r="J186" s="58"/>
      <c r="K186" s="58"/>
      <c r="L186" s="3"/>
    </row>
    <row r="187" spans="2:12" x14ac:dyDescent="0.25">
      <c r="B187" s="1"/>
      <c r="C187" s="7"/>
      <c r="D187" s="114"/>
      <c r="E187" s="58"/>
      <c r="F187" s="58"/>
      <c r="G187" s="58"/>
      <c r="H187" s="58"/>
      <c r="I187" s="58"/>
      <c r="J187" s="58"/>
      <c r="K187" s="58"/>
      <c r="L187" s="3"/>
    </row>
    <row r="188" spans="2:12" x14ac:dyDescent="0.25">
      <c r="B188" s="1"/>
      <c r="C188" s="7"/>
      <c r="D188" s="114"/>
      <c r="E188" s="58"/>
      <c r="F188" s="58"/>
      <c r="G188" s="58"/>
      <c r="H188" s="58"/>
      <c r="I188" s="58"/>
      <c r="J188" s="58"/>
      <c r="K188" s="58"/>
      <c r="L188" s="3"/>
    </row>
    <row r="189" spans="2:12" x14ac:dyDescent="0.25">
      <c r="B189" s="1"/>
      <c r="C189" s="7"/>
      <c r="D189" s="114"/>
      <c r="E189" s="58"/>
      <c r="F189" s="58"/>
      <c r="G189" s="58"/>
      <c r="H189" s="58"/>
      <c r="I189" s="58"/>
      <c r="J189" s="58"/>
      <c r="K189" s="58"/>
      <c r="L189" s="3"/>
    </row>
    <row r="190" spans="2:12" x14ac:dyDescent="0.25">
      <c r="B190" s="1"/>
      <c r="C190" s="7"/>
      <c r="D190" s="114"/>
      <c r="E190" s="58"/>
      <c r="F190" s="58"/>
      <c r="G190" s="58"/>
      <c r="H190" s="58"/>
      <c r="I190" s="58"/>
      <c r="J190" s="58"/>
      <c r="K190" s="58"/>
      <c r="L190" s="3"/>
    </row>
    <row r="191" spans="2:12" x14ac:dyDescent="0.25">
      <c r="B191" s="1"/>
      <c r="C191" s="7"/>
      <c r="D191" s="114"/>
      <c r="E191" s="58"/>
      <c r="F191" s="58"/>
      <c r="G191" s="58"/>
      <c r="H191" s="58"/>
      <c r="I191" s="58"/>
      <c r="J191" s="58"/>
      <c r="K191" s="58"/>
      <c r="L191" s="3"/>
    </row>
    <row r="192" spans="2:12" x14ac:dyDescent="0.25">
      <c r="B192" s="1"/>
      <c r="C192" s="7"/>
      <c r="D192" s="114"/>
      <c r="E192" s="58"/>
      <c r="F192" s="58"/>
      <c r="G192" s="58"/>
      <c r="H192" s="58"/>
      <c r="I192" s="58"/>
      <c r="J192" s="58"/>
      <c r="K192" s="58"/>
      <c r="L192" s="3"/>
    </row>
    <row r="193" spans="2:12" x14ac:dyDescent="0.25">
      <c r="B193" s="1"/>
      <c r="C193" s="7"/>
      <c r="D193" s="114"/>
      <c r="E193" s="58"/>
      <c r="F193" s="58"/>
      <c r="G193" s="58"/>
      <c r="H193" s="58"/>
      <c r="I193" s="58"/>
      <c r="J193" s="58"/>
      <c r="K193" s="58"/>
      <c r="L193" s="3"/>
    </row>
    <row r="194" spans="2:12" x14ac:dyDescent="0.25">
      <c r="B194" s="1"/>
      <c r="C194" s="7"/>
      <c r="D194" s="114"/>
      <c r="E194" s="58"/>
      <c r="F194" s="58"/>
      <c r="G194" s="58"/>
      <c r="H194" s="58"/>
      <c r="I194" s="58"/>
      <c r="J194" s="58"/>
      <c r="K194" s="58"/>
      <c r="L194" s="3"/>
    </row>
    <row r="195" spans="2:12" x14ac:dyDescent="0.25">
      <c r="B195" s="1"/>
      <c r="C195" s="7"/>
      <c r="D195" s="114"/>
      <c r="E195" s="58"/>
      <c r="F195" s="58"/>
      <c r="G195" s="58"/>
      <c r="H195" s="58"/>
      <c r="I195" s="58"/>
      <c r="J195" s="58"/>
      <c r="K195" s="58"/>
      <c r="L195" s="3"/>
    </row>
    <row r="196" spans="2:12" x14ac:dyDescent="0.25">
      <c r="B196" s="1"/>
      <c r="C196" s="7"/>
      <c r="D196" s="114"/>
      <c r="E196" s="58"/>
      <c r="F196" s="58"/>
      <c r="G196" s="58"/>
      <c r="H196" s="58"/>
      <c r="I196" s="58"/>
      <c r="J196" s="58"/>
      <c r="K196" s="58"/>
      <c r="L196" s="3"/>
    </row>
    <row r="197" spans="2:12" x14ac:dyDescent="0.25">
      <c r="B197" s="1"/>
      <c r="C197" s="7"/>
      <c r="D197" s="114"/>
      <c r="E197" s="58"/>
      <c r="F197" s="58"/>
      <c r="G197" s="58"/>
      <c r="H197" s="58"/>
      <c r="I197" s="58"/>
      <c r="J197" s="58"/>
      <c r="K197" s="58"/>
      <c r="L197" s="3"/>
    </row>
    <row r="198" spans="2:12" x14ac:dyDescent="0.25">
      <c r="B198" s="1"/>
      <c r="C198" s="7"/>
      <c r="D198" s="114"/>
      <c r="E198" s="58"/>
      <c r="F198" s="58"/>
      <c r="G198" s="58"/>
      <c r="H198" s="58"/>
      <c r="I198" s="58"/>
      <c r="J198" s="58"/>
      <c r="K198" s="58"/>
      <c r="L198" s="3"/>
    </row>
    <row r="199" spans="2:12" x14ac:dyDescent="0.25">
      <c r="B199" s="1"/>
      <c r="C199" s="7"/>
      <c r="D199" s="114"/>
      <c r="E199" s="58"/>
      <c r="F199" s="58"/>
      <c r="G199" s="58"/>
      <c r="H199" s="58"/>
      <c r="I199" s="58"/>
      <c r="J199" s="58"/>
      <c r="K199" s="58"/>
      <c r="L199" s="3"/>
    </row>
    <row r="200" spans="2:12" x14ac:dyDescent="0.25">
      <c r="B200" s="1"/>
      <c r="C200" s="7"/>
      <c r="D200" s="114"/>
      <c r="E200" s="58"/>
      <c r="F200" s="58"/>
      <c r="G200" s="58"/>
      <c r="H200" s="58"/>
      <c r="I200" s="58"/>
      <c r="J200" s="58"/>
      <c r="K200" s="58"/>
      <c r="L200" s="3"/>
    </row>
    <row r="201" spans="2:12" x14ac:dyDescent="0.25">
      <c r="B201" s="1"/>
      <c r="C201" s="7"/>
      <c r="D201" s="114"/>
      <c r="E201" s="58"/>
      <c r="F201" s="58"/>
      <c r="G201" s="58"/>
      <c r="H201" s="58"/>
      <c r="I201" s="58"/>
      <c r="J201" s="58"/>
      <c r="K201" s="58"/>
      <c r="L201" s="3"/>
    </row>
    <row r="202" spans="2:12" x14ac:dyDescent="0.25">
      <c r="B202" s="1"/>
      <c r="C202" s="7"/>
      <c r="D202" s="114"/>
      <c r="E202" s="58"/>
      <c r="F202" s="58"/>
      <c r="G202" s="58"/>
      <c r="H202" s="58"/>
      <c r="I202" s="58"/>
      <c r="J202" s="58"/>
      <c r="K202" s="58"/>
      <c r="L202" s="3"/>
    </row>
    <row r="203" spans="2:12" x14ac:dyDescent="0.25">
      <c r="B203" s="1"/>
      <c r="C203" s="7"/>
      <c r="D203" s="114"/>
      <c r="E203" s="58"/>
      <c r="F203" s="58"/>
      <c r="G203" s="58"/>
      <c r="H203" s="58"/>
      <c r="I203" s="58"/>
      <c r="J203" s="58"/>
      <c r="K203" s="58"/>
      <c r="L203" s="3"/>
    </row>
    <row r="204" spans="2:12" x14ac:dyDescent="0.25">
      <c r="B204" s="1"/>
      <c r="C204" s="7"/>
      <c r="D204" s="114"/>
      <c r="E204" s="58"/>
      <c r="F204" s="58"/>
      <c r="G204" s="58"/>
      <c r="H204" s="58"/>
      <c r="I204" s="58"/>
      <c r="J204" s="58"/>
      <c r="K204" s="58"/>
      <c r="L204" s="3"/>
    </row>
    <row r="205" spans="2:12" x14ac:dyDescent="0.25">
      <c r="B205" s="1"/>
      <c r="C205" s="7"/>
      <c r="D205" s="114"/>
      <c r="E205" s="58"/>
      <c r="F205" s="58"/>
      <c r="G205" s="58"/>
      <c r="H205" s="58"/>
      <c r="I205" s="58"/>
      <c r="J205" s="58"/>
      <c r="K205" s="58"/>
      <c r="L205" s="3"/>
    </row>
    <row r="206" spans="2:12" x14ac:dyDescent="0.25">
      <c r="B206" s="1"/>
      <c r="C206" s="7"/>
      <c r="D206" s="114"/>
      <c r="E206" s="58"/>
      <c r="F206" s="58"/>
      <c r="G206" s="58"/>
      <c r="H206" s="58"/>
      <c r="I206" s="58"/>
      <c r="J206" s="58"/>
      <c r="K206" s="58"/>
      <c r="L206" s="3"/>
    </row>
    <row r="207" spans="2:12" x14ac:dyDescent="0.25">
      <c r="B207" s="1"/>
      <c r="C207" s="7"/>
      <c r="D207" s="114"/>
      <c r="E207" s="58"/>
      <c r="F207" s="58"/>
      <c r="G207" s="58"/>
      <c r="H207" s="58"/>
      <c r="I207" s="58"/>
      <c r="J207" s="58"/>
      <c r="K207" s="58"/>
      <c r="L207" s="3"/>
    </row>
    <row r="208" spans="2:12" x14ac:dyDescent="0.25">
      <c r="B208" s="1"/>
      <c r="C208" s="7"/>
      <c r="D208" s="114"/>
      <c r="E208" s="58"/>
      <c r="F208" s="58"/>
      <c r="G208" s="58"/>
      <c r="H208" s="58"/>
      <c r="I208" s="58"/>
      <c r="J208" s="58"/>
      <c r="K208" s="58"/>
      <c r="L208" s="3"/>
    </row>
    <row r="209" spans="2:12" x14ac:dyDescent="0.25">
      <c r="B209" s="1"/>
      <c r="C209" s="7"/>
      <c r="D209" s="114"/>
      <c r="E209" s="58"/>
      <c r="F209" s="58"/>
      <c r="G209" s="58"/>
      <c r="H209" s="58"/>
      <c r="I209" s="58"/>
      <c r="J209" s="58"/>
      <c r="K209" s="58"/>
      <c r="L209" s="3"/>
    </row>
    <row r="210" spans="2:12" x14ac:dyDescent="0.25">
      <c r="B210" s="1"/>
      <c r="C210" s="7"/>
      <c r="D210" s="114"/>
      <c r="E210" s="58"/>
      <c r="F210" s="58"/>
      <c r="G210" s="58"/>
      <c r="H210" s="58"/>
      <c r="I210" s="58"/>
      <c r="J210" s="58"/>
      <c r="K210" s="58"/>
      <c r="L210" s="3"/>
    </row>
    <row r="211" spans="2:12" x14ac:dyDescent="0.25">
      <c r="B211" s="1"/>
      <c r="C211" s="7"/>
      <c r="D211" s="114"/>
      <c r="E211" s="58"/>
      <c r="F211" s="58"/>
      <c r="G211" s="58"/>
      <c r="H211" s="58"/>
      <c r="I211" s="58"/>
      <c r="J211" s="58"/>
      <c r="K211" s="58"/>
      <c r="L211" s="3"/>
    </row>
    <row r="212" spans="2:12" x14ac:dyDescent="0.25">
      <c r="B212" s="1"/>
      <c r="C212" s="7"/>
      <c r="D212" s="114"/>
      <c r="E212" s="58"/>
      <c r="F212" s="58"/>
      <c r="G212" s="58"/>
      <c r="H212" s="58"/>
      <c r="I212" s="58"/>
      <c r="J212" s="58"/>
      <c r="K212" s="58"/>
      <c r="L212" s="3"/>
    </row>
    <row r="213" spans="2:12" x14ac:dyDescent="0.25">
      <c r="B213" s="1"/>
      <c r="C213" s="7"/>
      <c r="D213" s="114"/>
      <c r="E213" s="58"/>
      <c r="F213" s="58"/>
      <c r="G213" s="58"/>
      <c r="H213" s="58"/>
      <c r="I213" s="58"/>
      <c r="J213" s="58"/>
      <c r="K213" s="58"/>
      <c r="L213" s="3"/>
    </row>
    <row r="214" spans="2:12" x14ac:dyDescent="0.25">
      <c r="B214" s="1"/>
      <c r="C214" s="7"/>
      <c r="D214" s="114"/>
      <c r="E214" s="58"/>
      <c r="F214" s="58"/>
      <c r="G214" s="58"/>
      <c r="H214" s="58"/>
      <c r="I214" s="58"/>
      <c r="J214" s="58"/>
      <c r="K214" s="58"/>
      <c r="L214" s="3"/>
    </row>
    <row r="215" spans="2:12" x14ac:dyDescent="0.25">
      <c r="B215" s="1"/>
      <c r="C215" s="7"/>
      <c r="D215" s="114"/>
      <c r="E215" s="58"/>
      <c r="F215" s="58"/>
      <c r="G215" s="58"/>
      <c r="H215" s="58"/>
      <c r="I215" s="58"/>
      <c r="J215" s="58"/>
      <c r="K215" s="58"/>
      <c r="L215" s="3"/>
    </row>
    <row r="216" spans="2:12" x14ac:dyDescent="0.25">
      <c r="B216" s="1"/>
      <c r="C216" s="7"/>
      <c r="D216" s="114"/>
      <c r="E216" s="58"/>
      <c r="F216" s="58"/>
      <c r="G216" s="58"/>
      <c r="H216" s="58"/>
      <c r="I216" s="58"/>
      <c r="J216" s="58"/>
      <c r="K216" s="58"/>
      <c r="L216" s="3"/>
    </row>
    <row r="217" spans="2:12" x14ac:dyDescent="0.25">
      <c r="B217" s="1"/>
      <c r="C217" s="7"/>
      <c r="D217" s="114"/>
      <c r="E217" s="58"/>
      <c r="F217" s="58"/>
      <c r="G217" s="58"/>
      <c r="H217" s="58"/>
      <c r="I217" s="58"/>
      <c r="J217" s="58"/>
      <c r="K217" s="58"/>
      <c r="L217" s="3"/>
    </row>
    <row r="218" spans="2:12" x14ac:dyDescent="0.25">
      <c r="B218" s="1"/>
      <c r="C218" s="7"/>
      <c r="D218" s="114"/>
      <c r="E218" s="58"/>
      <c r="F218" s="58"/>
      <c r="G218" s="58"/>
      <c r="H218" s="58"/>
      <c r="I218" s="58"/>
      <c r="J218" s="58"/>
      <c r="K218" s="58"/>
      <c r="L218" s="3"/>
    </row>
    <row r="219" spans="2:12" x14ac:dyDescent="0.25">
      <c r="B219" s="1"/>
      <c r="C219" s="7"/>
      <c r="D219" s="114"/>
      <c r="E219" s="58"/>
      <c r="F219" s="58"/>
      <c r="G219" s="58"/>
      <c r="H219" s="58"/>
      <c r="I219" s="58"/>
      <c r="J219" s="58"/>
      <c r="K219" s="58"/>
      <c r="L219" s="3"/>
    </row>
    <row r="220" spans="2:12" x14ac:dyDescent="0.25">
      <c r="B220" s="1"/>
      <c r="C220" s="7"/>
      <c r="D220" s="114"/>
      <c r="E220" s="58"/>
      <c r="F220" s="58"/>
      <c r="G220" s="58"/>
      <c r="H220" s="58"/>
      <c r="I220" s="58"/>
      <c r="J220" s="58"/>
      <c r="K220" s="58"/>
      <c r="L220" s="3"/>
    </row>
    <row r="221" spans="2:12" x14ac:dyDescent="0.25">
      <c r="B221" s="1"/>
      <c r="C221" s="7"/>
      <c r="D221" s="114"/>
      <c r="E221" s="58"/>
      <c r="F221" s="58"/>
      <c r="G221" s="58"/>
      <c r="H221" s="58"/>
      <c r="I221" s="58"/>
      <c r="J221" s="58"/>
      <c r="K221" s="58"/>
      <c r="L221" s="3"/>
    </row>
    <row r="222" spans="2:12" x14ac:dyDescent="0.25">
      <c r="B222" s="1"/>
      <c r="C222" s="7"/>
      <c r="D222" s="114"/>
      <c r="E222" s="58"/>
      <c r="F222" s="58"/>
      <c r="G222" s="58"/>
      <c r="H222" s="58"/>
      <c r="I222" s="58"/>
      <c r="J222" s="58"/>
      <c r="K222" s="58"/>
      <c r="L222" s="3"/>
    </row>
    <row r="223" spans="2:12" x14ac:dyDescent="0.25">
      <c r="B223" s="1"/>
      <c r="C223" s="7"/>
      <c r="D223" s="114"/>
      <c r="E223" s="58"/>
      <c r="F223" s="58"/>
      <c r="G223" s="58"/>
      <c r="H223" s="58"/>
      <c r="I223" s="58"/>
      <c r="J223" s="58"/>
      <c r="K223" s="58"/>
      <c r="L223" s="3"/>
    </row>
    <row r="224" spans="2:12" x14ac:dyDescent="0.25">
      <c r="B224" s="1"/>
      <c r="C224" s="7"/>
      <c r="D224" s="114"/>
      <c r="E224" s="58"/>
      <c r="F224" s="58"/>
      <c r="G224" s="58"/>
      <c r="H224" s="58"/>
      <c r="I224" s="58"/>
      <c r="J224" s="58"/>
      <c r="K224" s="58"/>
      <c r="L224" s="3"/>
    </row>
    <row r="225" spans="2:12" x14ac:dyDescent="0.25">
      <c r="B225" s="1"/>
      <c r="C225" s="7"/>
      <c r="D225" s="114"/>
      <c r="E225" s="58"/>
      <c r="F225" s="58"/>
      <c r="G225" s="58"/>
      <c r="H225" s="58"/>
      <c r="I225" s="58"/>
      <c r="J225" s="58"/>
      <c r="K225" s="58"/>
      <c r="L225" s="3"/>
    </row>
    <row r="226" spans="2:12" x14ac:dyDescent="0.25">
      <c r="B226" s="1"/>
      <c r="C226" s="7"/>
      <c r="D226" s="114"/>
      <c r="E226" s="58"/>
      <c r="F226" s="58"/>
      <c r="G226" s="58"/>
      <c r="H226" s="58"/>
      <c r="I226" s="58"/>
      <c r="J226" s="58"/>
      <c r="K226" s="58"/>
      <c r="L226" s="3"/>
    </row>
    <row r="227" spans="2:12" x14ac:dyDescent="0.25">
      <c r="B227" s="1"/>
      <c r="C227" s="7"/>
      <c r="D227" s="114"/>
      <c r="E227" s="58"/>
      <c r="F227" s="58"/>
      <c r="G227" s="58"/>
      <c r="H227" s="58"/>
      <c r="I227" s="58"/>
      <c r="J227" s="58"/>
      <c r="K227" s="58"/>
      <c r="L227" s="3"/>
    </row>
    <row r="228" spans="2:12" x14ac:dyDescent="0.25">
      <c r="B228" s="1"/>
      <c r="C228" s="7"/>
      <c r="D228" s="114"/>
      <c r="E228" s="58"/>
      <c r="F228" s="58"/>
      <c r="G228" s="58"/>
      <c r="H228" s="58"/>
      <c r="I228" s="58"/>
      <c r="J228" s="58"/>
      <c r="K228" s="58"/>
      <c r="L228" s="3"/>
    </row>
    <row r="229" spans="2:12" x14ac:dyDescent="0.25">
      <c r="B229" s="1"/>
      <c r="C229" s="7"/>
      <c r="D229" s="114"/>
      <c r="E229" s="58"/>
      <c r="F229" s="58"/>
      <c r="G229" s="58"/>
      <c r="H229" s="58"/>
      <c r="I229" s="58"/>
      <c r="J229" s="58"/>
      <c r="K229" s="58"/>
      <c r="L229" s="3"/>
    </row>
    <row r="230" spans="2:12" x14ac:dyDescent="0.25">
      <c r="B230" s="1"/>
      <c r="C230" s="7"/>
      <c r="D230" s="114"/>
      <c r="E230" s="58"/>
      <c r="F230" s="58"/>
      <c r="G230" s="58"/>
      <c r="H230" s="58"/>
      <c r="I230" s="58"/>
      <c r="J230" s="58"/>
      <c r="K230" s="58"/>
      <c r="L230" s="3"/>
    </row>
    <row r="231" spans="2:12" x14ac:dyDescent="0.25">
      <c r="B231" s="1"/>
      <c r="C231" s="7"/>
      <c r="D231" s="114"/>
      <c r="E231" s="58"/>
      <c r="F231" s="58"/>
      <c r="G231" s="58"/>
      <c r="H231" s="58"/>
      <c r="I231" s="58"/>
      <c r="J231" s="58"/>
      <c r="K231" s="58"/>
      <c r="L231" s="3"/>
    </row>
    <row r="232" spans="2:12" x14ac:dyDescent="0.25">
      <c r="B232" s="1"/>
      <c r="C232" s="7"/>
      <c r="D232" s="114"/>
      <c r="E232" s="58"/>
      <c r="F232" s="58"/>
      <c r="G232" s="58"/>
      <c r="H232" s="58"/>
      <c r="I232" s="58"/>
      <c r="J232" s="58"/>
      <c r="K232" s="58"/>
      <c r="L232" s="3"/>
    </row>
    <row r="233" spans="2:12" x14ac:dyDescent="0.25">
      <c r="B233" s="1"/>
      <c r="C233" s="7"/>
      <c r="D233" s="114"/>
      <c r="E233" s="58"/>
      <c r="F233" s="58"/>
      <c r="G233" s="58"/>
      <c r="H233" s="58"/>
      <c r="I233" s="58"/>
      <c r="J233" s="58"/>
      <c r="K233" s="58"/>
      <c r="L233" s="3"/>
    </row>
    <row r="234" spans="2:12" x14ac:dyDescent="0.25">
      <c r="B234" s="1"/>
      <c r="C234" s="7"/>
      <c r="D234" s="114"/>
      <c r="E234" s="58"/>
      <c r="F234" s="58"/>
      <c r="G234" s="58"/>
      <c r="H234" s="58"/>
      <c r="I234" s="58"/>
      <c r="J234" s="58"/>
      <c r="K234" s="58"/>
      <c r="L234" s="3"/>
    </row>
    <row r="235" spans="2:12" x14ac:dyDescent="0.25">
      <c r="B235" s="1"/>
      <c r="C235" s="7"/>
      <c r="D235" s="114"/>
      <c r="E235" s="58"/>
      <c r="F235" s="58"/>
      <c r="G235" s="58"/>
      <c r="H235" s="58"/>
      <c r="I235" s="58"/>
      <c r="J235" s="58"/>
      <c r="K235" s="58"/>
      <c r="L235" s="3"/>
    </row>
    <row r="236" spans="2:12" x14ac:dyDescent="0.25">
      <c r="B236" s="1"/>
      <c r="C236" s="7"/>
      <c r="D236" s="114"/>
      <c r="E236" s="58"/>
      <c r="F236" s="58"/>
      <c r="G236" s="58"/>
      <c r="H236" s="58"/>
      <c r="I236" s="58"/>
      <c r="J236" s="58"/>
      <c r="K236" s="58"/>
      <c r="L236" s="3"/>
    </row>
    <row r="237" spans="2:12" x14ac:dyDescent="0.25">
      <c r="B237" s="1"/>
      <c r="C237" s="7"/>
      <c r="D237" s="114"/>
      <c r="E237" s="58"/>
      <c r="F237" s="58"/>
      <c r="G237" s="58"/>
      <c r="H237" s="58"/>
      <c r="I237" s="58"/>
      <c r="J237" s="58"/>
      <c r="K237" s="58"/>
      <c r="L237" s="3"/>
    </row>
    <row r="238" spans="2:12" x14ac:dyDescent="0.25">
      <c r="B238" s="1"/>
      <c r="C238" s="7"/>
      <c r="D238" s="114"/>
      <c r="E238" s="58"/>
      <c r="F238" s="58"/>
      <c r="G238" s="58"/>
      <c r="H238" s="58"/>
      <c r="I238" s="58"/>
      <c r="J238" s="58"/>
      <c r="K238" s="58"/>
      <c r="L238" s="3"/>
    </row>
    <row r="239" spans="2:12" x14ac:dyDescent="0.25">
      <c r="B239" s="1"/>
      <c r="C239" s="7"/>
      <c r="D239" s="114"/>
      <c r="E239" s="58"/>
      <c r="F239" s="58"/>
      <c r="G239" s="58"/>
      <c r="H239" s="58"/>
      <c r="I239" s="58"/>
      <c r="J239" s="58"/>
      <c r="K239" s="58"/>
      <c r="L239" s="3"/>
    </row>
    <row r="240" spans="2:12" x14ac:dyDescent="0.25">
      <c r="B240" s="1"/>
      <c r="C240" s="7"/>
      <c r="D240" s="114"/>
      <c r="E240" s="58"/>
      <c r="F240" s="58"/>
      <c r="G240" s="58"/>
      <c r="H240" s="58"/>
      <c r="I240" s="58"/>
      <c r="J240" s="58"/>
      <c r="K240" s="58"/>
      <c r="L240" s="3"/>
    </row>
    <row r="241" spans="2:12" x14ac:dyDescent="0.25">
      <c r="B241" s="1"/>
      <c r="C241" s="7"/>
      <c r="D241" s="114"/>
      <c r="E241" s="58"/>
      <c r="F241" s="58"/>
      <c r="G241" s="58"/>
      <c r="H241" s="58"/>
      <c r="I241" s="58"/>
      <c r="J241" s="58"/>
      <c r="K241" s="58"/>
      <c r="L241" s="3"/>
    </row>
    <row r="242" spans="2:12" x14ac:dyDescent="0.25">
      <c r="B242" s="1"/>
      <c r="C242" s="7"/>
      <c r="D242" s="114"/>
      <c r="E242" s="58"/>
      <c r="F242" s="58"/>
      <c r="G242" s="58"/>
      <c r="H242" s="58"/>
      <c r="I242" s="58"/>
      <c r="J242" s="58"/>
      <c r="K242" s="58"/>
      <c r="L242" s="3"/>
    </row>
    <row r="243" spans="2:12" x14ac:dyDescent="0.25">
      <c r="B243" s="1"/>
      <c r="C243" s="7"/>
      <c r="D243" s="114"/>
      <c r="E243" s="58"/>
      <c r="F243" s="58"/>
      <c r="G243" s="58"/>
      <c r="H243" s="58"/>
      <c r="I243" s="58"/>
      <c r="J243" s="58"/>
      <c r="K243" s="58"/>
      <c r="L243" s="3"/>
    </row>
    <row r="244" spans="2:12" x14ac:dyDescent="0.25">
      <c r="B244" s="1"/>
      <c r="C244" s="7"/>
      <c r="D244" s="114"/>
      <c r="E244" s="58"/>
      <c r="F244" s="58"/>
      <c r="G244" s="58"/>
      <c r="H244" s="58"/>
      <c r="I244" s="58"/>
      <c r="J244" s="58"/>
      <c r="K244" s="58"/>
      <c r="L244" s="3"/>
    </row>
    <row r="245" spans="2:12" x14ac:dyDescent="0.25">
      <c r="B245" s="1"/>
      <c r="C245" s="7"/>
      <c r="D245" s="114"/>
      <c r="E245" s="58"/>
      <c r="F245" s="58"/>
      <c r="G245" s="58"/>
      <c r="H245" s="58"/>
      <c r="I245" s="58"/>
      <c r="J245" s="58"/>
      <c r="K245" s="58"/>
      <c r="L245" s="3"/>
    </row>
    <row r="246" spans="2:12" x14ac:dyDescent="0.25">
      <c r="B246" s="1"/>
      <c r="C246" s="7"/>
      <c r="D246" s="114"/>
      <c r="E246" s="58"/>
      <c r="F246" s="58"/>
      <c r="G246" s="58"/>
      <c r="H246" s="58"/>
      <c r="I246" s="58"/>
      <c r="J246" s="58"/>
      <c r="K246" s="58"/>
      <c r="L246" s="3"/>
    </row>
    <row r="247" spans="2:12" x14ac:dyDescent="0.25">
      <c r="B247" s="1"/>
      <c r="C247" s="7"/>
      <c r="D247" s="114"/>
      <c r="E247" s="58"/>
      <c r="F247" s="58"/>
      <c r="G247" s="58"/>
      <c r="H247" s="58"/>
      <c r="I247" s="58"/>
      <c r="J247" s="58"/>
      <c r="K247" s="58"/>
      <c r="L247" s="3"/>
    </row>
    <row r="248" spans="2:12" x14ac:dyDescent="0.25">
      <c r="B248" s="1"/>
      <c r="C248" s="7"/>
      <c r="D248" s="114"/>
      <c r="E248" s="58"/>
      <c r="F248" s="58"/>
      <c r="G248" s="58"/>
      <c r="H248" s="58"/>
      <c r="I248" s="58"/>
      <c r="J248" s="58"/>
      <c r="K248" s="58"/>
      <c r="L248" s="3"/>
    </row>
    <row r="249" spans="2:12" x14ac:dyDescent="0.25">
      <c r="B249" s="1"/>
      <c r="C249" s="7"/>
      <c r="D249" s="114"/>
      <c r="E249" s="58"/>
      <c r="F249" s="58"/>
      <c r="G249" s="58"/>
      <c r="H249" s="58"/>
      <c r="I249" s="58"/>
      <c r="J249" s="58"/>
      <c r="K249" s="58"/>
      <c r="L249" s="3"/>
    </row>
    <row r="250" spans="2:12" x14ac:dyDescent="0.25">
      <c r="B250" s="1"/>
      <c r="C250" s="7"/>
      <c r="D250" s="114"/>
      <c r="E250" s="58"/>
      <c r="F250" s="58"/>
      <c r="G250" s="58"/>
      <c r="H250" s="58"/>
      <c r="I250" s="58"/>
      <c r="J250" s="58"/>
      <c r="K250" s="58"/>
      <c r="L250" s="3"/>
    </row>
    <row r="251" spans="2:12" x14ac:dyDescent="0.25">
      <c r="B251" s="1"/>
      <c r="C251" s="7"/>
      <c r="D251" s="114"/>
      <c r="E251" s="58"/>
      <c r="F251" s="58"/>
      <c r="G251" s="58"/>
      <c r="H251" s="58"/>
      <c r="I251" s="58"/>
      <c r="J251" s="58"/>
      <c r="K251" s="58"/>
      <c r="L251" s="3"/>
    </row>
    <row r="252" spans="2:12" x14ac:dyDescent="0.25">
      <c r="B252" s="1"/>
      <c r="C252" s="7"/>
      <c r="D252" s="114"/>
      <c r="E252" s="58"/>
      <c r="F252" s="58"/>
      <c r="G252" s="58"/>
      <c r="H252" s="58"/>
      <c r="I252" s="58"/>
      <c r="J252" s="58"/>
      <c r="K252" s="58"/>
      <c r="L252" s="3"/>
    </row>
    <row r="253" spans="2:12" x14ac:dyDescent="0.25">
      <c r="B253" s="1"/>
      <c r="C253" s="7"/>
      <c r="D253" s="114"/>
      <c r="E253" s="58"/>
      <c r="F253" s="58"/>
      <c r="G253" s="58"/>
      <c r="H253" s="58"/>
      <c r="I253" s="58"/>
      <c r="J253" s="58"/>
      <c r="K253" s="58"/>
      <c r="L253" s="3"/>
    </row>
    <row r="254" spans="2:12" x14ac:dyDescent="0.25">
      <c r="B254" s="1"/>
      <c r="C254" s="7"/>
      <c r="D254" s="114"/>
      <c r="E254" s="58"/>
      <c r="F254" s="58"/>
      <c r="G254" s="58"/>
      <c r="H254" s="58"/>
      <c r="I254" s="58"/>
      <c r="J254" s="58"/>
      <c r="K254" s="58"/>
      <c r="L254" s="3"/>
    </row>
    <row r="255" spans="2:12" x14ac:dyDescent="0.25">
      <c r="B255" s="1"/>
      <c r="C255" s="7"/>
      <c r="D255" s="114"/>
      <c r="E255" s="58"/>
      <c r="F255" s="58"/>
      <c r="G255" s="58"/>
      <c r="H255" s="58"/>
      <c r="I255" s="58"/>
      <c r="J255" s="58"/>
      <c r="K255" s="58"/>
      <c r="L255" s="3"/>
    </row>
    <row r="256" spans="2:12" x14ac:dyDescent="0.25">
      <c r="B256" s="1"/>
      <c r="C256" s="7"/>
      <c r="D256" s="114"/>
      <c r="E256" s="58"/>
      <c r="F256" s="58"/>
      <c r="G256" s="58"/>
      <c r="H256" s="58"/>
      <c r="I256" s="58"/>
      <c r="J256" s="58"/>
      <c r="K256" s="58"/>
      <c r="L256" s="3"/>
    </row>
    <row r="257" spans="2:12" x14ac:dyDescent="0.25">
      <c r="B257" s="1"/>
      <c r="C257" s="7"/>
      <c r="D257" s="114"/>
      <c r="E257" s="58"/>
      <c r="F257" s="58"/>
      <c r="G257" s="58"/>
      <c r="H257" s="58"/>
      <c r="I257" s="58"/>
      <c r="J257" s="58"/>
      <c r="K257" s="58"/>
      <c r="L257" s="3"/>
    </row>
    <row r="258" spans="2:12" x14ac:dyDescent="0.25">
      <c r="B258" s="1"/>
      <c r="C258" s="7"/>
      <c r="D258" s="114"/>
      <c r="E258" s="58"/>
      <c r="F258" s="58"/>
      <c r="G258" s="58"/>
      <c r="H258" s="58"/>
      <c r="I258" s="58"/>
      <c r="J258" s="58"/>
      <c r="K258" s="58"/>
      <c r="L258" s="3"/>
    </row>
    <row r="259" spans="2:12" x14ac:dyDescent="0.25">
      <c r="B259" s="1"/>
      <c r="C259" s="7"/>
      <c r="D259" s="114"/>
      <c r="E259" s="58"/>
      <c r="F259" s="58"/>
      <c r="G259" s="58"/>
      <c r="H259" s="58"/>
      <c r="I259" s="58"/>
      <c r="J259" s="58"/>
      <c r="K259" s="58"/>
      <c r="L259" s="3"/>
    </row>
    <row r="260" spans="2:12" x14ac:dyDescent="0.25">
      <c r="B260" s="1"/>
      <c r="C260" s="7"/>
      <c r="D260" s="114"/>
      <c r="E260" s="58"/>
      <c r="F260" s="58"/>
      <c r="G260" s="58"/>
      <c r="H260" s="58"/>
      <c r="I260" s="58"/>
      <c r="J260" s="58"/>
      <c r="K260" s="58"/>
      <c r="L260" s="3"/>
    </row>
    <row r="261" spans="2:12" x14ac:dyDescent="0.25">
      <c r="B261" s="1"/>
      <c r="C261" s="7"/>
      <c r="D261" s="114"/>
      <c r="E261" s="58"/>
      <c r="F261" s="58"/>
      <c r="G261" s="58"/>
      <c r="H261" s="58"/>
      <c r="I261" s="58"/>
      <c r="J261" s="58"/>
      <c r="K261" s="58"/>
      <c r="L261" s="3"/>
    </row>
    <row r="262" spans="2:12" x14ac:dyDescent="0.25">
      <c r="B262" s="1"/>
      <c r="C262" s="7"/>
      <c r="D262" s="114"/>
      <c r="E262" s="58"/>
      <c r="F262" s="58"/>
      <c r="G262" s="58"/>
      <c r="H262" s="58"/>
      <c r="I262" s="58"/>
      <c r="J262" s="58"/>
      <c r="K262" s="58"/>
      <c r="L262" s="3"/>
    </row>
    <row r="263" spans="2:12" x14ac:dyDescent="0.25">
      <c r="B263" s="1"/>
      <c r="C263" s="7"/>
      <c r="D263" s="114"/>
      <c r="E263" s="58"/>
      <c r="F263" s="58"/>
      <c r="G263" s="58"/>
      <c r="H263" s="58"/>
      <c r="I263" s="58"/>
      <c r="J263" s="58"/>
      <c r="K263" s="58"/>
      <c r="L263" s="3"/>
    </row>
    <row r="264" spans="2:12" x14ac:dyDescent="0.25">
      <c r="B264" s="1"/>
      <c r="C264" s="7"/>
      <c r="D264" s="114"/>
      <c r="E264" s="58"/>
      <c r="F264" s="58"/>
      <c r="G264" s="58"/>
      <c r="H264" s="58"/>
      <c r="I264" s="58"/>
      <c r="J264" s="58"/>
      <c r="K264" s="58"/>
      <c r="L264" s="3"/>
    </row>
    <row r="265" spans="2:12" x14ac:dyDescent="0.25">
      <c r="B265" s="1"/>
      <c r="C265" s="7"/>
      <c r="D265" s="114"/>
      <c r="E265" s="58"/>
      <c r="F265" s="58"/>
      <c r="G265" s="58"/>
      <c r="H265" s="58"/>
      <c r="I265" s="58"/>
      <c r="J265" s="58"/>
      <c r="K265" s="58"/>
      <c r="L265" s="3"/>
    </row>
    <row r="266" spans="2:12" x14ac:dyDescent="0.25">
      <c r="B266" s="1"/>
      <c r="C266" s="7"/>
      <c r="D266" s="114"/>
      <c r="E266" s="58"/>
      <c r="F266" s="58"/>
      <c r="G266" s="58"/>
      <c r="H266" s="58"/>
      <c r="I266" s="58"/>
      <c r="J266" s="58"/>
      <c r="K266" s="58"/>
      <c r="L266" s="3"/>
    </row>
    <row r="267" spans="2:12" x14ac:dyDescent="0.25">
      <c r="B267" s="1"/>
      <c r="C267" s="7"/>
      <c r="D267" s="114"/>
      <c r="E267" s="58"/>
      <c r="F267" s="58"/>
      <c r="G267" s="58"/>
      <c r="H267" s="58"/>
      <c r="I267" s="58"/>
      <c r="J267" s="58"/>
      <c r="K267" s="58"/>
      <c r="L267" s="3"/>
    </row>
    <row r="268" spans="2:12" x14ac:dyDescent="0.25">
      <c r="B268" s="1"/>
      <c r="C268" s="7"/>
      <c r="D268" s="114"/>
      <c r="E268" s="58"/>
      <c r="F268" s="58"/>
      <c r="G268" s="58"/>
      <c r="H268" s="58"/>
      <c r="I268" s="58"/>
      <c r="J268" s="58"/>
      <c r="K268" s="58"/>
      <c r="L268" s="3"/>
    </row>
    <row r="269" spans="2:12" x14ac:dyDescent="0.25">
      <c r="B269" s="1"/>
      <c r="C269" s="7"/>
      <c r="D269" s="114"/>
      <c r="E269" s="58"/>
      <c r="F269" s="58"/>
      <c r="G269" s="58"/>
      <c r="H269" s="58"/>
      <c r="I269" s="58"/>
      <c r="J269" s="58"/>
      <c r="K269" s="58"/>
      <c r="L269" s="3"/>
    </row>
    <row r="270" spans="2:12" x14ac:dyDescent="0.25">
      <c r="B270" s="1"/>
      <c r="C270" s="7"/>
      <c r="D270" s="114"/>
      <c r="E270" s="58"/>
      <c r="F270" s="58"/>
      <c r="G270" s="58"/>
      <c r="H270" s="58"/>
      <c r="I270" s="58"/>
      <c r="J270" s="58"/>
      <c r="K270" s="58"/>
      <c r="L270" s="3"/>
    </row>
    <row r="271" spans="2:12" x14ac:dyDescent="0.25">
      <c r="B271" s="1"/>
      <c r="C271" s="7"/>
      <c r="D271" s="114"/>
      <c r="E271" s="58"/>
      <c r="F271" s="58"/>
      <c r="G271" s="58"/>
      <c r="H271" s="58"/>
      <c r="I271" s="58"/>
      <c r="J271" s="58"/>
      <c r="K271" s="58"/>
      <c r="L271" s="3"/>
    </row>
    <row r="272" spans="2:12" x14ac:dyDescent="0.25">
      <c r="B272" s="1"/>
      <c r="C272" s="7"/>
      <c r="D272" s="114"/>
      <c r="E272" s="58"/>
      <c r="F272" s="58"/>
      <c r="G272" s="58"/>
      <c r="H272" s="58"/>
      <c r="I272" s="58"/>
      <c r="J272" s="58"/>
      <c r="K272" s="58"/>
      <c r="L272" s="3"/>
    </row>
    <row r="273" spans="2:12" x14ac:dyDescent="0.25">
      <c r="B273" s="1"/>
      <c r="C273" s="7"/>
      <c r="D273" s="114"/>
      <c r="E273" s="58"/>
      <c r="F273" s="58"/>
      <c r="G273" s="58"/>
      <c r="H273" s="58"/>
      <c r="I273" s="58"/>
      <c r="J273" s="58"/>
      <c r="K273" s="58"/>
      <c r="L273" s="3"/>
    </row>
    <row r="274" spans="2:12" x14ac:dyDescent="0.25">
      <c r="B274" s="1"/>
      <c r="C274" s="7"/>
      <c r="D274" s="114"/>
      <c r="E274" s="58"/>
      <c r="F274" s="58"/>
      <c r="G274" s="58"/>
      <c r="H274" s="58"/>
      <c r="I274" s="58"/>
      <c r="J274" s="58"/>
      <c r="K274" s="58"/>
      <c r="L274" s="3"/>
    </row>
    <row r="275" spans="2:12" x14ac:dyDescent="0.25">
      <c r="B275" s="1"/>
      <c r="C275" s="7"/>
      <c r="D275" s="114"/>
      <c r="E275" s="58"/>
      <c r="F275" s="58"/>
      <c r="G275" s="58"/>
      <c r="H275" s="58"/>
      <c r="I275" s="58"/>
      <c r="J275" s="58"/>
      <c r="K275" s="58"/>
      <c r="L275" s="3"/>
    </row>
    <row r="276" spans="2:12" x14ac:dyDescent="0.25">
      <c r="B276" s="1"/>
      <c r="C276" s="7"/>
      <c r="D276" s="114"/>
      <c r="E276" s="58"/>
      <c r="F276" s="58"/>
      <c r="G276" s="58"/>
      <c r="H276" s="58"/>
      <c r="I276" s="58"/>
      <c r="J276" s="58"/>
      <c r="K276" s="58"/>
      <c r="L276" s="3"/>
    </row>
    <row r="277" spans="2:12" x14ac:dyDescent="0.25">
      <c r="B277" s="1"/>
      <c r="C277" s="7"/>
      <c r="D277" s="114"/>
      <c r="E277" s="58"/>
      <c r="F277" s="58"/>
      <c r="G277" s="58"/>
      <c r="H277" s="58"/>
      <c r="I277" s="58"/>
      <c r="J277" s="58"/>
      <c r="K277" s="58"/>
      <c r="L277" s="3"/>
    </row>
    <row r="278" spans="2:12" x14ac:dyDescent="0.25">
      <c r="B278" s="1"/>
      <c r="C278" s="7"/>
      <c r="D278" s="114"/>
      <c r="E278" s="58"/>
      <c r="F278" s="58"/>
      <c r="G278" s="58"/>
      <c r="H278" s="58"/>
      <c r="I278" s="58"/>
      <c r="J278" s="58"/>
      <c r="K278" s="58"/>
      <c r="L278" s="3"/>
    </row>
    <row r="279" spans="2:12" x14ac:dyDescent="0.25">
      <c r="B279" s="1"/>
      <c r="C279" s="7"/>
      <c r="D279" s="114"/>
      <c r="E279" s="58"/>
      <c r="F279" s="58"/>
      <c r="G279" s="58"/>
      <c r="H279" s="58"/>
      <c r="I279" s="58"/>
      <c r="J279" s="58"/>
      <c r="K279" s="58"/>
      <c r="L279" s="3"/>
    </row>
    <row r="280" spans="2:12" x14ac:dyDescent="0.25">
      <c r="B280" s="1"/>
      <c r="C280" s="7"/>
      <c r="D280" s="114"/>
      <c r="E280" s="58"/>
      <c r="F280" s="58"/>
      <c r="G280" s="58"/>
      <c r="H280" s="58"/>
      <c r="I280" s="58"/>
      <c r="J280" s="58"/>
      <c r="K280" s="58"/>
      <c r="L280" s="3"/>
    </row>
    <row r="281" spans="2:12" x14ac:dyDescent="0.25">
      <c r="B281" s="1"/>
      <c r="C281" s="7"/>
      <c r="D281" s="114"/>
      <c r="E281" s="58"/>
      <c r="F281" s="58"/>
      <c r="G281" s="58"/>
      <c r="H281" s="58"/>
      <c r="I281" s="58"/>
      <c r="J281" s="58"/>
      <c r="K281" s="58"/>
      <c r="L281" s="3"/>
    </row>
    <row r="282" spans="2:12" x14ac:dyDescent="0.25">
      <c r="B282" s="1"/>
      <c r="C282" s="7"/>
      <c r="D282" s="114"/>
      <c r="E282" s="58"/>
      <c r="F282" s="58"/>
      <c r="G282" s="58"/>
      <c r="H282" s="58"/>
      <c r="I282" s="58"/>
      <c r="J282" s="58"/>
      <c r="K282" s="58"/>
      <c r="L282" s="3"/>
    </row>
    <row r="283" spans="2:12" x14ac:dyDescent="0.25">
      <c r="B283" s="1"/>
      <c r="C283" s="7"/>
      <c r="D283" s="114"/>
      <c r="E283" s="58"/>
      <c r="F283" s="58"/>
      <c r="G283" s="58"/>
      <c r="H283" s="58"/>
      <c r="I283" s="58"/>
      <c r="J283" s="58"/>
      <c r="K283" s="58"/>
      <c r="L283" s="3"/>
    </row>
    <row r="284" spans="2:12" x14ac:dyDescent="0.25">
      <c r="B284" s="1"/>
      <c r="C284" s="7"/>
      <c r="D284" s="114"/>
      <c r="E284" s="58"/>
      <c r="F284" s="58"/>
      <c r="G284" s="58"/>
      <c r="H284" s="58"/>
      <c r="I284" s="58"/>
      <c r="J284" s="58"/>
      <c r="K284" s="58"/>
      <c r="L284" s="3"/>
    </row>
    <row r="285" spans="2:12" x14ac:dyDescent="0.25">
      <c r="B285" s="1"/>
      <c r="C285" s="7"/>
      <c r="D285" s="114"/>
      <c r="E285" s="58"/>
      <c r="F285" s="58"/>
      <c r="G285" s="58"/>
      <c r="H285" s="58"/>
      <c r="I285" s="58"/>
      <c r="J285" s="58"/>
      <c r="K285" s="58"/>
      <c r="L285" s="3"/>
    </row>
    <row r="286" spans="2:12" x14ac:dyDescent="0.25">
      <c r="B286" s="1"/>
      <c r="C286" s="7"/>
      <c r="D286" s="114"/>
      <c r="E286" s="58"/>
      <c r="F286" s="58"/>
      <c r="G286" s="58"/>
      <c r="H286" s="58"/>
      <c r="I286" s="58"/>
      <c r="J286" s="58"/>
      <c r="K286" s="58"/>
      <c r="L286" s="3"/>
    </row>
    <row r="287" spans="2:12" x14ac:dyDescent="0.25">
      <c r="B287" s="1"/>
      <c r="C287" s="7"/>
      <c r="D287" s="114"/>
      <c r="E287" s="58"/>
      <c r="F287" s="58"/>
      <c r="G287" s="58"/>
      <c r="H287" s="58"/>
      <c r="I287" s="58"/>
      <c r="J287" s="58"/>
      <c r="K287" s="58"/>
      <c r="L287" s="3"/>
    </row>
    <row r="288" spans="2:12" x14ac:dyDescent="0.25">
      <c r="B288" s="1"/>
      <c r="C288" s="7"/>
      <c r="D288" s="114"/>
      <c r="E288" s="58"/>
      <c r="F288" s="58"/>
      <c r="G288" s="58"/>
      <c r="H288" s="58"/>
      <c r="I288" s="58"/>
      <c r="J288" s="58"/>
      <c r="K288" s="58"/>
      <c r="L288" s="3"/>
    </row>
    <row r="289" spans="2:12" x14ac:dyDescent="0.25">
      <c r="B289" s="1"/>
      <c r="C289" s="7"/>
      <c r="D289" s="114"/>
      <c r="E289" s="58"/>
      <c r="F289" s="58"/>
      <c r="G289" s="58"/>
      <c r="H289" s="58"/>
      <c r="I289" s="58"/>
      <c r="J289" s="58"/>
      <c r="K289" s="58"/>
      <c r="L289" s="3"/>
    </row>
    <row r="290" spans="2:12" x14ac:dyDescent="0.25">
      <c r="B290" s="1"/>
      <c r="C290" s="7"/>
      <c r="D290" s="114"/>
      <c r="E290" s="58"/>
      <c r="F290" s="58"/>
      <c r="G290" s="58"/>
      <c r="H290" s="58"/>
      <c r="I290" s="58"/>
      <c r="J290" s="58"/>
      <c r="K290" s="58"/>
      <c r="L290" s="3"/>
    </row>
    <row r="291" spans="2:12" x14ac:dyDescent="0.25">
      <c r="B291" s="1"/>
      <c r="C291" s="7"/>
      <c r="D291" s="114"/>
      <c r="E291" s="58"/>
      <c r="F291" s="58"/>
      <c r="G291" s="58"/>
      <c r="H291" s="58"/>
      <c r="I291" s="58"/>
      <c r="J291" s="58"/>
      <c r="K291" s="58"/>
      <c r="L291" s="3"/>
    </row>
    <row r="292" spans="2:12" x14ac:dyDescent="0.25">
      <c r="B292" s="1"/>
      <c r="C292" s="7"/>
      <c r="D292" s="114"/>
      <c r="E292" s="58"/>
      <c r="F292" s="58"/>
      <c r="G292" s="58"/>
      <c r="H292" s="58"/>
      <c r="I292" s="58"/>
      <c r="J292" s="58"/>
      <c r="K292" s="58"/>
      <c r="L292" s="3"/>
    </row>
    <row r="293" spans="2:12" x14ac:dyDescent="0.25">
      <c r="B293" s="1"/>
      <c r="C293" s="7"/>
      <c r="D293" s="114"/>
      <c r="E293" s="58"/>
      <c r="F293" s="58"/>
      <c r="G293" s="58"/>
      <c r="H293" s="58"/>
      <c r="I293" s="58"/>
      <c r="J293" s="58"/>
      <c r="K293" s="58"/>
      <c r="L293" s="3"/>
    </row>
    <row r="294" spans="2:12" x14ac:dyDescent="0.25">
      <c r="B294" s="1"/>
      <c r="C294" s="7"/>
      <c r="D294" s="114"/>
      <c r="E294" s="58"/>
      <c r="F294" s="58"/>
      <c r="G294" s="58"/>
      <c r="H294" s="58"/>
      <c r="I294" s="58"/>
      <c r="J294" s="58"/>
      <c r="K294" s="58"/>
      <c r="L294" s="3"/>
    </row>
    <row r="295" spans="2:12" x14ac:dyDescent="0.25">
      <c r="B295" s="1"/>
      <c r="C295" s="7"/>
      <c r="D295" s="114"/>
      <c r="E295" s="58"/>
      <c r="F295" s="58"/>
      <c r="G295" s="58"/>
      <c r="H295" s="58"/>
      <c r="I295" s="58"/>
      <c r="J295" s="58"/>
      <c r="K295" s="58"/>
      <c r="L295" s="3"/>
    </row>
    <row r="296" spans="2:12" x14ac:dyDescent="0.25">
      <c r="B296" s="1"/>
      <c r="C296" s="7"/>
      <c r="D296" s="114"/>
      <c r="E296" s="58"/>
      <c r="F296" s="58"/>
      <c r="G296" s="58"/>
      <c r="H296" s="58"/>
      <c r="I296" s="58"/>
      <c r="J296" s="58"/>
      <c r="K296" s="58"/>
      <c r="L296" s="3"/>
    </row>
    <row r="297" spans="2:12" x14ac:dyDescent="0.25">
      <c r="B297" s="1"/>
      <c r="C297" s="7"/>
      <c r="D297" s="114"/>
      <c r="E297" s="58"/>
      <c r="F297" s="58"/>
      <c r="G297" s="58"/>
      <c r="H297" s="58"/>
      <c r="I297" s="58"/>
      <c r="J297" s="58"/>
      <c r="K297" s="58"/>
      <c r="L297" s="3"/>
    </row>
    <row r="298" spans="2:12" x14ac:dyDescent="0.25">
      <c r="B298" s="1"/>
      <c r="C298" s="7"/>
      <c r="D298" s="114"/>
      <c r="E298" s="58"/>
      <c r="F298" s="58"/>
      <c r="G298" s="58"/>
      <c r="H298" s="58"/>
      <c r="I298" s="58"/>
      <c r="J298" s="58"/>
      <c r="K298" s="58"/>
      <c r="L298" s="3"/>
    </row>
    <row r="299" spans="2:12" x14ac:dyDescent="0.25">
      <c r="B299" s="1"/>
      <c r="C299" s="7"/>
      <c r="D299" s="114"/>
      <c r="E299" s="58"/>
      <c r="F299" s="58"/>
      <c r="G299" s="58"/>
      <c r="H299" s="58"/>
      <c r="I299" s="58"/>
      <c r="J299" s="58"/>
      <c r="K299" s="58"/>
      <c r="L299" s="3"/>
    </row>
    <row r="300" spans="2:12" x14ac:dyDescent="0.25">
      <c r="B300" s="1"/>
      <c r="C300" s="7"/>
      <c r="D300" s="114"/>
      <c r="E300" s="58"/>
      <c r="F300" s="58"/>
      <c r="G300" s="58"/>
      <c r="H300" s="58"/>
      <c r="I300" s="58"/>
      <c r="J300" s="58"/>
      <c r="K300" s="58"/>
      <c r="L300" s="3"/>
    </row>
    <row r="301" spans="2:12" x14ac:dyDescent="0.25">
      <c r="B301" s="1"/>
      <c r="C301" s="7"/>
      <c r="D301" s="114"/>
      <c r="E301" s="58"/>
      <c r="F301" s="58"/>
      <c r="G301" s="58"/>
      <c r="H301" s="58"/>
      <c r="I301" s="58"/>
      <c r="J301" s="58"/>
      <c r="K301" s="58"/>
      <c r="L301" s="3"/>
    </row>
    <row r="302" spans="2:12" x14ac:dyDescent="0.25">
      <c r="B302" s="1"/>
      <c r="C302" s="7"/>
      <c r="D302" s="114"/>
      <c r="E302" s="58"/>
      <c r="F302" s="58"/>
      <c r="G302" s="58"/>
      <c r="H302" s="58"/>
      <c r="I302" s="58"/>
      <c r="J302" s="58"/>
      <c r="K302" s="58"/>
      <c r="L302" s="3"/>
    </row>
    <row r="303" spans="2:12" x14ac:dyDescent="0.25">
      <c r="B303" s="1"/>
      <c r="C303" s="7"/>
      <c r="D303" s="114"/>
      <c r="E303" s="58"/>
      <c r="F303" s="58"/>
      <c r="G303" s="58"/>
      <c r="H303" s="58"/>
      <c r="I303" s="58"/>
      <c r="J303" s="58"/>
      <c r="K303" s="58"/>
      <c r="L303" s="3"/>
    </row>
    <row r="304" spans="2:12" x14ac:dyDescent="0.25">
      <c r="B304" s="1"/>
      <c r="C304" s="7"/>
      <c r="D304" s="114"/>
      <c r="E304" s="58"/>
      <c r="F304" s="58"/>
      <c r="G304" s="58"/>
      <c r="H304" s="58"/>
      <c r="I304" s="58"/>
      <c r="J304" s="58"/>
      <c r="K304" s="58"/>
      <c r="L304" s="3"/>
    </row>
    <row r="305" spans="2:12" x14ac:dyDescent="0.25">
      <c r="B305" s="1"/>
      <c r="C305" s="7"/>
      <c r="D305" s="114"/>
      <c r="E305" s="58"/>
      <c r="F305" s="58"/>
      <c r="G305" s="58"/>
      <c r="H305" s="58"/>
      <c r="I305" s="58"/>
      <c r="J305" s="58"/>
      <c r="K305" s="58"/>
      <c r="L305" s="3"/>
    </row>
    <row r="306" spans="2:12" x14ac:dyDescent="0.25">
      <c r="B306" s="1"/>
      <c r="C306" s="7"/>
      <c r="D306" s="114"/>
      <c r="E306" s="58"/>
      <c r="F306" s="58"/>
      <c r="G306" s="58"/>
      <c r="H306" s="58"/>
      <c r="I306" s="58"/>
      <c r="J306" s="58"/>
      <c r="K306" s="58"/>
      <c r="L306" s="3"/>
    </row>
    <row r="307" spans="2:12" x14ac:dyDescent="0.25">
      <c r="B307" s="1"/>
      <c r="C307" s="7"/>
      <c r="D307" s="114"/>
      <c r="E307" s="58"/>
      <c r="F307" s="58"/>
      <c r="G307" s="58"/>
      <c r="H307" s="58"/>
      <c r="I307" s="58"/>
      <c r="J307" s="58"/>
      <c r="K307" s="58"/>
      <c r="L307" s="3"/>
    </row>
    <row r="308" spans="2:12" x14ac:dyDescent="0.25">
      <c r="B308" s="1"/>
      <c r="C308" s="7"/>
      <c r="D308" s="114"/>
      <c r="E308" s="58"/>
      <c r="F308" s="58"/>
      <c r="G308" s="58"/>
      <c r="H308" s="58"/>
      <c r="I308" s="58"/>
      <c r="J308" s="58"/>
      <c r="K308" s="58"/>
      <c r="L308" s="3"/>
    </row>
    <row r="309" spans="2:12" x14ac:dyDescent="0.25">
      <c r="B309" s="1"/>
      <c r="C309" s="7"/>
      <c r="D309" s="114"/>
      <c r="E309" s="58"/>
      <c r="F309" s="58"/>
      <c r="G309" s="58"/>
      <c r="H309" s="58"/>
      <c r="I309" s="58"/>
      <c r="J309" s="58"/>
      <c r="K309" s="58"/>
      <c r="L309" s="3"/>
    </row>
    <row r="310" spans="2:12" x14ac:dyDescent="0.25">
      <c r="B310" s="1"/>
      <c r="C310" s="7"/>
      <c r="D310" s="114"/>
      <c r="E310" s="58"/>
      <c r="F310" s="58"/>
      <c r="G310" s="58"/>
      <c r="H310" s="58"/>
      <c r="I310" s="58"/>
      <c r="J310" s="58"/>
      <c r="K310" s="58"/>
      <c r="L310" s="3"/>
    </row>
    <row r="311" spans="2:12" x14ac:dyDescent="0.25">
      <c r="B311" s="1"/>
      <c r="C311" s="7"/>
      <c r="D311" s="114"/>
      <c r="E311" s="58"/>
      <c r="F311" s="58"/>
      <c r="G311" s="58"/>
      <c r="H311" s="58"/>
      <c r="I311" s="58"/>
      <c r="J311" s="58"/>
      <c r="K311" s="58"/>
      <c r="L311" s="3"/>
    </row>
    <row r="312" spans="2:12" x14ac:dyDescent="0.25">
      <c r="B312" s="1"/>
      <c r="C312" s="7"/>
      <c r="D312" s="114"/>
      <c r="E312" s="58"/>
      <c r="F312" s="58"/>
      <c r="G312" s="58"/>
      <c r="H312" s="58"/>
      <c r="I312" s="58"/>
      <c r="J312" s="58"/>
      <c r="K312" s="58"/>
      <c r="L312" s="3"/>
    </row>
    <row r="313" spans="2:12" x14ac:dyDescent="0.25">
      <c r="B313" s="1"/>
      <c r="C313" s="7"/>
      <c r="D313" s="114"/>
      <c r="E313" s="58"/>
      <c r="F313" s="58"/>
      <c r="G313" s="58"/>
      <c r="H313" s="58"/>
      <c r="I313" s="58"/>
      <c r="J313" s="58"/>
      <c r="K313" s="58"/>
      <c r="L313" s="3"/>
    </row>
    <row r="314" spans="2:12" x14ac:dyDescent="0.25">
      <c r="B314" s="1"/>
      <c r="C314" s="7"/>
      <c r="D314" s="114"/>
      <c r="E314" s="58"/>
      <c r="F314" s="58"/>
      <c r="G314" s="58"/>
      <c r="H314" s="58"/>
      <c r="I314" s="58"/>
      <c r="J314" s="58"/>
      <c r="K314" s="58"/>
      <c r="L314" s="3"/>
    </row>
    <row r="315" spans="2:12" x14ac:dyDescent="0.25">
      <c r="B315" s="1"/>
      <c r="C315" s="7"/>
      <c r="D315" s="114"/>
      <c r="E315" s="58"/>
      <c r="F315" s="58"/>
      <c r="G315" s="58"/>
      <c r="H315" s="58"/>
      <c r="I315" s="58"/>
      <c r="J315" s="58"/>
      <c r="K315" s="58"/>
      <c r="L315" s="3"/>
    </row>
    <row r="316" spans="2:12" x14ac:dyDescent="0.25">
      <c r="B316" s="1"/>
      <c r="C316" s="7"/>
      <c r="D316" s="114"/>
      <c r="E316" s="58"/>
      <c r="F316" s="58"/>
      <c r="G316" s="58"/>
      <c r="H316" s="58"/>
      <c r="I316" s="58"/>
      <c r="J316" s="58"/>
      <c r="K316" s="58"/>
      <c r="L316" s="3"/>
    </row>
    <row r="317" spans="2:12" x14ac:dyDescent="0.25">
      <c r="B317" s="1"/>
      <c r="C317" s="7"/>
      <c r="D317" s="114"/>
      <c r="E317" s="58"/>
      <c r="F317" s="58"/>
      <c r="G317" s="58"/>
      <c r="H317" s="58"/>
      <c r="I317" s="58"/>
      <c r="J317" s="58"/>
      <c r="K317" s="58"/>
      <c r="L317" s="3"/>
    </row>
    <row r="318" spans="2:12" x14ac:dyDescent="0.25">
      <c r="B318" s="1"/>
      <c r="C318" s="7"/>
      <c r="D318" s="114"/>
      <c r="E318" s="58"/>
      <c r="F318" s="58"/>
      <c r="G318" s="58"/>
      <c r="H318" s="58"/>
      <c r="I318" s="58"/>
      <c r="J318" s="58"/>
      <c r="K318" s="58"/>
      <c r="L318" s="3"/>
    </row>
    <row r="319" spans="2:12" x14ac:dyDescent="0.25">
      <c r="B319" s="1"/>
      <c r="C319" s="7"/>
      <c r="D319" s="114"/>
      <c r="E319" s="58"/>
      <c r="F319" s="58"/>
      <c r="G319" s="58"/>
      <c r="H319" s="58"/>
      <c r="I319" s="58"/>
      <c r="J319" s="58"/>
      <c r="K319" s="58"/>
      <c r="L319" s="3"/>
    </row>
    <row r="320" spans="2:12" x14ac:dyDescent="0.25">
      <c r="B320" s="1"/>
      <c r="C320" s="7"/>
      <c r="D320" s="114"/>
      <c r="E320" s="58"/>
      <c r="F320" s="58"/>
      <c r="G320" s="58"/>
      <c r="H320" s="58"/>
      <c r="I320" s="58"/>
      <c r="J320" s="58"/>
      <c r="K320" s="58"/>
      <c r="L320" s="3"/>
    </row>
    <row r="321" spans="2:12" x14ac:dyDescent="0.25">
      <c r="B321" s="1"/>
      <c r="C321" s="7"/>
      <c r="D321" s="114"/>
      <c r="E321" s="58"/>
      <c r="F321" s="58"/>
      <c r="G321" s="58"/>
      <c r="H321" s="58"/>
      <c r="I321" s="58"/>
      <c r="J321" s="58"/>
      <c r="K321" s="58"/>
      <c r="L321" s="3"/>
    </row>
    <row r="322" spans="2:12" x14ac:dyDescent="0.25">
      <c r="B322" s="1"/>
      <c r="C322" s="7"/>
      <c r="D322" s="114"/>
      <c r="E322" s="58"/>
      <c r="F322" s="58"/>
      <c r="G322" s="58"/>
      <c r="H322" s="58"/>
      <c r="I322" s="58"/>
      <c r="J322" s="58"/>
      <c r="K322" s="58"/>
      <c r="L322" s="3"/>
    </row>
    <row r="323" spans="2:12" x14ac:dyDescent="0.25">
      <c r="B323" s="1"/>
      <c r="C323" s="7"/>
      <c r="D323" s="114"/>
      <c r="E323" s="58"/>
      <c r="F323" s="58"/>
      <c r="G323" s="58"/>
      <c r="H323" s="58"/>
      <c r="I323" s="58"/>
      <c r="J323" s="58"/>
      <c r="K323" s="58"/>
      <c r="L323" s="3"/>
    </row>
    <row r="324" spans="2:12" x14ac:dyDescent="0.25">
      <c r="B324" s="1"/>
      <c r="C324" s="7"/>
      <c r="D324" s="114"/>
      <c r="E324" s="58"/>
      <c r="F324" s="58"/>
      <c r="G324" s="58"/>
      <c r="H324" s="58"/>
      <c r="I324" s="58"/>
      <c r="J324" s="58"/>
      <c r="K324" s="58"/>
      <c r="L324" s="3"/>
    </row>
    <row r="325" spans="2:12" x14ac:dyDescent="0.25">
      <c r="B325" s="1"/>
      <c r="C325" s="7"/>
      <c r="D325" s="114"/>
      <c r="E325" s="58"/>
      <c r="F325" s="58"/>
      <c r="G325" s="58"/>
      <c r="H325" s="58"/>
      <c r="I325" s="58"/>
      <c r="J325" s="58"/>
      <c r="K325" s="58"/>
      <c r="L325" s="3"/>
    </row>
    <row r="326" spans="2:12" x14ac:dyDescent="0.25">
      <c r="B326" s="1"/>
      <c r="C326" s="7"/>
      <c r="D326" s="114"/>
      <c r="E326" s="58"/>
      <c r="F326" s="58"/>
      <c r="G326" s="58"/>
      <c r="H326" s="58"/>
      <c r="I326" s="58"/>
      <c r="J326" s="58"/>
      <c r="K326" s="58"/>
      <c r="L326" s="3"/>
    </row>
    <row r="327" spans="2:12" x14ac:dyDescent="0.25">
      <c r="B327" s="1"/>
      <c r="C327" s="7"/>
      <c r="D327" s="114"/>
      <c r="E327" s="58"/>
      <c r="F327" s="58"/>
      <c r="G327" s="58"/>
      <c r="H327" s="58"/>
      <c r="I327" s="58"/>
      <c r="J327" s="58"/>
      <c r="K327" s="58"/>
      <c r="L327" s="3"/>
    </row>
    <row r="328" spans="2:12" x14ac:dyDescent="0.25">
      <c r="B328" s="1"/>
      <c r="C328" s="7"/>
      <c r="D328" s="114"/>
      <c r="E328" s="58"/>
      <c r="F328" s="58"/>
      <c r="G328" s="58"/>
      <c r="H328" s="58"/>
      <c r="I328" s="58"/>
      <c r="J328" s="58"/>
      <c r="K328" s="58"/>
      <c r="L328" s="3"/>
    </row>
    <row r="329" spans="2:12" x14ac:dyDescent="0.25">
      <c r="B329" s="1"/>
      <c r="C329" s="7"/>
      <c r="D329" s="114"/>
      <c r="E329" s="58"/>
      <c r="F329" s="58"/>
      <c r="G329" s="58"/>
      <c r="H329" s="58"/>
      <c r="I329" s="58"/>
      <c r="J329" s="58"/>
      <c r="K329" s="58"/>
      <c r="L329" s="3"/>
    </row>
    <row r="330" spans="2:12" x14ac:dyDescent="0.25">
      <c r="B330" s="1"/>
      <c r="C330" s="7"/>
      <c r="D330" s="114"/>
      <c r="E330" s="58"/>
      <c r="F330" s="58"/>
      <c r="G330" s="58"/>
      <c r="H330" s="58"/>
      <c r="I330" s="58"/>
      <c r="J330" s="58"/>
      <c r="K330" s="58"/>
      <c r="L330" s="3"/>
    </row>
    <row r="331" spans="2:12" x14ac:dyDescent="0.25">
      <c r="B331" s="1"/>
      <c r="C331" s="7"/>
      <c r="D331" s="114"/>
      <c r="E331" s="58"/>
      <c r="F331" s="58"/>
      <c r="G331" s="58"/>
      <c r="H331" s="58"/>
      <c r="I331" s="58"/>
      <c r="J331" s="58"/>
      <c r="K331" s="58"/>
      <c r="L331" s="3"/>
    </row>
    <row r="332" spans="2:12" x14ac:dyDescent="0.25">
      <c r="B332" s="1"/>
      <c r="C332" s="7"/>
      <c r="D332" s="114"/>
      <c r="E332" s="58"/>
      <c r="F332" s="58"/>
      <c r="G332" s="58"/>
      <c r="H332" s="58"/>
      <c r="I332" s="58"/>
      <c r="J332" s="58"/>
      <c r="K332" s="58"/>
      <c r="L332" s="3"/>
    </row>
    <row r="333" spans="2:12" x14ac:dyDescent="0.25">
      <c r="B333" s="1"/>
      <c r="C333" s="7"/>
      <c r="D333" s="114"/>
      <c r="E333" s="58"/>
      <c r="F333" s="58"/>
      <c r="G333" s="58"/>
      <c r="H333" s="58"/>
      <c r="I333" s="58"/>
      <c r="J333" s="58"/>
      <c r="K333" s="58"/>
      <c r="L333" s="3"/>
    </row>
    <row r="334" spans="2:12" x14ac:dyDescent="0.25">
      <c r="B334" s="1"/>
      <c r="C334" s="7"/>
      <c r="D334" s="114"/>
      <c r="E334" s="58"/>
      <c r="F334" s="58"/>
      <c r="G334" s="58"/>
      <c r="H334" s="58"/>
      <c r="I334" s="58"/>
      <c r="J334" s="58"/>
      <c r="K334" s="58"/>
      <c r="L334" s="3"/>
    </row>
    <row r="335" spans="2:12" x14ac:dyDescent="0.25">
      <c r="B335" s="1"/>
      <c r="C335" s="7"/>
      <c r="D335" s="114"/>
      <c r="E335" s="58"/>
      <c r="F335" s="58"/>
      <c r="G335" s="58"/>
      <c r="H335" s="58"/>
      <c r="I335" s="58"/>
      <c r="J335" s="58"/>
      <c r="K335" s="58"/>
      <c r="L335" s="3"/>
    </row>
    <row r="336" spans="2:12" x14ac:dyDescent="0.25">
      <c r="B336" s="1"/>
      <c r="C336" s="7"/>
      <c r="D336" s="114"/>
      <c r="E336" s="58"/>
      <c r="F336" s="58"/>
      <c r="G336" s="58"/>
      <c r="H336" s="58"/>
      <c r="I336" s="58"/>
      <c r="J336" s="58"/>
      <c r="K336" s="58"/>
      <c r="L336" s="3"/>
    </row>
    <row r="337" spans="2:12" x14ac:dyDescent="0.25">
      <c r="B337" s="1"/>
      <c r="C337" s="7"/>
      <c r="D337" s="114"/>
      <c r="E337" s="58"/>
      <c r="F337" s="58"/>
      <c r="G337" s="58"/>
      <c r="H337" s="58"/>
      <c r="I337" s="58"/>
      <c r="J337" s="58"/>
      <c r="K337" s="58"/>
      <c r="L337" s="3"/>
    </row>
    <row r="338" spans="2:12" x14ac:dyDescent="0.25">
      <c r="B338" s="1"/>
      <c r="C338" s="7"/>
      <c r="D338" s="114"/>
      <c r="E338" s="58"/>
      <c r="F338" s="58"/>
      <c r="G338" s="58"/>
      <c r="H338" s="58"/>
      <c r="I338" s="58"/>
      <c r="J338" s="58"/>
      <c r="K338" s="58"/>
      <c r="L338" s="3"/>
    </row>
    <row r="339" spans="2:12" x14ac:dyDescent="0.25">
      <c r="B339" s="1"/>
      <c r="C339" s="7"/>
      <c r="D339" s="114"/>
      <c r="E339" s="58"/>
      <c r="F339" s="58"/>
      <c r="G339" s="58"/>
      <c r="H339" s="58"/>
      <c r="I339" s="58"/>
      <c r="J339" s="58"/>
      <c r="K339" s="58"/>
      <c r="L339" s="3"/>
    </row>
    <row r="340" spans="2:12" x14ac:dyDescent="0.25">
      <c r="B340" s="1"/>
      <c r="C340" s="7"/>
      <c r="D340" s="114"/>
      <c r="E340" s="58"/>
      <c r="F340" s="58"/>
      <c r="G340" s="58"/>
      <c r="H340" s="58"/>
      <c r="I340" s="58"/>
      <c r="J340" s="58"/>
      <c r="K340" s="58"/>
      <c r="L340" s="3"/>
    </row>
    <row r="341" spans="2:12" x14ac:dyDescent="0.25">
      <c r="B341" s="1"/>
      <c r="C341" s="7"/>
      <c r="D341" s="114"/>
      <c r="E341" s="58"/>
      <c r="F341" s="58"/>
      <c r="G341" s="58"/>
      <c r="H341" s="58"/>
      <c r="I341" s="58"/>
      <c r="J341" s="58"/>
      <c r="K341" s="58"/>
      <c r="L341" s="3"/>
    </row>
    <row r="342" spans="2:12" x14ac:dyDescent="0.25">
      <c r="B342" s="1"/>
      <c r="C342" s="7"/>
      <c r="D342" s="114"/>
      <c r="E342" s="58"/>
      <c r="F342" s="58"/>
      <c r="G342" s="58"/>
      <c r="H342" s="58"/>
      <c r="I342" s="58"/>
      <c r="J342" s="58"/>
      <c r="K342" s="58"/>
      <c r="L342" s="3"/>
    </row>
    <row r="343" spans="2:12" x14ac:dyDescent="0.25">
      <c r="B343" s="1"/>
      <c r="C343" s="7"/>
      <c r="D343" s="114"/>
      <c r="E343" s="58"/>
      <c r="F343" s="58"/>
      <c r="G343" s="58"/>
      <c r="H343" s="58"/>
      <c r="I343" s="58"/>
      <c r="J343" s="58"/>
      <c r="K343" s="58"/>
      <c r="L343" s="3"/>
    </row>
    <row r="344" spans="2:12" x14ac:dyDescent="0.25">
      <c r="B344" s="1"/>
      <c r="C344" s="7"/>
      <c r="D344" s="114"/>
      <c r="E344" s="58"/>
      <c r="F344" s="58"/>
      <c r="G344" s="58"/>
      <c r="H344" s="58"/>
      <c r="I344" s="58"/>
      <c r="J344" s="58"/>
      <c r="K344" s="58"/>
      <c r="L344" s="3"/>
    </row>
    <row r="345" spans="2:12" x14ac:dyDescent="0.25">
      <c r="B345" s="1"/>
      <c r="C345" s="7"/>
      <c r="D345" s="114"/>
      <c r="E345" s="58"/>
      <c r="F345" s="58"/>
      <c r="G345" s="58"/>
      <c r="H345" s="58"/>
      <c r="I345" s="58"/>
      <c r="J345" s="58"/>
      <c r="K345" s="58"/>
      <c r="L345" s="3"/>
    </row>
    <row r="346" spans="2:12" x14ac:dyDescent="0.25">
      <c r="B346" s="1"/>
      <c r="C346" s="7"/>
      <c r="D346" s="114"/>
      <c r="E346" s="58"/>
      <c r="F346" s="58"/>
      <c r="G346" s="58"/>
      <c r="H346" s="58"/>
      <c r="I346" s="58"/>
      <c r="J346" s="58"/>
      <c r="K346" s="58"/>
      <c r="L346" s="3"/>
    </row>
    <row r="347" spans="2:12" x14ac:dyDescent="0.25">
      <c r="B347" s="1"/>
      <c r="C347" s="7"/>
      <c r="D347" s="114"/>
      <c r="E347" s="58"/>
      <c r="F347" s="58"/>
      <c r="G347" s="58"/>
      <c r="H347" s="58"/>
      <c r="I347" s="58"/>
      <c r="J347" s="58"/>
      <c r="K347" s="58"/>
      <c r="L347" s="3"/>
    </row>
    <row r="348" spans="2:12" x14ac:dyDescent="0.25">
      <c r="B348" s="1"/>
      <c r="C348" s="7"/>
      <c r="D348" s="114"/>
      <c r="E348" s="58"/>
      <c r="F348" s="58"/>
      <c r="G348" s="58"/>
      <c r="H348" s="58"/>
      <c r="I348" s="58"/>
      <c r="J348" s="58"/>
      <c r="K348" s="58"/>
      <c r="L348" s="3"/>
    </row>
    <row r="349" spans="2:12" x14ac:dyDescent="0.25">
      <c r="B349" s="1"/>
      <c r="C349" s="7"/>
      <c r="D349" s="114"/>
      <c r="E349" s="58"/>
      <c r="F349" s="58"/>
      <c r="G349" s="58"/>
      <c r="H349" s="58"/>
      <c r="I349" s="58"/>
      <c r="J349" s="58"/>
      <c r="K349" s="58"/>
      <c r="L349" s="3"/>
    </row>
    <row r="350" spans="2:12" x14ac:dyDescent="0.25">
      <c r="B350" s="1"/>
      <c r="C350" s="7"/>
      <c r="D350" s="114"/>
      <c r="E350" s="58"/>
      <c r="F350" s="58"/>
      <c r="G350" s="58"/>
      <c r="H350" s="58"/>
      <c r="I350" s="58"/>
      <c r="J350" s="58"/>
      <c r="K350" s="58"/>
      <c r="L350" s="3"/>
    </row>
    <row r="351" spans="2:12" x14ac:dyDescent="0.25">
      <c r="B351" s="1"/>
      <c r="C351" s="7"/>
      <c r="D351" s="114"/>
      <c r="E351" s="58"/>
      <c r="F351" s="58"/>
      <c r="G351" s="58"/>
      <c r="H351" s="58"/>
      <c r="I351" s="58"/>
      <c r="J351" s="58"/>
      <c r="K351" s="58"/>
      <c r="L351" s="3"/>
    </row>
    <row r="352" spans="2:12" x14ac:dyDescent="0.25">
      <c r="B352" s="1"/>
      <c r="C352" s="7"/>
      <c r="D352" s="114"/>
      <c r="E352" s="58"/>
      <c r="F352" s="58"/>
      <c r="G352" s="58"/>
      <c r="H352" s="58"/>
      <c r="I352" s="58"/>
      <c r="J352" s="58"/>
      <c r="K352" s="58"/>
      <c r="L352" s="3"/>
    </row>
    <row r="353" spans="2:12" x14ac:dyDescent="0.25">
      <c r="B353" s="1"/>
      <c r="C353" s="7"/>
      <c r="D353" s="114"/>
      <c r="E353" s="58"/>
      <c r="F353" s="58"/>
      <c r="G353" s="58"/>
      <c r="H353" s="58"/>
      <c r="I353" s="58"/>
      <c r="J353" s="58"/>
      <c r="K353" s="58"/>
      <c r="L353" s="3"/>
    </row>
    <row r="354" spans="2:12" x14ac:dyDescent="0.25">
      <c r="B354" s="1"/>
      <c r="C354" s="7"/>
      <c r="D354" s="114"/>
      <c r="E354" s="58"/>
      <c r="F354" s="58"/>
      <c r="G354" s="58"/>
      <c r="H354" s="58"/>
      <c r="I354" s="58"/>
      <c r="J354" s="58"/>
      <c r="K354" s="58"/>
      <c r="L354" s="3"/>
    </row>
    <row r="355" spans="2:12" x14ac:dyDescent="0.25">
      <c r="B355" s="1"/>
      <c r="C355" s="7"/>
      <c r="D355" s="114"/>
      <c r="E355" s="58"/>
      <c r="F355" s="58"/>
      <c r="G355" s="58"/>
      <c r="H355" s="58"/>
      <c r="I355" s="58"/>
      <c r="J355" s="58"/>
      <c r="K355" s="58"/>
      <c r="L355" s="3"/>
    </row>
    <row r="356" spans="2:12" x14ac:dyDescent="0.25">
      <c r="B356" s="1"/>
      <c r="C356" s="7"/>
      <c r="D356" s="114"/>
      <c r="E356" s="58"/>
      <c r="F356" s="58"/>
      <c r="G356" s="58"/>
      <c r="H356" s="58"/>
      <c r="I356" s="58"/>
      <c r="J356" s="58"/>
      <c r="K356" s="58"/>
      <c r="L356" s="3"/>
    </row>
    <row r="357" spans="2:12" x14ac:dyDescent="0.25">
      <c r="B357" s="1"/>
      <c r="C357" s="7"/>
      <c r="D357" s="114"/>
      <c r="E357" s="58"/>
      <c r="F357" s="58"/>
      <c r="G357" s="58"/>
      <c r="H357" s="58"/>
      <c r="I357" s="58"/>
      <c r="J357" s="58"/>
      <c r="K357" s="58"/>
      <c r="L357" s="3"/>
    </row>
    <row r="358" spans="2:12" x14ac:dyDescent="0.25">
      <c r="B358" s="1"/>
      <c r="C358" s="7"/>
      <c r="D358" s="114"/>
      <c r="E358" s="58"/>
      <c r="F358" s="58"/>
      <c r="G358" s="58"/>
      <c r="H358" s="58"/>
      <c r="I358" s="58"/>
      <c r="J358" s="58"/>
      <c r="K358" s="58"/>
      <c r="L358" s="3"/>
    </row>
    <row r="359" spans="2:12" x14ac:dyDescent="0.25">
      <c r="B359" s="1"/>
      <c r="C359" s="7"/>
      <c r="D359" s="114"/>
      <c r="E359" s="58"/>
      <c r="F359" s="58"/>
      <c r="G359" s="58"/>
      <c r="H359" s="58"/>
      <c r="I359" s="58"/>
      <c r="J359" s="58"/>
      <c r="K359" s="58"/>
      <c r="L359" s="3"/>
    </row>
    <row r="360" spans="2:12" x14ac:dyDescent="0.25">
      <c r="B360" s="1"/>
      <c r="C360" s="7"/>
      <c r="D360" s="114"/>
      <c r="E360" s="58"/>
      <c r="F360" s="58"/>
      <c r="G360" s="58"/>
      <c r="H360" s="58"/>
      <c r="I360" s="58"/>
      <c r="J360" s="58"/>
      <c r="K360" s="58"/>
      <c r="L360" s="3"/>
    </row>
    <row r="361" spans="2:12" x14ac:dyDescent="0.25">
      <c r="B361" s="1"/>
      <c r="C361" s="7"/>
      <c r="D361" s="114"/>
      <c r="E361" s="58"/>
      <c r="F361" s="58"/>
      <c r="G361" s="58"/>
      <c r="H361" s="58"/>
      <c r="I361" s="58"/>
      <c r="J361" s="58"/>
      <c r="K361" s="58"/>
      <c r="L361" s="3"/>
    </row>
    <row r="362" spans="2:12" x14ac:dyDescent="0.25">
      <c r="B362" s="1"/>
      <c r="C362" s="7"/>
      <c r="D362" s="114"/>
      <c r="E362" s="58"/>
      <c r="F362" s="58"/>
      <c r="G362" s="58"/>
      <c r="H362" s="58"/>
      <c r="I362" s="58"/>
      <c r="J362" s="58"/>
      <c r="K362" s="58"/>
      <c r="L362" s="3"/>
    </row>
    <row r="363" spans="2:12" x14ac:dyDescent="0.25">
      <c r="B363" s="1"/>
      <c r="C363" s="7"/>
      <c r="D363" s="114"/>
      <c r="E363" s="58"/>
      <c r="F363" s="58"/>
      <c r="G363" s="58"/>
      <c r="H363" s="58"/>
      <c r="I363" s="58"/>
      <c r="J363" s="58"/>
      <c r="K363" s="58"/>
      <c r="L363" s="3"/>
    </row>
    <row r="364" spans="2:12" x14ac:dyDescent="0.25">
      <c r="B364" s="1"/>
      <c r="C364" s="7"/>
      <c r="D364" s="114"/>
      <c r="E364" s="58"/>
      <c r="F364" s="58"/>
      <c r="G364" s="58"/>
      <c r="H364" s="58"/>
      <c r="I364" s="58"/>
      <c r="J364" s="58"/>
      <c r="K364" s="58"/>
      <c r="L364" s="3"/>
    </row>
    <row r="365" spans="2:12" x14ac:dyDescent="0.25">
      <c r="B365" s="1"/>
      <c r="C365" s="7"/>
      <c r="D365" s="114"/>
      <c r="E365" s="58"/>
      <c r="F365" s="58"/>
      <c r="G365" s="58"/>
      <c r="H365" s="58"/>
      <c r="I365" s="58"/>
      <c r="J365" s="58"/>
      <c r="K365" s="58"/>
      <c r="L365" s="3"/>
    </row>
    <row r="366" spans="2:12" x14ac:dyDescent="0.25">
      <c r="B366" s="1"/>
      <c r="C366" s="7"/>
      <c r="D366" s="114"/>
      <c r="E366" s="58"/>
      <c r="F366" s="58"/>
      <c r="G366" s="58"/>
      <c r="H366" s="58"/>
      <c r="I366" s="58"/>
      <c r="J366" s="58"/>
      <c r="K366" s="58"/>
      <c r="L366" s="3"/>
    </row>
    <row r="367" spans="2:12" x14ac:dyDescent="0.25">
      <c r="B367" s="1"/>
      <c r="C367" s="7"/>
      <c r="D367" s="114"/>
      <c r="E367" s="58"/>
      <c r="F367" s="58"/>
      <c r="G367" s="58"/>
      <c r="H367" s="58"/>
      <c r="I367" s="58"/>
      <c r="J367" s="58"/>
      <c r="K367" s="58"/>
      <c r="L367" s="3"/>
    </row>
    <row r="368" spans="2:12" x14ac:dyDescent="0.25">
      <c r="B368" s="1"/>
      <c r="C368" s="7"/>
      <c r="D368" s="114"/>
      <c r="E368" s="58"/>
      <c r="F368" s="58"/>
      <c r="G368" s="58"/>
      <c r="H368" s="58"/>
      <c r="I368" s="58"/>
      <c r="J368" s="58"/>
      <c r="K368" s="58"/>
      <c r="L368" s="3"/>
    </row>
    <row r="369" spans="2:12" x14ac:dyDescent="0.25">
      <c r="B369" s="1"/>
      <c r="C369" s="7"/>
      <c r="D369" s="114"/>
      <c r="E369" s="58"/>
      <c r="F369" s="58"/>
      <c r="G369" s="58"/>
      <c r="H369" s="58"/>
      <c r="I369" s="58"/>
      <c r="J369" s="58"/>
      <c r="K369" s="58"/>
      <c r="L369" s="3"/>
    </row>
    <row r="370" spans="2:12" x14ac:dyDescent="0.25">
      <c r="B370" s="1"/>
      <c r="C370" s="7"/>
      <c r="D370" s="114"/>
      <c r="E370" s="58"/>
      <c r="F370" s="58"/>
      <c r="G370" s="58"/>
      <c r="H370" s="58"/>
      <c r="I370" s="58"/>
      <c r="J370" s="58"/>
      <c r="K370" s="58"/>
      <c r="L370" s="3"/>
    </row>
    <row r="371" spans="2:12" x14ac:dyDescent="0.25">
      <c r="B371" s="1"/>
      <c r="C371" s="7"/>
      <c r="D371" s="114"/>
      <c r="E371" s="58"/>
      <c r="F371" s="58"/>
      <c r="G371" s="58"/>
      <c r="H371" s="58"/>
      <c r="I371" s="58"/>
      <c r="J371" s="58"/>
      <c r="K371" s="58"/>
      <c r="L371" s="3"/>
    </row>
    <row r="372" spans="2:12" x14ac:dyDescent="0.25">
      <c r="B372" s="1"/>
      <c r="C372" s="7"/>
      <c r="D372" s="114"/>
      <c r="E372" s="58"/>
      <c r="F372" s="58"/>
      <c r="G372" s="58"/>
      <c r="H372" s="58"/>
      <c r="I372" s="58"/>
      <c r="J372" s="58"/>
      <c r="K372" s="58"/>
      <c r="L372" s="3"/>
    </row>
    <row r="373" spans="2:12" x14ac:dyDescent="0.25">
      <c r="B373" s="1"/>
      <c r="C373" s="7"/>
      <c r="D373" s="114"/>
      <c r="E373" s="58"/>
      <c r="F373" s="58"/>
      <c r="G373" s="58"/>
      <c r="H373" s="58"/>
      <c r="I373" s="58"/>
      <c r="J373" s="58"/>
      <c r="K373" s="58"/>
      <c r="L373" s="3"/>
    </row>
    <row r="374" spans="2:12" x14ac:dyDescent="0.25">
      <c r="B374" s="1"/>
      <c r="C374" s="7"/>
      <c r="D374" s="114"/>
      <c r="E374" s="58"/>
      <c r="F374" s="58"/>
      <c r="G374" s="58"/>
      <c r="H374" s="58"/>
      <c r="I374" s="58"/>
      <c r="J374" s="58"/>
      <c r="K374" s="58"/>
      <c r="L374" s="3"/>
    </row>
    <row r="375" spans="2:12" x14ac:dyDescent="0.25">
      <c r="B375" s="1"/>
      <c r="C375" s="7"/>
      <c r="D375" s="114"/>
      <c r="E375" s="58"/>
      <c r="F375" s="58"/>
      <c r="G375" s="58"/>
      <c r="H375" s="58"/>
      <c r="I375" s="58"/>
      <c r="J375" s="58"/>
      <c r="K375" s="58"/>
      <c r="L375" s="3"/>
    </row>
    <row r="376" spans="2:12" x14ac:dyDescent="0.25">
      <c r="B376" s="1"/>
      <c r="C376" s="7"/>
      <c r="D376" s="114"/>
      <c r="E376" s="58"/>
      <c r="F376" s="58"/>
      <c r="G376" s="58"/>
      <c r="H376" s="58"/>
      <c r="I376" s="58"/>
      <c r="J376" s="58"/>
      <c r="K376" s="58"/>
      <c r="L376" s="3"/>
    </row>
    <row r="377" spans="2:12" x14ac:dyDescent="0.25">
      <c r="B377" s="1"/>
      <c r="C377" s="7"/>
      <c r="D377" s="114"/>
      <c r="E377" s="58"/>
      <c r="F377" s="58"/>
      <c r="G377" s="58"/>
      <c r="H377" s="58"/>
      <c r="I377" s="58"/>
      <c r="J377" s="58"/>
      <c r="K377" s="58"/>
      <c r="L377" s="3"/>
    </row>
    <row r="378" spans="2:12" x14ac:dyDescent="0.25">
      <c r="B378" s="1"/>
      <c r="C378" s="7"/>
      <c r="D378" s="114"/>
      <c r="E378" s="58"/>
      <c r="F378" s="58"/>
      <c r="G378" s="58"/>
      <c r="H378" s="58"/>
      <c r="I378" s="58"/>
      <c r="J378" s="58"/>
      <c r="K378" s="58"/>
      <c r="L378" s="3"/>
    </row>
    <row r="379" spans="2:12" x14ac:dyDescent="0.25">
      <c r="B379" s="1"/>
      <c r="C379" s="7"/>
      <c r="D379" s="114"/>
      <c r="E379" s="58"/>
      <c r="F379" s="58"/>
      <c r="G379" s="58"/>
      <c r="H379" s="58"/>
      <c r="I379" s="58"/>
      <c r="J379" s="58"/>
      <c r="K379" s="58"/>
      <c r="L379" s="3"/>
    </row>
    <row r="380" spans="2:12" x14ac:dyDescent="0.25">
      <c r="B380" s="1"/>
      <c r="C380" s="7"/>
      <c r="D380" s="114"/>
      <c r="E380" s="58"/>
      <c r="F380" s="58"/>
      <c r="G380" s="58"/>
      <c r="H380" s="58"/>
      <c r="I380" s="58"/>
      <c r="J380" s="58"/>
      <c r="K380" s="58"/>
      <c r="L380" s="3"/>
    </row>
    <row r="381" spans="2:12" x14ac:dyDescent="0.25">
      <c r="B381" s="1"/>
      <c r="C381" s="7"/>
      <c r="D381" s="114"/>
      <c r="E381" s="58"/>
      <c r="F381" s="58"/>
      <c r="G381" s="58"/>
      <c r="H381" s="58"/>
      <c r="I381" s="58"/>
      <c r="J381" s="58"/>
      <c r="K381" s="58"/>
      <c r="L381" s="3"/>
    </row>
    <row r="382" spans="2:12" x14ac:dyDescent="0.25">
      <c r="B382" s="1"/>
      <c r="C382" s="7"/>
      <c r="D382" s="114"/>
      <c r="E382" s="58"/>
      <c r="F382" s="58"/>
      <c r="G382" s="58"/>
      <c r="H382" s="58"/>
      <c r="I382" s="58"/>
      <c r="J382" s="58"/>
      <c r="K382" s="58"/>
      <c r="L382" s="3"/>
    </row>
    <row r="383" spans="2:12" x14ac:dyDescent="0.25">
      <c r="B383" s="1"/>
      <c r="C383" s="7"/>
      <c r="D383" s="114"/>
      <c r="E383" s="58"/>
      <c r="F383" s="58"/>
      <c r="G383" s="58"/>
      <c r="H383" s="58"/>
      <c r="I383" s="58"/>
      <c r="J383" s="58"/>
      <c r="K383" s="58"/>
      <c r="L383" s="3"/>
    </row>
    <row r="384" spans="2:12" x14ac:dyDescent="0.25">
      <c r="B384" s="1"/>
      <c r="C384" s="7"/>
      <c r="D384" s="114"/>
      <c r="E384" s="58"/>
      <c r="F384" s="58"/>
      <c r="G384" s="58"/>
      <c r="H384" s="58"/>
      <c r="I384" s="58"/>
      <c r="J384" s="58"/>
      <c r="K384" s="58"/>
      <c r="L384" s="3"/>
    </row>
    <row r="385" spans="2:12" x14ac:dyDescent="0.25">
      <c r="B385" s="1"/>
      <c r="C385" s="7"/>
      <c r="D385" s="114"/>
      <c r="E385" s="58"/>
      <c r="F385" s="58"/>
      <c r="G385" s="58"/>
      <c r="H385" s="58"/>
      <c r="I385" s="58"/>
      <c r="J385" s="58"/>
      <c r="K385" s="58"/>
      <c r="L385" s="3"/>
    </row>
    <row r="386" spans="2:12" x14ac:dyDescent="0.25">
      <c r="B386" s="1"/>
      <c r="C386" s="7"/>
      <c r="D386" s="114"/>
      <c r="E386" s="58"/>
      <c r="F386" s="58"/>
      <c r="G386" s="58"/>
      <c r="H386" s="58"/>
      <c r="I386" s="58"/>
      <c r="J386" s="58"/>
      <c r="K386" s="58"/>
      <c r="L386" s="3"/>
    </row>
    <row r="387" spans="2:12" x14ac:dyDescent="0.25">
      <c r="B387" s="1"/>
      <c r="C387" s="7"/>
      <c r="D387" s="114"/>
      <c r="E387" s="58"/>
      <c r="F387" s="58"/>
      <c r="G387" s="58"/>
      <c r="H387" s="58"/>
      <c r="I387" s="58"/>
      <c r="J387" s="58"/>
      <c r="K387" s="58"/>
      <c r="L387" s="3"/>
    </row>
    <row r="388" spans="2:12" x14ac:dyDescent="0.25">
      <c r="B388" s="1"/>
      <c r="C388" s="7"/>
      <c r="D388" s="114"/>
      <c r="E388" s="58"/>
      <c r="F388" s="58"/>
      <c r="G388" s="58"/>
      <c r="H388" s="58"/>
      <c r="I388" s="58"/>
      <c r="J388" s="58"/>
      <c r="K388" s="58"/>
      <c r="L388" s="3"/>
    </row>
    <row r="389" spans="2:12" x14ac:dyDescent="0.25">
      <c r="B389" s="1"/>
      <c r="C389" s="7"/>
      <c r="D389" s="114"/>
      <c r="E389" s="58"/>
      <c r="F389" s="58"/>
      <c r="G389" s="58"/>
      <c r="H389" s="58"/>
      <c r="I389" s="58"/>
      <c r="J389" s="58"/>
      <c r="K389" s="58"/>
      <c r="L389" s="3"/>
    </row>
    <row r="390" spans="2:12" x14ac:dyDescent="0.25">
      <c r="B390" s="1"/>
      <c r="C390" s="7"/>
      <c r="D390" s="114"/>
      <c r="E390" s="58"/>
      <c r="F390" s="58"/>
      <c r="G390" s="58"/>
      <c r="H390" s="58"/>
      <c r="I390" s="58"/>
      <c r="J390" s="58"/>
      <c r="K390" s="58"/>
      <c r="L390" s="3"/>
    </row>
    <row r="391" spans="2:12" x14ac:dyDescent="0.25">
      <c r="B391" s="1"/>
      <c r="C391" s="7"/>
      <c r="D391" s="114"/>
      <c r="E391" s="58"/>
      <c r="F391" s="58"/>
      <c r="G391" s="58"/>
      <c r="H391" s="58"/>
      <c r="I391" s="58"/>
      <c r="J391" s="58"/>
      <c r="K391" s="58"/>
      <c r="L391" s="3"/>
    </row>
    <row r="392" spans="2:12" x14ac:dyDescent="0.25">
      <c r="B392" s="1"/>
      <c r="C392" s="7"/>
      <c r="D392" s="114"/>
      <c r="E392" s="58"/>
      <c r="F392" s="58"/>
      <c r="G392" s="58"/>
      <c r="H392" s="58"/>
      <c r="I392" s="58"/>
      <c r="J392" s="58"/>
      <c r="K392" s="58"/>
      <c r="L392" s="3"/>
    </row>
    <row r="393" spans="2:12" x14ac:dyDescent="0.25">
      <c r="B393" s="1"/>
      <c r="C393" s="7"/>
      <c r="D393" s="114"/>
      <c r="E393" s="58"/>
      <c r="F393" s="58"/>
      <c r="G393" s="58"/>
      <c r="H393" s="58"/>
      <c r="I393" s="58"/>
      <c r="J393" s="58"/>
      <c r="K393" s="58"/>
      <c r="L393" s="3"/>
    </row>
    <row r="394" spans="2:12" x14ac:dyDescent="0.25">
      <c r="B394" s="1"/>
      <c r="C394" s="7"/>
      <c r="D394" s="114"/>
      <c r="E394" s="58"/>
      <c r="F394" s="58"/>
      <c r="G394" s="58"/>
      <c r="H394" s="58"/>
      <c r="I394" s="58"/>
      <c r="J394" s="58"/>
      <c r="K394" s="58"/>
      <c r="L394" s="3"/>
    </row>
    <row r="395" spans="2:12" x14ac:dyDescent="0.25">
      <c r="B395" s="1"/>
      <c r="C395" s="7"/>
      <c r="D395" s="114"/>
      <c r="E395" s="58"/>
      <c r="F395" s="58"/>
      <c r="G395" s="58"/>
      <c r="H395" s="58"/>
      <c r="I395" s="58"/>
      <c r="J395" s="58"/>
      <c r="K395" s="58"/>
      <c r="L395" s="3"/>
    </row>
    <row r="396" spans="2:12" x14ac:dyDescent="0.25">
      <c r="B396" s="1"/>
      <c r="C396" s="7"/>
      <c r="D396" s="114"/>
      <c r="E396" s="58"/>
      <c r="F396" s="58"/>
      <c r="G396" s="58"/>
      <c r="H396" s="58"/>
      <c r="I396" s="58"/>
      <c r="J396" s="58"/>
      <c r="K396" s="58"/>
      <c r="L396" s="3"/>
    </row>
    <row r="397" spans="2:12" x14ac:dyDescent="0.25">
      <c r="B397" s="1"/>
      <c r="C397" s="7"/>
      <c r="D397" s="114"/>
      <c r="E397" s="58"/>
      <c r="F397" s="58"/>
      <c r="G397" s="58"/>
      <c r="H397" s="58"/>
      <c r="I397" s="58"/>
      <c r="J397" s="58"/>
      <c r="K397" s="58"/>
      <c r="L397" s="3"/>
    </row>
    <row r="398" spans="2:12" x14ac:dyDescent="0.25">
      <c r="B398" s="1"/>
      <c r="C398" s="7"/>
      <c r="D398" s="114"/>
      <c r="E398" s="58"/>
      <c r="F398" s="58"/>
      <c r="G398" s="58"/>
      <c r="H398" s="58"/>
      <c r="I398" s="58"/>
      <c r="J398" s="58"/>
      <c r="K398" s="58"/>
      <c r="L398" s="3"/>
    </row>
    <row r="399" spans="2:12" x14ac:dyDescent="0.25">
      <c r="B399" s="1"/>
      <c r="C399" s="7"/>
      <c r="D399" s="114"/>
      <c r="E399" s="58"/>
      <c r="F399" s="58"/>
      <c r="G399" s="58"/>
      <c r="H399" s="58"/>
      <c r="I399" s="58"/>
      <c r="J399" s="58"/>
      <c r="K399" s="58"/>
      <c r="L399" s="3"/>
    </row>
    <row r="400" spans="2:12" x14ac:dyDescent="0.25">
      <c r="B400" s="1"/>
      <c r="C400" s="7"/>
      <c r="D400" s="114"/>
      <c r="E400" s="58"/>
      <c r="F400" s="58"/>
      <c r="G400" s="58"/>
      <c r="H400" s="58"/>
      <c r="I400" s="58"/>
      <c r="J400" s="58"/>
      <c r="K400" s="58"/>
      <c r="L400" s="3"/>
    </row>
    <row r="401" spans="2:12" x14ac:dyDescent="0.25">
      <c r="B401" s="1"/>
      <c r="C401" s="7"/>
      <c r="D401" s="114"/>
      <c r="E401" s="58"/>
      <c r="F401" s="58"/>
      <c r="G401" s="58"/>
      <c r="H401" s="58"/>
      <c r="I401" s="58"/>
      <c r="J401" s="58"/>
      <c r="K401" s="58"/>
      <c r="L401" s="3"/>
    </row>
    <row r="402" spans="2:12" x14ac:dyDescent="0.25">
      <c r="B402" s="1"/>
      <c r="C402" s="7"/>
      <c r="D402" s="114"/>
      <c r="E402" s="58"/>
      <c r="F402" s="58"/>
      <c r="G402" s="58"/>
      <c r="H402" s="58"/>
      <c r="I402" s="58"/>
      <c r="J402" s="58"/>
      <c r="K402" s="58"/>
      <c r="L402" s="3"/>
    </row>
    <row r="403" spans="2:12" x14ac:dyDescent="0.25">
      <c r="B403" s="1"/>
      <c r="C403" s="7"/>
      <c r="D403" s="114"/>
      <c r="E403" s="58"/>
      <c r="F403" s="58"/>
      <c r="G403" s="58"/>
      <c r="H403" s="58"/>
      <c r="I403" s="58"/>
      <c r="J403" s="58"/>
      <c r="K403" s="58"/>
      <c r="L403" s="3"/>
    </row>
    <row r="404" spans="2:12" x14ac:dyDescent="0.25">
      <c r="B404" s="1"/>
      <c r="C404" s="7"/>
      <c r="D404" s="114"/>
      <c r="E404" s="58"/>
      <c r="F404" s="58"/>
      <c r="G404" s="58"/>
      <c r="H404" s="58"/>
      <c r="I404" s="58"/>
      <c r="J404" s="58"/>
      <c r="K404" s="58"/>
      <c r="L404" s="3"/>
    </row>
    <row r="405" spans="2:12" x14ac:dyDescent="0.25">
      <c r="B405" s="1"/>
      <c r="C405" s="7"/>
      <c r="D405" s="114"/>
      <c r="E405" s="58"/>
      <c r="F405" s="58"/>
      <c r="G405" s="58"/>
      <c r="H405" s="58"/>
      <c r="I405" s="58"/>
      <c r="J405" s="58"/>
      <c r="K405" s="58"/>
      <c r="L405" s="3"/>
    </row>
    <row r="406" spans="2:12" x14ac:dyDescent="0.25">
      <c r="B406" s="1"/>
      <c r="C406" s="7"/>
      <c r="D406" s="114"/>
      <c r="E406" s="58"/>
      <c r="F406" s="58"/>
      <c r="G406" s="58"/>
      <c r="H406" s="58"/>
      <c r="I406" s="58"/>
      <c r="J406" s="58"/>
      <c r="K406" s="58"/>
      <c r="L406" s="3"/>
    </row>
    <row r="407" spans="2:12" x14ac:dyDescent="0.25">
      <c r="B407" s="1"/>
      <c r="C407" s="7"/>
      <c r="D407" s="114"/>
      <c r="E407" s="58"/>
      <c r="F407" s="58"/>
      <c r="G407" s="58"/>
      <c r="H407" s="58"/>
      <c r="I407" s="58"/>
      <c r="J407" s="58"/>
      <c r="K407" s="58"/>
      <c r="L407" s="3"/>
    </row>
    <row r="408" spans="2:12" x14ac:dyDescent="0.25">
      <c r="B408" s="1"/>
      <c r="C408" s="7"/>
      <c r="D408" s="114"/>
      <c r="E408" s="58"/>
      <c r="F408" s="58"/>
      <c r="G408" s="58"/>
      <c r="H408" s="58"/>
      <c r="I408" s="58"/>
      <c r="J408" s="58"/>
      <c r="K408" s="58"/>
      <c r="L408" s="3"/>
    </row>
    <row r="409" spans="2:12" x14ac:dyDescent="0.25">
      <c r="B409" s="1"/>
      <c r="C409" s="7"/>
      <c r="D409" s="114"/>
      <c r="E409" s="58"/>
      <c r="F409" s="58"/>
      <c r="G409" s="58"/>
      <c r="H409" s="58"/>
      <c r="I409" s="58"/>
      <c r="J409" s="58"/>
      <c r="K409" s="58"/>
      <c r="L409" s="3"/>
    </row>
    <row r="410" spans="2:12" x14ac:dyDescent="0.25">
      <c r="B410" s="1"/>
      <c r="C410" s="7"/>
      <c r="D410" s="114"/>
      <c r="E410" s="58"/>
      <c r="F410" s="58"/>
      <c r="G410" s="58"/>
      <c r="H410" s="58"/>
      <c r="I410" s="58"/>
      <c r="J410" s="58"/>
      <c r="K410" s="58"/>
      <c r="L410" s="3"/>
    </row>
    <row r="411" spans="2:12" x14ac:dyDescent="0.25">
      <c r="B411" s="1"/>
      <c r="C411" s="7"/>
      <c r="D411" s="114"/>
      <c r="E411" s="58"/>
      <c r="F411" s="58"/>
      <c r="G411" s="58"/>
      <c r="H411" s="58"/>
      <c r="I411" s="58"/>
      <c r="J411" s="58"/>
      <c r="K411" s="58"/>
      <c r="L411" s="3"/>
    </row>
    <row r="412" spans="2:12" x14ac:dyDescent="0.25">
      <c r="B412" s="1"/>
      <c r="C412" s="7"/>
      <c r="D412" s="114"/>
      <c r="E412" s="58"/>
      <c r="F412" s="58"/>
      <c r="G412" s="58"/>
      <c r="H412" s="58"/>
      <c r="I412" s="58"/>
      <c r="J412" s="58"/>
      <c r="K412" s="58"/>
      <c r="L412" s="3"/>
    </row>
    <row r="413" spans="2:12" x14ac:dyDescent="0.25">
      <c r="B413" s="1"/>
      <c r="C413" s="7"/>
      <c r="D413" s="114"/>
      <c r="E413" s="58"/>
      <c r="F413" s="58"/>
      <c r="G413" s="58"/>
      <c r="H413" s="58"/>
      <c r="I413" s="58"/>
      <c r="J413" s="58"/>
      <c r="K413" s="58"/>
      <c r="L413" s="3"/>
    </row>
    <row r="414" spans="2:12" x14ac:dyDescent="0.25">
      <c r="B414" s="1"/>
      <c r="C414" s="7"/>
      <c r="D414" s="114"/>
      <c r="E414" s="58"/>
      <c r="F414" s="58"/>
      <c r="G414" s="58"/>
      <c r="H414" s="58"/>
      <c r="I414" s="58"/>
      <c r="J414" s="58"/>
      <c r="K414" s="58"/>
      <c r="L414" s="3"/>
    </row>
    <row r="415" spans="2:12" x14ac:dyDescent="0.25">
      <c r="B415" s="1"/>
      <c r="C415" s="7"/>
      <c r="D415" s="114"/>
      <c r="E415" s="58"/>
      <c r="F415" s="58"/>
      <c r="G415" s="58"/>
      <c r="H415" s="58"/>
      <c r="I415" s="58"/>
      <c r="J415" s="58"/>
      <c r="K415" s="58"/>
      <c r="L415" s="3"/>
    </row>
    <row r="416" spans="2:12" x14ac:dyDescent="0.25">
      <c r="B416" s="1"/>
      <c r="C416" s="7"/>
      <c r="D416" s="114"/>
      <c r="E416" s="58"/>
      <c r="F416" s="58"/>
      <c r="G416" s="58"/>
      <c r="H416" s="58"/>
      <c r="I416" s="58"/>
      <c r="J416" s="58"/>
      <c r="K416" s="58"/>
      <c r="L416" s="3"/>
    </row>
    <row r="417" spans="2:12" x14ac:dyDescent="0.25">
      <c r="B417" s="1"/>
      <c r="C417" s="7"/>
      <c r="D417" s="114"/>
      <c r="E417" s="58"/>
      <c r="F417" s="58"/>
      <c r="G417" s="58"/>
      <c r="H417" s="58"/>
      <c r="I417" s="58"/>
      <c r="J417" s="58"/>
      <c r="K417" s="58"/>
      <c r="L417" s="3"/>
    </row>
    <row r="418" spans="2:12" x14ac:dyDescent="0.25">
      <c r="B418" s="1"/>
      <c r="C418" s="7"/>
      <c r="D418" s="114"/>
      <c r="E418" s="58"/>
      <c r="F418" s="58"/>
      <c r="G418" s="58"/>
      <c r="H418" s="58"/>
      <c r="I418" s="58"/>
      <c r="J418" s="58"/>
      <c r="K418" s="58"/>
      <c r="L418" s="3"/>
    </row>
    <row r="419" spans="2:12" x14ac:dyDescent="0.25">
      <c r="B419" s="1"/>
      <c r="C419" s="7"/>
      <c r="D419" s="114"/>
      <c r="E419" s="58"/>
      <c r="F419" s="58"/>
      <c r="G419" s="58"/>
      <c r="H419" s="58"/>
      <c r="I419" s="58"/>
      <c r="J419" s="58"/>
      <c r="K419" s="58"/>
      <c r="L419" s="3"/>
    </row>
    <row r="420" spans="2:12" x14ac:dyDescent="0.25">
      <c r="B420" s="1"/>
      <c r="C420" s="7"/>
      <c r="D420" s="114"/>
      <c r="E420" s="58"/>
      <c r="F420" s="58"/>
      <c r="G420" s="58"/>
      <c r="H420" s="58"/>
      <c r="I420" s="58"/>
      <c r="J420" s="58"/>
      <c r="K420" s="58"/>
      <c r="L420" s="3"/>
    </row>
    <row r="421" spans="2:12" x14ac:dyDescent="0.25">
      <c r="B421" s="1"/>
      <c r="C421" s="7"/>
      <c r="D421" s="114"/>
      <c r="E421" s="58"/>
      <c r="F421" s="58"/>
      <c r="G421" s="58"/>
      <c r="H421" s="58"/>
      <c r="I421" s="58"/>
      <c r="J421" s="58"/>
      <c r="K421" s="58"/>
      <c r="L421" s="3"/>
    </row>
    <row r="422" spans="2:12" x14ac:dyDescent="0.25">
      <c r="B422" s="1"/>
      <c r="C422" s="7"/>
      <c r="D422" s="114"/>
      <c r="E422" s="58"/>
      <c r="F422" s="58"/>
      <c r="G422" s="58"/>
      <c r="H422" s="58"/>
      <c r="I422" s="58"/>
      <c r="J422" s="58"/>
      <c r="K422" s="58"/>
      <c r="L422" s="3"/>
    </row>
    <row r="423" spans="2:12" x14ac:dyDescent="0.25">
      <c r="B423" s="1"/>
      <c r="C423" s="7"/>
      <c r="D423" s="114"/>
      <c r="E423" s="58"/>
      <c r="F423" s="58"/>
      <c r="G423" s="58"/>
      <c r="H423" s="58"/>
      <c r="I423" s="58"/>
      <c r="J423" s="58"/>
      <c r="K423" s="58"/>
      <c r="L423" s="3"/>
    </row>
    <row r="424" spans="2:12" x14ac:dyDescent="0.25">
      <c r="B424" s="1"/>
      <c r="C424" s="7"/>
      <c r="D424" s="114"/>
      <c r="E424" s="58"/>
      <c r="F424" s="58"/>
      <c r="G424" s="58"/>
      <c r="H424" s="58"/>
      <c r="I424" s="58"/>
      <c r="J424" s="58"/>
      <c r="K424" s="58"/>
      <c r="L424" s="3"/>
    </row>
    <row r="425" spans="2:12" x14ac:dyDescent="0.25">
      <c r="B425" s="1"/>
      <c r="C425" s="7"/>
      <c r="D425" s="114"/>
      <c r="E425" s="58"/>
      <c r="F425" s="58"/>
      <c r="G425" s="58"/>
      <c r="H425" s="58"/>
      <c r="I425" s="58"/>
      <c r="J425" s="58"/>
      <c r="K425" s="58"/>
      <c r="L425" s="3"/>
    </row>
    <row r="426" spans="2:12" x14ac:dyDescent="0.25">
      <c r="B426" s="1"/>
      <c r="C426" s="7"/>
      <c r="D426" s="114"/>
      <c r="E426" s="58"/>
      <c r="F426" s="58"/>
      <c r="G426" s="58"/>
      <c r="H426" s="58"/>
      <c r="I426" s="58"/>
      <c r="J426" s="58"/>
      <c r="K426" s="58"/>
      <c r="L426" s="3"/>
    </row>
    <row r="427" spans="2:12" x14ac:dyDescent="0.25">
      <c r="B427" s="1"/>
      <c r="C427" s="7"/>
      <c r="D427" s="114"/>
      <c r="E427" s="58"/>
      <c r="F427" s="58"/>
      <c r="G427" s="58"/>
      <c r="H427" s="58"/>
      <c r="I427" s="58"/>
      <c r="J427" s="58"/>
      <c r="K427" s="58"/>
      <c r="L427" s="3"/>
    </row>
    <row r="428" spans="2:12" x14ac:dyDescent="0.25">
      <c r="B428" s="1"/>
      <c r="C428" s="7"/>
      <c r="D428" s="114"/>
      <c r="E428" s="58"/>
      <c r="F428" s="58"/>
      <c r="G428" s="58"/>
      <c r="H428" s="58"/>
      <c r="I428" s="58"/>
      <c r="J428" s="58"/>
      <c r="K428" s="58"/>
      <c r="L428" s="3"/>
    </row>
    <row r="429" spans="2:12" x14ac:dyDescent="0.25">
      <c r="B429" s="1"/>
      <c r="C429" s="7"/>
      <c r="D429" s="114"/>
      <c r="E429" s="58"/>
      <c r="F429" s="58"/>
      <c r="G429" s="58"/>
      <c r="H429" s="58"/>
      <c r="I429" s="58"/>
      <c r="J429" s="58"/>
      <c r="K429" s="58"/>
      <c r="L429" s="3"/>
    </row>
    <row r="430" spans="2:12" x14ac:dyDescent="0.25">
      <c r="B430" s="1"/>
      <c r="C430" s="7"/>
      <c r="D430" s="114"/>
      <c r="E430" s="58"/>
      <c r="F430" s="58"/>
      <c r="G430" s="58"/>
      <c r="H430" s="58"/>
      <c r="I430" s="58"/>
      <c r="J430" s="58"/>
      <c r="K430" s="58"/>
      <c r="L430" s="3"/>
    </row>
    <row r="431" spans="2:12" x14ac:dyDescent="0.25">
      <c r="B431" s="1"/>
      <c r="C431" s="7"/>
      <c r="D431" s="114"/>
      <c r="E431" s="58"/>
      <c r="F431" s="58"/>
      <c r="G431" s="58"/>
      <c r="H431" s="58"/>
      <c r="I431" s="58"/>
      <c r="J431" s="58"/>
      <c r="K431" s="58"/>
      <c r="L431" s="3"/>
    </row>
    <row r="432" spans="2:12" x14ac:dyDescent="0.25">
      <c r="B432" s="1"/>
      <c r="C432" s="7"/>
      <c r="D432" s="114"/>
      <c r="E432" s="58"/>
      <c r="F432" s="58"/>
      <c r="G432" s="58"/>
      <c r="H432" s="58"/>
      <c r="I432" s="58"/>
      <c r="J432" s="58"/>
      <c r="K432" s="58"/>
      <c r="L432" s="3"/>
    </row>
    <row r="433" spans="2:12" x14ac:dyDescent="0.25">
      <c r="B433" s="1"/>
      <c r="C433" s="7"/>
      <c r="D433" s="114"/>
      <c r="E433" s="58"/>
      <c r="F433" s="58"/>
      <c r="G433" s="58"/>
      <c r="H433" s="58"/>
      <c r="I433" s="58"/>
      <c r="J433" s="58"/>
      <c r="K433" s="58"/>
      <c r="L433" s="3"/>
    </row>
    <row r="434" spans="2:12" x14ac:dyDescent="0.25">
      <c r="B434" s="1"/>
      <c r="C434" s="7"/>
      <c r="D434" s="114"/>
      <c r="E434" s="58"/>
      <c r="F434" s="58"/>
      <c r="G434" s="58"/>
      <c r="H434" s="58"/>
      <c r="I434" s="58"/>
      <c r="J434" s="58"/>
      <c r="K434" s="58"/>
      <c r="L434" s="3"/>
    </row>
    <row r="435" spans="2:12" x14ac:dyDescent="0.25">
      <c r="B435" s="1"/>
      <c r="C435" s="7"/>
      <c r="D435" s="114"/>
      <c r="E435" s="58"/>
      <c r="F435" s="58"/>
      <c r="G435" s="58"/>
      <c r="H435" s="58"/>
      <c r="I435" s="58"/>
      <c r="J435" s="58"/>
      <c r="K435" s="58"/>
      <c r="L435" s="3"/>
    </row>
    <row r="436" spans="2:12" x14ac:dyDescent="0.25">
      <c r="B436" s="1"/>
      <c r="C436" s="7"/>
      <c r="D436" s="114"/>
      <c r="E436" s="58"/>
      <c r="F436" s="58"/>
      <c r="G436" s="58"/>
      <c r="H436" s="58"/>
      <c r="I436" s="58"/>
      <c r="J436" s="58"/>
      <c r="K436" s="58"/>
      <c r="L436" s="3"/>
    </row>
    <row r="437" spans="2:12" x14ac:dyDescent="0.25">
      <c r="B437" s="1"/>
      <c r="C437" s="7"/>
      <c r="D437" s="114"/>
      <c r="E437" s="58"/>
      <c r="F437" s="58"/>
      <c r="G437" s="58"/>
      <c r="H437" s="58"/>
      <c r="I437" s="58"/>
      <c r="J437" s="58"/>
      <c r="K437" s="58"/>
      <c r="L437" s="3"/>
    </row>
    <row r="438" spans="2:12" x14ac:dyDescent="0.25">
      <c r="B438" s="1"/>
      <c r="C438" s="7"/>
      <c r="D438" s="114"/>
      <c r="E438" s="58"/>
      <c r="F438" s="58"/>
      <c r="G438" s="58"/>
      <c r="H438" s="58"/>
      <c r="I438" s="58"/>
      <c r="J438" s="58"/>
      <c r="K438" s="58"/>
      <c r="L438" s="3"/>
    </row>
    <row r="439" spans="2:12" x14ac:dyDescent="0.25">
      <c r="B439" s="1"/>
      <c r="C439" s="7"/>
      <c r="D439" s="114"/>
      <c r="E439" s="58"/>
      <c r="F439" s="58"/>
      <c r="G439" s="58"/>
      <c r="H439" s="58"/>
      <c r="I439" s="58"/>
      <c r="J439" s="58"/>
      <c r="K439" s="58"/>
      <c r="L439" s="3"/>
    </row>
    <row r="440" spans="2:12" x14ac:dyDescent="0.25">
      <c r="B440" s="1"/>
      <c r="C440" s="7"/>
      <c r="D440" s="114"/>
      <c r="E440" s="58"/>
      <c r="F440" s="58"/>
      <c r="G440" s="58"/>
      <c r="H440" s="58"/>
      <c r="I440" s="58"/>
      <c r="J440" s="58"/>
      <c r="K440" s="58"/>
      <c r="L440" s="3"/>
    </row>
    <row r="441" spans="2:12" x14ac:dyDescent="0.25">
      <c r="B441" s="1"/>
      <c r="C441" s="7"/>
      <c r="D441" s="114"/>
      <c r="E441" s="58"/>
      <c r="F441" s="58"/>
      <c r="G441" s="58"/>
      <c r="H441" s="58"/>
      <c r="I441" s="58"/>
      <c r="J441" s="58"/>
      <c r="K441" s="58"/>
      <c r="L441" s="3"/>
    </row>
    <row r="442" spans="2:12" x14ac:dyDescent="0.25">
      <c r="B442" s="1"/>
      <c r="C442" s="7"/>
      <c r="D442" s="114"/>
      <c r="E442" s="58"/>
      <c r="F442" s="58"/>
      <c r="G442" s="58"/>
      <c r="H442" s="58"/>
      <c r="I442" s="58"/>
      <c r="J442" s="58"/>
      <c r="K442" s="58"/>
      <c r="L442" s="3"/>
    </row>
    <row r="443" spans="2:12" x14ac:dyDescent="0.25">
      <c r="B443" s="1"/>
      <c r="C443" s="7"/>
      <c r="D443" s="114"/>
      <c r="E443" s="58"/>
      <c r="F443" s="58"/>
      <c r="G443" s="58"/>
      <c r="H443" s="58"/>
      <c r="I443" s="58"/>
      <c r="J443" s="58"/>
      <c r="K443" s="58"/>
      <c r="L443" s="3"/>
    </row>
    <row r="444" spans="2:12" x14ac:dyDescent="0.25">
      <c r="B444" s="1"/>
      <c r="C444" s="7"/>
      <c r="D444" s="114"/>
      <c r="E444" s="58"/>
      <c r="F444" s="58"/>
      <c r="G444" s="58"/>
      <c r="H444" s="58"/>
      <c r="I444" s="58"/>
      <c r="J444" s="58"/>
      <c r="K444" s="58"/>
      <c r="L444" s="3"/>
    </row>
    <row r="445" spans="2:12" x14ac:dyDescent="0.25">
      <c r="B445" s="1"/>
      <c r="C445" s="7"/>
      <c r="D445" s="114"/>
      <c r="E445" s="58"/>
      <c r="F445" s="58"/>
      <c r="G445" s="58"/>
      <c r="H445" s="58"/>
      <c r="I445" s="58"/>
      <c r="J445" s="58"/>
      <c r="K445" s="58"/>
      <c r="L445" s="3"/>
    </row>
    <row r="446" spans="2:12" x14ac:dyDescent="0.25">
      <c r="B446" s="1"/>
      <c r="C446" s="7"/>
      <c r="D446" s="114"/>
      <c r="E446" s="58"/>
      <c r="F446" s="58"/>
      <c r="G446" s="58"/>
      <c r="H446" s="58"/>
      <c r="I446" s="58"/>
      <c r="J446" s="58"/>
      <c r="K446" s="58"/>
      <c r="L446" s="3"/>
    </row>
    <row r="447" spans="2:12" x14ac:dyDescent="0.25">
      <c r="B447" s="1"/>
      <c r="C447" s="7"/>
      <c r="D447" s="114"/>
      <c r="E447" s="58"/>
      <c r="F447" s="58"/>
      <c r="G447" s="58"/>
      <c r="H447" s="58"/>
      <c r="I447" s="58"/>
      <c r="J447" s="58"/>
      <c r="K447" s="58"/>
      <c r="L447" s="3"/>
    </row>
    <row r="448" spans="2:12" x14ac:dyDescent="0.25">
      <c r="B448" s="1"/>
      <c r="C448" s="7"/>
      <c r="D448" s="114"/>
      <c r="E448" s="58"/>
      <c r="F448" s="58"/>
      <c r="G448" s="58"/>
      <c r="H448" s="58"/>
      <c r="I448" s="58"/>
      <c r="J448" s="58"/>
      <c r="K448" s="58"/>
      <c r="L448" s="3"/>
    </row>
    <row r="449" spans="2:12" x14ac:dyDescent="0.25">
      <c r="B449" s="1"/>
      <c r="C449" s="7"/>
      <c r="D449" s="114"/>
      <c r="E449" s="58"/>
      <c r="F449" s="58"/>
      <c r="G449" s="58"/>
      <c r="H449" s="58"/>
      <c r="I449" s="58"/>
      <c r="J449" s="58"/>
      <c r="K449" s="58"/>
      <c r="L449" s="3"/>
    </row>
    <row r="450" spans="2:12" x14ac:dyDescent="0.25">
      <c r="B450" s="1"/>
      <c r="C450" s="7"/>
      <c r="D450" s="114"/>
      <c r="E450" s="58"/>
      <c r="F450" s="58"/>
      <c r="G450" s="58"/>
      <c r="H450" s="58"/>
      <c r="I450" s="58"/>
      <c r="J450" s="58"/>
      <c r="K450" s="58"/>
      <c r="L450" s="3"/>
    </row>
    <row r="451" spans="2:12" x14ac:dyDescent="0.25">
      <c r="B451" s="1"/>
      <c r="C451" s="7"/>
      <c r="D451" s="114"/>
      <c r="E451" s="58"/>
      <c r="F451" s="58"/>
      <c r="G451" s="58"/>
      <c r="H451" s="58"/>
      <c r="I451" s="58"/>
      <c r="J451" s="58"/>
      <c r="K451" s="58"/>
      <c r="L451" s="3"/>
    </row>
    <row r="452" spans="2:12" x14ac:dyDescent="0.25">
      <c r="B452" s="1"/>
      <c r="C452" s="7"/>
      <c r="D452" s="114"/>
      <c r="E452" s="58"/>
      <c r="F452" s="58"/>
      <c r="G452" s="58"/>
      <c r="H452" s="58"/>
      <c r="I452" s="58"/>
      <c r="J452" s="58"/>
      <c r="K452" s="58"/>
      <c r="L452" s="3"/>
    </row>
    <row r="453" spans="2:12" x14ac:dyDescent="0.25">
      <c r="B453" s="1"/>
      <c r="C453" s="7"/>
      <c r="D453" s="114"/>
      <c r="E453" s="58"/>
      <c r="F453" s="58"/>
      <c r="G453" s="58"/>
      <c r="H453" s="58"/>
      <c r="I453" s="58"/>
      <c r="J453" s="58"/>
      <c r="K453" s="58"/>
      <c r="L453" s="3"/>
    </row>
    <row r="454" spans="2:12" x14ac:dyDescent="0.25">
      <c r="B454" s="1"/>
      <c r="C454" s="7"/>
      <c r="D454" s="114"/>
      <c r="E454" s="58"/>
      <c r="F454" s="58"/>
      <c r="G454" s="58"/>
      <c r="H454" s="58"/>
      <c r="I454" s="58"/>
      <c r="J454" s="58"/>
      <c r="K454" s="58"/>
      <c r="L454" s="3"/>
    </row>
    <row r="455" spans="2:12" x14ac:dyDescent="0.25">
      <c r="B455" s="1"/>
      <c r="C455" s="7"/>
      <c r="D455" s="114"/>
      <c r="E455" s="58"/>
      <c r="F455" s="58"/>
      <c r="G455" s="58"/>
      <c r="H455" s="58"/>
      <c r="I455" s="58"/>
      <c r="J455" s="58"/>
      <c r="K455" s="58"/>
      <c r="L455" s="3"/>
    </row>
    <row r="456" spans="2:12" x14ac:dyDescent="0.25">
      <c r="B456" s="1"/>
      <c r="C456" s="7"/>
      <c r="D456" s="114"/>
      <c r="E456" s="58"/>
      <c r="F456" s="58"/>
      <c r="G456" s="58"/>
      <c r="H456" s="58"/>
      <c r="I456" s="58"/>
      <c r="J456" s="58"/>
      <c r="K456" s="58"/>
      <c r="L456" s="3"/>
    </row>
    <row r="457" spans="2:12" x14ac:dyDescent="0.25">
      <c r="B457" s="1"/>
      <c r="C457" s="7"/>
      <c r="D457" s="114"/>
      <c r="E457" s="58"/>
      <c r="F457" s="58"/>
      <c r="G457" s="58"/>
      <c r="H457" s="58"/>
      <c r="I457" s="58"/>
      <c r="J457" s="58"/>
      <c r="K457" s="58"/>
      <c r="L457" s="3"/>
    </row>
    <row r="458" spans="2:12" x14ac:dyDescent="0.25">
      <c r="B458" s="1"/>
      <c r="C458" s="7"/>
      <c r="D458" s="114"/>
      <c r="E458" s="58"/>
      <c r="F458" s="58"/>
      <c r="G458" s="58"/>
      <c r="H458" s="58"/>
      <c r="I458" s="58"/>
      <c r="J458" s="58"/>
      <c r="K458" s="58"/>
      <c r="L458" s="3"/>
    </row>
    <row r="459" spans="2:12" x14ac:dyDescent="0.25">
      <c r="B459" s="1"/>
      <c r="C459" s="7"/>
      <c r="D459" s="114"/>
      <c r="E459" s="58"/>
      <c r="F459" s="58"/>
      <c r="G459" s="58"/>
      <c r="H459" s="58"/>
      <c r="I459" s="58"/>
      <c r="J459" s="58"/>
      <c r="K459" s="58"/>
      <c r="L459" s="3"/>
    </row>
    <row r="460" spans="2:12" x14ac:dyDescent="0.25">
      <c r="B460" s="1"/>
      <c r="C460" s="7"/>
      <c r="D460" s="114"/>
      <c r="E460" s="58"/>
      <c r="F460" s="58"/>
      <c r="G460" s="58"/>
      <c r="H460" s="58"/>
      <c r="I460" s="58"/>
      <c r="J460" s="58"/>
      <c r="K460" s="58"/>
      <c r="L460" s="3"/>
    </row>
    <row r="461" spans="2:12" x14ac:dyDescent="0.25">
      <c r="B461" s="1"/>
      <c r="C461" s="7"/>
      <c r="D461" s="114"/>
      <c r="E461" s="58"/>
      <c r="F461" s="58"/>
      <c r="G461" s="58"/>
      <c r="H461" s="58"/>
      <c r="I461" s="58"/>
      <c r="J461" s="58"/>
      <c r="K461" s="58"/>
      <c r="L461" s="3"/>
    </row>
    <row r="462" spans="2:12" x14ac:dyDescent="0.25">
      <c r="B462" s="1"/>
      <c r="C462" s="7"/>
      <c r="D462" s="114"/>
      <c r="E462" s="58"/>
      <c r="F462" s="58"/>
      <c r="G462" s="58"/>
      <c r="H462" s="58"/>
      <c r="I462" s="58"/>
      <c r="J462" s="58"/>
      <c r="K462" s="58"/>
      <c r="L462" s="3"/>
    </row>
    <row r="463" spans="2:12" x14ac:dyDescent="0.25">
      <c r="B463" s="1"/>
      <c r="C463" s="7"/>
      <c r="D463" s="114"/>
      <c r="E463" s="58"/>
      <c r="F463" s="58"/>
      <c r="G463" s="58"/>
      <c r="H463" s="58"/>
      <c r="I463" s="58"/>
      <c r="J463" s="58"/>
      <c r="K463" s="58"/>
      <c r="L463" s="3"/>
    </row>
    <row r="464" spans="2:12" x14ac:dyDescent="0.25">
      <c r="B464" s="1"/>
      <c r="C464" s="7"/>
      <c r="D464" s="114"/>
      <c r="E464" s="58"/>
      <c r="F464" s="58"/>
      <c r="G464" s="58"/>
      <c r="H464" s="58"/>
      <c r="I464" s="58"/>
      <c r="J464" s="58"/>
      <c r="K464" s="58"/>
      <c r="L464" s="3"/>
    </row>
    <row r="465" spans="2:12" x14ac:dyDescent="0.25">
      <c r="B465" s="1"/>
      <c r="C465" s="7"/>
      <c r="D465" s="114"/>
      <c r="E465" s="58"/>
      <c r="F465" s="58"/>
      <c r="G465" s="58"/>
      <c r="H465" s="58"/>
      <c r="I465" s="58"/>
      <c r="J465" s="58"/>
      <c r="K465" s="58"/>
      <c r="L465" s="3"/>
    </row>
    <row r="466" spans="2:12" x14ac:dyDescent="0.25">
      <c r="B466" s="1"/>
      <c r="C466" s="7"/>
      <c r="D466" s="114"/>
      <c r="E466" s="58"/>
      <c r="F466" s="58"/>
      <c r="G466" s="58"/>
      <c r="H466" s="58"/>
      <c r="I466" s="58"/>
      <c r="J466" s="58"/>
      <c r="K466" s="58"/>
      <c r="L466" s="3"/>
    </row>
    <row r="467" spans="2:12" x14ac:dyDescent="0.25">
      <c r="B467" s="1"/>
      <c r="C467" s="7"/>
      <c r="D467" s="114"/>
      <c r="E467" s="58"/>
      <c r="F467" s="58"/>
      <c r="G467" s="58"/>
      <c r="H467" s="58"/>
      <c r="I467" s="58"/>
      <c r="J467" s="58"/>
      <c r="K467" s="58"/>
      <c r="L467" s="3"/>
    </row>
    <row r="468" spans="2:12" x14ac:dyDescent="0.25">
      <c r="B468" s="1"/>
      <c r="C468" s="7"/>
      <c r="D468" s="114"/>
      <c r="E468" s="58"/>
      <c r="F468" s="58"/>
      <c r="G468" s="58"/>
      <c r="H468" s="58"/>
      <c r="I468" s="58"/>
      <c r="J468" s="58"/>
      <c r="K468" s="58"/>
      <c r="L468" s="3"/>
    </row>
    <row r="469" spans="2:12" x14ac:dyDescent="0.25">
      <c r="B469" s="1"/>
      <c r="C469" s="7"/>
      <c r="D469" s="114"/>
      <c r="E469" s="58"/>
      <c r="F469" s="58"/>
      <c r="G469" s="58"/>
      <c r="H469" s="58"/>
      <c r="I469" s="58"/>
      <c r="J469" s="58"/>
      <c r="K469" s="58"/>
      <c r="L469" s="3"/>
    </row>
    <row r="470" spans="2:12" x14ac:dyDescent="0.25">
      <c r="B470" s="1"/>
      <c r="C470" s="7"/>
      <c r="D470" s="114"/>
      <c r="E470" s="58"/>
      <c r="F470" s="58"/>
      <c r="G470" s="58"/>
      <c r="H470" s="58"/>
      <c r="I470" s="58"/>
      <c r="J470" s="58"/>
      <c r="K470" s="58"/>
      <c r="L470" s="3"/>
    </row>
    <row r="471" spans="2:12" x14ac:dyDescent="0.25">
      <c r="B471" s="1"/>
      <c r="C471" s="7"/>
      <c r="D471" s="114"/>
      <c r="E471" s="58"/>
      <c r="F471" s="58"/>
      <c r="G471" s="58"/>
      <c r="H471" s="58"/>
      <c r="I471" s="58"/>
      <c r="J471" s="58"/>
      <c r="K471" s="58"/>
      <c r="L471" s="3"/>
    </row>
    <row r="472" spans="2:12" x14ac:dyDescent="0.25">
      <c r="B472" s="1"/>
      <c r="C472" s="7"/>
      <c r="D472" s="114"/>
      <c r="E472" s="58"/>
      <c r="F472" s="58"/>
      <c r="G472" s="58"/>
      <c r="H472" s="58"/>
      <c r="I472" s="58"/>
      <c r="J472" s="58"/>
      <c r="K472" s="58"/>
      <c r="L472" s="3"/>
    </row>
    <row r="473" spans="2:12" x14ac:dyDescent="0.25">
      <c r="B473" s="1"/>
      <c r="C473" s="7"/>
      <c r="D473" s="114"/>
      <c r="E473" s="58"/>
      <c r="F473" s="58"/>
      <c r="G473" s="58"/>
      <c r="H473" s="58"/>
      <c r="I473" s="58"/>
      <c r="J473" s="58"/>
      <c r="K473" s="58"/>
      <c r="L473" s="3"/>
    </row>
    <row r="474" spans="2:12" x14ac:dyDescent="0.25">
      <c r="B474" s="1"/>
      <c r="C474" s="7"/>
      <c r="D474" s="114"/>
      <c r="E474" s="58"/>
      <c r="F474" s="58"/>
      <c r="G474" s="58"/>
      <c r="H474" s="58"/>
      <c r="I474" s="58"/>
      <c r="J474" s="58"/>
      <c r="K474" s="58"/>
      <c r="L474" s="3"/>
    </row>
    <row r="475" spans="2:12" x14ac:dyDescent="0.25">
      <c r="B475" s="1"/>
      <c r="C475" s="7"/>
      <c r="D475" s="114"/>
      <c r="E475" s="58"/>
      <c r="F475" s="58"/>
      <c r="G475" s="58"/>
      <c r="H475" s="58"/>
      <c r="I475" s="58"/>
      <c r="J475" s="58"/>
      <c r="K475" s="58"/>
      <c r="L475" s="3"/>
    </row>
    <row r="476" spans="2:12" x14ac:dyDescent="0.25">
      <c r="B476" s="1"/>
      <c r="C476" s="7"/>
      <c r="D476" s="114"/>
      <c r="E476" s="58"/>
      <c r="F476" s="58"/>
      <c r="G476" s="58"/>
      <c r="H476" s="58"/>
      <c r="I476" s="58"/>
      <c r="J476" s="58"/>
      <c r="K476" s="58"/>
      <c r="L476" s="3"/>
    </row>
    <row r="477" spans="2:12" x14ac:dyDescent="0.25">
      <c r="B477" s="1"/>
      <c r="C477" s="7"/>
      <c r="D477" s="114"/>
      <c r="E477" s="58"/>
      <c r="F477" s="58"/>
      <c r="G477" s="58"/>
      <c r="H477" s="58"/>
      <c r="I477" s="58"/>
      <c r="J477" s="58"/>
      <c r="K477" s="58"/>
      <c r="L477" s="3"/>
    </row>
    <row r="478" spans="2:12" x14ac:dyDescent="0.25">
      <c r="B478" s="1"/>
      <c r="C478" s="7"/>
      <c r="D478" s="114"/>
      <c r="E478" s="58"/>
      <c r="F478" s="58"/>
      <c r="G478" s="58"/>
      <c r="H478" s="58"/>
      <c r="I478" s="58"/>
      <c r="J478" s="58"/>
      <c r="K478" s="58"/>
      <c r="L478" s="3"/>
    </row>
    <row r="479" spans="2:12" x14ac:dyDescent="0.25">
      <c r="B479" s="1"/>
      <c r="C479" s="7"/>
      <c r="D479" s="114"/>
      <c r="E479" s="58"/>
      <c r="F479" s="58"/>
      <c r="G479" s="58"/>
      <c r="H479" s="58"/>
      <c r="I479" s="58"/>
      <c r="J479" s="58"/>
      <c r="K479" s="58"/>
      <c r="L479" s="3"/>
    </row>
    <row r="480" spans="2:12" x14ac:dyDescent="0.25">
      <c r="B480" s="1"/>
      <c r="C480" s="7"/>
      <c r="D480" s="114"/>
      <c r="E480" s="58"/>
      <c r="F480" s="58"/>
      <c r="G480" s="58"/>
      <c r="H480" s="58"/>
      <c r="I480" s="58"/>
      <c r="J480" s="58"/>
      <c r="K480" s="58"/>
      <c r="L480" s="3"/>
    </row>
    <row r="481" spans="2:12" x14ac:dyDescent="0.25">
      <c r="B481" s="1"/>
      <c r="C481" s="7"/>
      <c r="D481" s="114"/>
      <c r="E481" s="58"/>
      <c r="F481" s="58"/>
      <c r="G481" s="58"/>
      <c r="H481" s="58"/>
      <c r="I481" s="58"/>
      <c r="J481" s="58"/>
      <c r="K481" s="58"/>
      <c r="L481" s="3"/>
    </row>
    <row r="482" spans="2:12" x14ac:dyDescent="0.25">
      <c r="B482" s="1"/>
      <c r="C482" s="7"/>
      <c r="D482" s="114"/>
      <c r="E482" s="58"/>
      <c r="F482" s="58"/>
      <c r="G482" s="58"/>
      <c r="H482" s="58"/>
      <c r="I482" s="58"/>
      <c r="J482" s="58"/>
      <c r="K482" s="58"/>
      <c r="L482" s="3"/>
    </row>
    <row r="483" spans="2:12" x14ac:dyDescent="0.25">
      <c r="B483" s="1"/>
      <c r="C483" s="7"/>
      <c r="D483" s="114"/>
      <c r="E483" s="58"/>
      <c r="F483" s="58"/>
      <c r="G483" s="58"/>
      <c r="H483" s="58"/>
      <c r="I483" s="58"/>
      <c r="J483" s="58"/>
      <c r="K483" s="58"/>
      <c r="L483" s="3"/>
    </row>
    <row r="484" spans="2:12" x14ac:dyDescent="0.25">
      <c r="B484" s="1"/>
      <c r="C484" s="7"/>
      <c r="D484" s="114"/>
      <c r="E484" s="58"/>
      <c r="F484" s="58"/>
      <c r="G484" s="58"/>
      <c r="H484" s="58"/>
      <c r="I484" s="58"/>
      <c r="J484" s="58"/>
      <c r="K484" s="58"/>
      <c r="L484" s="3"/>
    </row>
    <row r="485" spans="2:12" x14ac:dyDescent="0.25">
      <c r="B485" s="1"/>
      <c r="C485" s="7"/>
      <c r="D485" s="114"/>
      <c r="E485" s="58"/>
      <c r="F485" s="58"/>
      <c r="G485" s="58"/>
      <c r="H485" s="58"/>
      <c r="I485" s="58"/>
      <c r="J485" s="58"/>
      <c r="K485" s="58"/>
      <c r="L485" s="3"/>
    </row>
    <row r="486" spans="2:12" x14ac:dyDescent="0.25">
      <c r="B486" s="1"/>
      <c r="C486" s="7"/>
      <c r="D486" s="114"/>
      <c r="E486" s="58"/>
      <c r="F486" s="58"/>
      <c r="G486" s="58"/>
      <c r="H486" s="58"/>
      <c r="I486" s="58"/>
      <c r="J486" s="58"/>
      <c r="K486" s="58"/>
      <c r="L486" s="3"/>
    </row>
    <row r="487" spans="2:12" x14ac:dyDescent="0.25">
      <c r="B487" s="1"/>
      <c r="C487" s="7"/>
      <c r="D487" s="114"/>
      <c r="E487" s="58"/>
      <c r="F487" s="58"/>
      <c r="G487" s="58"/>
      <c r="H487" s="58"/>
      <c r="I487" s="58"/>
      <c r="J487" s="58"/>
      <c r="K487" s="58"/>
      <c r="L487" s="3"/>
    </row>
    <row r="488" spans="2:12" x14ac:dyDescent="0.25">
      <c r="B488" s="1"/>
      <c r="C488" s="7"/>
      <c r="D488" s="114"/>
      <c r="E488" s="58"/>
      <c r="F488" s="58"/>
      <c r="G488" s="58"/>
      <c r="H488" s="58"/>
      <c r="I488" s="58"/>
      <c r="J488" s="58"/>
      <c r="K488" s="58"/>
      <c r="L488" s="3"/>
    </row>
    <row r="489" spans="2:12" x14ac:dyDescent="0.25">
      <c r="B489" s="1"/>
      <c r="C489" s="7"/>
      <c r="D489" s="114"/>
      <c r="E489" s="58"/>
      <c r="F489" s="58"/>
      <c r="G489" s="58"/>
      <c r="H489" s="58"/>
      <c r="I489" s="58"/>
      <c r="J489" s="58"/>
      <c r="K489" s="58"/>
      <c r="L489" s="3"/>
    </row>
    <row r="490" spans="2:12" x14ac:dyDescent="0.25">
      <c r="B490" s="1"/>
      <c r="C490" s="7"/>
      <c r="D490" s="114"/>
      <c r="E490" s="58"/>
      <c r="F490" s="58"/>
      <c r="G490" s="58"/>
      <c r="H490" s="58"/>
      <c r="I490" s="58"/>
      <c r="J490" s="58"/>
      <c r="K490" s="58"/>
      <c r="L490" s="3"/>
    </row>
    <row r="491" spans="2:12" x14ac:dyDescent="0.25">
      <c r="B491" s="1"/>
      <c r="C491" s="7"/>
      <c r="D491" s="114"/>
      <c r="E491" s="58"/>
      <c r="F491" s="58"/>
      <c r="G491" s="58"/>
      <c r="H491" s="58"/>
      <c r="I491" s="58"/>
      <c r="J491" s="58"/>
      <c r="K491" s="58"/>
      <c r="L491" s="3"/>
    </row>
    <row r="492" spans="2:12" x14ac:dyDescent="0.25">
      <c r="B492" s="1"/>
      <c r="C492" s="7"/>
      <c r="D492" s="114"/>
      <c r="E492" s="58"/>
      <c r="F492" s="58"/>
      <c r="G492" s="58"/>
      <c r="H492" s="58"/>
      <c r="I492" s="58"/>
      <c r="J492" s="58"/>
      <c r="K492" s="58"/>
      <c r="L492" s="3"/>
    </row>
    <row r="493" spans="2:12" x14ac:dyDescent="0.25">
      <c r="B493" s="1"/>
      <c r="C493" s="7"/>
      <c r="D493" s="114"/>
      <c r="E493" s="58"/>
      <c r="F493" s="58"/>
      <c r="G493" s="58"/>
      <c r="H493" s="58"/>
      <c r="I493" s="58"/>
      <c r="J493" s="58"/>
      <c r="K493" s="58"/>
      <c r="L493" s="3"/>
    </row>
    <row r="494" spans="2:12" x14ac:dyDescent="0.25">
      <c r="B494" s="1"/>
      <c r="C494" s="7"/>
      <c r="D494" s="114"/>
      <c r="E494" s="58"/>
      <c r="F494" s="58"/>
      <c r="G494" s="58"/>
      <c r="H494" s="58"/>
      <c r="I494" s="58"/>
      <c r="J494" s="58"/>
      <c r="K494" s="58"/>
      <c r="L494" s="3"/>
    </row>
    <row r="495" spans="2:12" x14ac:dyDescent="0.25">
      <c r="B495" s="1"/>
      <c r="C495" s="7"/>
      <c r="D495" s="114"/>
      <c r="E495" s="58"/>
      <c r="F495" s="58"/>
      <c r="G495" s="58"/>
      <c r="H495" s="58"/>
      <c r="I495" s="58"/>
      <c r="J495" s="58"/>
      <c r="K495" s="58"/>
      <c r="L495" s="3"/>
    </row>
    <row r="496" spans="2:12" x14ac:dyDescent="0.25">
      <c r="B496" s="1"/>
      <c r="C496" s="7"/>
      <c r="D496" s="114"/>
      <c r="E496" s="58"/>
      <c r="F496" s="58"/>
      <c r="G496" s="58"/>
      <c r="H496" s="58"/>
      <c r="I496" s="58"/>
      <c r="J496" s="58"/>
      <c r="K496" s="58"/>
      <c r="L496" s="3"/>
    </row>
    <row r="497" spans="2:12" x14ac:dyDescent="0.25">
      <c r="B497" s="1"/>
      <c r="C497" s="7"/>
      <c r="D497" s="114"/>
      <c r="E497" s="58"/>
      <c r="F497" s="58"/>
      <c r="G497" s="58"/>
      <c r="H497" s="58"/>
      <c r="I497" s="58"/>
      <c r="J497" s="58"/>
      <c r="K497" s="58"/>
      <c r="L497" s="3"/>
    </row>
    <row r="498" spans="2:12" x14ac:dyDescent="0.25">
      <c r="B498" s="1"/>
      <c r="C498" s="7"/>
      <c r="D498" s="114"/>
      <c r="E498" s="58"/>
      <c r="F498" s="58"/>
      <c r="G498" s="58"/>
      <c r="H498" s="58"/>
      <c r="I498" s="58"/>
      <c r="J498" s="58"/>
      <c r="K498" s="58"/>
      <c r="L498" s="3"/>
    </row>
    <row r="499" spans="2:12" x14ac:dyDescent="0.25">
      <c r="B499" s="1"/>
      <c r="C499" s="7"/>
      <c r="D499" s="114"/>
      <c r="E499" s="58"/>
      <c r="F499" s="58"/>
      <c r="G499" s="58"/>
      <c r="H499" s="58"/>
      <c r="I499" s="58"/>
      <c r="J499" s="58"/>
      <c r="K499" s="58"/>
      <c r="L499" s="3"/>
    </row>
    <row r="500" spans="2:12" x14ac:dyDescent="0.25">
      <c r="B500" s="1"/>
      <c r="C500" s="7"/>
      <c r="D500" s="114"/>
      <c r="E500" s="58"/>
      <c r="F500" s="58"/>
      <c r="G500" s="58"/>
      <c r="H500" s="58"/>
      <c r="I500" s="58"/>
      <c r="J500" s="58"/>
      <c r="K500" s="58"/>
      <c r="L500" s="3"/>
    </row>
    <row r="501" spans="2:12" x14ac:dyDescent="0.25">
      <c r="B501" s="1"/>
      <c r="C501" s="7"/>
      <c r="D501" s="114"/>
      <c r="E501" s="58"/>
      <c r="F501" s="58"/>
      <c r="G501" s="58"/>
      <c r="H501" s="58"/>
      <c r="I501" s="58"/>
      <c r="J501" s="58"/>
      <c r="K501" s="58"/>
      <c r="L501" s="3"/>
    </row>
    <row r="502" spans="2:12" x14ac:dyDescent="0.25">
      <c r="B502" s="1"/>
      <c r="C502" s="7"/>
      <c r="D502" s="114"/>
      <c r="E502" s="58"/>
      <c r="F502" s="58"/>
      <c r="G502" s="58"/>
      <c r="H502" s="58"/>
      <c r="I502" s="58"/>
      <c r="J502" s="58"/>
      <c r="K502" s="58"/>
      <c r="L502" s="3"/>
    </row>
    <row r="503" spans="2:12" x14ac:dyDescent="0.25">
      <c r="B503" s="1"/>
      <c r="C503" s="7"/>
      <c r="D503" s="114"/>
      <c r="E503" s="58"/>
      <c r="F503" s="58"/>
      <c r="G503" s="58"/>
      <c r="H503" s="58"/>
      <c r="I503" s="58"/>
      <c r="J503" s="58"/>
      <c r="K503" s="58"/>
      <c r="L503" s="3"/>
    </row>
    <row r="504" spans="2:12" x14ac:dyDescent="0.25">
      <c r="B504" s="1"/>
      <c r="C504" s="7"/>
      <c r="D504" s="114"/>
      <c r="E504" s="58"/>
      <c r="F504" s="58"/>
      <c r="G504" s="58"/>
      <c r="H504" s="58"/>
      <c r="I504" s="58"/>
      <c r="J504" s="58"/>
      <c r="K504" s="58"/>
      <c r="L504" s="3"/>
    </row>
    <row r="505" spans="2:12" x14ac:dyDescent="0.25">
      <c r="B505" s="1"/>
      <c r="C505" s="7"/>
      <c r="D505" s="114"/>
      <c r="E505" s="58"/>
      <c r="F505" s="58"/>
      <c r="G505" s="58"/>
      <c r="H505" s="58"/>
      <c r="I505" s="58"/>
      <c r="J505" s="58"/>
      <c r="K505" s="58"/>
      <c r="L505" s="3"/>
    </row>
    <row r="506" spans="2:12" x14ac:dyDescent="0.25">
      <c r="B506" s="1"/>
      <c r="C506" s="7"/>
      <c r="D506" s="114"/>
      <c r="E506" s="58"/>
      <c r="F506" s="58"/>
      <c r="G506" s="58"/>
      <c r="H506" s="58"/>
      <c r="I506" s="58"/>
      <c r="J506" s="58"/>
      <c r="K506" s="58"/>
      <c r="L506" s="3"/>
    </row>
    <row r="507" spans="2:12" x14ac:dyDescent="0.25">
      <c r="B507" s="1"/>
      <c r="C507" s="7"/>
      <c r="D507" s="114"/>
      <c r="E507" s="58"/>
      <c r="F507" s="58"/>
      <c r="G507" s="58"/>
      <c r="H507" s="58"/>
      <c r="I507" s="58"/>
      <c r="J507" s="58"/>
      <c r="K507" s="58"/>
      <c r="L507" s="3"/>
    </row>
    <row r="508" spans="2:12" x14ac:dyDescent="0.25">
      <c r="B508" s="1"/>
      <c r="C508" s="7"/>
      <c r="D508" s="114"/>
      <c r="E508" s="58"/>
      <c r="F508" s="58"/>
      <c r="G508" s="58"/>
      <c r="H508" s="58"/>
      <c r="I508" s="58"/>
      <c r="J508" s="58"/>
      <c r="K508" s="58"/>
      <c r="L508" s="3"/>
    </row>
    <row r="509" spans="2:12" x14ac:dyDescent="0.25">
      <c r="B509" s="1"/>
      <c r="C509" s="7"/>
      <c r="D509" s="114"/>
      <c r="E509" s="58"/>
      <c r="F509" s="58"/>
      <c r="G509" s="58"/>
      <c r="H509" s="58"/>
      <c r="I509" s="58"/>
      <c r="J509" s="58"/>
      <c r="K509" s="58"/>
      <c r="L509" s="3"/>
    </row>
    <row r="510" spans="2:12" x14ac:dyDescent="0.25">
      <c r="B510" s="1"/>
      <c r="C510" s="7"/>
      <c r="D510" s="114"/>
      <c r="E510" s="58"/>
      <c r="F510" s="58"/>
      <c r="G510" s="58"/>
      <c r="H510" s="58"/>
      <c r="I510" s="58"/>
      <c r="J510" s="58"/>
      <c r="K510" s="58"/>
      <c r="L510" s="3"/>
    </row>
    <row r="511" spans="2:12" x14ac:dyDescent="0.25">
      <c r="B511" s="1"/>
      <c r="C511" s="7"/>
      <c r="D511" s="114"/>
      <c r="E511" s="58"/>
      <c r="F511" s="58"/>
      <c r="G511" s="58"/>
      <c r="H511" s="58"/>
      <c r="I511" s="58"/>
      <c r="J511" s="58"/>
      <c r="K511" s="58"/>
      <c r="L511" s="3"/>
    </row>
    <row r="512" spans="2:12" x14ac:dyDescent="0.25">
      <c r="B512" s="1"/>
      <c r="C512" s="7"/>
      <c r="D512" s="114"/>
      <c r="E512" s="58"/>
      <c r="F512" s="58"/>
      <c r="G512" s="58"/>
      <c r="H512" s="58"/>
      <c r="I512" s="58"/>
      <c r="J512" s="58"/>
      <c r="K512" s="58"/>
      <c r="L512" s="3"/>
    </row>
    <row r="513" spans="2:12" x14ac:dyDescent="0.25">
      <c r="B513" s="1"/>
      <c r="C513" s="7"/>
      <c r="D513" s="114"/>
      <c r="E513" s="58"/>
      <c r="F513" s="58"/>
      <c r="G513" s="58"/>
      <c r="H513" s="58"/>
      <c r="I513" s="58"/>
      <c r="J513" s="58"/>
      <c r="K513" s="58"/>
      <c r="L513" s="3"/>
    </row>
    <row r="514" spans="2:12" x14ac:dyDescent="0.25">
      <c r="B514" s="1"/>
      <c r="C514" s="7"/>
      <c r="D514" s="114"/>
      <c r="E514" s="58"/>
      <c r="F514" s="58"/>
      <c r="G514" s="58"/>
      <c r="H514" s="58"/>
      <c r="I514" s="58"/>
      <c r="J514" s="58"/>
      <c r="K514" s="58"/>
      <c r="L514" s="3"/>
    </row>
    <row r="515" spans="2:12" x14ac:dyDescent="0.25">
      <c r="B515" s="1"/>
      <c r="C515" s="7"/>
      <c r="D515" s="114"/>
      <c r="E515" s="58"/>
      <c r="F515" s="58"/>
      <c r="G515" s="58"/>
      <c r="H515" s="58"/>
      <c r="I515" s="58"/>
      <c r="J515" s="58"/>
      <c r="K515" s="58"/>
      <c r="L515" s="3"/>
    </row>
    <row r="516" spans="2:12" x14ac:dyDescent="0.25">
      <c r="B516" s="1"/>
      <c r="C516" s="7"/>
      <c r="D516" s="114"/>
      <c r="E516" s="58"/>
      <c r="F516" s="58"/>
      <c r="G516" s="58"/>
      <c r="H516" s="58"/>
      <c r="I516" s="58"/>
      <c r="J516" s="58"/>
      <c r="K516" s="58"/>
      <c r="L516" s="3"/>
    </row>
    <row r="517" spans="2:12" x14ac:dyDescent="0.25">
      <c r="B517" s="1"/>
      <c r="C517" s="7"/>
      <c r="D517" s="114"/>
      <c r="E517" s="58"/>
      <c r="F517" s="58"/>
      <c r="G517" s="58"/>
      <c r="H517" s="58"/>
      <c r="I517" s="58"/>
      <c r="J517" s="58"/>
      <c r="K517" s="58"/>
      <c r="L517" s="3"/>
    </row>
    <row r="518" spans="2:12" x14ac:dyDescent="0.25">
      <c r="B518" s="1"/>
      <c r="C518" s="7"/>
      <c r="D518" s="114"/>
      <c r="E518" s="58"/>
      <c r="F518" s="58"/>
      <c r="G518" s="58"/>
      <c r="H518" s="58"/>
      <c r="I518" s="58"/>
      <c r="J518" s="58"/>
      <c r="K518" s="58"/>
      <c r="L518" s="3"/>
    </row>
    <row r="519" spans="2:12" x14ac:dyDescent="0.25">
      <c r="B519" s="1"/>
      <c r="C519" s="7"/>
      <c r="D519" s="114"/>
      <c r="E519" s="58"/>
      <c r="F519" s="58"/>
      <c r="G519" s="58"/>
      <c r="H519" s="58"/>
      <c r="I519" s="58"/>
      <c r="J519" s="58"/>
      <c r="K519" s="58"/>
      <c r="L519" s="3"/>
    </row>
    <row r="520" spans="2:12" x14ac:dyDescent="0.25">
      <c r="B520" s="1"/>
      <c r="C520" s="7"/>
      <c r="D520" s="114"/>
      <c r="E520" s="58"/>
      <c r="F520" s="58"/>
      <c r="G520" s="58"/>
      <c r="H520" s="58"/>
      <c r="I520" s="58"/>
      <c r="J520" s="58"/>
      <c r="K520" s="58"/>
      <c r="L520" s="3"/>
    </row>
    <row r="521" spans="2:12" x14ac:dyDescent="0.25">
      <c r="B521" s="1"/>
      <c r="C521" s="7"/>
      <c r="D521" s="114"/>
      <c r="E521" s="58"/>
      <c r="F521" s="58"/>
      <c r="G521" s="58"/>
      <c r="H521" s="58"/>
      <c r="I521" s="58"/>
      <c r="J521" s="58"/>
      <c r="K521" s="58"/>
      <c r="L521" s="3"/>
    </row>
    <row r="522" spans="2:12" x14ac:dyDescent="0.25">
      <c r="B522" s="1"/>
      <c r="C522" s="7"/>
      <c r="D522" s="114"/>
      <c r="E522" s="58"/>
      <c r="F522" s="58"/>
      <c r="G522" s="58"/>
      <c r="H522" s="58"/>
      <c r="I522" s="58"/>
      <c r="J522" s="58"/>
      <c r="K522" s="58"/>
      <c r="L522" s="3"/>
    </row>
    <row r="523" spans="2:12" x14ac:dyDescent="0.25">
      <c r="B523" s="1"/>
      <c r="C523" s="7"/>
      <c r="D523" s="114"/>
      <c r="E523" s="58"/>
      <c r="F523" s="58"/>
      <c r="G523" s="58"/>
      <c r="H523" s="58"/>
      <c r="I523" s="58"/>
      <c r="J523" s="58"/>
      <c r="K523" s="58"/>
      <c r="L523" s="3"/>
    </row>
    <row r="524" spans="2:12" x14ac:dyDescent="0.25">
      <c r="B524" s="1"/>
      <c r="C524" s="7"/>
      <c r="D524" s="114"/>
      <c r="E524" s="58"/>
      <c r="F524" s="58"/>
      <c r="G524" s="58"/>
      <c r="H524" s="58"/>
      <c r="I524" s="58"/>
      <c r="J524" s="58"/>
      <c r="K524" s="58"/>
      <c r="L524" s="3"/>
    </row>
    <row r="525" spans="2:12" x14ac:dyDescent="0.25">
      <c r="B525" s="1"/>
      <c r="C525" s="7"/>
      <c r="D525" s="114"/>
      <c r="E525" s="58"/>
      <c r="F525" s="58"/>
      <c r="G525" s="58"/>
      <c r="H525" s="58"/>
      <c r="I525" s="58"/>
      <c r="J525" s="58"/>
      <c r="K525" s="58"/>
      <c r="L525" s="3"/>
    </row>
    <row r="526" spans="2:12" x14ac:dyDescent="0.25">
      <c r="B526" s="1"/>
      <c r="C526" s="7"/>
      <c r="D526" s="114"/>
      <c r="E526" s="58"/>
      <c r="F526" s="58"/>
      <c r="G526" s="58"/>
      <c r="H526" s="58"/>
      <c r="I526" s="58"/>
      <c r="J526" s="58"/>
      <c r="K526" s="58"/>
      <c r="L526" s="3"/>
    </row>
    <row r="527" spans="2:12" x14ac:dyDescent="0.25">
      <c r="B527" s="1"/>
      <c r="C527" s="7"/>
      <c r="D527" s="114"/>
      <c r="E527" s="58"/>
      <c r="F527" s="58"/>
      <c r="G527" s="58"/>
      <c r="H527" s="58"/>
      <c r="I527" s="58"/>
      <c r="J527" s="58"/>
      <c r="K527" s="58"/>
      <c r="L527" s="3"/>
    </row>
    <row r="528" spans="2:12" x14ac:dyDescent="0.25">
      <c r="B528" s="1"/>
      <c r="C528" s="7"/>
      <c r="D528" s="114"/>
      <c r="E528" s="58"/>
      <c r="F528" s="58"/>
      <c r="G528" s="58"/>
      <c r="H528" s="58"/>
      <c r="I528" s="58"/>
      <c r="J528" s="58"/>
      <c r="K528" s="58"/>
      <c r="L528" s="3"/>
    </row>
    <row r="529" spans="2:12" x14ac:dyDescent="0.25">
      <c r="B529" s="1"/>
      <c r="C529" s="7"/>
      <c r="D529" s="114"/>
      <c r="E529" s="58"/>
      <c r="F529" s="58"/>
      <c r="G529" s="58"/>
      <c r="H529" s="58"/>
      <c r="I529" s="58"/>
      <c r="J529" s="58"/>
      <c r="K529" s="58"/>
      <c r="L529" s="3"/>
    </row>
    <row r="530" spans="2:12" x14ac:dyDescent="0.25">
      <c r="B530" s="1"/>
      <c r="C530" s="7"/>
      <c r="D530" s="114"/>
      <c r="E530" s="58"/>
      <c r="F530" s="58"/>
      <c r="G530" s="58"/>
      <c r="H530" s="58"/>
      <c r="I530" s="58"/>
      <c r="J530" s="58"/>
      <c r="K530" s="58"/>
      <c r="L530" s="3"/>
    </row>
    <row r="531" spans="2:12" x14ac:dyDescent="0.25">
      <c r="B531" s="1"/>
      <c r="C531" s="7"/>
      <c r="D531" s="114"/>
      <c r="E531" s="58"/>
      <c r="F531" s="58"/>
      <c r="G531" s="58"/>
      <c r="H531" s="58"/>
      <c r="I531" s="58"/>
      <c r="J531" s="58"/>
      <c r="K531" s="58"/>
      <c r="L531" s="3"/>
    </row>
    <row r="532" spans="2:12" x14ac:dyDescent="0.25">
      <c r="B532" s="1"/>
      <c r="C532" s="7"/>
      <c r="D532" s="114"/>
      <c r="E532" s="58"/>
      <c r="F532" s="58"/>
      <c r="G532" s="58"/>
      <c r="H532" s="58"/>
      <c r="I532" s="58"/>
      <c r="J532" s="58"/>
      <c r="K532" s="58"/>
      <c r="L532" s="3"/>
    </row>
    <row r="533" spans="2:12" x14ac:dyDescent="0.25">
      <c r="B533" s="1"/>
      <c r="C533" s="7"/>
      <c r="D533" s="114"/>
      <c r="E533" s="58"/>
      <c r="F533" s="58"/>
      <c r="G533" s="58"/>
      <c r="H533" s="58"/>
      <c r="I533" s="58"/>
      <c r="J533" s="58"/>
      <c r="K533" s="58"/>
      <c r="L533" s="3"/>
    </row>
    <row r="534" spans="2:12" x14ac:dyDescent="0.25">
      <c r="B534" s="1"/>
      <c r="C534" s="7"/>
      <c r="D534" s="114"/>
      <c r="E534" s="58"/>
      <c r="F534" s="58"/>
      <c r="G534" s="58"/>
      <c r="H534" s="58"/>
      <c r="I534" s="58"/>
      <c r="J534" s="58"/>
      <c r="K534" s="58"/>
      <c r="L534" s="3"/>
    </row>
    <row r="535" spans="2:12" x14ac:dyDescent="0.25">
      <c r="B535" s="1"/>
      <c r="C535" s="7"/>
      <c r="D535" s="114"/>
      <c r="E535" s="58"/>
      <c r="F535" s="58"/>
      <c r="G535" s="58"/>
      <c r="H535" s="58"/>
      <c r="I535" s="58"/>
      <c r="J535" s="58"/>
      <c r="K535" s="58"/>
      <c r="L535" s="3"/>
    </row>
    <row r="536" spans="2:12" x14ac:dyDescent="0.25">
      <c r="B536" s="1"/>
      <c r="C536" s="7"/>
      <c r="D536" s="114"/>
      <c r="E536" s="58"/>
      <c r="F536" s="58"/>
      <c r="G536" s="58"/>
      <c r="H536" s="58"/>
      <c r="I536" s="58"/>
      <c r="J536" s="58"/>
      <c r="K536" s="58"/>
      <c r="L536" s="3"/>
    </row>
    <row r="537" spans="2:12" x14ac:dyDescent="0.25">
      <c r="B537" s="1"/>
      <c r="C537" s="7"/>
      <c r="D537" s="114"/>
      <c r="E537" s="58"/>
      <c r="F537" s="58"/>
      <c r="G537" s="58"/>
      <c r="H537" s="58"/>
      <c r="I537" s="58"/>
      <c r="J537" s="58"/>
      <c r="K537" s="58"/>
      <c r="L537" s="3"/>
    </row>
    <row r="538" spans="2:12" x14ac:dyDescent="0.25">
      <c r="B538" s="1"/>
      <c r="C538" s="7"/>
      <c r="D538" s="114"/>
      <c r="E538" s="58"/>
      <c r="F538" s="58"/>
      <c r="G538" s="58"/>
      <c r="H538" s="58"/>
      <c r="I538" s="58"/>
      <c r="J538" s="58"/>
      <c r="K538" s="58"/>
      <c r="L538" s="3"/>
    </row>
    <row r="539" spans="2:12" x14ac:dyDescent="0.25">
      <c r="B539" s="1"/>
      <c r="C539" s="7"/>
      <c r="D539" s="114"/>
      <c r="E539" s="58"/>
      <c r="F539" s="58"/>
      <c r="G539" s="58"/>
      <c r="H539" s="58"/>
      <c r="I539" s="58"/>
      <c r="J539" s="58"/>
      <c r="K539" s="58"/>
      <c r="L539" s="3"/>
    </row>
    <row r="540" spans="2:12" x14ac:dyDescent="0.25">
      <c r="B540" s="1"/>
      <c r="C540" s="7"/>
      <c r="D540" s="114"/>
      <c r="E540" s="58"/>
      <c r="F540" s="58"/>
      <c r="G540" s="58"/>
      <c r="H540" s="58"/>
      <c r="I540" s="58"/>
      <c r="J540" s="58"/>
      <c r="K540" s="58"/>
      <c r="L540" s="3"/>
    </row>
    <row r="541" spans="2:12" x14ac:dyDescent="0.25">
      <c r="B541" s="1"/>
      <c r="C541" s="7"/>
      <c r="D541" s="114"/>
      <c r="E541" s="58"/>
      <c r="F541" s="58"/>
      <c r="G541" s="58"/>
      <c r="H541" s="58"/>
      <c r="I541" s="58"/>
      <c r="J541" s="58"/>
      <c r="K541" s="58"/>
      <c r="L541" s="3"/>
    </row>
    <row r="542" spans="2:12" x14ac:dyDescent="0.25">
      <c r="B542" s="1"/>
      <c r="C542" s="7"/>
      <c r="D542" s="114"/>
      <c r="E542" s="58"/>
      <c r="F542" s="58"/>
      <c r="G542" s="58"/>
      <c r="H542" s="58"/>
      <c r="I542" s="58"/>
      <c r="J542" s="58"/>
      <c r="K542" s="58"/>
      <c r="L542" s="3"/>
    </row>
    <row r="543" spans="2:12" x14ac:dyDescent="0.25">
      <c r="B543" s="1"/>
      <c r="C543" s="7"/>
      <c r="D543" s="114"/>
      <c r="E543" s="58"/>
      <c r="F543" s="58"/>
      <c r="G543" s="58"/>
      <c r="H543" s="58"/>
      <c r="I543" s="58"/>
      <c r="J543" s="58"/>
      <c r="K543" s="58"/>
      <c r="L543" s="3"/>
    </row>
    <row r="544" spans="2:12" x14ac:dyDescent="0.25">
      <c r="B544" s="1"/>
      <c r="C544" s="7"/>
      <c r="D544" s="114"/>
      <c r="E544" s="58"/>
      <c r="F544" s="58"/>
      <c r="G544" s="58"/>
      <c r="H544" s="58"/>
      <c r="I544" s="58"/>
      <c r="J544" s="58"/>
      <c r="K544" s="58"/>
      <c r="L544" s="3"/>
    </row>
    <row r="545" spans="2:12" x14ac:dyDescent="0.25">
      <c r="B545" s="1"/>
      <c r="C545" s="7"/>
      <c r="D545" s="114"/>
      <c r="E545" s="58"/>
      <c r="F545" s="58"/>
      <c r="G545" s="58"/>
      <c r="H545" s="58"/>
      <c r="I545" s="58"/>
      <c r="J545" s="58"/>
      <c r="K545" s="58"/>
      <c r="L545" s="3"/>
    </row>
    <row r="546" spans="2:12" x14ac:dyDescent="0.25">
      <c r="B546" s="1"/>
      <c r="C546" s="7"/>
      <c r="D546" s="114"/>
      <c r="E546" s="58"/>
      <c r="F546" s="58"/>
      <c r="G546" s="58"/>
      <c r="H546" s="58"/>
      <c r="I546" s="58"/>
      <c r="J546" s="58"/>
      <c r="K546" s="58"/>
      <c r="L546" s="3"/>
    </row>
    <row r="547" spans="2:12" x14ac:dyDescent="0.25">
      <c r="B547" s="1"/>
      <c r="C547" s="7"/>
      <c r="D547" s="114"/>
      <c r="E547" s="58"/>
      <c r="F547" s="58"/>
      <c r="G547" s="58"/>
      <c r="H547" s="58"/>
      <c r="I547" s="58"/>
      <c r="J547" s="58"/>
      <c r="K547" s="58"/>
      <c r="L547" s="3"/>
    </row>
    <row r="548" spans="2:12" x14ac:dyDescent="0.25">
      <c r="B548" s="1"/>
      <c r="C548" s="7"/>
      <c r="D548" s="114"/>
      <c r="E548" s="58"/>
      <c r="F548" s="58"/>
      <c r="G548" s="58"/>
      <c r="H548" s="58"/>
      <c r="I548" s="58"/>
      <c r="J548" s="58"/>
      <c r="K548" s="58"/>
      <c r="L548" s="3"/>
    </row>
    <row r="549" spans="2:12" x14ac:dyDescent="0.25">
      <c r="B549" s="1"/>
      <c r="C549" s="7"/>
      <c r="D549" s="114"/>
      <c r="E549" s="58"/>
      <c r="F549" s="58"/>
      <c r="G549" s="58"/>
      <c r="H549" s="58"/>
      <c r="I549" s="58"/>
      <c r="J549" s="58"/>
      <c r="K549" s="58"/>
      <c r="L549" s="3"/>
    </row>
    <row r="550" spans="2:12" x14ac:dyDescent="0.25">
      <c r="B550" s="1"/>
      <c r="C550" s="7"/>
      <c r="D550" s="114"/>
      <c r="E550" s="58"/>
      <c r="F550" s="58"/>
      <c r="G550" s="58"/>
      <c r="H550" s="58"/>
      <c r="I550" s="58"/>
      <c r="J550" s="58"/>
      <c r="K550" s="58"/>
      <c r="L550" s="3"/>
    </row>
    <row r="551" spans="2:12" x14ac:dyDescent="0.25">
      <c r="B551" s="1"/>
      <c r="C551" s="7"/>
      <c r="D551" s="114"/>
      <c r="E551" s="58"/>
      <c r="F551" s="58"/>
      <c r="G551" s="58"/>
      <c r="H551" s="58"/>
      <c r="I551" s="58"/>
      <c r="J551" s="58"/>
      <c r="K551" s="58"/>
      <c r="L551" s="3"/>
    </row>
    <row r="552" spans="2:12" x14ac:dyDescent="0.25">
      <c r="B552" s="1"/>
      <c r="C552" s="7"/>
      <c r="D552" s="114"/>
      <c r="E552" s="58"/>
      <c r="F552" s="58"/>
      <c r="G552" s="58"/>
      <c r="H552" s="58"/>
      <c r="I552" s="58"/>
      <c r="J552" s="58"/>
      <c r="K552" s="58"/>
      <c r="L552" s="3"/>
    </row>
    <row r="553" spans="2:12" x14ac:dyDescent="0.25">
      <c r="B553" s="1"/>
      <c r="C553" s="7"/>
      <c r="D553" s="114"/>
      <c r="E553" s="58"/>
      <c r="F553" s="58"/>
      <c r="G553" s="58"/>
      <c r="H553" s="58"/>
      <c r="I553" s="58"/>
      <c r="J553" s="58"/>
      <c r="K553" s="58"/>
      <c r="L553" s="3"/>
    </row>
    <row r="554" spans="2:12" x14ac:dyDescent="0.25">
      <c r="B554" s="1"/>
      <c r="C554" s="7"/>
      <c r="D554" s="114"/>
      <c r="E554" s="58"/>
      <c r="F554" s="58"/>
      <c r="G554" s="58"/>
      <c r="H554" s="58"/>
      <c r="I554" s="58"/>
      <c r="J554" s="58"/>
      <c r="K554" s="58"/>
      <c r="L554" s="3"/>
    </row>
    <row r="555" spans="2:12" x14ac:dyDescent="0.25">
      <c r="B555" s="1"/>
      <c r="C555" s="7"/>
      <c r="D555" s="114"/>
      <c r="E555" s="58"/>
      <c r="F555" s="58"/>
      <c r="G555" s="58"/>
      <c r="H555" s="58"/>
      <c r="I555" s="58"/>
      <c r="J555" s="58"/>
      <c r="K555" s="58"/>
      <c r="L555" s="3"/>
    </row>
    <row r="556" spans="2:12" x14ac:dyDescent="0.25">
      <c r="B556" s="1"/>
      <c r="C556" s="7"/>
      <c r="D556" s="114"/>
      <c r="E556" s="58"/>
      <c r="F556" s="58"/>
      <c r="G556" s="58"/>
      <c r="H556" s="58"/>
      <c r="I556" s="58"/>
      <c r="J556" s="58"/>
      <c r="K556" s="58"/>
      <c r="L556" s="3"/>
    </row>
    <row r="557" spans="2:12" x14ac:dyDescent="0.25">
      <c r="B557" s="1"/>
      <c r="C557" s="7"/>
      <c r="D557" s="114"/>
      <c r="E557" s="58"/>
      <c r="F557" s="58"/>
      <c r="G557" s="58"/>
      <c r="H557" s="58"/>
      <c r="I557" s="58"/>
      <c r="J557" s="58"/>
      <c r="K557" s="58"/>
      <c r="L557" s="3"/>
    </row>
    <row r="558" spans="2:12" x14ac:dyDescent="0.25">
      <c r="B558" s="1"/>
      <c r="C558" s="7"/>
      <c r="D558" s="114"/>
      <c r="E558" s="58"/>
      <c r="F558" s="58"/>
      <c r="G558" s="58"/>
      <c r="H558" s="58"/>
      <c r="I558" s="58"/>
      <c r="J558" s="58"/>
      <c r="K558" s="58"/>
      <c r="L558" s="3"/>
    </row>
    <row r="559" spans="2:12" x14ac:dyDescent="0.25">
      <c r="B559" s="1"/>
      <c r="C559" s="7"/>
      <c r="D559" s="114"/>
      <c r="E559" s="58"/>
      <c r="F559" s="58"/>
      <c r="G559" s="58"/>
      <c r="H559" s="58"/>
      <c r="I559" s="58"/>
      <c r="J559" s="58"/>
      <c r="K559" s="58"/>
      <c r="L559" s="3"/>
    </row>
    <row r="560" spans="2:12" x14ac:dyDescent="0.25">
      <c r="B560" s="1"/>
      <c r="C560" s="7"/>
      <c r="D560" s="114"/>
      <c r="E560" s="58"/>
      <c r="F560" s="58"/>
      <c r="G560" s="58"/>
      <c r="H560" s="58"/>
      <c r="I560" s="58"/>
      <c r="J560" s="58"/>
      <c r="K560" s="58"/>
      <c r="L560" s="3"/>
    </row>
    <row r="561" spans="2:12" x14ac:dyDescent="0.25">
      <c r="B561" s="1"/>
      <c r="C561" s="7"/>
      <c r="D561" s="114"/>
      <c r="E561" s="58"/>
      <c r="F561" s="58"/>
      <c r="G561" s="58"/>
      <c r="H561" s="58"/>
      <c r="I561" s="58"/>
      <c r="J561" s="58"/>
      <c r="K561" s="58"/>
      <c r="L561" s="3"/>
    </row>
    <row r="562" spans="2:12" x14ac:dyDescent="0.25">
      <c r="B562" s="1"/>
      <c r="C562" s="7"/>
      <c r="D562" s="114"/>
      <c r="E562" s="58"/>
      <c r="F562" s="58"/>
      <c r="G562" s="58"/>
      <c r="H562" s="58"/>
      <c r="I562" s="58"/>
      <c r="J562" s="58"/>
      <c r="K562" s="58"/>
      <c r="L562" s="3"/>
    </row>
    <row r="563" spans="2:12" x14ac:dyDescent="0.25">
      <c r="B563" s="1"/>
      <c r="C563" s="7"/>
      <c r="D563" s="114"/>
      <c r="E563" s="58"/>
      <c r="F563" s="58"/>
      <c r="G563" s="58"/>
      <c r="H563" s="58"/>
      <c r="I563" s="58"/>
      <c r="J563" s="58"/>
      <c r="K563" s="58"/>
      <c r="L563" s="3"/>
    </row>
    <row r="564" spans="2:12" x14ac:dyDescent="0.25">
      <c r="B564" s="1"/>
      <c r="C564" s="7"/>
      <c r="D564" s="114"/>
      <c r="E564" s="58"/>
      <c r="F564" s="58"/>
      <c r="G564" s="58"/>
      <c r="H564" s="58"/>
      <c r="I564" s="58"/>
      <c r="J564" s="58"/>
      <c r="K564" s="58"/>
      <c r="L564" s="3"/>
    </row>
    <row r="565" spans="2:12" x14ac:dyDescent="0.25">
      <c r="B565" s="1"/>
      <c r="C565" s="7"/>
      <c r="D565" s="114"/>
      <c r="E565" s="58"/>
      <c r="F565" s="58"/>
      <c r="G565" s="58"/>
      <c r="H565" s="58"/>
      <c r="I565" s="58"/>
      <c r="J565" s="58"/>
      <c r="K565" s="58"/>
      <c r="L565" s="3"/>
    </row>
    <row r="566" spans="2:12" x14ac:dyDescent="0.25">
      <c r="B566" s="1"/>
      <c r="C566" s="7"/>
      <c r="D566" s="114"/>
      <c r="E566" s="58"/>
      <c r="F566" s="58"/>
      <c r="G566" s="58"/>
      <c r="H566" s="58"/>
      <c r="I566" s="58"/>
      <c r="J566" s="58"/>
      <c r="K566" s="58"/>
      <c r="L566" s="3"/>
    </row>
    <row r="567" spans="2:12" x14ac:dyDescent="0.25">
      <c r="B567" s="1"/>
      <c r="C567" s="7"/>
      <c r="D567" s="114"/>
      <c r="E567" s="58"/>
      <c r="F567" s="58"/>
      <c r="G567" s="58"/>
      <c r="H567" s="58"/>
      <c r="I567" s="58"/>
      <c r="J567" s="58"/>
      <c r="K567" s="58"/>
      <c r="L567" s="3"/>
    </row>
    <row r="568" spans="2:12" x14ac:dyDescent="0.25">
      <c r="B568" s="1"/>
      <c r="C568" s="7"/>
      <c r="D568" s="114"/>
      <c r="E568" s="58"/>
      <c r="F568" s="58"/>
      <c r="G568" s="58"/>
      <c r="H568" s="58"/>
      <c r="I568" s="58"/>
      <c r="J568" s="58"/>
      <c r="K568" s="58"/>
      <c r="L568" s="3"/>
    </row>
    <row r="569" spans="2:12" x14ac:dyDescent="0.25">
      <c r="B569" s="1"/>
      <c r="C569" s="7"/>
      <c r="D569" s="114"/>
      <c r="E569" s="58"/>
      <c r="F569" s="58"/>
      <c r="G569" s="58"/>
      <c r="H569" s="58"/>
      <c r="I569" s="58"/>
      <c r="J569" s="58"/>
      <c r="K569" s="58"/>
      <c r="L569" s="3"/>
    </row>
    <row r="570" spans="2:12" x14ac:dyDescent="0.25">
      <c r="B570" s="1"/>
      <c r="C570" s="7"/>
      <c r="D570" s="114"/>
      <c r="E570" s="58"/>
      <c r="F570" s="58"/>
      <c r="G570" s="58"/>
      <c r="H570" s="58"/>
      <c r="I570" s="58"/>
      <c r="J570" s="58"/>
      <c r="K570" s="58"/>
      <c r="L570" s="3"/>
    </row>
    <row r="571" spans="2:12" x14ac:dyDescent="0.25">
      <c r="B571" s="1"/>
      <c r="C571" s="7"/>
      <c r="D571" s="114"/>
      <c r="E571" s="58"/>
      <c r="F571" s="58"/>
      <c r="G571" s="58"/>
      <c r="H571" s="58"/>
      <c r="I571" s="58"/>
      <c r="J571" s="58"/>
      <c r="K571" s="58"/>
      <c r="L571" s="3"/>
    </row>
    <row r="572" spans="2:12" x14ac:dyDescent="0.25">
      <c r="B572" s="1"/>
      <c r="C572" s="7"/>
      <c r="D572" s="114"/>
      <c r="E572" s="58"/>
      <c r="F572" s="58"/>
      <c r="G572" s="58"/>
      <c r="H572" s="58"/>
      <c r="I572" s="58"/>
      <c r="J572" s="58"/>
      <c r="K572" s="58"/>
      <c r="L572" s="3"/>
    </row>
    <row r="573" spans="2:12" x14ac:dyDescent="0.25">
      <c r="B573" s="1"/>
      <c r="C573" s="7"/>
      <c r="D573" s="114"/>
      <c r="E573" s="58"/>
      <c r="F573" s="58"/>
      <c r="G573" s="58"/>
      <c r="H573" s="58"/>
      <c r="I573" s="58"/>
      <c r="J573" s="58"/>
      <c r="K573" s="58"/>
      <c r="L573" s="3"/>
    </row>
    <row r="574" spans="2:12" x14ac:dyDescent="0.25">
      <c r="B574" s="1"/>
      <c r="C574" s="7"/>
      <c r="D574" s="114"/>
      <c r="E574" s="58"/>
      <c r="F574" s="58"/>
      <c r="G574" s="58"/>
      <c r="H574" s="58"/>
      <c r="I574" s="58"/>
      <c r="J574" s="58"/>
      <c r="K574" s="58"/>
      <c r="L574" s="3"/>
    </row>
    <row r="575" spans="2:12" x14ac:dyDescent="0.25">
      <c r="B575" s="1"/>
      <c r="C575" s="7"/>
      <c r="D575" s="114"/>
      <c r="E575" s="58"/>
      <c r="F575" s="58"/>
      <c r="G575" s="58"/>
      <c r="H575" s="58"/>
      <c r="I575" s="58"/>
      <c r="J575" s="58"/>
      <c r="K575" s="58"/>
      <c r="L575" s="3"/>
    </row>
    <row r="576" spans="2:12" x14ac:dyDescent="0.25">
      <c r="B576" s="1"/>
      <c r="C576" s="7"/>
      <c r="D576" s="114"/>
      <c r="E576" s="58"/>
      <c r="F576" s="58"/>
      <c r="G576" s="58"/>
      <c r="H576" s="58"/>
      <c r="I576" s="58"/>
      <c r="J576" s="58"/>
      <c r="K576" s="58"/>
      <c r="L576" s="3"/>
    </row>
    <row r="577" spans="2:12" x14ac:dyDescent="0.25">
      <c r="B577" s="1"/>
      <c r="C577" s="7"/>
      <c r="D577" s="114"/>
      <c r="E577" s="58"/>
      <c r="F577" s="58"/>
      <c r="G577" s="58"/>
      <c r="H577" s="58"/>
      <c r="I577" s="58"/>
      <c r="J577" s="58"/>
      <c r="K577" s="58"/>
      <c r="L577" s="3"/>
    </row>
    <row r="578" spans="2:12" x14ac:dyDescent="0.25">
      <c r="B578" s="1"/>
      <c r="C578" s="7"/>
      <c r="D578" s="114"/>
      <c r="E578" s="58"/>
      <c r="F578" s="58"/>
      <c r="G578" s="58"/>
      <c r="H578" s="58"/>
      <c r="I578" s="58"/>
      <c r="J578" s="58"/>
      <c r="K578" s="58"/>
      <c r="L578" s="3"/>
    </row>
    <row r="579" spans="2:12" x14ac:dyDescent="0.25">
      <c r="B579" s="1"/>
      <c r="C579" s="7"/>
      <c r="D579" s="114"/>
      <c r="E579" s="58"/>
      <c r="F579" s="58"/>
      <c r="G579" s="58"/>
      <c r="H579" s="58"/>
      <c r="I579" s="58"/>
      <c r="J579" s="58"/>
      <c r="K579" s="58"/>
      <c r="L579" s="3"/>
    </row>
    <row r="580" spans="2:12" x14ac:dyDescent="0.25">
      <c r="B580" s="1"/>
      <c r="C580" s="7"/>
      <c r="D580" s="114"/>
      <c r="E580" s="58"/>
      <c r="F580" s="58"/>
      <c r="G580" s="58"/>
      <c r="H580" s="58"/>
      <c r="I580" s="58"/>
      <c r="J580" s="58"/>
      <c r="K580" s="58"/>
      <c r="L580" s="3"/>
    </row>
    <row r="581" spans="2:12" x14ac:dyDescent="0.25">
      <c r="B581" s="1"/>
      <c r="C581" s="7"/>
      <c r="D581" s="114"/>
      <c r="E581" s="58"/>
      <c r="F581" s="58"/>
      <c r="G581" s="58"/>
      <c r="H581" s="58"/>
      <c r="I581" s="58"/>
      <c r="J581" s="58"/>
      <c r="K581" s="58"/>
      <c r="L581" s="3"/>
    </row>
    <row r="582" spans="2:12" x14ac:dyDescent="0.25">
      <c r="B582" s="1"/>
      <c r="C582" s="7"/>
      <c r="D582" s="114"/>
      <c r="E582" s="58"/>
      <c r="F582" s="58"/>
      <c r="G582" s="58"/>
      <c r="H582" s="58"/>
      <c r="I582" s="58"/>
      <c r="J582" s="58"/>
      <c r="K582" s="58"/>
      <c r="L582" s="3"/>
    </row>
    <row r="583" spans="2:12" x14ac:dyDescent="0.25">
      <c r="B583" s="1"/>
      <c r="C583" s="7"/>
      <c r="D583" s="114"/>
      <c r="E583" s="58"/>
      <c r="F583" s="58"/>
      <c r="G583" s="58"/>
      <c r="H583" s="58"/>
      <c r="I583" s="58"/>
      <c r="J583" s="58"/>
      <c r="K583" s="58"/>
      <c r="L583" s="3"/>
    </row>
    <row r="584" spans="2:12" x14ac:dyDescent="0.25">
      <c r="B584" s="1"/>
      <c r="C584" s="7"/>
      <c r="D584" s="114"/>
      <c r="E584" s="58"/>
      <c r="F584" s="58"/>
      <c r="G584" s="58"/>
      <c r="H584" s="58"/>
      <c r="I584" s="58"/>
      <c r="J584" s="58"/>
      <c r="K584" s="58"/>
      <c r="L584" s="3"/>
    </row>
    <row r="585" spans="2:12" x14ac:dyDescent="0.25">
      <c r="B585" s="1"/>
      <c r="C585" s="7"/>
      <c r="D585" s="114"/>
      <c r="E585" s="58"/>
      <c r="F585" s="58"/>
      <c r="G585" s="58"/>
      <c r="H585" s="58"/>
      <c r="I585" s="58"/>
      <c r="J585" s="58"/>
      <c r="K585" s="58"/>
      <c r="L585" s="3"/>
    </row>
    <row r="586" spans="2:12" x14ac:dyDescent="0.25">
      <c r="B586" s="1"/>
      <c r="C586" s="7"/>
      <c r="D586" s="114"/>
      <c r="E586" s="58"/>
      <c r="F586" s="58"/>
      <c r="G586" s="58"/>
      <c r="H586" s="58"/>
      <c r="I586" s="58"/>
      <c r="J586" s="58"/>
      <c r="K586" s="58"/>
      <c r="L586" s="3"/>
    </row>
    <row r="587" spans="2:12" x14ac:dyDescent="0.25">
      <c r="B587" s="1"/>
      <c r="C587" s="7"/>
      <c r="D587" s="114"/>
      <c r="E587" s="58"/>
      <c r="F587" s="58"/>
      <c r="G587" s="58"/>
      <c r="H587" s="58"/>
      <c r="I587" s="58"/>
      <c r="J587" s="58"/>
      <c r="K587" s="58"/>
      <c r="L587" s="3"/>
    </row>
    <row r="588" spans="2:12" x14ac:dyDescent="0.25">
      <c r="B588" s="1"/>
      <c r="C588" s="7"/>
      <c r="D588" s="114"/>
      <c r="E588" s="58"/>
      <c r="F588" s="58"/>
      <c r="G588" s="58"/>
      <c r="H588" s="58"/>
      <c r="I588" s="58"/>
      <c r="J588" s="58"/>
      <c r="K588" s="58"/>
      <c r="L588" s="3"/>
    </row>
    <row r="589" spans="2:12" x14ac:dyDescent="0.25">
      <c r="B589" s="1"/>
      <c r="C589" s="7"/>
      <c r="D589" s="114"/>
      <c r="E589" s="58"/>
      <c r="F589" s="58"/>
      <c r="G589" s="58"/>
      <c r="H589" s="58"/>
      <c r="I589" s="58"/>
      <c r="J589" s="58"/>
      <c r="K589" s="58"/>
      <c r="L589" s="3"/>
    </row>
    <row r="590" spans="2:12" x14ac:dyDescent="0.25">
      <c r="B590" s="1"/>
      <c r="C590" s="7"/>
      <c r="D590" s="114"/>
      <c r="E590" s="58"/>
      <c r="F590" s="58"/>
      <c r="G590" s="58"/>
      <c r="H590" s="58"/>
      <c r="I590" s="58"/>
      <c r="J590" s="58"/>
      <c r="K590" s="58"/>
      <c r="L590" s="3"/>
    </row>
    <row r="591" spans="2:12" x14ac:dyDescent="0.25">
      <c r="B591" s="1"/>
      <c r="C591" s="7"/>
      <c r="D591" s="114"/>
      <c r="E591" s="58"/>
      <c r="F591" s="58"/>
      <c r="G591" s="58"/>
      <c r="H591" s="58"/>
      <c r="I591" s="58"/>
      <c r="J591" s="58"/>
      <c r="K591" s="58"/>
      <c r="L591" s="3"/>
    </row>
    <row r="592" spans="2:12" x14ac:dyDescent="0.25">
      <c r="B592" s="1"/>
      <c r="C592" s="7"/>
      <c r="D592" s="114"/>
      <c r="E592" s="58"/>
      <c r="F592" s="58"/>
      <c r="G592" s="58"/>
      <c r="H592" s="58"/>
      <c r="I592" s="58"/>
      <c r="J592" s="58"/>
      <c r="K592" s="58"/>
      <c r="L592" s="3"/>
    </row>
    <row r="593" spans="2:12" x14ac:dyDescent="0.25">
      <c r="B593" s="1"/>
      <c r="C593" s="7"/>
      <c r="D593" s="114"/>
      <c r="E593" s="58"/>
      <c r="F593" s="58"/>
      <c r="G593" s="58"/>
      <c r="H593" s="58"/>
      <c r="I593" s="58"/>
      <c r="J593" s="58"/>
      <c r="K593" s="58"/>
      <c r="L593" s="3"/>
    </row>
    <row r="594" spans="2:12" x14ac:dyDescent="0.25">
      <c r="B594" s="1"/>
      <c r="C594" s="7"/>
      <c r="D594" s="114"/>
      <c r="E594" s="58"/>
      <c r="F594" s="58"/>
      <c r="G594" s="58"/>
      <c r="H594" s="58"/>
      <c r="I594" s="58"/>
      <c r="J594" s="58"/>
      <c r="K594" s="58"/>
      <c r="L594" s="3"/>
    </row>
    <row r="595" spans="2:12" x14ac:dyDescent="0.25">
      <c r="B595" s="1"/>
      <c r="C595" s="7"/>
      <c r="D595" s="114"/>
      <c r="E595" s="58"/>
      <c r="F595" s="58"/>
      <c r="G595" s="58"/>
      <c r="H595" s="58"/>
      <c r="I595" s="58"/>
      <c r="J595" s="58"/>
      <c r="K595" s="58"/>
      <c r="L595" s="3"/>
    </row>
    <row r="596" spans="2:12" x14ac:dyDescent="0.25">
      <c r="B596" s="1"/>
      <c r="C596" s="7"/>
      <c r="D596" s="114"/>
      <c r="E596" s="58"/>
      <c r="F596" s="58"/>
      <c r="G596" s="58"/>
      <c r="H596" s="58"/>
      <c r="I596" s="58"/>
      <c r="J596" s="58"/>
      <c r="K596" s="58"/>
      <c r="L596" s="3"/>
    </row>
    <row r="597" spans="2:12" x14ac:dyDescent="0.25">
      <c r="B597" s="1"/>
      <c r="C597" s="7"/>
      <c r="D597" s="114"/>
      <c r="E597" s="58"/>
      <c r="F597" s="58"/>
      <c r="G597" s="58"/>
      <c r="H597" s="58"/>
      <c r="I597" s="58"/>
      <c r="J597" s="58"/>
      <c r="K597" s="58"/>
      <c r="L597" s="3"/>
    </row>
    <row r="598" spans="2:12" x14ac:dyDescent="0.25">
      <c r="B598" s="1"/>
      <c r="C598" s="7"/>
      <c r="D598" s="114"/>
      <c r="E598" s="58"/>
      <c r="F598" s="58"/>
      <c r="G598" s="58"/>
      <c r="H598" s="58"/>
      <c r="I598" s="58"/>
      <c r="J598" s="58"/>
      <c r="K598" s="58"/>
      <c r="L598" s="3"/>
    </row>
    <row r="599" spans="2:12" x14ac:dyDescent="0.25">
      <c r="B599" s="1"/>
      <c r="C599" s="7"/>
      <c r="D599" s="114"/>
      <c r="E599" s="58"/>
      <c r="F599" s="58"/>
      <c r="G599" s="58"/>
      <c r="H599" s="58"/>
      <c r="I599" s="58"/>
      <c r="J599" s="58"/>
      <c r="K599" s="58"/>
      <c r="L599" s="3"/>
    </row>
    <row r="600" spans="2:12" x14ac:dyDescent="0.25">
      <c r="B600" s="1"/>
      <c r="C600" s="7"/>
      <c r="D600" s="114"/>
      <c r="E600" s="58"/>
      <c r="F600" s="58"/>
      <c r="G600" s="58"/>
      <c r="H600" s="58"/>
      <c r="I600" s="58"/>
      <c r="J600" s="58"/>
      <c r="K600" s="58"/>
      <c r="L600" s="3"/>
    </row>
    <row r="601" spans="2:12" x14ac:dyDescent="0.25">
      <c r="B601" s="1"/>
      <c r="C601" s="7"/>
      <c r="D601" s="114"/>
      <c r="E601" s="58"/>
      <c r="F601" s="58"/>
      <c r="G601" s="58"/>
      <c r="H601" s="58"/>
      <c r="I601" s="58"/>
      <c r="J601" s="58"/>
      <c r="K601" s="58"/>
      <c r="L601" s="3"/>
    </row>
    <row r="602" spans="2:12" x14ac:dyDescent="0.25">
      <c r="B602" s="1"/>
      <c r="C602" s="7"/>
      <c r="D602" s="114"/>
      <c r="E602" s="58"/>
      <c r="F602" s="58"/>
      <c r="G602" s="58"/>
      <c r="H602" s="58"/>
      <c r="I602" s="58"/>
      <c r="J602" s="58"/>
      <c r="K602" s="58"/>
      <c r="L602" s="3"/>
    </row>
    <row r="603" spans="2:12" x14ac:dyDescent="0.25">
      <c r="B603" s="1"/>
      <c r="C603" s="7"/>
      <c r="D603" s="114"/>
      <c r="E603" s="58"/>
      <c r="F603" s="58"/>
      <c r="G603" s="58"/>
      <c r="H603" s="58"/>
      <c r="I603" s="58"/>
      <c r="J603" s="58"/>
      <c r="K603" s="58"/>
      <c r="L603" s="3"/>
    </row>
    <row r="604" spans="2:12" x14ac:dyDescent="0.25">
      <c r="B604" s="1"/>
      <c r="C604" s="7"/>
      <c r="D604" s="114"/>
      <c r="E604" s="58"/>
      <c r="F604" s="58"/>
      <c r="G604" s="58"/>
      <c r="H604" s="58"/>
      <c r="I604" s="58"/>
      <c r="J604" s="58"/>
      <c r="K604" s="58"/>
      <c r="L604" s="3"/>
    </row>
    <row r="605" spans="2:12" x14ac:dyDescent="0.25">
      <c r="B605" s="1"/>
      <c r="C605" s="7"/>
      <c r="D605" s="114"/>
      <c r="E605" s="58"/>
      <c r="F605" s="58"/>
      <c r="G605" s="58"/>
      <c r="H605" s="58"/>
      <c r="I605" s="58"/>
      <c r="J605" s="58"/>
      <c r="K605" s="58"/>
      <c r="L605" s="3"/>
    </row>
    <row r="606" spans="2:12" x14ac:dyDescent="0.25">
      <c r="B606" s="1"/>
      <c r="C606" s="7"/>
      <c r="D606" s="114"/>
      <c r="E606" s="58"/>
      <c r="F606" s="58"/>
      <c r="G606" s="58"/>
      <c r="H606" s="58"/>
      <c r="I606" s="58"/>
      <c r="J606" s="58"/>
      <c r="K606" s="58"/>
      <c r="L606" s="3"/>
    </row>
    <row r="607" spans="2:12" x14ac:dyDescent="0.25">
      <c r="B607" s="1"/>
      <c r="C607" s="7"/>
      <c r="D607" s="114"/>
      <c r="E607" s="58"/>
      <c r="F607" s="58"/>
      <c r="G607" s="58"/>
      <c r="H607" s="58"/>
      <c r="I607" s="58"/>
      <c r="J607" s="58"/>
      <c r="K607" s="58"/>
      <c r="L607" s="3"/>
    </row>
    <row r="608" spans="2:12" x14ac:dyDescent="0.25">
      <c r="B608" s="1"/>
      <c r="C608" s="7"/>
      <c r="D608" s="114"/>
      <c r="E608" s="58"/>
      <c r="F608" s="58"/>
      <c r="G608" s="58"/>
      <c r="H608" s="58"/>
      <c r="I608" s="58"/>
      <c r="J608" s="58"/>
      <c r="K608" s="58"/>
      <c r="L608" s="3"/>
    </row>
    <row r="609" spans="2:12" x14ac:dyDescent="0.25">
      <c r="B609" s="1"/>
      <c r="C609" s="7"/>
      <c r="D609" s="114"/>
      <c r="E609" s="58"/>
      <c r="F609" s="58"/>
      <c r="G609" s="58"/>
      <c r="H609" s="58"/>
      <c r="I609" s="58"/>
      <c r="J609" s="58"/>
      <c r="K609" s="58"/>
      <c r="L609" s="3"/>
    </row>
    <row r="610" spans="2:12" x14ac:dyDescent="0.25">
      <c r="B610" s="1"/>
      <c r="C610" s="7"/>
      <c r="D610" s="114"/>
      <c r="E610" s="58"/>
      <c r="F610" s="58"/>
      <c r="G610" s="58"/>
      <c r="H610" s="58"/>
      <c r="I610" s="58"/>
      <c r="J610" s="58"/>
      <c r="K610" s="58"/>
      <c r="L610" s="3"/>
    </row>
    <row r="611" spans="2:12" x14ac:dyDescent="0.25">
      <c r="B611" s="1"/>
      <c r="C611" s="7"/>
      <c r="D611" s="114"/>
      <c r="E611" s="58"/>
      <c r="F611" s="58"/>
      <c r="G611" s="58"/>
      <c r="H611" s="58"/>
      <c r="I611" s="58"/>
      <c r="J611" s="58"/>
      <c r="K611" s="58"/>
      <c r="L611" s="3"/>
    </row>
    <row r="612" spans="2:12" x14ac:dyDescent="0.25">
      <c r="B612" s="1"/>
      <c r="C612" s="7"/>
      <c r="D612" s="114"/>
      <c r="E612" s="58"/>
      <c r="F612" s="58"/>
      <c r="G612" s="58"/>
      <c r="H612" s="58"/>
      <c r="I612" s="58"/>
      <c r="J612" s="58"/>
      <c r="K612" s="58"/>
      <c r="L612" s="3"/>
    </row>
    <row r="613" spans="2:12" x14ac:dyDescent="0.25">
      <c r="B613" s="1"/>
      <c r="C613" s="7"/>
      <c r="D613" s="114"/>
      <c r="E613" s="58"/>
      <c r="F613" s="58"/>
      <c r="G613" s="58"/>
      <c r="H613" s="58"/>
      <c r="I613" s="58"/>
      <c r="J613" s="58"/>
      <c r="K613" s="58"/>
      <c r="L613" s="3"/>
    </row>
    <row r="614" spans="2:12" x14ac:dyDescent="0.25">
      <c r="B614" s="1"/>
      <c r="C614" s="7"/>
      <c r="D614" s="114"/>
      <c r="E614" s="58"/>
      <c r="F614" s="58"/>
      <c r="G614" s="58"/>
      <c r="H614" s="58"/>
      <c r="I614" s="58"/>
      <c r="J614" s="58"/>
      <c r="K614" s="58"/>
      <c r="L614" s="3"/>
    </row>
    <row r="615" spans="2:12" x14ac:dyDescent="0.25">
      <c r="B615" s="1"/>
      <c r="C615" s="7"/>
      <c r="D615" s="114"/>
      <c r="E615" s="58"/>
      <c r="F615" s="58"/>
      <c r="G615" s="58"/>
      <c r="H615" s="58"/>
      <c r="I615" s="58"/>
      <c r="J615" s="58"/>
      <c r="K615" s="58"/>
      <c r="L615" s="3"/>
    </row>
    <row r="616" spans="2:12" x14ac:dyDescent="0.25">
      <c r="B616" s="1"/>
      <c r="C616" s="7"/>
      <c r="D616" s="114"/>
      <c r="E616" s="58"/>
      <c r="F616" s="58"/>
      <c r="G616" s="58"/>
      <c r="H616" s="58"/>
      <c r="I616" s="58"/>
      <c r="J616" s="58"/>
      <c r="K616" s="58"/>
      <c r="L616" s="3"/>
    </row>
    <row r="617" spans="2:12" x14ac:dyDescent="0.25">
      <c r="B617" s="1"/>
      <c r="C617" s="7"/>
      <c r="D617" s="114"/>
      <c r="E617" s="58"/>
      <c r="F617" s="58"/>
      <c r="G617" s="58"/>
      <c r="H617" s="58"/>
      <c r="I617" s="58"/>
      <c r="J617" s="58"/>
      <c r="K617" s="58"/>
      <c r="L617" s="3"/>
    </row>
    <row r="618" spans="2:12" x14ac:dyDescent="0.25">
      <c r="B618" s="1"/>
      <c r="C618" s="7"/>
      <c r="D618" s="114"/>
      <c r="E618" s="58"/>
      <c r="F618" s="58"/>
      <c r="G618" s="58"/>
      <c r="H618" s="58"/>
      <c r="I618" s="58"/>
      <c r="J618" s="58"/>
      <c r="K618" s="58"/>
      <c r="L618" s="3"/>
    </row>
    <row r="619" spans="2:12" x14ac:dyDescent="0.25">
      <c r="B619" s="1"/>
      <c r="C619" s="7"/>
      <c r="D619" s="114"/>
      <c r="E619" s="58"/>
      <c r="F619" s="58"/>
      <c r="G619" s="58"/>
      <c r="H619" s="58"/>
      <c r="I619" s="58"/>
      <c r="J619" s="58"/>
      <c r="K619" s="58"/>
      <c r="L619" s="3"/>
    </row>
    <row r="620" spans="2:12" x14ac:dyDescent="0.25">
      <c r="B620" s="1"/>
      <c r="C620" s="7"/>
      <c r="D620" s="114"/>
      <c r="E620" s="58"/>
      <c r="F620" s="58"/>
      <c r="G620" s="58"/>
      <c r="H620" s="58"/>
      <c r="I620" s="58"/>
      <c r="J620" s="58"/>
      <c r="K620" s="58"/>
      <c r="L620" s="3"/>
    </row>
    <row r="621" spans="2:12" x14ac:dyDescent="0.25">
      <c r="B621" s="1"/>
      <c r="C621" s="7"/>
      <c r="D621" s="114"/>
      <c r="E621" s="58"/>
      <c r="F621" s="58"/>
      <c r="G621" s="58"/>
      <c r="H621" s="58"/>
      <c r="I621" s="58"/>
      <c r="J621" s="58"/>
      <c r="K621" s="58"/>
      <c r="L621" s="3"/>
    </row>
    <row r="622" spans="2:12" x14ac:dyDescent="0.25">
      <c r="B622" s="1"/>
      <c r="C622" s="7"/>
      <c r="D622" s="114"/>
      <c r="E622" s="58"/>
      <c r="F622" s="58"/>
      <c r="G622" s="58"/>
      <c r="H622" s="58"/>
      <c r="I622" s="58"/>
      <c r="J622" s="58"/>
      <c r="K622" s="58"/>
      <c r="L622" s="3"/>
    </row>
    <row r="623" spans="2:12" x14ac:dyDescent="0.25">
      <c r="B623" s="1"/>
      <c r="C623" s="7"/>
      <c r="D623" s="114"/>
      <c r="E623" s="58"/>
      <c r="F623" s="58"/>
      <c r="G623" s="58"/>
      <c r="H623" s="58"/>
      <c r="I623" s="58"/>
      <c r="J623" s="58"/>
      <c r="K623" s="58"/>
      <c r="L623" s="3"/>
    </row>
    <row r="624" spans="2:12" x14ac:dyDescent="0.25">
      <c r="B624" s="1"/>
      <c r="C624" s="7"/>
      <c r="D624" s="114"/>
      <c r="E624" s="58"/>
      <c r="F624" s="58"/>
      <c r="G624" s="58"/>
      <c r="H624" s="58"/>
      <c r="I624" s="58"/>
      <c r="J624" s="58"/>
      <c r="K624" s="58"/>
      <c r="L624" s="3"/>
    </row>
    <row r="625" spans="2:12" x14ac:dyDescent="0.25">
      <c r="B625" s="1"/>
      <c r="C625" s="7"/>
      <c r="D625" s="114"/>
      <c r="E625" s="58"/>
      <c r="F625" s="58"/>
      <c r="G625" s="58"/>
      <c r="H625" s="58"/>
      <c r="I625" s="58"/>
      <c r="J625" s="58"/>
      <c r="K625" s="58"/>
      <c r="L625" s="3"/>
    </row>
    <row r="626" spans="2:12" x14ac:dyDescent="0.25">
      <c r="B626" s="1"/>
      <c r="C626" s="7"/>
      <c r="D626" s="114"/>
      <c r="E626" s="58"/>
      <c r="F626" s="58"/>
      <c r="G626" s="58"/>
      <c r="H626" s="58"/>
      <c r="I626" s="58"/>
      <c r="J626" s="58"/>
      <c r="K626" s="58"/>
      <c r="L626" s="3"/>
    </row>
    <row r="627" spans="2:12" x14ac:dyDescent="0.25">
      <c r="B627" s="1"/>
      <c r="C627" s="7"/>
      <c r="D627" s="114"/>
      <c r="E627" s="58"/>
      <c r="F627" s="58"/>
      <c r="G627" s="58"/>
      <c r="H627" s="58"/>
      <c r="I627" s="58"/>
      <c r="J627" s="58"/>
      <c r="K627" s="58"/>
      <c r="L627" s="3"/>
    </row>
    <row r="628" spans="2:12" x14ac:dyDescent="0.25">
      <c r="B628" s="1"/>
      <c r="C628" s="7"/>
      <c r="D628" s="114"/>
      <c r="E628" s="58"/>
      <c r="F628" s="58"/>
      <c r="G628" s="58"/>
      <c r="H628" s="58"/>
      <c r="I628" s="58"/>
      <c r="J628" s="58"/>
      <c r="K628" s="58"/>
      <c r="L628" s="3"/>
    </row>
    <row r="629" spans="2:12" x14ac:dyDescent="0.25">
      <c r="B629" s="1"/>
      <c r="C629" s="7"/>
      <c r="D629" s="114"/>
      <c r="E629" s="58"/>
      <c r="F629" s="58"/>
      <c r="G629" s="58"/>
      <c r="H629" s="58"/>
      <c r="I629" s="58"/>
      <c r="J629" s="58"/>
      <c r="K629" s="58"/>
      <c r="L629" s="3"/>
    </row>
    <row r="630" spans="2:12" x14ac:dyDescent="0.25">
      <c r="B630" s="1"/>
      <c r="C630" s="7"/>
      <c r="D630" s="114"/>
      <c r="E630" s="58"/>
      <c r="F630" s="58"/>
      <c r="G630" s="58"/>
      <c r="H630" s="58"/>
      <c r="I630" s="58"/>
      <c r="J630" s="58"/>
      <c r="K630" s="58"/>
      <c r="L630" s="3"/>
    </row>
    <row r="631" spans="2:12" x14ac:dyDescent="0.25">
      <c r="B631" s="1"/>
      <c r="C631" s="7"/>
      <c r="D631" s="114"/>
      <c r="E631" s="58"/>
      <c r="F631" s="58"/>
      <c r="G631" s="58"/>
      <c r="H631" s="58"/>
      <c r="I631" s="58"/>
      <c r="J631" s="58"/>
      <c r="K631" s="58"/>
      <c r="L631" s="3"/>
    </row>
    <row r="632" spans="2:12" x14ac:dyDescent="0.25">
      <c r="B632" s="1"/>
      <c r="C632" s="7"/>
      <c r="D632" s="114"/>
      <c r="E632" s="58"/>
      <c r="F632" s="58"/>
      <c r="G632" s="58"/>
      <c r="H632" s="58"/>
      <c r="I632" s="58"/>
      <c r="J632" s="58"/>
      <c r="K632" s="58"/>
      <c r="L632" s="3"/>
    </row>
    <row r="633" spans="2:12" x14ac:dyDescent="0.25">
      <c r="B633" s="1"/>
      <c r="C633" s="7"/>
      <c r="D633" s="114"/>
      <c r="E633" s="58"/>
      <c r="F633" s="58"/>
      <c r="G633" s="58"/>
      <c r="H633" s="58"/>
      <c r="I633" s="58"/>
      <c r="J633" s="58"/>
      <c r="K633" s="58"/>
      <c r="L633" s="3"/>
    </row>
    <row r="634" spans="2:12" x14ac:dyDescent="0.25">
      <c r="B634" s="1"/>
      <c r="C634" s="7"/>
      <c r="D634" s="114"/>
      <c r="E634" s="58"/>
      <c r="F634" s="58"/>
      <c r="G634" s="58"/>
      <c r="H634" s="58"/>
      <c r="I634" s="58"/>
      <c r="J634" s="58"/>
      <c r="K634" s="58"/>
      <c r="L634" s="3"/>
    </row>
    <row r="635" spans="2:12" x14ac:dyDescent="0.25">
      <c r="B635" s="1"/>
      <c r="C635" s="7"/>
      <c r="D635" s="114"/>
      <c r="E635" s="58"/>
      <c r="F635" s="58"/>
      <c r="G635" s="58"/>
      <c r="H635" s="58"/>
      <c r="I635" s="58"/>
      <c r="J635" s="58"/>
      <c r="K635" s="58"/>
      <c r="L635" s="3"/>
    </row>
    <row r="636" spans="2:12" x14ac:dyDescent="0.25">
      <c r="B636" s="1"/>
      <c r="C636" s="7"/>
      <c r="D636" s="114"/>
      <c r="E636" s="58"/>
      <c r="F636" s="58"/>
      <c r="G636" s="58"/>
      <c r="H636" s="58"/>
      <c r="I636" s="58"/>
      <c r="J636" s="58"/>
      <c r="K636" s="58"/>
      <c r="L636" s="3"/>
    </row>
    <row r="637" spans="2:12" x14ac:dyDescent="0.25">
      <c r="B637" s="1"/>
      <c r="C637" s="7"/>
      <c r="D637" s="114"/>
      <c r="E637" s="58"/>
      <c r="F637" s="58"/>
      <c r="G637" s="58"/>
      <c r="H637" s="58"/>
      <c r="I637" s="58"/>
      <c r="J637" s="58"/>
      <c r="K637" s="58"/>
      <c r="L637" s="3"/>
    </row>
    <row r="638" spans="2:12" x14ac:dyDescent="0.25">
      <c r="B638" s="1"/>
      <c r="C638" s="7"/>
      <c r="D638" s="114"/>
      <c r="E638" s="58"/>
      <c r="F638" s="58"/>
      <c r="G638" s="58"/>
      <c r="H638" s="58"/>
      <c r="I638" s="58"/>
      <c r="J638" s="58"/>
      <c r="K638" s="58"/>
      <c r="L638" s="3"/>
    </row>
    <row r="639" spans="2:12" x14ac:dyDescent="0.25">
      <c r="B639" s="1"/>
      <c r="C639" s="7"/>
      <c r="D639" s="114"/>
      <c r="E639" s="58"/>
      <c r="F639" s="58"/>
      <c r="G639" s="58"/>
      <c r="H639" s="58"/>
      <c r="I639" s="58"/>
      <c r="J639" s="58"/>
      <c r="K639" s="58"/>
      <c r="L639" s="3"/>
    </row>
    <row r="640" spans="2:12" x14ac:dyDescent="0.25">
      <c r="B640" s="1"/>
      <c r="C640" s="7"/>
      <c r="D640" s="114"/>
      <c r="E640" s="58"/>
      <c r="F640" s="58"/>
      <c r="G640" s="58"/>
      <c r="H640" s="58"/>
      <c r="I640" s="58"/>
      <c r="J640" s="58"/>
      <c r="K640" s="58"/>
      <c r="L640" s="3"/>
    </row>
    <row r="641" spans="2:12" x14ac:dyDescent="0.25">
      <c r="B641" s="1"/>
      <c r="C641" s="7"/>
      <c r="D641" s="114"/>
      <c r="E641" s="58"/>
      <c r="F641" s="58"/>
      <c r="G641" s="58"/>
      <c r="H641" s="58"/>
      <c r="I641" s="58"/>
      <c r="J641" s="58"/>
      <c r="K641" s="58"/>
      <c r="L641" s="3"/>
    </row>
    <row r="642" spans="2:12" x14ac:dyDescent="0.25">
      <c r="B642" s="1"/>
      <c r="C642" s="7"/>
      <c r="D642" s="114"/>
      <c r="E642" s="58"/>
      <c r="F642" s="58"/>
      <c r="G642" s="58"/>
      <c r="H642" s="58"/>
      <c r="I642" s="58"/>
      <c r="J642" s="58"/>
      <c r="K642" s="58"/>
      <c r="L642" s="3"/>
    </row>
    <row r="643" spans="2:12" x14ac:dyDescent="0.25">
      <c r="B643" s="1"/>
      <c r="C643" s="7"/>
      <c r="D643" s="114"/>
      <c r="E643" s="58"/>
      <c r="F643" s="58"/>
      <c r="G643" s="58"/>
      <c r="H643" s="58"/>
      <c r="I643" s="58"/>
      <c r="J643" s="58"/>
      <c r="K643" s="58"/>
      <c r="L643" s="3"/>
    </row>
    <row r="644" spans="2:12" x14ac:dyDescent="0.25">
      <c r="B644" s="1"/>
      <c r="C644" s="7"/>
      <c r="D644" s="114"/>
      <c r="E644" s="58"/>
      <c r="F644" s="58"/>
      <c r="G644" s="58"/>
      <c r="H644" s="58"/>
      <c r="I644" s="58"/>
      <c r="J644" s="58"/>
      <c r="K644" s="58"/>
      <c r="L644" s="3"/>
    </row>
    <row r="645" spans="2:12" x14ac:dyDescent="0.25">
      <c r="B645" s="1"/>
      <c r="C645" s="7"/>
      <c r="D645" s="114"/>
      <c r="E645" s="58"/>
      <c r="F645" s="58"/>
      <c r="G645" s="58"/>
      <c r="H645" s="58"/>
      <c r="I645" s="58"/>
      <c r="J645" s="58"/>
      <c r="K645" s="58"/>
      <c r="L645" s="3"/>
    </row>
    <row r="646" spans="2:12" x14ac:dyDescent="0.25">
      <c r="B646" s="1"/>
      <c r="C646" s="7"/>
      <c r="D646" s="114"/>
      <c r="E646" s="58"/>
      <c r="F646" s="58"/>
      <c r="G646" s="58"/>
      <c r="H646" s="58"/>
      <c r="I646" s="58"/>
      <c r="J646" s="58"/>
      <c r="K646" s="58"/>
      <c r="L646" s="3"/>
    </row>
    <row r="647" spans="2:12" x14ac:dyDescent="0.25">
      <c r="B647" s="1"/>
      <c r="C647" s="7"/>
      <c r="D647" s="114"/>
      <c r="E647" s="58"/>
      <c r="F647" s="58"/>
      <c r="G647" s="58"/>
      <c r="H647" s="58"/>
      <c r="I647" s="58"/>
      <c r="J647" s="58"/>
      <c r="K647" s="58"/>
      <c r="L647" s="3"/>
    </row>
    <row r="648" spans="2:12" x14ac:dyDescent="0.25">
      <c r="B648" s="1"/>
      <c r="C648" s="7"/>
      <c r="D648" s="114"/>
      <c r="E648" s="58"/>
      <c r="F648" s="58"/>
      <c r="G648" s="58"/>
      <c r="H648" s="58"/>
      <c r="I648" s="58"/>
      <c r="J648" s="58"/>
      <c r="K648" s="58"/>
      <c r="L648" s="3"/>
    </row>
    <row r="649" spans="2:12" x14ac:dyDescent="0.25">
      <c r="B649" s="1"/>
      <c r="C649" s="7"/>
      <c r="D649" s="114"/>
      <c r="E649" s="58"/>
      <c r="F649" s="58"/>
      <c r="G649" s="58"/>
      <c r="H649" s="58"/>
      <c r="I649" s="58"/>
      <c r="J649" s="58"/>
      <c r="K649" s="58"/>
      <c r="L649" s="3"/>
    </row>
    <row r="650" spans="2:12" x14ac:dyDescent="0.25">
      <c r="B650" s="1"/>
      <c r="C650" s="7"/>
      <c r="D650" s="114"/>
      <c r="E650" s="58"/>
      <c r="F650" s="58"/>
      <c r="G650" s="58"/>
      <c r="H650" s="58"/>
      <c r="I650" s="58"/>
      <c r="J650" s="58"/>
      <c r="K650" s="58"/>
      <c r="L650" s="3"/>
    </row>
    <row r="651" spans="2:12" x14ac:dyDescent="0.25">
      <c r="B651" s="1"/>
      <c r="C651" s="7"/>
      <c r="D651" s="114"/>
      <c r="E651" s="58"/>
      <c r="F651" s="58"/>
      <c r="G651" s="58"/>
      <c r="H651" s="58"/>
      <c r="I651" s="58"/>
      <c r="J651" s="58"/>
      <c r="K651" s="58"/>
      <c r="L651" s="3"/>
    </row>
    <row r="652" spans="2:12" x14ac:dyDescent="0.25">
      <c r="B652" s="1"/>
      <c r="C652" s="7"/>
      <c r="D652" s="114"/>
      <c r="E652" s="58"/>
      <c r="F652" s="58"/>
      <c r="G652" s="58"/>
      <c r="H652" s="58"/>
      <c r="I652" s="58"/>
      <c r="J652" s="58"/>
      <c r="K652" s="58"/>
      <c r="L652" s="3"/>
    </row>
    <row r="653" spans="2:12" x14ac:dyDescent="0.25">
      <c r="B653" s="1"/>
      <c r="C653" s="7"/>
      <c r="D653" s="114"/>
      <c r="E653" s="58"/>
      <c r="F653" s="58"/>
      <c r="G653" s="58"/>
      <c r="H653" s="58"/>
      <c r="I653" s="58"/>
      <c r="J653" s="58"/>
      <c r="K653" s="58"/>
      <c r="L653" s="3"/>
    </row>
    <row r="654" spans="2:12" x14ac:dyDescent="0.25">
      <c r="B654" s="1"/>
      <c r="C654" s="7"/>
      <c r="D654" s="114"/>
      <c r="E654" s="58"/>
      <c r="F654" s="58"/>
      <c r="G654" s="58"/>
      <c r="H654" s="58"/>
      <c r="I654" s="58"/>
      <c r="J654" s="58"/>
      <c r="K654" s="58"/>
      <c r="L654" s="3"/>
    </row>
    <row r="655" spans="2:12" x14ac:dyDescent="0.25">
      <c r="B655" s="1"/>
      <c r="C655" s="7"/>
      <c r="D655" s="114"/>
      <c r="E655" s="58"/>
      <c r="F655" s="58"/>
      <c r="G655" s="58"/>
      <c r="H655" s="58"/>
      <c r="I655" s="58"/>
      <c r="J655" s="58"/>
      <c r="K655" s="58"/>
      <c r="L655" s="3"/>
    </row>
    <row r="656" spans="2:12" x14ac:dyDescent="0.25">
      <c r="B656" s="1"/>
      <c r="C656" s="7"/>
      <c r="D656" s="114"/>
      <c r="E656" s="58"/>
      <c r="F656" s="58"/>
      <c r="G656" s="58"/>
      <c r="H656" s="58"/>
      <c r="I656" s="58"/>
      <c r="J656" s="58"/>
      <c r="K656" s="58"/>
      <c r="L656" s="3"/>
    </row>
    <row r="657" spans="2:12" x14ac:dyDescent="0.25">
      <c r="B657" s="1"/>
      <c r="C657" s="7"/>
      <c r="D657" s="114"/>
      <c r="E657" s="58"/>
      <c r="F657" s="58"/>
      <c r="G657" s="58"/>
      <c r="H657" s="58"/>
      <c r="I657" s="58"/>
      <c r="J657" s="58"/>
      <c r="K657" s="58"/>
      <c r="L657" s="3"/>
    </row>
    <row r="658" spans="2:12" x14ac:dyDescent="0.25">
      <c r="B658" s="1"/>
      <c r="C658" s="7"/>
      <c r="D658" s="114"/>
      <c r="E658" s="58"/>
      <c r="F658" s="58"/>
      <c r="G658" s="58"/>
      <c r="H658" s="58"/>
      <c r="I658" s="58"/>
      <c r="J658" s="58"/>
      <c r="K658" s="58"/>
      <c r="L658" s="3"/>
    </row>
    <row r="659" spans="2:12" x14ac:dyDescent="0.25">
      <c r="B659" s="1"/>
      <c r="C659" s="7"/>
      <c r="D659" s="114"/>
      <c r="E659" s="58"/>
      <c r="F659" s="58"/>
      <c r="G659" s="58"/>
      <c r="H659" s="58"/>
      <c r="I659" s="58"/>
      <c r="J659" s="58"/>
      <c r="K659" s="58"/>
      <c r="L659" s="3"/>
    </row>
    <row r="660" spans="2:12" x14ac:dyDescent="0.25">
      <c r="B660" s="1"/>
      <c r="C660" s="7"/>
      <c r="D660" s="114"/>
      <c r="E660" s="58"/>
      <c r="F660" s="58"/>
      <c r="G660" s="58"/>
      <c r="H660" s="58"/>
      <c r="I660" s="58"/>
      <c r="J660" s="58"/>
      <c r="K660" s="58"/>
      <c r="L660" s="3"/>
    </row>
    <row r="661" spans="2:12" x14ac:dyDescent="0.25">
      <c r="B661" s="1"/>
      <c r="C661" s="7"/>
      <c r="D661" s="114"/>
      <c r="E661" s="58"/>
      <c r="F661" s="58"/>
      <c r="G661" s="58"/>
      <c r="H661" s="58"/>
      <c r="I661" s="58"/>
      <c r="J661" s="58"/>
      <c r="K661" s="58"/>
      <c r="L661" s="3"/>
    </row>
    <row r="662" spans="2:12" x14ac:dyDescent="0.25">
      <c r="B662" s="1"/>
      <c r="C662" s="7"/>
      <c r="D662" s="114"/>
      <c r="E662" s="58"/>
      <c r="F662" s="58"/>
      <c r="G662" s="58"/>
      <c r="H662" s="58"/>
      <c r="I662" s="58"/>
      <c r="J662" s="58"/>
      <c r="K662" s="58"/>
      <c r="L662" s="3"/>
    </row>
    <row r="663" spans="2:12" x14ac:dyDescent="0.25">
      <c r="B663" s="1"/>
      <c r="C663" s="7"/>
      <c r="D663" s="114"/>
      <c r="E663" s="58"/>
      <c r="F663" s="58"/>
      <c r="G663" s="58"/>
      <c r="H663" s="58"/>
      <c r="I663" s="58"/>
      <c r="J663" s="58"/>
      <c r="K663" s="58"/>
      <c r="L663" s="3"/>
    </row>
    <row r="664" spans="2:12" x14ac:dyDescent="0.25">
      <c r="B664" s="1"/>
      <c r="C664" s="7"/>
      <c r="D664" s="114"/>
      <c r="E664" s="58"/>
      <c r="F664" s="58"/>
      <c r="G664" s="58"/>
      <c r="H664" s="58"/>
      <c r="I664" s="58"/>
      <c r="J664" s="58"/>
      <c r="K664" s="58"/>
      <c r="L664" s="3"/>
    </row>
    <row r="665" spans="2:12" x14ac:dyDescent="0.25">
      <c r="B665" s="1"/>
      <c r="C665" s="7"/>
      <c r="D665" s="114"/>
      <c r="E665" s="58"/>
      <c r="F665" s="58"/>
      <c r="G665" s="58"/>
      <c r="H665" s="58"/>
      <c r="I665" s="58"/>
      <c r="J665" s="58"/>
      <c r="K665" s="58"/>
      <c r="L665" s="3"/>
    </row>
    <row r="666" spans="2:12" x14ac:dyDescent="0.25">
      <c r="B666" s="1"/>
      <c r="C666" s="7"/>
      <c r="D666" s="114"/>
      <c r="E666" s="58"/>
      <c r="F666" s="58"/>
      <c r="G666" s="58"/>
      <c r="H666" s="58"/>
      <c r="I666" s="58"/>
      <c r="J666" s="58"/>
      <c r="K666" s="58"/>
      <c r="L666" s="3"/>
    </row>
    <row r="667" spans="2:12" x14ac:dyDescent="0.25">
      <c r="B667" s="1"/>
      <c r="C667" s="7"/>
      <c r="D667" s="114"/>
      <c r="E667" s="58"/>
      <c r="F667" s="58"/>
      <c r="G667" s="58"/>
      <c r="H667" s="58"/>
      <c r="I667" s="58"/>
      <c r="J667" s="58"/>
      <c r="K667" s="58"/>
      <c r="L667" s="3"/>
    </row>
    <row r="668" spans="2:12" x14ac:dyDescent="0.25">
      <c r="B668" s="1"/>
      <c r="C668" s="7"/>
      <c r="D668" s="114"/>
      <c r="E668" s="58"/>
      <c r="F668" s="58"/>
      <c r="G668" s="58"/>
      <c r="H668" s="58"/>
      <c r="I668" s="58"/>
      <c r="J668" s="58"/>
      <c r="K668" s="58"/>
      <c r="L668" s="3"/>
    </row>
    <row r="669" spans="2:12" x14ac:dyDescent="0.25">
      <c r="B669" s="1"/>
      <c r="C669" s="7"/>
      <c r="D669" s="114"/>
      <c r="E669" s="58"/>
      <c r="F669" s="58"/>
      <c r="G669" s="58"/>
      <c r="H669" s="58"/>
      <c r="I669" s="58"/>
      <c r="J669" s="58"/>
      <c r="K669" s="58"/>
      <c r="L669" s="3"/>
    </row>
    <row r="670" spans="2:12" x14ac:dyDescent="0.25">
      <c r="B670" s="1"/>
      <c r="C670" s="7"/>
      <c r="D670" s="114"/>
      <c r="E670" s="58"/>
      <c r="F670" s="58"/>
      <c r="G670" s="58"/>
      <c r="H670" s="58"/>
      <c r="I670" s="58"/>
      <c r="J670" s="58"/>
      <c r="K670" s="58"/>
      <c r="L670" s="3"/>
    </row>
    <row r="671" spans="2:12" x14ac:dyDescent="0.25">
      <c r="B671" s="1"/>
      <c r="C671" s="7"/>
      <c r="D671" s="114"/>
      <c r="E671" s="58"/>
      <c r="F671" s="58"/>
      <c r="G671" s="58"/>
      <c r="H671" s="58"/>
      <c r="I671" s="58"/>
      <c r="J671" s="58"/>
      <c r="K671" s="58"/>
      <c r="L671" s="3"/>
    </row>
    <row r="672" spans="2:12" x14ac:dyDescent="0.25">
      <c r="B672" s="1"/>
      <c r="C672" s="7"/>
      <c r="D672" s="114"/>
      <c r="E672" s="58"/>
      <c r="F672" s="58"/>
      <c r="G672" s="58"/>
      <c r="H672" s="58"/>
      <c r="I672" s="58"/>
      <c r="J672" s="58"/>
      <c r="K672" s="58"/>
      <c r="L672" s="3"/>
    </row>
    <row r="673" spans="2:12" x14ac:dyDescent="0.25">
      <c r="B673" s="1"/>
      <c r="C673" s="7"/>
      <c r="D673" s="114"/>
      <c r="E673" s="58"/>
      <c r="F673" s="58"/>
      <c r="G673" s="58"/>
      <c r="H673" s="58"/>
      <c r="I673" s="58"/>
      <c r="J673" s="58"/>
      <c r="K673" s="58"/>
      <c r="L673" s="3"/>
    </row>
    <row r="674" spans="2:12" x14ac:dyDescent="0.25">
      <c r="B674" s="1"/>
      <c r="C674" s="7"/>
      <c r="D674" s="114"/>
      <c r="E674" s="58"/>
      <c r="F674" s="58"/>
      <c r="G674" s="58"/>
      <c r="H674" s="58"/>
      <c r="I674" s="58"/>
      <c r="J674" s="58"/>
      <c r="K674" s="58"/>
      <c r="L674" s="3"/>
    </row>
    <row r="675" spans="2:12" x14ac:dyDescent="0.25">
      <c r="B675" s="1"/>
      <c r="C675" s="7"/>
      <c r="D675" s="114"/>
      <c r="E675" s="58"/>
      <c r="F675" s="58"/>
      <c r="G675" s="58"/>
      <c r="H675" s="58"/>
      <c r="I675" s="58"/>
      <c r="J675" s="58"/>
      <c r="K675" s="58"/>
      <c r="L675" s="3"/>
    </row>
    <row r="676" spans="2:12" x14ac:dyDescent="0.25">
      <c r="B676" s="1"/>
      <c r="C676" s="7"/>
      <c r="D676" s="114"/>
      <c r="E676" s="58"/>
      <c r="F676" s="58"/>
      <c r="G676" s="58"/>
      <c r="H676" s="58"/>
      <c r="I676" s="58"/>
      <c r="J676" s="58"/>
      <c r="K676" s="58"/>
      <c r="L676" s="3"/>
    </row>
    <row r="677" spans="2:12" x14ac:dyDescent="0.25">
      <c r="B677" s="1"/>
      <c r="C677" s="7"/>
      <c r="D677" s="114"/>
      <c r="E677" s="58"/>
      <c r="F677" s="58"/>
      <c r="G677" s="58"/>
      <c r="H677" s="58"/>
      <c r="I677" s="58"/>
      <c r="J677" s="58"/>
      <c r="K677" s="58"/>
      <c r="L677" s="3"/>
    </row>
    <row r="678" spans="2:12" x14ac:dyDescent="0.25">
      <c r="B678" s="1"/>
      <c r="C678" s="7"/>
      <c r="D678" s="114"/>
      <c r="E678" s="58"/>
      <c r="F678" s="58"/>
      <c r="G678" s="58"/>
      <c r="H678" s="58"/>
      <c r="I678" s="58"/>
      <c r="J678" s="58"/>
      <c r="K678" s="58"/>
      <c r="L678" s="3"/>
    </row>
    <row r="679" spans="2:12" x14ac:dyDescent="0.25">
      <c r="B679" s="1"/>
      <c r="C679" s="7"/>
      <c r="D679" s="114"/>
      <c r="E679" s="58"/>
      <c r="F679" s="58"/>
      <c r="G679" s="58"/>
      <c r="H679" s="58"/>
      <c r="I679" s="58"/>
      <c r="J679" s="58"/>
      <c r="K679" s="58"/>
      <c r="L679" s="3"/>
    </row>
    <row r="680" spans="2:12" x14ac:dyDescent="0.25">
      <c r="B680" s="1"/>
      <c r="C680" s="7"/>
      <c r="D680" s="114"/>
      <c r="E680" s="58"/>
      <c r="F680" s="58"/>
      <c r="G680" s="58"/>
      <c r="H680" s="58"/>
      <c r="I680" s="58"/>
      <c r="J680" s="58"/>
      <c r="K680" s="58"/>
      <c r="L680" s="3"/>
    </row>
    <row r="681" spans="2:12" x14ac:dyDescent="0.25">
      <c r="B681" s="1"/>
      <c r="C681" s="7"/>
      <c r="D681" s="114"/>
      <c r="E681" s="58"/>
      <c r="F681" s="58"/>
      <c r="G681" s="58"/>
      <c r="H681" s="58"/>
      <c r="I681" s="58"/>
      <c r="J681" s="58"/>
      <c r="K681" s="58"/>
      <c r="L681" s="3"/>
    </row>
    <row r="682" spans="2:12" x14ac:dyDescent="0.25">
      <c r="B682" s="1"/>
      <c r="C682" s="7"/>
      <c r="D682" s="114"/>
      <c r="E682" s="58"/>
      <c r="F682" s="58"/>
      <c r="G682" s="58"/>
      <c r="H682" s="58"/>
      <c r="I682" s="58"/>
      <c r="J682" s="58"/>
      <c r="K682" s="58"/>
      <c r="L682" s="3"/>
    </row>
    <row r="683" spans="2:12" x14ac:dyDescent="0.25">
      <c r="B683" s="1"/>
      <c r="C683" s="7"/>
      <c r="D683" s="114"/>
      <c r="E683" s="58"/>
      <c r="F683" s="58"/>
      <c r="G683" s="58"/>
      <c r="H683" s="58"/>
      <c r="I683" s="58"/>
      <c r="J683" s="58"/>
      <c r="K683" s="58"/>
      <c r="L683" s="3"/>
    </row>
    <row r="684" spans="2:12" x14ac:dyDescent="0.25">
      <c r="B684" s="1"/>
      <c r="C684" s="7"/>
      <c r="D684" s="114"/>
      <c r="E684" s="58"/>
      <c r="F684" s="58"/>
      <c r="G684" s="58"/>
      <c r="H684" s="58"/>
      <c r="I684" s="58"/>
      <c r="J684" s="58"/>
      <c r="K684" s="58"/>
      <c r="L684" s="3"/>
    </row>
    <row r="685" spans="2:12" x14ac:dyDescent="0.25">
      <c r="B685" s="1"/>
      <c r="C685" s="7"/>
      <c r="D685" s="114"/>
      <c r="E685" s="58"/>
      <c r="F685" s="58"/>
      <c r="G685" s="58"/>
      <c r="H685" s="58"/>
      <c r="I685" s="58"/>
      <c r="J685" s="58"/>
      <c r="K685" s="58"/>
      <c r="L685" s="3"/>
    </row>
    <row r="686" spans="2:12" x14ac:dyDescent="0.25">
      <c r="B686" s="1"/>
      <c r="C686" s="7"/>
      <c r="D686" s="114"/>
      <c r="E686" s="58"/>
      <c r="F686" s="58"/>
      <c r="G686" s="58"/>
      <c r="H686" s="58"/>
      <c r="I686" s="58"/>
      <c r="J686" s="58"/>
      <c r="K686" s="58"/>
      <c r="L686" s="3"/>
    </row>
    <row r="687" spans="2:12" x14ac:dyDescent="0.25">
      <c r="B687" s="1"/>
      <c r="C687" s="7"/>
      <c r="D687" s="114"/>
      <c r="E687" s="58"/>
      <c r="F687" s="58"/>
      <c r="G687" s="58"/>
      <c r="H687" s="58"/>
      <c r="I687" s="58"/>
      <c r="J687" s="58"/>
      <c r="K687" s="58"/>
      <c r="L687" s="3"/>
    </row>
    <row r="688" spans="2:12" x14ac:dyDescent="0.25">
      <c r="B688" s="1"/>
      <c r="C688" s="7"/>
      <c r="D688" s="114"/>
      <c r="E688" s="58"/>
      <c r="F688" s="58"/>
      <c r="G688" s="58"/>
      <c r="H688" s="58"/>
      <c r="I688" s="58"/>
      <c r="J688" s="58"/>
      <c r="K688" s="58"/>
      <c r="L688" s="3"/>
    </row>
    <row r="689" spans="2:12" x14ac:dyDescent="0.25">
      <c r="B689" s="1"/>
      <c r="C689" s="7"/>
      <c r="D689" s="114"/>
      <c r="E689" s="58"/>
      <c r="F689" s="58"/>
      <c r="G689" s="58"/>
      <c r="H689" s="58"/>
      <c r="I689" s="58"/>
      <c r="J689" s="58"/>
      <c r="K689" s="58"/>
      <c r="L689" s="3"/>
    </row>
    <row r="690" spans="2:12" x14ac:dyDescent="0.25">
      <c r="B690" s="1"/>
      <c r="C690" s="7"/>
      <c r="D690" s="114"/>
      <c r="E690" s="58"/>
      <c r="F690" s="58"/>
      <c r="G690" s="58"/>
      <c r="H690" s="58"/>
      <c r="I690" s="58"/>
      <c r="J690" s="58"/>
      <c r="K690" s="58"/>
      <c r="L690" s="3"/>
    </row>
    <row r="691" spans="2:12" x14ac:dyDescent="0.25">
      <c r="B691" s="1"/>
      <c r="C691" s="7"/>
      <c r="D691" s="114"/>
      <c r="E691" s="58"/>
      <c r="F691" s="58"/>
      <c r="G691" s="58"/>
      <c r="H691" s="58"/>
      <c r="I691" s="58"/>
      <c r="J691" s="58"/>
      <c r="K691" s="58"/>
      <c r="L691" s="3"/>
    </row>
    <row r="692" spans="2:12" x14ac:dyDescent="0.25">
      <c r="B692" s="1"/>
      <c r="C692" s="7"/>
      <c r="D692" s="114"/>
      <c r="E692" s="58"/>
      <c r="F692" s="58"/>
      <c r="G692" s="58"/>
      <c r="H692" s="58"/>
      <c r="I692" s="58"/>
      <c r="J692" s="58"/>
      <c r="K692" s="58"/>
      <c r="L692" s="3"/>
    </row>
    <row r="693" spans="2:12" x14ac:dyDescent="0.25">
      <c r="B693" s="1"/>
      <c r="C693" s="7"/>
      <c r="D693" s="114"/>
      <c r="E693" s="58"/>
      <c r="F693" s="58"/>
      <c r="G693" s="58"/>
      <c r="H693" s="58"/>
      <c r="I693" s="58"/>
      <c r="J693" s="58"/>
      <c r="K693" s="58"/>
      <c r="L693" s="3"/>
    </row>
    <row r="694" spans="2:12" x14ac:dyDescent="0.25">
      <c r="B694" s="1"/>
      <c r="C694" s="7"/>
      <c r="D694" s="114"/>
      <c r="E694" s="58"/>
      <c r="F694" s="58"/>
      <c r="G694" s="58"/>
      <c r="H694" s="58"/>
      <c r="I694" s="58"/>
      <c r="J694" s="58"/>
      <c r="K694" s="58"/>
      <c r="L694" s="3"/>
    </row>
    <row r="695" spans="2:12" x14ac:dyDescent="0.25">
      <c r="B695" s="1"/>
      <c r="C695" s="7"/>
      <c r="D695" s="114"/>
      <c r="E695" s="58"/>
      <c r="F695" s="58"/>
      <c r="G695" s="58"/>
      <c r="H695" s="58"/>
      <c r="I695" s="58"/>
      <c r="J695" s="58"/>
      <c r="K695" s="58"/>
      <c r="L695" s="3"/>
    </row>
    <row r="696" spans="2:12" x14ac:dyDescent="0.25">
      <c r="B696" s="1"/>
      <c r="C696" s="7"/>
      <c r="D696" s="114"/>
      <c r="E696" s="58"/>
      <c r="F696" s="58"/>
      <c r="G696" s="58"/>
      <c r="H696" s="58"/>
      <c r="I696" s="58"/>
      <c r="J696" s="58"/>
      <c r="K696" s="58"/>
      <c r="L696" s="3"/>
    </row>
    <row r="697" spans="2:12" x14ac:dyDescent="0.25">
      <c r="B697" s="1"/>
      <c r="C697" s="7"/>
      <c r="D697" s="114"/>
      <c r="E697" s="58"/>
      <c r="F697" s="58"/>
      <c r="G697" s="58"/>
      <c r="H697" s="58"/>
      <c r="I697" s="58"/>
      <c r="J697" s="58"/>
      <c r="K697" s="58"/>
      <c r="L697" s="3"/>
    </row>
    <row r="698" spans="2:12" x14ac:dyDescent="0.25">
      <c r="B698" s="1"/>
      <c r="C698" s="7"/>
      <c r="D698" s="114"/>
      <c r="E698" s="58"/>
      <c r="F698" s="58"/>
      <c r="G698" s="58"/>
      <c r="H698" s="58"/>
      <c r="I698" s="58"/>
      <c r="J698" s="58"/>
      <c r="K698" s="58"/>
      <c r="L698" s="3"/>
    </row>
    <row r="699" spans="2:12" x14ac:dyDescent="0.25">
      <c r="B699" s="1"/>
      <c r="C699" s="7"/>
      <c r="D699" s="114"/>
      <c r="E699" s="58"/>
      <c r="F699" s="58"/>
      <c r="G699" s="58"/>
      <c r="H699" s="58"/>
      <c r="I699" s="58"/>
      <c r="J699" s="58"/>
      <c r="K699" s="58"/>
      <c r="L699" s="3"/>
    </row>
    <row r="700" spans="2:12" x14ac:dyDescent="0.25">
      <c r="B700" s="1"/>
      <c r="C700" s="7"/>
      <c r="D700" s="114"/>
      <c r="E700" s="58"/>
      <c r="F700" s="58"/>
      <c r="G700" s="58"/>
      <c r="H700" s="58"/>
      <c r="I700" s="58"/>
      <c r="J700" s="58"/>
      <c r="K700" s="58"/>
      <c r="L700" s="3"/>
    </row>
    <row r="701" spans="2:12" x14ac:dyDescent="0.25">
      <c r="B701" s="1"/>
      <c r="C701" s="7"/>
      <c r="D701" s="114"/>
      <c r="E701" s="58"/>
      <c r="F701" s="58"/>
      <c r="G701" s="58"/>
      <c r="H701" s="58"/>
      <c r="I701" s="58"/>
      <c r="J701" s="58"/>
      <c r="K701" s="58"/>
      <c r="L701" s="3"/>
    </row>
    <row r="702" spans="2:12" x14ac:dyDescent="0.25">
      <c r="B702" s="1"/>
      <c r="C702" s="7"/>
      <c r="D702" s="114"/>
      <c r="E702" s="58"/>
      <c r="F702" s="58"/>
      <c r="G702" s="58"/>
      <c r="H702" s="58"/>
      <c r="I702" s="58"/>
      <c r="J702" s="58"/>
      <c r="K702" s="58"/>
      <c r="L702" s="3"/>
    </row>
    <row r="703" spans="2:12" x14ac:dyDescent="0.25">
      <c r="B703" s="1"/>
      <c r="C703" s="7"/>
      <c r="D703" s="114"/>
      <c r="E703" s="58"/>
      <c r="F703" s="58"/>
      <c r="G703" s="58"/>
      <c r="H703" s="58"/>
      <c r="I703" s="58"/>
      <c r="J703" s="58"/>
      <c r="K703" s="58"/>
      <c r="L703" s="3"/>
    </row>
    <row r="704" spans="2:12" x14ac:dyDescent="0.25">
      <c r="B704" s="1"/>
      <c r="C704" s="7"/>
      <c r="D704" s="114"/>
      <c r="E704" s="58"/>
      <c r="F704" s="58"/>
      <c r="G704" s="58"/>
      <c r="H704" s="58"/>
      <c r="I704" s="58"/>
      <c r="J704" s="58"/>
      <c r="K704" s="58"/>
      <c r="L704" s="3"/>
    </row>
    <row r="705" spans="2:12" x14ac:dyDescent="0.25">
      <c r="B705" s="1"/>
      <c r="C705" s="7"/>
      <c r="D705" s="114"/>
      <c r="E705" s="58"/>
      <c r="F705" s="58"/>
      <c r="G705" s="58"/>
      <c r="H705" s="58"/>
      <c r="I705" s="58"/>
      <c r="J705" s="58"/>
      <c r="K705" s="58"/>
      <c r="L705" s="3"/>
    </row>
    <row r="706" spans="2:12" x14ac:dyDescent="0.25">
      <c r="B706" s="1"/>
      <c r="C706" s="7"/>
      <c r="D706" s="114"/>
      <c r="E706" s="58"/>
      <c r="F706" s="58"/>
      <c r="G706" s="58"/>
      <c r="H706" s="58"/>
      <c r="I706" s="58"/>
      <c r="J706" s="58"/>
      <c r="K706" s="58"/>
      <c r="L706" s="3"/>
    </row>
    <row r="707" spans="2:12" x14ac:dyDescent="0.25">
      <c r="B707" s="1"/>
      <c r="C707" s="7"/>
      <c r="D707" s="114"/>
      <c r="E707" s="58"/>
      <c r="F707" s="58"/>
      <c r="G707" s="58"/>
      <c r="H707" s="58"/>
      <c r="I707" s="58"/>
      <c r="J707" s="58"/>
      <c r="K707" s="58"/>
      <c r="L707" s="3"/>
    </row>
    <row r="708" spans="2:12" x14ac:dyDescent="0.25">
      <c r="B708" s="1"/>
      <c r="C708" s="7"/>
      <c r="D708" s="114"/>
      <c r="E708" s="58"/>
      <c r="F708" s="58"/>
      <c r="G708" s="58"/>
      <c r="H708" s="58"/>
      <c r="I708" s="58"/>
      <c r="J708" s="58"/>
      <c r="K708" s="58"/>
      <c r="L708" s="3"/>
    </row>
    <row r="709" spans="2:12" x14ac:dyDescent="0.25">
      <c r="B709" s="1"/>
      <c r="C709" s="7"/>
      <c r="D709" s="114"/>
      <c r="E709" s="58"/>
      <c r="F709" s="58"/>
      <c r="G709" s="58"/>
      <c r="H709" s="58"/>
      <c r="I709" s="58"/>
      <c r="J709" s="58"/>
      <c r="K709" s="58"/>
      <c r="L709" s="3"/>
    </row>
    <row r="710" spans="2:12" x14ac:dyDescent="0.25">
      <c r="B710" s="1"/>
      <c r="C710" s="7"/>
      <c r="D710" s="114"/>
      <c r="E710" s="58"/>
      <c r="F710" s="58"/>
      <c r="G710" s="58"/>
      <c r="H710" s="58"/>
      <c r="I710" s="58"/>
      <c r="J710" s="58"/>
      <c r="K710" s="58"/>
      <c r="L710" s="3"/>
    </row>
    <row r="711" spans="2:12" x14ac:dyDescent="0.25">
      <c r="B711" s="1"/>
      <c r="C711" s="7"/>
      <c r="D711" s="114"/>
      <c r="E711" s="58"/>
      <c r="F711" s="58"/>
      <c r="G711" s="58"/>
      <c r="H711" s="58"/>
      <c r="I711" s="58"/>
      <c r="J711" s="58"/>
      <c r="K711" s="58"/>
      <c r="L711" s="3"/>
    </row>
    <row r="712" spans="2:12" x14ac:dyDescent="0.25">
      <c r="B712" s="1"/>
      <c r="C712" s="7"/>
      <c r="D712" s="114"/>
      <c r="E712" s="58"/>
      <c r="F712" s="58"/>
      <c r="G712" s="58"/>
      <c r="H712" s="58"/>
      <c r="I712" s="58"/>
      <c r="J712" s="58"/>
      <c r="K712" s="58"/>
      <c r="L712" s="3"/>
    </row>
    <row r="713" spans="2:12" x14ac:dyDescent="0.25">
      <c r="B713" s="1"/>
      <c r="C713" s="7"/>
      <c r="D713" s="114"/>
      <c r="E713" s="58"/>
      <c r="F713" s="58"/>
      <c r="G713" s="58"/>
      <c r="H713" s="58"/>
      <c r="I713" s="58"/>
      <c r="J713" s="58"/>
      <c r="K713" s="58"/>
      <c r="L713" s="3"/>
    </row>
    <row r="714" spans="2:12" x14ac:dyDescent="0.25">
      <c r="B714" s="1"/>
      <c r="C714" s="7"/>
      <c r="D714" s="114"/>
      <c r="E714" s="58"/>
      <c r="F714" s="58"/>
      <c r="G714" s="58"/>
      <c r="H714" s="58"/>
      <c r="I714" s="58"/>
      <c r="J714" s="58"/>
      <c r="K714" s="58"/>
      <c r="L714" s="3"/>
    </row>
    <row r="715" spans="2:12" x14ac:dyDescent="0.25">
      <c r="B715" s="1"/>
      <c r="C715" s="7"/>
      <c r="D715" s="114"/>
      <c r="E715" s="58"/>
      <c r="F715" s="58"/>
      <c r="G715" s="58"/>
      <c r="H715" s="58"/>
      <c r="I715" s="58"/>
      <c r="J715" s="58"/>
      <c r="K715" s="58"/>
      <c r="L715" s="3"/>
    </row>
    <row r="716" spans="2:12" x14ac:dyDescent="0.25">
      <c r="B716" s="1"/>
      <c r="C716" s="7"/>
      <c r="D716" s="114"/>
      <c r="E716" s="58"/>
      <c r="F716" s="58"/>
      <c r="G716" s="58"/>
      <c r="H716" s="58"/>
      <c r="I716" s="58"/>
      <c r="J716" s="58"/>
      <c r="K716" s="58"/>
      <c r="L716" s="3"/>
    </row>
    <row r="717" spans="2:12" x14ac:dyDescent="0.25">
      <c r="B717" s="1"/>
      <c r="C717" s="7"/>
      <c r="D717" s="114"/>
      <c r="E717" s="58"/>
      <c r="F717" s="58"/>
      <c r="G717" s="58"/>
      <c r="H717" s="58"/>
      <c r="I717" s="58"/>
      <c r="J717" s="58"/>
      <c r="K717" s="58"/>
      <c r="L717" s="3"/>
    </row>
    <row r="718" spans="2:12" x14ac:dyDescent="0.25">
      <c r="B718" s="1"/>
      <c r="C718" s="7"/>
      <c r="D718" s="114"/>
      <c r="E718" s="58"/>
      <c r="F718" s="58"/>
      <c r="G718" s="58"/>
      <c r="H718" s="58"/>
      <c r="I718" s="58"/>
      <c r="J718" s="58"/>
      <c r="K718" s="58"/>
      <c r="L718" s="3"/>
    </row>
    <row r="719" spans="2:12" x14ac:dyDescent="0.25">
      <c r="B719" s="1"/>
      <c r="C719" s="7"/>
      <c r="D719" s="114"/>
      <c r="E719" s="58"/>
      <c r="F719" s="58"/>
      <c r="G719" s="58"/>
      <c r="H719" s="58"/>
      <c r="I719" s="58"/>
      <c r="J719" s="58"/>
      <c r="K719" s="58"/>
      <c r="L719" s="3"/>
    </row>
    <row r="720" spans="2:12" x14ac:dyDescent="0.25">
      <c r="B720" s="1"/>
      <c r="C720" s="7"/>
      <c r="D720" s="114"/>
      <c r="E720" s="58"/>
      <c r="F720" s="58"/>
      <c r="G720" s="58"/>
      <c r="H720" s="58"/>
      <c r="I720" s="58"/>
      <c r="J720" s="58"/>
      <c r="K720" s="58"/>
      <c r="L720" s="3"/>
    </row>
    <row r="721" spans="2:12" x14ac:dyDescent="0.25">
      <c r="B721" s="1"/>
      <c r="C721" s="7"/>
      <c r="D721" s="114"/>
      <c r="E721" s="58"/>
      <c r="F721" s="58"/>
      <c r="G721" s="58"/>
      <c r="H721" s="58"/>
      <c r="I721" s="58"/>
      <c r="J721" s="58"/>
      <c r="K721" s="58"/>
      <c r="L721" s="3"/>
    </row>
    <row r="722" spans="2:12" x14ac:dyDescent="0.25">
      <c r="B722" s="1"/>
      <c r="C722" s="7"/>
      <c r="D722" s="114"/>
      <c r="E722" s="58"/>
      <c r="F722" s="58"/>
      <c r="G722" s="58"/>
      <c r="H722" s="58"/>
      <c r="I722" s="58"/>
      <c r="J722" s="58"/>
      <c r="K722" s="58"/>
      <c r="L722" s="3"/>
    </row>
    <row r="723" spans="2:12" x14ac:dyDescent="0.25">
      <c r="B723" s="1"/>
      <c r="C723" s="7"/>
      <c r="D723" s="114"/>
      <c r="E723" s="58"/>
      <c r="F723" s="58"/>
      <c r="G723" s="58"/>
      <c r="H723" s="58"/>
      <c r="I723" s="58"/>
      <c r="J723" s="58"/>
      <c r="K723" s="58"/>
      <c r="L723" s="3"/>
    </row>
    <row r="724" spans="2:12" x14ac:dyDescent="0.25">
      <c r="B724" s="1"/>
      <c r="C724" s="7"/>
      <c r="D724" s="114"/>
      <c r="E724" s="58"/>
      <c r="F724" s="58"/>
      <c r="G724" s="58"/>
      <c r="H724" s="58"/>
      <c r="I724" s="58"/>
      <c r="J724" s="58"/>
      <c r="K724" s="58"/>
      <c r="L724" s="3"/>
    </row>
    <row r="725" spans="2:12" x14ac:dyDescent="0.25">
      <c r="B725" s="1"/>
      <c r="C725" s="7"/>
      <c r="D725" s="114"/>
      <c r="E725" s="58"/>
      <c r="F725" s="58"/>
      <c r="G725" s="58"/>
      <c r="H725" s="58"/>
      <c r="I725" s="58"/>
      <c r="J725" s="58"/>
      <c r="K725" s="58"/>
      <c r="L725" s="3"/>
    </row>
    <row r="726" spans="2:12" x14ac:dyDescent="0.25">
      <c r="B726" s="1"/>
      <c r="C726" s="7"/>
      <c r="D726" s="114"/>
      <c r="E726" s="58"/>
      <c r="F726" s="58"/>
      <c r="G726" s="58"/>
      <c r="H726" s="58"/>
      <c r="I726" s="58"/>
      <c r="J726" s="58"/>
      <c r="K726" s="58"/>
      <c r="L726" s="3"/>
    </row>
    <row r="727" spans="2:12" x14ac:dyDescent="0.25">
      <c r="B727" s="1"/>
      <c r="C727" s="7"/>
      <c r="D727" s="114"/>
      <c r="E727" s="58"/>
      <c r="F727" s="58"/>
      <c r="G727" s="58"/>
      <c r="H727" s="58"/>
      <c r="I727" s="58"/>
      <c r="J727" s="58"/>
      <c r="K727" s="58"/>
      <c r="L727" s="3"/>
    </row>
    <row r="728" spans="2:12" x14ac:dyDescent="0.25">
      <c r="B728" s="1"/>
      <c r="C728" s="7"/>
      <c r="D728" s="114"/>
      <c r="E728" s="58"/>
      <c r="F728" s="58"/>
      <c r="G728" s="58"/>
      <c r="H728" s="58"/>
      <c r="I728" s="58"/>
      <c r="J728" s="58"/>
      <c r="K728" s="58"/>
      <c r="L728" s="3"/>
    </row>
    <row r="729" spans="2:12" x14ac:dyDescent="0.25">
      <c r="B729" s="1"/>
      <c r="C729" s="7"/>
      <c r="D729" s="114"/>
      <c r="E729" s="58"/>
      <c r="F729" s="58"/>
      <c r="G729" s="58"/>
      <c r="H729" s="58"/>
      <c r="I729" s="58"/>
      <c r="J729" s="58"/>
      <c r="K729" s="58"/>
      <c r="L729" s="3"/>
    </row>
    <row r="730" spans="2:12" x14ac:dyDescent="0.25">
      <c r="B730" s="1"/>
      <c r="C730" s="7"/>
      <c r="D730" s="114"/>
      <c r="E730" s="58"/>
      <c r="F730" s="58"/>
      <c r="G730" s="58"/>
      <c r="H730" s="58"/>
      <c r="I730" s="58"/>
      <c r="J730" s="58"/>
      <c r="K730" s="58"/>
      <c r="L730" s="3"/>
    </row>
    <row r="731" spans="2:12" x14ac:dyDescent="0.25">
      <c r="B731" s="1"/>
      <c r="C731" s="7"/>
      <c r="D731" s="114"/>
      <c r="E731" s="58"/>
      <c r="F731" s="58"/>
      <c r="G731" s="58"/>
      <c r="H731" s="58"/>
      <c r="I731" s="58"/>
      <c r="J731" s="58"/>
      <c r="K731" s="58"/>
      <c r="L731" s="3"/>
    </row>
    <row r="732" spans="2:12" x14ac:dyDescent="0.25">
      <c r="B732" s="1"/>
      <c r="C732" s="7"/>
      <c r="D732" s="114"/>
      <c r="E732" s="58"/>
      <c r="F732" s="58"/>
      <c r="G732" s="58"/>
      <c r="H732" s="58"/>
      <c r="I732" s="58"/>
      <c r="J732" s="58"/>
      <c r="K732" s="58"/>
      <c r="L732" s="3"/>
    </row>
    <row r="733" spans="2:12" x14ac:dyDescent="0.25">
      <c r="B733" s="1"/>
      <c r="C733" s="7"/>
      <c r="D733" s="114"/>
      <c r="E733" s="58"/>
      <c r="F733" s="58"/>
      <c r="G733" s="58"/>
      <c r="H733" s="58"/>
      <c r="I733" s="58"/>
      <c r="J733" s="58"/>
      <c r="K733" s="58"/>
      <c r="L733" s="3"/>
    </row>
    <row r="734" spans="2:12" x14ac:dyDescent="0.25">
      <c r="B734" s="1"/>
      <c r="C734" s="7"/>
      <c r="D734" s="114"/>
      <c r="E734" s="58"/>
      <c r="F734" s="58"/>
      <c r="G734" s="58"/>
      <c r="H734" s="58"/>
      <c r="I734" s="58"/>
      <c r="J734" s="58"/>
    </row>
    <row r="735" spans="2:12" x14ac:dyDescent="0.25">
      <c r="B735" s="1"/>
      <c r="C735" s="7"/>
      <c r="D735" s="114"/>
      <c r="E735" s="58"/>
      <c r="F735" s="58"/>
      <c r="G735" s="58"/>
      <c r="H735" s="58"/>
      <c r="I735" s="58"/>
      <c r="J735" s="58"/>
    </row>
    <row r="736" spans="2:12" x14ac:dyDescent="0.25">
      <c r="B736" s="1"/>
      <c r="C736" s="7"/>
      <c r="D736" s="114"/>
      <c r="E736" s="58"/>
      <c r="F736" s="58"/>
      <c r="G736" s="58"/>
      <c r="H736" s="58"/>
      <c r="I736" s="58"/>
      <c r="J736" s="58"/>
    </row>
    <row r="737" spans="2:10" x14ac:dyDescent="0.25">
      <c r="B737" s="1"/>
      <c r="C737" s="7"/>
      <c r="D737" s="114"/>
      <c r="E737" s="58"/>
      <c r="F737" s="58"/>
      <c r="G737" s="58"/>
      <c r="H737" s="58"/>
      <c r="I737" s="58"/>
      <c r="J737" s="58"/>
    </row>
    <row r="738" spans="2:10" x14ac:dyDescent="0.25">
      <c r="B738" s="1"/>
      <c r="C738" s="7"/>
      <c r="D738" s="114"/>
      <c r="E738" s="58"/>
      <c r="F738" s="58"/>
      <c r="G738" s="58"/>
      <c r="H738" s="58"/>
      <c r="I738" s="58"/>
      <c r="J738" s="58"/>
    </row>
    <row r="739" spans="2:10" x14ac:dyDescent="0.25">
      <c r="B739" s="1"/>
      <c r="C739" s="7"/>
      <c r="D739" s="114"/>
      <c r="E739" s="58"/>
      <c r="F739" s="58"/>
      <c r="G739" s="58"/>
      <c r="H739" s="58"/>
      <c r="I739" s="58"/>
      <c r="J739" s="58"/>
    </row>
    <row r="740" spans="2:10" x14ac:dyDescent="0.25">
      <c r="B740" s="1"/>
      <c r="C740" s="7"/>
      <c r="D740" s="114"/>
      <c r="E740" s="58"/>
      <c r="F740" s="58"/>
      <c r="G740" s="58"/>
      <c r="H740" s="58"/>
      <c r="I740" s="58"/>
      <c r="J740" s="58"/>
    </row>
    <row r="741" spans="2:10" x14ac:dyDescent="0.25">
      <c r="B741" s="1"/>
      <c r="C741" s="7"/>
      <c r="D741" s="114"/>
      <c r="E741" s="58"/>
      <c r="F741" s="58"/>
      <c r="G741" s="58"/>
      <c r="H741" s="58"/>
      <c r="I741" s="58"/>
      <c r="J741" s="58"/>
    </row>
    <row r="742" spans="2:10" x14ac:dyDescent="0.25">
      <c r="B742" s="1"/>
      <c r="C742" s="7"/>
      <c r="D742" s="114"/>
      <c r="E742" s="58"/>
      <c r="F742" s="58"/>
      <c r="G742" s="58"/>
      <c r="H742" s="58"/>
      <c r="I742" s="58"/>
      <c r="J742" s="58"/>
    </row>
    <row r="743" spans="2:10" x14ac:dyDescent="0.25">
      <c r="B743" s="1"/>
      <c r="C743" s="7"/>
      <c r="D743" s="114"/>
      <c r="E743" s="58"/>
      <c r="F743" s="58"/>
      <c r="G743" s="58"/>
      <c r="H743" s="58"/>
      <c r="I743" s="58"/>
      <c r="J743" s="58"/>
    </row>
    <row r="744" spans="2:10" x14ac:dyDescent="0.25">
      <c r="B744" s="1"/>
      <c r="C744" s="7"/>
      <c r="D744" s="114"/>
      <c r="E744" s="58"/>
      <c r="F744" s="58"/>
      <c r="G744" s="58"/>
      <c r="H744" s="58"/>
      <c r="I744" s="58"/>
      <c r="J744" s="58"/>
    </row>
    <row r="745" spans="2:10" x14ac:dyDescent="0.25">
      <c r="B745" s="1"/>
      <c r="C745" s="7"/>
      <c r="D745" s="114"/>
      <c r="E745" s="58"/>
      <c r="F745" s="58"/>
      <c r="G745" s="58"/>
      <c r="H745" s="58"/>
      <c r="I745" s="58"/>
      <c r="J745" s="58"/>
    </row>
    <row r="746" spans="2:10" x14ac:dyDescent="0.25">
      <c r="B746" s="1"/>
      <c r="C746" s="7"/>
      <c r="D746" s="114"/>
      <c r="E746" s="58"/>
      <c r="F746" s="58"/>
      <c r="G746" s="58"/>
      <c r="H746" s="58"/>
      <c r="I746" s="58"/>
      <c r="J746" s="58"/>
    </row>
    <row r="747" spans="2:10" x14ac:dyDescent="0.25">
      <c r="B747" s="1"/>
      <c r="C747" s="7"/>
      <c r="D747" s="114"/>
      <c r="E747" s="58"/>
      <c r="F747" s="58"/>
      <c r="G747" s="58"/>
      <c r="H747" s="58"/>
      <c r="I747" s="58"/>
      <c r="J747" s="58"/>
    </row>
    <row r="748" spans="2:10" x14ac:dyDescent="0.25">
      <c r="B748" s="1"/>
      <c r="C748" s="7"/>
      <c r="D748" s="114"/>
      <c r="E748" s="58"/>
      <c r="F748" s="58"/>
      <c r="G748" s="58"/>
      <c r="H748" s="58"/>
      <c r="I748" s="58"/>
      <c r="J748" s="58"/>
    </row>
    <row r="749" spans="2:10" x14ac:dyDescent="0.25">
      <c r="B749" s="1"/>
      <c r="C749" s="7"/>
      <c r="D749" s="114"/>
      <c r="E749" s="58"/>
      <c r="F749" s="58"/>
      <c r="G749" s="58"/>
      <c r="H749" s="58"/>
      <c r="I749" s="58"/>
      <c r="J749" s="58"/>
    </row>
    <row r="750" spans="2:10" x14ac:dyDescent="0.25">
      <c r="B750" s="1"/>
      <c r="C750" s="7"/>
      <c r="D750" s="114"/>
      <c r="E750" s="58"/>
      <c r="F750" s="58"/>
      <c r="G750" s="58"/>
      <c r="H750" s="58"/>
      <c r="I750" s="58"/>
      <c r="J750" s="58"/>
    </row>
    <row r="751" spans="2:10" x14ac:dyDescent="0.25">
      <c r="B751" s="1"/>
      <c r="C751" s="7"/>
      <c r="D751" s="114"/>
      <c r="E751" s="58"/>
      <c r="F751" s="58"/>
      <c r="G751" s="58"/>
      <c r="H751" s="58"/>
      <c r="I751" s="58"/>
      <c r="J751" s="58"/>
    </row>
    <row r="752" spans="2:10" x14ac:dyDescent="0.25">
      <c r="B752" s="1"/>
      <c r="C752" s="7"/>
      <c r="D752" s="114"/>
      <c r="E752" s="58"/>
      <c r="F752" s="58"/>
      <c r="G752" s="58"/>
      <c r="H752" s="58"/>
      <c r="I752" s="58"/>
      <c r="J752" s="58"/>
    </row>
    <row r="753" spans="2:10" x14ac:dyDescent="0.25">
      <c r="B753" s="1"/>
      <c r="C753" s="7"/>
      <c r="D753" s="114"/>
      <c r="E753" s="58"/>
      <c r="F753" s="58"/>
      <c r="G753" s="58"/>
      <c r="H753" s="58"/>
      <c r="I753" s="58"/>
      <c r="J753" s="58"/>
    </row>
    <row r="754" spans="2:10" x14ac:dyDescent="0.25">
      <c r="B754" s="1"/>
      <c r="C754" s="7"/>
      <c r="D754" s="114"/>
      <c r="E754" s="58"/>
      <c r="F754" s="58"/>
      <c r="G754" s="58"/>
      <c r="H754" s="58"/>
      <c r="I754" s="58"/>
      <c r="J754" s="58"/>
    </row>
    <row r="755" spans="2:10" x14ac:dyDescent="0.25">
      <c r="B755" s="1"/>
      <c r="C755" s="7"/>
      <c r="D755" s="114"/>
      <c r="E755" s="58"/>
      <c r="F755" s="58"/>
      <c r="G755" s="58"/>
      <c r="H755" s="58"/>
      <c r="I755" s="58"/>
      <c r="J755" s="58"/>
    </row>
    <row r="756" spans="2:10" x14ac:dyDescent="0.25">
      <c r="B756" s="1"/>
      <c r="C756" s="7"/>
      <c r="D756" s="114"/>
      <c r="E756" s="58"/>
      <c r="F756" s="58"/>
      <c r="G756" s="58"/>
      <c r="H756" s="58"/>
      <c r="I756" s="58"/>
      <c r="J756" s="58"/>
    </row>
    <row r="757" spans="2:10" x14ac:dyDescent="0.25">
      <c r="B757" s="1"/>
      <c r="C757" s="7"/>
      <c r="D757" s="114"/>
      <c r="E757" s="58"/>
      <c r="F757" s="58"/>
      <c r="G757" s="58"/>
      <c r="H757" s="58"/>
      <c r="I757" s="58"/>
      <c r="J757" s="58"/>
    </row>
    <row r="758" spans="2:10" x14ac:dyDescent="0.25">
      <c r="B758" s="1"/>
      <c r="C758" s="7"/>
      <c r="D758" s="114"/>
      <c r="E758" s="58"/>
      <c r="F758" s="58"/>
      <c r="G758" s="58"/>
      <c r="H758" s="58"/>
      <c r="I758" s="58"/>
      <c r="J758" s="58"/>
    </row>
    <row r="759" spans="2:10" x14ac:dyDescent="0.25">
      <c r="B759" s="1"/>
      <c r="C759" s="7"/>
      <c r="D759" s="114"/>
      <c r="E759" s="58"/>
      <c r="F759" s="58"/>
      <c r="G759" s="58"/>
      <c r="H759" s="58"/>
      <c r="I759" s="58"/>
      <c r="J759" s="58"/>
    </row>
    <row r="760" spans="2:10" x14ac:dyDescent="0.25">
      <c r="B760" s="1"/>
      <c r="C760" s="7"/>
      <c r="D760" s="114"/>
      <c r="E760" s="58"/>
      <c r="F760" s="58"/>
      <c r="G760" s="58"/>
      <c r="H760" s="58"/>
      <c r="I760" s="58"/>
      <c r="J760" s="58"/>
    </row>
    <row r="761" spans="2:10" x14ac:dyDescent="0.25">
      <c r="B761" s="1"/>
      <c r="C761" s="7"/>
      <c r="D761" s="114"/>
      <c r="E761" s="58"/>
      <c r="F761" s="58"/>
      <c r="G761" s="58"/>
      <c r="H761" s="58"/>
      <c r="I761" s="58"/>
      <c r="J761" s="58"/>
    </row>
    <row r="762" spans="2:10" x14ac:dyDescent="0.25">
      <c r="B762" s="1"/>
      <c r="C762" s="7"/>
      <c r="D762" s="114"/>
      <c r="E762" s="58"/>
      <c r="F762" s="58"/>
      <c r="G762" s="58"/>
      <c r="H762" s="58"/>
      <c r="I762" s="58"/>
      <c r="J762" s="58"/>
    </row>
    <row r="763" spans="2:10" x14ac:dyDescent="0.25">
      <c r="B763" s="1"/>
      <c r="C763" s="7"/>
      <c r="D763" s="114"/>
      <c r="E763" s="58"/>
      <c r="F763" s="58"/>
      <c r="G763" s="58"/>
      <c r="H763" s="58"/>
      <c r="I763" s="58"/>
      <c r="J763" s="58"/>
    </row>
    <row r="764" spans="2:10" x14ac:dyDescent="0.25">
      <c r="B764" s="1"/>
      <c r="C764" s="7"/>
      <c r="D764" s="114"/>
      <c r="E764" s="58"/>
      <c r="F764" s="58"/>
      <c r="G764" s="58"/>
      <c r="H764" s="58"/>
      <c r="I764" s="58"/>
      <c r="J764" s="58"/>
    </row>
    <row r="765" spans="2:10" x14ac:dyDescent="0.25">
      <c r="B765" s="1"/>
      <c r="C765" s="7"/>
      <c r="D765" s="114"/>
      <c r="E765" s="58"/>
      <c r="F765" s="58"/>
      <c r="G765" s="58"/>
      <c r="H765" s="58"/>
      <c r="I765" s="58"/>
      <c r="J765" s="58"/>
    </row>
    <row r="766" spans="2:10" x14ac:dyDescent="0.25">
      <c r="B766" s="1"/>
      <c r="C766" s="7"/>
      <c r="D766" s="114"/>
      <c r="E766" s="58"/>
      <c r="F766" s="58"/>
      <c r="G766" s="58"/>
      <c r="H766" s="58"/>
      <c r="I766" s="58"/>
      <c r="J766" s="58"/>
    </row>
    <row r="767" spans="2:10" x14ac:dyDescent="0.25">
      <c r="B767" s="1"/>
      <c r="C767" s="7"/>
      <c r="D767" s="114"/>
      <c r="E767" s="58"/>
      <c r="F767" s="58"/>
      <c r="G767" s="58"/>
      <c r="H767" s="58"/>
      <c r="I767" s="58"/>
      <c r="J767" s="58"/>
    </row>
    <row r="768" spans="2:10" x14ac:dyDescent="0.25">
      <c r="B768" s="1"/>
      <c r="C768" s="7"/>
      <c r="D768" s="114"/>
      <c r="E768" s="58"/>
      <c r="F768" s="58"/>
      <c r="G768" s="58"/>
      <c r="H768" s="58"/>
      <c r="I768" s="58"/>
      <c r="J768" s="58"/>
    </row>
    <row r="769" spans="2:10" x14ac:dyDescent="0.25">
      <c r="B769" s="1"/>
      <c r="C769" s="7"/>
      <c r="D769" s="114"/>
      <c r="E769" s="58"/>
      <c r="F769" s="58"/>
      <c r="G769" s="58"/>
      <c r="H769" s="58"/>
      <c r="I769" s="58"/>
      <c r="J769" s="58"/>
    </row>
    <row r="770" spans="2:10" x14ac:dyDescent="0.25">
      <c r="B770" s="1"/>
      <c r="C770" s="7"/>
      <c r="D770" s="114"/>
      <c r="E770" s="58"/>
      <c r="F770" s="58"/>
      <c r="G770" s="58"/>
      <c r="H770" s="58"/>
      <c r="I770" s="58"/>
      <c r="J770" s="58"/>
    </row>
    <row r="771" spans="2:10" x14ac:dyDescent="0.25">
      <c r="B771" s="1"/>
      <c r="C771" s="7"/>
      <c r="D771" s="114"/>
      <c r="E771" s="58"/>
      <c r="F771" s="58"/>
      <c r="G771" s="58"/>
      <c r="H771" s="58"/>
      <c r="I771" s="58"/>
      <c r="J771" s="58"/>
    </row>
    <row r="772" spans="2:10" x14ac:dyDescent="0.25">
      <c r="B772" s="1"/>
      <c r="C772" s="7"/>
      <c r="D772" s="114"/>
      <c r="E772" s="58"/>
      <c r="F772" s="58"/>
      <c r="G772" s="58"/>
      <c r="H772" s="58"/>
      <c r="I772" s="58"/>
      <c r="J772" s="58"/>
    </row>
    <row r="773" spans="2:10" x14ac:dyDescent="0.25">
      <c r="B773" s="1"/>
      <c r="C773" s="7"/>
      <c r="D773" s="114"/>
      <c r="E773" s="58"/>
      <c r="F773" s="58"/>
      <c r="G773" s="58"/>
      <c r="H773" s="58"/>
      <c r="I773" s="58"/>
      <c r="J773" s="58"/>
    </row>
    <row r="774" spans="2:10" x14ac:dyDescent="0.25">
      <c r="B774" s="1"/>
      <c r="C774" s="7"/>
      <c r="D774" s="114"/>
      <c r="E774" s="58"/>
      <c r="F774" s="58"/>
      <c r="G774" s="58"/>
      <c r="H774" s="58"/>
      <c r="I774" s="58"/>
      <c r="J774" s="58"/>
    </row>
    <row r="775" spans="2:10" x14ac:dyDescent="0.25">
      <c r="B775" s="1"/>
      <c r="C775" s="7"/>
      <c r="D775" s="114"/>
      <c r="E775" s="58"/>
      <c r="F775" s="58"/>
      <c r="G775" s="58"/>
      <c r="H775" s="58"/>
      <c r="I775" s="58"/>
      <c r="J775" s="58"/>
    </row>
    <row r="776" spans="2:10" x14ac:dyDescent="0.25">
      <c r="B776" s="1"/>
      <c r="C776" s="7"/>
      <c r="D776" s="114"/>
      <c r="E776" s="58"/>
      <c r="F776" s="58"/>
      <c r="G776" s="58"/>
      <c r="H776" s="58"/>
      <c r="I776" s="58"/>
      <c r="J776" s="58"/>
    </row>
    <row r="777" spans="2:10" x14ac:dyDescent="0.25">
      <c r="B777" s="1"/>
      <c r="C777" s="7"/>
      <c r="D777" s="114"/>
      <c r="E777" s="58"/>
      <c r="F777" s="58"/>
      <c r="G777" s="58"/>
      <c r="H777" s="58"/>
      <c r="I777" s="58"/>
      <c r="J777" s="58"/>
    </row>
    <row r="778" spans="2:10" x14ac:dyDescent="0.25">
      <c r="B778" s="1"/>
      <c r="C778" s="7"/>
      <c r="D778" s="114"/>
      <c r="E778" s="58"/>
      <c r="F778" s="58"/>
      <c r="G778" s="58"/>
      <c r="H778" s="58"/>
      <c r="I778" s="58"/>
      <c r="J778" s="58"/>
    </row>
    <row r="779" spans="2:10" x14ac:dyDescent="0.25">
      <c r="B779" s="1"/>
      <c r="C779" s="7"/>
      <c r="D779" s="114"/>
      <c r="E779" s="58"/>
      <c r="F779" s="58"/>
      <c r="G779" s="58"/>
      <c r="H779" s="58"/>
      <c r="I779" s="58"/>
      <c r="J779" s="58"/>
    </row>
    <row r="780" spans="2:10" x14ac:dyDescent="0.25">
      <c r="B780" s="1"/>
      <c r="C780" s="7"/>
      <c r="D780" s="114"/>
      <c r="E780" s="58"/>
      <c r="F780" s="58"/>
      <c r="G780" s="58"/>
      <c r="H780" s="58"/>
      <c r="I780" s="58"/>
      <c r="J780" s="58"/>
    </row>
    <row r="781" spans="2:10" x14ac:dyDescent="0.25">
      <c r="B781" s="1"/>
      <c r="C781" s="7"/>
      <c r="D781" s="114"/>
      <c r="E781" s="58"/>
      <c r="F781" s="58"/>
      <c r="G781" s="58"/>
      <c r="H781" s="58"/>
      <c r="I781" s="58"/>
      <c r="J781" s="58"/>
    </row>
    <row r="782" spans="2:10" x14ac:dyDescent="0.25">
      <c r="B782" s="1"/>
      <c r="C782" s="7"/>
      <c r="D782" s="114"/>
      <c r="E782" s="58"/>
      <c r="F782" s="58"/>
      <c r="G782" s="58"/>
      <c r="H782" s="58"/>
      <c r="I782" s="58"/>
      <c r="J782" s="58"/>
    </row>
    <row r="783" spans="2:10" x14ac:dyDescent="0.25">
      <c r="B783" s="1"/>
      <c r="C783" s="7"/>
      <c r="D783" s="114"/>
      <c r="E783" s="58"/>
      <c r="F783" s="58"/>
      <c r="G783" s="58"/>
      <c r="H783" s="58"/>
      <c r="I783" s="58"/>
      <c r="J783" s="58"/>
    </row>
    <row r="784" spans="2:10" x14ac:dyDescent="0.25">
      <c r="B784" s="1"/>
      <c r="C784" s="7"/>
      <c r="D784" s="114"/>
      <c r="E784" s="58"/>
      <c r="F784" s="58"/>
      <c r="G784" s="58"/>
      <c r="H784" s="58"/>
      <c r="I784" s="58"/>
      <c r="J784" s="58"/>
    </row>
    <row r="785" spans="2:10" x14ac:dyDescent="0.25">
      <c r="B785" s="1"/>
      <c r="C785" s="7"/>
      <c r="D785" s="114"/>
      <c r="E785" s="58"/>
      <c r="F785" s="58"/>
      <c r="G785" s="58"/>
      <c r="H785" s="58"/>
      <c r="I785" s="58"/>
      <c r="J785" s="58"/>
    </row>
    <row r="786" spans="2:10" x14ac:dyDescent="0.25">
      <c r="B786" s="1"/>
      <c r="C786" s="7"/>
      <c r="D786" s="114"/>
      <c r="E786" s="58"/>
      <c r="F786" s="58"/>
      <c r="G786" s="58"/>
      <c r="H786" s="58"/>
      <c r="I786" s="58"/>
      <c r="J786" s="58"/>
    </row>
    <row r="787" spans="2:10" x14ac:dyDescent="0.25">
      <c r="B787" s="1"/>
      <c r="C787" s="7"/>
      <c r="D787" s="114"/>
      <c r="E787" s="58"/>
      <c r="F787" s="58"/>
      <c r="G787" s="58"/>
      <c r="H787" s="58"/>
      <c r="I787" s="58"/>
      <c r="J787" s="58"/>
    </row>
    <row r="788" spans="2:10" x14ac:dyDescent="0.25">
      <c r="B788" s="1"/>
      <c r="C788" s="7"/>
      <c r="D788" s="114"/>
      <c r="E788" s="58"/>
      <c r="F788" s="58"/>
      <c r="G788" s="58"/>
      <c r="H788" s="58"/>
      <c r="I788" s="58"/>
      <c r="J788" s="58"/>
    </row>
    <row r="789" spans="2:10" x14ac:dyDescent="0.25">
      <c r="B789" s="1"/>
      <c r="C789" s="7"/>
      <c r="D789" s="114"/>
      <c r="E789" s="58"/>
      <c r="F789" s="58"/>
      <c r="G789" s="58"/>
      <c r="H789" s="58"/>
      <c r="I789" s="58"/>
      <c r="J789" s="58"/>
    </row>
    <row r="790" spans="2:10" x14ac:dyDescent="0.25">
      <c r="B790" s="1"/>
      <c r="C790" s="7"/>
      <c r="D790" s="114"/>
      <c r="E790" s="58"/>
      <c r="F790" s="58"/>
      <c r="G790" s="58"/>
      <c r="H790" s="58"/>
      <c r="I790" s="58"/>
      <c r="J790" s="58"/>
    </row>
    <row r="791" spans="2:10" x14ac:dyDescent="0.25">
      <c r="B791" s="1"/>
      <c r="C791" s="7"/>
      <c r="D791" s="114"/>
      <c r="E791" s="58"/>
      <c r="F791" s="58"/>
      <c r="G791" s="58"/>
      <c r="H791" s="58"/>
      <c r="I791" s="58"/>
      <c r="J791" s="58"/>
    </row>
    <row r="792" spans="2:10" x14ac:dyDescent="0.25">
      <c r="B792" s="1"/>
      <c r="C792" s="7"/>
      <c r="D792" s="114"/>
      <c r="E792" s="58"/>
      <c r="F792" s="58"/>
      <c r="G792" s="58"/>
      <c r="H792" s="58"/>
      <c r="I792" s="58"/>
      <c r="J792" s="58"/>
    </row>
    <row r="793" spans="2:10" x14ac:dyDescent="0.25">
      <c r="B793" s="1"/>
      <c r="C793" s="7"/>
      <c r="D793" s="114"/>
      <c r="E793" s="58"/>
      <c r="F793" s="58"/>
      <c r="G793" s="58"/>
      <c r="H793" s="58"/>
      <c r="I793" s="58"/>
      <c r="J793" s="58"/>
    </row>
    <row r="794" spans="2:10" x14ac:dyDescent="0.25">
      <c r="B794" s="1"/>
      <c r="C794" s="7"/>
      <c r="D794" s="114"/>
      <c r="E794" s="58"/>
      <c r="F794" s="58"/>
      <c r="G794" s="58"/>
      <c r="H794" s="58"/>
      <c r="I794" s="58"/>
      <c r="J794" s="58"/>
    </row>
    <row r="795" spans="2:10" x14ac:dyDescent="0.25">
      <c r="B795" s="1"/>
      <c r="C795" s="7"/>
      <c r="D795" s="114"/>
      <c r="E795" s="58"/>
      <c r="F795" s="58"/>
      <c r="G795" s="58"/>
      <c r="H795" s="58"/>
      <c r="I795" s="58"/>
      <c r="J795" s="58"/>
    </row>
    <row r="796" spans="2:10" x14ac:dyDescent="0.25">
      <c r="B796" s="1"/>
      <c r="C796" s="7"/>
      <c r="D796" s="114"/>
      <c r="E796" s="58"/>
      <c r="F796" s="58"/>
      <c r="G796" s="58"/>
      <c r="H796" s="58"/>
      <c r="I796" s="58"/>
      <c r="J796" s="58"/>
    </row>
    <row r="797" spans="2:10" x14ac:dyDescent="0.25">
      <c r="B797" s="1"/>
      <c r="C797" s="7"/>
      <c r="D797" s="114"/>
      <c r="E797" s="58"/>
      <c r="F797" s="58"/>
      <c r="G797" s="58"/>
      <c r="H797" s="58"/>
      <c r="I797" s="58"/>
      <c r="J797" s="58"/>
    </row>
    <row r="798" spans="2:10" x14ac:dyDescent="0.25">
      <c r="B798" s="1"/>
      <c r="C798" s="7"/>
      <c r="D798" s="114"/>
      <c r="E798" s="58"/>
      <c r="F798" s="58"/>
      <c r="G798" s="58"/>
      <c r="H798" s="58"/>
      <c r="I798" s="58"/>
      <c r="J798" s="58"/>
    </row>
    <row r="799" spans="2:10" x14ac:dyDescent="0.25">
      <c r="B799" s="1"/>
      <c r="C799" s="7"/>
      <c r="D799" s="114"/>
      <c r="E799" s="58"/>
      <c r="F799" s="58"/>
      <c r="G799" s="58"/>
      <c r="H799" s="58"/>
      <c r="I799" s="58"/>
      <c r="J799" s="58"/>
    </row>
    <row r="800" spans="2:10" x14ac:dyDescent="0.25">
      <c r="B800" s="1"/>
      <c r="C800" s="7"/>
      <c r="D800" s="114"/>
      <c r="E800" s="58"/>
      <c r="F800" s="58"/>
      <c r="G800" s="58"/>
      <c r="H800" s="58"/>
      <c r="I800" s="58"/>
      <c r="J800" s="58"/>
    </row>
    <row r="801" spans="2:10" x14ac:dyDescent="0.25">
      <c r="B801" s="1"/>
      <c r="C801" s="7"/>
      <c r="D801" s="114"/>
      <c r="E801" s="58"/>
      <c r="F801" s="58"/>
      <c r="G801" s="58"/>
      <c r="H801" s="58"/>
      <c r="I801" s="58"/>
      <c r="J801" s="58"/>
    </row>
    <row r="802" spans="2:10" x14ac:dyDescent="0.25">
      <c r="B802" s="1"/>
      <c r="C802" s="7"/>
      <c r="D802" s="114"/>
      <c r="E802" s="58"/>
      <c r="F802" s="58"/>
      <c r="G802" s="58"/>
      <c r="H802" s="58"/>
      <c r="I802" s="58"/>
      <c r="J802" s="58"/>
    </row>
    <row r="803" spans="2:10" x14ac:dyDescent="0.25">
      <c r="B803" s="1"/>
      <c r="C803" s="7"/>
      <c r="D803" s="114"/>
      <c r="E803" s="58"/>
      <c r="F803" s="58"/>
      <c r="G803" s="58"/>
      <c r="H803" s="58"/>
      <c r="I803" s="58"/>
      <c r="J803" s="58"/>
    </row>
    <row r="804" spans="2:10" x14ac:dyDescent="0.25">
      <c r="B804" s="1"/>
      <c r="C804" s="7"/>
      <c r="D804" s="114"/>
      <c r="E804" s="58"/>
      <c r="F804" s="58"/>
      <c r="G804" s="58"/>
      <c r="H804" s="58"/>
      <c r="I804" s="58"/>
      <c r="J804" s="58"/>
    </row>
    <row r="805" spans="2:10" x14ac:dyDescent="0.25">
      <c r="B805" s="1"/>
      <c r="C805" s="7"/>
      <c r="D805" s="114"/>
      <c r="E805" s="58"/>
      <c r="F805" s="58"/>
      <c r="G805" s="58"/>
      <c r="H805" s="58"/>
      <c r="I805" s="58"/>
      <c r="J805" s="58"/>
    </row>
    <row r="806" spans="2:10" x14ac:dyDescent="0.25">
      <c r="B806" s="1"/>
      <c r="C806" s="7"/>
      <c r="D806" s="114"/>
      <c r="E806" s="58"/>
      <c r="F806" s="58"/>
      <c r="G806" s="58"/>
      <c r="H806" s="58"/>
      <c r="I806" s="58"/>
      <c r="J806" s="58"/>
    </row>
    <row r="807" spans="2:10" x14ac:dyDescent="0.25">
      <c r="B807" s="1"/>
      <c r="C807" s="7"/>
      <c r="D807" s="114"/>
      <c r="E807" s="58"/>
      <c r="F807" s="58"/>
      <c r="G807" s="58"/>
      <c r="H807" s="58"/>
      <c r="I807" s="58"/>
      <c r="J807" s="58"/>
    </row>
    <row r="808" spans="2:10" x14ac:dyDescent="0.25">
      <c r="B808" s="1"/>
      <c r="C808" s="7"/>
      <c r="D808" s="114"/>
      <c r="E808" s="58"/>
      <c r="F808" s="58"/>
      <c r="G808" s="58"/>
      <c r="H808" s="58"/>
      <c r="I808" s="58"/>
      <c r="J808" s="58"/>
    </row>
    <row r="809" spans="2:10" x14ac:dyDescent="0.25">
      <c r="B809" s="1"/>
      <c r="C809" s="7"/>
      <c r="D809" s="114"/>
      <c r="E809" s="58"/>
      <c r="F809" s="58"/>
      <c r="G809" s="58"/>
      <c r="H809" s="58"/>
      <c r="I809" s="58"/>
      <c r="J809" s="58"/>
    </row>
    <row r="810" spans="2:10" x14ac:dyDescent="0.25">
      <c r="B810" s="1"/>
      <c r="C810" s="7"/>
      <c r="D810" s="114"/>
      <c r="E810" s="58"/>
      <c r="F810" s="58"/>
      <c r="G810" s="58"/>
      <c r="H810" s="58"/>
      <c r="I810" s="58"/>
      <c r="J810" s="58"/>
    </row>
    <row r="811" spans="2:10" x14ac:dyDescent="0.25">
      <c r="B811" s="1"/>
      <c r="C811" s="7"/>
      <c r="D811" s="114"/>
      <c r="E811" s="58"/>
      <c r="F811" s="58"/>
      <c r="G811" s="58"/>
      <c r="H811" s="58"/>
      <c r="I811" s="58"/>
      <c r="J811" s="58"/>
    </row>
    <row r="812" spans="2:10" x14ac:dyDescent="0.25">
      <c r="B812" s="1"/>
      <c r="C812" s="7"/>
      <c r="D812" s="114"/>
      <c r="E812" s="58"/>
      <c r="F812" s="58"/>
      <c r="G812" s="58"/>
      <c r="H812" s="58"/>
      <c r="I812" s="58"/>
      <c r="J812" s="58"/>
    </row>
    <row r="813" spans="2:10" x14ac:dyDescent="0.25">
      <c r="B813" s="1"/>
      <c r="C813" s="7"/>
      <c r="D813" s="114"/>
      <c r="E813" s="58"/>
      <c r="F813" s="58"/>
      <c r="G813" s="58"/>
      <c r="H813" s="58"/>
      <c r="I813" s="58"/>
      <c r="J813" s="58"/>
    </row>
    <row r="814" spans="2:10" x14ac:dyDescent="0.25">
      <c r="B814" s="1"/>
      <c r="C814" s="7"/>
      <c r="D814" s="114"/>
      <c r="E814" s="58"/>
      <c r="F814" s="58"/>
      <c r="G814" s="58"/>
      <c r="H814" s="58"/>
      <c r="I814" s="58"/>
      <c r="J814" s="58"/>
    </row>
    <row r="815" spans="2:10" x14ac:dyDescent="0.25">
      <c r="B815" s="1"/>
      <c r="C815" s="7"/>
      <c r="D815" s="114"/>
      <c r="E815" s="58"/>
      <c r="F815" s="58"/>
      <c r="G815" s="58"/>
      <c r="H815" s="58"/>
      <c r="I815" s="58"/>
      <c r="J815" s="58"/>
    </row>
    <row r="816" spans="2:10" x14ac:dyDescent="0.25">
      <c r="B816" s="1"/>
      <c r="C816" s="7"/>
      <c r="D816" s="114"/>
      <c r="E816" s="58"/>
      <c r="F816" s="58"/>
      <c r="G816" s="58"/>
      <c r="H816" s="58"/>
      <c r="I816" s="58"/>
      <c r="J816" s="58"/>
    </row>
    <row r="817" spans="2:10" x14ac:dyDescent="0.25">
      <c r="B817" s="1"/>
      <c r="C817" s="7"/>
      <c r="D817" s="114"/>
      <c r="E817" s="58"/>
      <c r="F817" s="58"/>
      <c r="G817" s="58"/>
      <c r="H817" s="58"/>
      <c r="I817" s="58"/>
      <c r="J817" s="58"/>
    </row>
    <row r="818" spans="2:10" x14ac:dyDescent="0.25">
      <c r="B818" s="1"/>
      <c r="C818" s="7"/>
      <c r="D818" s="114"/>
      <c r="E818" s="58"/>
      <c r="F818" s="58"/>
      <c r="G818" s="58"/>
      <c r="H818" s="58"/>
      <c r="I818" s="58"/>
      <c r="J818" s="58"/>
    </row>
    <row r="819" spans="2:10" x14ac:dyDescent="0.25">
      <c r="B819" s="1"/>
      <c r="C819" s="7"/>
      <c r="D819" s="114"/>
      <c r="E819" s="58"/>
      <c r="F819" s="58"/>
      <c r="G819" s="58"/>
      <c r="H819" s="58"/>
      <c r="I819" s="58"/>
      <c r="J819" s="58"/>
    </row>
    <row r="820" spans="2:10" x14ac:dyDescent="0.25">
      <c r="B820" s="1"/>
      <c r="C820" s="7"/>
      <c r="D820" s="114"/>
      <c r="E820" s="58"/>
      <c r="F820" s="58"/>
      <c r="G820" s="58"/>
      <c r="H820" s="58"/>
      <c r="I820" s="58"/>
      <c r="J820" s="58"/>
    </row>
    <row r="821" spans="2:10" x14ac:dyDescent="0.25">
      <c r="B821" s="1"/>
      <c r="C821" s="7"/>
      <c r="D821" s="114"/>
      <c r="E821" s="58"/>
      <c r="F821" s="58"/>
      <c r="G821" s="58"/>
      <c r="H821" s="58"/>
      <c r="I821" s="58"/>
      <c r="J821" s="58"/>
    </row>
    <row r="822" spans="2:10" x14ac:dyDescent="0.25">
      <c r="B822" s="1"/>
      <c r="C822" s="7"/>
      <c r="D822" s="114"/>
      <c r="E822" s="58"/>
      <c r="F822" s="58"/>
      <c r="G822" s="58"/>
      <c r="H822" s="58"/>
      <c r="I822" s="58"/>
      <c r="J822" s="58"/>
    </row>
    <row r="823" spans="2:10" x14ac:dyDescent="0.25">
      <c r="B823" s="1"/>
      <c r="C823" s="7"/>
      <c r="D823" s="114"/>
      <c r="E823" s="58"/>
      <c r="F823" s="58"/>
      <c r="G823" s="58"/>
      <c r="H823" s="58"/>
      <c r="I823" s="58"/>
      <c r="J823" s="58"/>
    </row>
    <row r="824" spans="2:10" x14ac:dyDescent="0.25">
      <c r="B824" s="1"/>
      <c r="C824" s="7"/>
      <c r="D824" s="114"/>
      <c r="E824" s="58"/>
      <c r="F824" s="58"/>
      <c r="G824" s="58"/>
      <c r="H824" s="58"/>
      <c r="I824" s="58"/>
      <c r="J824" s="58"/>
    </row>
    <row r="825" spans="2:10" x14ac:dyDescent="0.25">
      <c r="B825" s="1"/>
      <c r="C825" s="7"/>
      <c r="D825" s="114"/>
      <c r="E825" s="58"/>
      <c r="F825" s="58"/>
      <c r="G825" s="58"/>
      <c r="H825" s="58"/>
      <c r="I825" s="58"/>
      <c r="J825" s="58"/>
    </row>
    <row r="826" spans="2:10" x14ac:dyDescent="0.25">
      <c r="B826" s="1"/>
      <c r="C826" s="7"/>
      <c r="D826" s="114"/>
      <c r="E826" s="58"/>
      <c r="F826" s="58"/>
      <c r="G826" s="58"/>
      <c r="H826" s="58"/>
      <c r="I826" s="58"/>
      <c r="J826" s="58"/>
    </row>
    <row r="827" spans="2:10" x14ac:dyDescent="0.25">
      <c r="B827" s="1"/>
      <c r="C827" s="7"/>
      <c r="D827" s="114"/>
      <c r="E827" s="58"/>
      <c r="F827" s="58"/>
      <c r="G827" s="58"/>
      <c r="H827" s="58"/>
      <c r="I827" s="58"/>
      <c r="J827" s="58"/>
    </row>
    <row r="828" spans="2:10" x14ac:dyDescent="0.25">
      <c r="B828" s="1"/>
      <c r="C828" s="7"/>
      <c r="D828" s="114"/>
      <c r="E828" s="58"/>
      <c r="F828" s="58"/>
      <c r="G828" s="58"/>
      <c r="H828" s="58"/>
      <c r="I828" s="58"/>
      <c r="J828" s="58"/>
    </row>
    <row r="829" spans="2:10" x14ac:dyDescent="0.25">
      <c r="B829" s="1"/>
      <c r="C829" s="7"/>
      <c r="D829" s="114"/>
      <c r="E829" s="58"/>
      <c r="F829" s="58"/>
      <c r="G829" s="58"/>
      <c r="H829" s="58"/>
      <c r="I829" s="58"/>
      <c r="J829" s="58"/>
    </row>
    <row r="830" spans="2:10" x14ac:dyDescent="0.25">
      <c r="B830" s="1"/>
      <c r="C830" s="7"/>
      <c r="D830" s="114"/>
      <c r="E830" s="58"/>
      <c r="F830" s="58"/>
      <c r="G830" s="58"/>
      <c r="H830" s="58"/>
      <c r="I830" s="58"/>
      <c r="J830" s="58"/>
    </row>
    <row r="831" spans="2:10" x14ac:dyDescent="0.25">
      <c r="B831" s="1"/>
      <c r="C831" s="7"/>
      <c r="D831" s="114"/>
      <c r="E831" s="58"/>
      <c r="F831" s="58"/>
      <c r="G831" s="58"/>
      <c r="H831" s="58"/>
      <c r="I831" s="58"/>
      <c r="J831" s="58"/>
    </row>
    <row r="832" spans="2:10" x14ac:dyDescent="0.25">
      <c r="B832" s="1"/>
      <c r="C832" s="7"/>
      <c r="D832" s="114"/>
      <c r="E832" s="58"/>
      <c r="F832" s="58"/>
      <c r="G832" s="58"/>
      <c r="H832" s="58"/>
      <c r="I832" s="58"/>
      <c r="J832" s="58"/>
    </row>
    <row r="833" spans="2:10" x14ac:dyDescent="0.25">
      <c r="B833" s="1"/>
      <c r="C833" s="7"/>
      <c r="D833" s="114"/>
      <c r="E833" s="58"/>
      <c r="F833" s="58"/>
      <c r="G833" s="58"/>
      <c r="H833" s="58"/>
      <c r="I833" s="58"/>
      <c r="J833" s="58"/>
    </row>
    <row r="834" spans="2:10" x14ac:dyDescent="0.25">
      <c r="B834" s="1"/>
      <c r="C834" s="7"/>
      <c r="D834" s="114"/>
      <c r="E834" s="58"/>
      <c r="F834" s="58"/>
      <c r="G834" s="58"/>
      <c r="H834" s="58"/>
      <c r="I834" s="58"/>
      <c r="J834" s="58"/>
    </row>
    <row r="835" spans="2:10" x14ac:dyDescent="0.25">
      <c r="B835" s="1"/>
      <c r="C835" s="7"/>
      <c r="D835" s="114"/>
      <c r="E835" s="58"/>
      <c r="F835" s="58"/>
      <c r="G835" s="58"/>
      <c r="H835" s="58"/>
      <c r="I835" s="58"/>
      <c r="J835" s="58"/>
    </row>
    <row r="836" spans="2:10" x14ac:dyDescent="0.25">
      <c r="B836" s="1"/>
      <c r="C836" s="7"/>
      <c r="D836" s="114"/>
      <c r="E836" s="58"/>
      <c r="F836" s="58"/>
      <c r="G836" s="58"/>
      <c r="H836" s="58"/>
      <c r="I836" s="58"/>
      <c r="J836" s="58"/>
    </row>
    <row r="837" spans="2:10" x14ac:dyDescent="0.25">
      <c r="B837" s="1"/>
      <c r="C837" s="7"/>
      <c r="D837" s="114"/>
      <c r="E837" s="58"/>
      <c r="F837" s="58"/>
      <c r="G837" s="58"/>
      <c r="H837" s="58"/>
      <c r="I837" s="58"/>
      <c r="J837" s="58"/>
    </row>
    <row r="838" spans="2:10" x14ac:dyDescent="0.25">
      <c r="B838" s="1"/>
      <c r="C838" s="7"/>
      <c r="D838" s="114"/>
      <c r="E838" s="58"/>
      <c r="F838" s="58"/>
      <c r="G838" s="58"/>
      <c r="H838" s="58"/>
      <c r="I838" s="58"/>
      <c r="J838" s="58"/>
    </row>
    <row r="839" spans="2:10" x14ac:dyDescent="0.25">
      <c r="B839" s="1"/>
      <c r="C839" s="7"/>
      <c r="D839" s="114"/>
      <c r="E839" s="58"/>
      <c r="F839" s="58"/>
      <c r="G839" s="58"/>
      <c r="H839" s="58"/>
      <c r="I839" s="58"/>
      <c r="J839" s="58"/>
    </row>
    <row r="840" spans="2:10" x14ac:dyDescent="0.25">
      <c r="B840" s="1"/>
      <c r="C840" s="7"/>
      <c r="D840" s="114"/>
      <c r="E840" s="58"/>
      <c r="F840" s="58"/>
      <c r="G840" s="58"/>
      <c r="H840" s="58"/>
      <c r="I840" s="58"/>
      <c r="J840" s="58"/>
    </row>
    <row r="841" spans="2:10" x14ac:dyDescent="0.25">
      <c r="B841" s="1"/>
      <c r="C841" s="7"/>
      <c r="D841" s="114"/>
      <c r="E841" s="58"/>
      <c r="F841" s="58"/>
      <c r="G841" s="58"/>
      <c r="H841" s="58"/>
      <c r="I841" s="58"/>
      <c r="J841" s="58"/>
    </row>
    <row r="842" spans="2:10" x14ac:dyDescent="0.25">
      <c r="B842" s="1"/>
      <c r="C842" s="7"/>
      <c r="D842" s="114"/>
      <c r="E842" s="58"/>
      <c r="F842" s="58"/>
      <c r="G842" s="58"/>
      <c r="H842" s="58"/>
      <c r="I842" s="58"/>
      <c r="J842" s="58"/>
    </row>
    <row r="843" spans="2:10" x14ac:dyDescent="0.25">
      <c r="B843" s="1"/>
      <c r="C843" s="7"/>
      <c r="D843" s="114"/>
      <c r="E843" s="58"/>
      <c r="F843" s="58"/>
      <c r="G843" s="58"/>
      <c r="H843" s="58"/>
      <c r="I843" s="58"/>
      <c r="J843" s="58"/>
    </row>
    <row r="844" spans="2:10" x14ac:dyDescent="0.25">
      <c r="B844" s="1"/>
      <c r="C844" s="7"/>
      <c r="D844" s="114"/>
      <c r="E844" s="58"/>
      <c r="F844" s="58"/>
      <c r="G844" s="58"/>
      <c r="H844" s="58"/>
      <c r="I844" s="58"/>
      <c r="J844" s="58"/>
    </row>
    <row r="845" spans="2:10" x14ac:dyDescent="0.25">
      <c r="B845" s="1"/>
      <c r="C845" s="7"/>
      <c r="D845" s="114"/>
      <c r="E845" s="58"/>
      <c r="F845" s="58"/>
      <c r="G845" s="58"/>
      <c r="H845" s="58"/>
      <c r="I845" s="58"/>
      <c r="J845" s="58"/>
    </row>
    <row r="846" spans="2:10" x14ac:dyDescent="0.25">
      <c r="B846" s="1"/>
      <c r="C846" s="7"/>
      <c r="D846" s="114"/>
      <c r="E846" s="58"/>
      <c r="F846" s="58"/>
      <c r="G846" s="58"/>
      <c r="H846" s="58"/>
      <c r="I846" s="58"/>
      <c r="J846" s="58"/>
    </row>
    <row r="847" spans="2:10" x14ac:dyDescent="0.25">
      <c r="B847" s="1"/>
      <c r="C847" s="7"/>
      <c r="D847" s="114"/>
      <c r="E847" s="58"/>
      <c r="F847" s="58"/>
      <c r="G847" s="58"/>
      <c r="H847" s="58"/>
      <c r="I847" s="58"/>
      <c r="J847" s="58"/>
    </row>
    <row r="848" spans="2:10" x14ac:dyDescent="0.25">
      <c r="B848" s="1"/>
      <c r="C848" s="7"/>
      <c r="D848" s="114"/>
      <c r="E848" s="58"/>
      <c r="F848" s="58"/>
      <c r="G848" s="58"/>
      <c r="H848" s="58"/>
      <c r="I848" s="58"/>
      <c r="J848" s="58"/>
    </row>
    <row r="849" spans="2:10" x14ac:dyDescent="0.25">
      <c r="B849" s="1"/>
      <c r="C849" s="7"/>
      <c r="D849" s="114"/>
      <c r="E849" s="58"/>
      <c r="F849" s="58"/>
      <c r="G849" s="58"/>
      <c r="H849" s="58"/>
      <c r="I849" s="58"/>
      <c r="J849" s="58"/>
    </row>
    <row r="850" spans="2:10" x14ac:dyDescent="0.25">
      <c r="B850" s="1"/>
      <c r="C850" s="7"/>
      <c r="D850" s="114"/>
      <c r="E850" s="58"/>
      <c r="F850" s="58"/>
      <c r="G850" s="58"/>
      <c r="H850" s="58"/>
      <c r="I850" s="58"/>
      <c r="J850" s="58"/>
    </row>
    <row r="851" spans="2:10" x14ac:dyDescent="0.25">
      <c r="B851" s="1"/>
      <c r="C851" s="7"/>
      <c r="D851" s="114"/>
      <c r="E851" s="58"/>
      <c r="F851" s="58"/>
      <c r="G851" s="58"/>
      <c r="H851" s="58"/>
      <c r="I851" s="58"/>
      <c r="J851" s="58"/>
    </row>
    <row r="852" spans="2:10" x14ac:dyDescent="0.25">
      <c r="B852" s="1"/>
      <c r="C852" s="7"/>
      <c r="D852" s="114"/>
      <c r="E852" s="58"/>
      <c r="F852" s="58"/>
      <c r="G852" s="58"/>
      <c r="H852" s="58"/>
      <c r="I852" s="58"/>
      <c r="J852" s="58"/>
    </row>
    <row r="853" spans="2:10" x14ac:dyDescent="0.25">
      <c r="B853" s="1"/>
      <c r="C853" s="7"/>
      <c r="D853" s="114"/>
      <c r="E853" s="58"/>
      <c r="F853" s="58"/>
      <c r="G853" s="58"/>
      <c r="H853" s="58"/>
      <c r="I853" s="58"/>
      <c r="J853" s="58"/>
    </row>
    <row r="854" spans="2:10" x14ac:dyDescent="0.25">
      <c r="B854" s="1"/>
      <c r="C854" s="7"/>
      <c r="D854" s="114"/>
      <c r="E854" s="58"/>
      <c r="F854" s="58"/>
      <c r="G854" s="58"/>
      <c r="H854" s="58"/>
      <c r="I854" s="58"/>
      <c r="J854" s="58"/>
    </row>
    <row r="855" spans="2:10" x14ac:dyDescent="0.25">
      <c r="B855" s="1"/>
      <c r="C855" s="7"/>
      <c r="D855" s="114"/>
      <c r="E855" s="58"/>
      <c r="F855" s="58"/>
      <c r="G855" s="58"/>
      <c r="H855" s="58"/>
      <c r="I855" s="58"/>
      <c r="J855" s="58"/>
    </row>
    <row r="856" spans="2:10" x14ac:dyDescent="0.25">
      <c r="B856" s="1"/>
      <c r="C856" s="7"/>
      <c r="D856" s="114"/>
      <c r="E856" s="58"/>
      <c r="F856" s="58"/>
      <c r="G856" s="58"/>
      <c r="H856" s="58"/>
      <c r="I856" s="58"/>
      <c r="J856" s="58"/>
    </row>
    <row r="857" spans="2:10" x14ac:dyDescent="0.25">
      <c r="B857" s="1"/>
      <c r="C857" s="7"/>
      <c r="D857" s="114"/>
      <c r="E857" s="58"/>
      <c r="F857" s="58"/>
      <c r="G857" s="58"/>
      <c r="H857" s="58"/>
      <c r="I857" s="58"/>
      <c r="J857" s="58"/>
    </row>
    <row r="858" spans="2:10" x14ac:dyDescent="0.25">
      <c r="B858" s="1"/>
      <c r="C858" s="7"/>
      <c r="D858" s="114"/>
      <c r="E858" s="58"/>
      <c r="F858" s="58"/>
      <c r="G858" s="58"/>
      <c r="H858" s="58"/>
      <c r="I858" s="58"/>
      <c r="J858" s="58"/>
    </row>
    <row r="859" spans="2:10" x14ac:dyDescent="0.25">
      <c r="B859" s="1"/>
      <c r="C859" s="7"/>
      <c r="D859" s="114"/>
      <c r="E859" s="58"/>
      <c r="F859" s="58"/>
      <c r="G859" s="58"/>
      <c r="H859" s="58"/>
      <c r="I859" s="58"/>
      <c r="J859" s="58"/>
    </row>
    <row r="860" spans="2:10" x14ac:dyDescent="0.25">
      <c r="B860" s="1"/>
      <c r="C860" s="7"/>
      <c r="D860" s="114"/>
      <c r="E860" s="58"/>
      <c r="F860" s="58"/>
      <c r="G860" s="58"/>
      <c r="H860" s="58"/>
      <c r="I860" s="58"/>
      <c r="J860" s="58"/>
    </row>
    <row r="861" spans="2:10" x14ac:dyDescent="0.25">
      <c r="B861" s="1"/>
      <c r="C861" s="7"/>
      <c r="D861" s="114"/>
      <c r="E861" s="58"/>
      <c r="F861" s="58"/>
      <c r="G861" s="58"/>
      <c r="H861" s="58"/>
      <c r="I861" s="58"/>
      <c r="J861" s="58"/>
    </row>
    <row r="862" spans="2:10" x14ac:dyDescent="0.25">
      <c r="B862" s="1"/>
      <c r="C862" s="7"/>
      <c r="D862" s="114"/>
      <c r="E862" s="58"/>
      <c r="F862" s="58"/>
      <c r="G862" s="58"/>
      <c r="H862" s="58"/>
      <c r="I862" s="58"/>
      <c r="J862" s="58"/>
    </row>
    <row r="863" spans="2:10" x14ac:dyDescent="0.25">
      <c r="B863" s="1"/>
      <c r="C863" s="7"/>
      <c r="D863" s="114"/>
      <c r="E863" s="58"/>
      <c r="F863" s="58"/>
      <c r="G863" s="58"/>
      <c r="H863" s="58"/>
      <c r="I863" s="58"/>
      <c r="J863" s="58"/>
    </row>
    <row r="864" spans="2:10" x14ac:dyDescent="0.25">
      <c r="B864" s="1"/>
      <c r="C864" s="7"/>
      <c r="D864" s="114"/>
      <c r="E864" s="58"/>
      <c r="F864" s="58"/>
      <c r="G864" s="58"/>
      <c r="H864" s="58"/>
      <c r="I864" s="58"/>
      <c r="J864" s="58"/>
    </row>
    <row r="865" spans="2:10" x14ac:dyDescent="0.25">
      <c r="B865" s="1"/>
      <c r="C865" s="7"/>
      <c r="D865" s="114"/>
      <c r="E865" s="58"/>
      <c r="F865" s="58"/>
      <c r="G865" s="58"/>
      <c r="H865" s="58"/>
      <c r="I865" s="58"/>
      <c r="J865" s="58"/>
    </row>
    <row r="866" spans="2:10" x14ac:dyDescent="0.25">
      <c r="B866" s="1"/>
      <c r="C866" s="7"/>
      <c r="D866" s="114"/>
      <c r="E866" s="58"/>
      <c r="F866" s="58"/>
      <c r="G866" s="58"/>
      <c r="H866" s="58"/>
      <c r="I866" s="58"/>
      <c r="J866" s="58"/>
    </row>
    <row r="867" spans="2:10" x14ac:dyDescent="0.25">
      <c r="B867" s="1"/>
      <c r="C867" s="7"/>
      <c r="D867" s="114"/>
      <c r="E867" s="58"/>
      <c r="F867" s="58"/>
      <c r="G867" s="58"/>
      <c r="H867" s="58"/>
      <c r="I867" s="58"/>
      <c r="J867" s="58"/>
    </row>
    <row r="868" spans="2:10" x14ac:dyDescent="0.25">
      <c r="B868" s="1"/>
      <c r="C868" s="7"/>
      <c r="D868" s="114"/>
      <c r="E868" s="58"/>
      <c r="F868" s="58"/>
      <c r="G868" s="58"/>
      <c r="H868" s="58"/>
      <c r="I868" s="58"/>
      <c r="J868" s="58"/>
    </row>
    <row r="869" spans="2:10" x14ac:dyDescent="0.25">
      <c r="B869" s="1"/>
      <c r="C869" s="7"/>
      <c r="D869" s="114"/>
      <c r="E869" s="58"/>
      <c r="F869" s="58"/>
      <c r="G869" s="58"/>
      <c r="H869" s="58"/>
      <c r="I869" s="58"/>
      <c r="J869" s="58"/>
    </row>
    <row r="870" spans="2:10" x14ac:dyDescent="0.25">
      <c r="B870" s="1"/>
      <c r="C870" s="7"/>
      <c r="D870" s="114"/>
      <c r="E870" s="58"/>
      <c r="F870" s="58"/>
      <c r="G870" s="58"/>
      <c r="H870" s="58"/>
      <c r="I870" s="58"/>
      <c r="J870" s="58"/>
    </row>
    <row r="871" spans="2:10" x14ac:dyDescent="0.25">
      <c r="B871" s="1"/>
      <c r="C871" s="7"/>
      <c r="D871" s="114"/>
      <c r="E871" s="58"/>
      <c r="F871" s="58"/>
      <c r="G871" s="58"/>
      <c r="H871" s="58"/>
      <c r="I871" s="58"/>
      <c r="J871" s="58"/>
    </row>
    <row r="872" spans="2:10" x14ac:dyDescent="0.25">
      <c r="B872" s="1"/>
      <c r="C872" s="7"/>
      <c r="D872" s="114"/>
      <c r="E872" s="58"/>
      <c r="F872" s="58"/>
      <c r="G872" s="58"/>
      <c r="H872" s="58"/>
      <c r="I872" s="58"/>
      <c r="J872" s="58"/>
    </row>
    <row r="873" spans="2:10" x14ac:dyDescent="0.25">
      <c r="B873" s="1"/>
      <c r="C873" s="7"/>
      <c r="D873" s="114"/>
      <c r="E873" s="58"/>
      <c r="F873" s="58"/>
      <c r="G873" s="58"/>
      <c r="H873" s="58"/>
      <c r="I873" s="58"/>
      <c r="J873" s="58"/>
    </row>
    <row r="874" spans="2:10" x14ac:dyDescent="0.25">
      <c r="B874" s="1"/>
      <c r="C874" s="7"/>
      <c r="D874" s="114"/>
      <c r="E874" s="58"/>
      <c r="F874" s="58"/>
      <c r="G874" s="58"/>
      <c r="H874" s="58"/>
      <c r="I874" s="58"/>
      <c r="J874" s="58"/>
    </row>
    <row r="875" spans="2:10" x14ac:dyDescent="0.25">
      <c r="B875" s="1"/>
      <c r="C875" s="7"/>
      <c r="D875" s="114"/>
      <c r="E875" s="58"/>
      <c r="F875" s="58"/>
      <c r="G875" s="58"/>
      <c r="H875" s="58"/>
      <c r="I875" s="58"/>
      <c r="J875" s="58"/>
    </row>
    <row r="876" spans="2:10" x14ac:dyDescent="0.25">
      <c r="B876" s="1"/>
      <c r="C876" s="7"/>
      <c r="D876" s="114"/>
      <c r="E876" s="58"/>
      <c r="F876" s="58"/>
      <c r="G876" s="58"/>
      <c r="H876" s="58"/>
      <c r="I876" s="58"/>
      <c r="J876" s="58"/>
    </row>
    <row r="877" spans="2:10" x14ac:dyDescent="0.25">
      <c r="B877" s="1"/>
      <c r="C877" s="7"/>
      <c r="D877" s="114"/>
      <c r="E877" s="58"/>
      <c r="F877" s="58"/>
      <c r="G877" s="58"/>
      <c r="H877" s="58"/>
      <c r="I877" s="58"/>
      <c r="J877" s="58"/>
    </row>
    <row r="878" spans="2:10" x14ac:dyDescent="0.25">
      <c r="B878" s="1"/>
      <c r="C878" s="7"/>
      <c r="D878" s="114"/>
      <c r="E878" s="58"/>
      <c r="F878" s="58"/>
      <c r="G878" s="58"/>
      <c r="H878" s="58"/>
      <c r="I878" s="58"/>
      <c r="J878" s="58"/>
    </row>
    <row r="879" spans="2:10" x14ac:dyDescent="0.25">
      <c r="B879" s="1"/>
      <c r="C879" s="7"/>
      <c r="D879" s="114"/>
      <c r="E879" s="58"/>
      <c r="F879" s="58"/>
      <c r="G879" s="58"/>
      <c r="H879" s="58"/>
      <c r="I879" s="58"/>
      <c r="J879" s="58"/>
    </row>
    <row r="880" spans="2:10" x14ac:dyDescent="0.25">
      <c r="B880" s="1"/>
      <c r="C880" s="7"/>
      <c r="D880" s="114"/>
      <c r="E880" s="58"/>
      <c r="F880" s="58"/>
      <c r="G880" s="58"/>
      <c r="H880" s="58"/>
      <c r="I880" s="58"/>
      <c r="J880" s="58"/>
    </row>
    <row r="881" spans="2:10" x14ac:dyDescent="0.25">
      <c r="B881" s="1"/>
      <c r="C881" s="7"/>
      <c r="D881" s="114"/>
      <c r="E881" s="58"/>
      <c r="F881" s="58"/>
      <c r="G881" s="58"/>
      <c r="H881" s="58"/>
      <c r="I881" s="58"/>
      <c r="J881" s="58"/>
    </row>
    <row r="882" spans="2:10" x14ac:dyDescent="0.25">
      <c r="B882" s="1"/>
      <c r="C882" s="7"/>
      <c r="D882" s="114"/>
      <c r="E882" s="58"/>
      <c r="F882" s="58"/>
      <c r="G882" s="58"/>
      <c r="H882" s="58"/>
      <c r="I882" s="58"/>
      <c r="J882" s="58"/>
    </row>
    <row r="883" spans="2:10" x14ac:dyDescent="0.25">
      <c r="B883" s="1"/>
      <c r="C883" s="7"/>
      <c r="D883" s="114"/>
      <c r="E883" s="58"/>
      <c r="F883" s="58"/>
      <c r="G883" s="58"/>
      <c r="H883" s="58"/>
      <c r="I883" s="58"/>
      <c r="J883" s="58"/>
    </row>
    <row r="884" spans="2:10" x14ac:dyDescent="0.25">
      <c r="B884" s="1"/>
      <c r="C884" s="7"/>
      <c r="D884" s="114"/>
      <c r="E884" s="58"/>
      <c r="F884" s="58"/>
      <c r="G884" s="58"/>
      <c r="H884" s="58"/>
      <c r="I884" s="58"/>
      <c r="J884" s="58"/>
    </row>
    <row r="885" spans="2:10" x14ac:dyDescent="0.25">
      <c r="B885" s="1"/>
      <c r="C885" s="7"/>
      <c r="D885" s="114"/>
      <c r="E885" s="58"/>
      <c r="F885" s="58"/>
      <c r="G885" s="58"/>
      <c r="H885" s="58"/>
      <c r="I885" s="58"/>
      <c r="J885" s="58"/>
    </row>
    <row r="886" spans="2:10" x14ac:dyDescent="0.25">
      <c r="B886" s="1"/>
      <c r="C886" s="7"/>
      <c r="D886" s="114"/>
      <c r="E886" s="58"/>
      <c r="F886" s="58"/>
      <c r="G886" s="58"/>
      <c r="H886" s="58"/>
      <c r="I886" s="58"/>
      <c r="J886" s="58"/>
    </row>
    <row r="887" spans="2:10" x14ac:dyDescent="0.25">
      <c r="B887" s="1"/>
      <c r="C887" s="7"/>
      <c r="D887" s="114"/>
      <c r="E887" s="58"/>
      <c r="F887" s="58"/>
      <c r="G887" s="58"/>
      <c r="H887" s="58"/>
      <c r="I887" s="58"/>
      <c r="J887" s="58"/>
    </row>
    <row r="888" spans="2:10" x14ac:dyDescent="0.25">
      <c r="B888" s="1"/>
      <c r="C888" s="7"/>
      <c r="D888" s="114"/>
      <c r="E888" s="58"/>
      <c r="F888" s="58"/>
      <c r="G888" s="58"/>
      <c r="H888" s="58"/>
      <c r="I888" s="58"/>
      <c r="J888" s="58"/>
    </row>
    <row r="889" spans="2:10" x14ac:dyDescent="0.25">
      <c r="B889" s="1"/>
      <c r="C889" s="7"/>
      <c r="D889" s="114"/>
      <c r="E889" s="58"/>
      <c r="F889" s="58"/>
      <c r="G889" s="58"/>
      <c r="H889" s="58"/>
      <c r="I889" s="58"/>
      <c r="J889" s="58"/>
    </row>
    <row r="890" spans="2:10" x14ac:dyDescent="0.25">
      <c r="B890" s="1"/>
      <c r="C890" s="7"/>
      <c r="D890" s="114"/>
      <c r="E890" s="58"/>
      <c r="F890" s="58"/>
      <c r="G890" s="58"/>
      <c r="H890" s="58"/>
      <c r="I890" s="58"/>
      <c r="J890" s="58"/>
    </row>
    <row r="891" spans="2:10" x14ac:dyDescent="0.25">
      <c r="B891" s="1"/>
      <c r="C891" s="7"/>
      <c r="D891" s="114"/>
      <c r="E891" s="58"/>
      <c r="F891" s="58"/>
      <c r="G891" s="58"/>
      <c r="H891" s="58"/>
      <c r="I891" s="58"/>
      <c r="J891" s="58"/>
    </row>
    <row r="892" spans="2:10" x14ac:dyDescent="0.25">
      <c r="B892" s="1"/>
      <c r="C892" s="7"/>
      <c r="D892" s="114"/>
      <c r="E892" s="58"/>
      <c r="F892" s="58"/>
      <c r="G892" s="58"/>
      <c r="H892" s="58"/>
      <c r="I892" s="58"/>
      <c r="J892" s="58"/>
    </row>
    <row r="893" spans="2:10" x14ac:dyDescent="0.25">
      <c r="B893" s="1"/>
      <c r="C893" s="7"/>
      <c r="D893" s="114"/>
      <c r="E893" s="58"/>
      <c r="F893" s="58"/>
      <c r="G893" s="58"/>
      <c r="H893" s="58"/>
      <c r="I893" s="58"/>
      <c r="J893" s="58"/>
    </row>
    <row r="894" spans="2:10" x14ac:dyDescent="0.25">
      <c r="B894" s="1"/>
      <c r="C894" s="7"/>
      <c r="D894" s="114"/>
      <c r="E894" s="58"/>
      <c r="F894" s="58"/>
      <c r="G894" s="58"/>
      <c r="H894" s="58"/>
      <c r="I894" s="58"/>
      <c r="J894" s="58"/>
    </row>
  </sheetData>
  <mergeCells count="6">
    <mergeCell ref="L92:L93"/>
    <mergeCell ref="D93:D94"/>
    <mergeCell ref="E93:E94"/>
    <mergeCell ref="F93:F94"/>
    <mergeCell ref="J93:J94"/>
    <mergeCell ref="G94:I9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904"/>
  <sheetViews>
    <sheetView zoomScale="120" zoomScaleNormal="120" zoomScalePageLayoutView="120" workbookViewId="0">
      <pane xSplit="3" ySplit="4" topLeftCell="G56" activePane="bottomRight" state="frozen"/>
      <selection pane="topRight" activeCell="D1" sqref="D1"/>
      <selection pane="bottomLeft" activeCell="A5" sqref="A5"/>
      <selection pane="bottomRight" activeCell="G79" sqref="G79"/>
    </sheetView>
  </sheetViews>
  <sheetFormatPr baseColWidth="10" defaultColWidth="15.140625" defaultRowHeight="15" customHeight="1" x14ac:dyDescent="0.25"/>
  <cols>
    <col min="1" max="1" width="9.28515625" style="159" customWidth="1"/>
    <col min="2" max="2" width="11.28515625" style="159" customWidth="1"/>
    <col min="3" max="3" width="52.42578125" style="159" customWidth="1"/>
    <col min="4" max="4" width="18.7109375" style="112" customWidth="1"/>
    <col min="5" max="5" width="15.28515625" style="62" customWidth="1"/>
    <col min="6" max="6" width="17.28515625" style="62" customWidth="1"/>
    <col min="7" max="7" width="19" style="62" customWidth="1"/>
    <col min="8" max="8" width="16.140625" style="62" customWidth="1"/>
    <col min="9" max="9" width="15.28515625" style="62" customWidth="1"/>
    <col min="10" max="10" width="14.28515625" style="188" customWidth="1"/>
    <col min="11" max="11" width="14.28515625" style="159" customWidth="1"/>
    <col min="12" max="28" width="9.28515625" style="159" customWidth="1"/>
    <col min="29" max="16384" width="15.140625" style="159"/>
  </cols>
  <sheetData>
    <row r="1" spans="2:10" x14ac:dyDescent="0.25">
      <c r="B1" s="1"/>
      <c r="C1" s="7"/>
      <c r="D1" s="114"/>
      <c r="E1" s="58"/>
      <c r="F1" s="58"/>
      <c r="G1" s="58"/>
      <c r="H1" s="58"/>
      <c r="I1" s="58"/>
      <c r="J1" s="3"/>
    </row>
    <row r="2" spans="2:10" x14ac:dyDescent="0.25">
      <c r="B2" s="1"/>
      <c r="C2" s="7"/>
      <c r="D2" s="114"/>
      <c r="E2" s="58"/>
      <c r="F2" s="58"/>
      <c r="G2" s="58"/>
      <c r="H2" s="58"/>
      <c r="I2" s="58"/>
      <c r="J2" s="3"/>
    </row>
    <row r="3" spans="2:10" ht="15.75" thickBot="1" x14ac:dyDescent="0.3">
      <c r="B3" s="1"/>
      <c r="C3" s="7"/>
      <c r="D3" s="114"/>
      <c r="E3" s="58"/>
      <c r="F3" s="58"/>
      <c r="G3" s="58"/>
      <c r="H3" s="58"/>
      <c r="I3" s="58"/>
      <c r="J3" s="3"/>
    </row>
    <row r="4" spans="2:10" ht="15.75" thickBot="1" x14ac:dyDescent="0.3">
      <c r="B4" s="20" t="s">
        <v>0</v>
      </c>
      <c r="C4" s="23" t="s">
        <v>1</v>
      </c>
      <c r="D4" s="115" t="s">
        <v>2</v>
      </c>
      <c r="E4" s="82" t="s">
        <v>3</v>
      </c>
      <c r="F4" s="82" t="s">
        <v>4</v>
      </c>
      <c r="G4" s="83" t="s">
        <v>220</v>
      </c>
      <c r="H4" s="42" t="s">
        <v>5</v>
      </c>
      <c r="I4" s="82" t="s">
        <v>3</v>
      </c>
      <c r="J4" s="258" t="s">
        <v>700</v>
      </c>
    </row>
    <row r="5" spans="2:10" s="87" customFormat="1" x14ac:dyDescent="0.25">
      <c r="B5" s="203">
        <v>43036</v>
      </c>
      <c r="C5" s="214" t="s">
        <v>557</v>
      </c>
      <c r="D5" s="116"/>
      <c r="E5" s="204"/>
      <c r="F5" s="204"/>
      <c r="G5" s="204">
        <v>93600</v>
      </c>
      <c r="H5" s="204">
        <f>+F5-G5</f>
        <v>-93600</v>
      </c>
      <c r="I5" s="59">
        <v>17.75</v>
      </c>
      <c r="J5" s="54">
        <f>(D5+E5+F5+G5)/I5</f>
        <v>5273.2394366197186</v>
      </c>
    </row>
    <row r="6" spans="2:10" s="87" customFormat="1" x14ac:dyDescent="0.25">
      <c r="B6" s="203">
        <v>43036</v>
      </c>
      <c r="C6" s="5" t="s">
        <v>553</v>
      </c>
      <c r="D6" s="207"/>
      <c r="E6" s="63"/>
      <c r="F6" s="63"/>
      <c r="G6" s="63">
        <v>500</v>
      </c>
      <c r="H6" s="63">
        <f>+H5+F6-G6</f>
        <v>-94100</v>
      </c>
      <c r="I6" s="59">
        <v>17.75</v>
      </c>
      <c r="J6" s="54">
        <f t="shared" ref="J6:J25" si="0">(D6+E6+F6+G6)/I6</f>
        <v>28.169014084507044</v>
      </c>
    </row>
    <row r="7" spans="2:10" s="87" customFormat="1" x14ac:dyDescent="0.25">
      <c r="B7" s="203">
        <v>43036</v>
      </c>
      <c r="C7" s="5" t="s">
        <v>558</v>
      </c>
      <c r="D7" s="207"/>
      <c r="E7" s="63"/>
      <c r="F7" s="63"/>
      <c r="G7" s="63">
        <v>28600</v>
      </c>
      <c r="H7" s="63">
        <f t="shared" ref="H7:H70" si="1">+H6+F7-G7</f>
        <v>-122700</v>
      </c>
      <c r="I7" s="59">
        <v>17.75</v>
      </c>
      <c r="J7" s="54">
        <f t="shared" si="0"/>
        <v>1611.2676056338028</v>
      </c>
    </row>
    <row r="8" spans="2:10" s="87" customFormat="1" x14ac:dyDescent="0.25">
      <c r="B8" s="203">
        <v>43036</v>
      </c>
      <c r="C8" s="5" t="s">
        <v>554</v>
      </c>
      <c r="D8" s="207"/>
      <c r="E8" s="63"/>
      <c r="F8" s="63"/>
      <c r="G8" s="63">
        <v>1890</v>
      </c>
      <c r="H8" s="63">
        <f t="shared" si="1"/>
        <v>-124590</v>
      </c>
      <c r="I8" s="59">
        <v>17.75</v>
      </c>
      <c r="J8" s="54">
        <f t="shared" si="0"/>
        <v>106.47887323943662</v>
      </c>
    </row>
    <row r="9" spans="2:10" s="87" customFormat="1" x14ac:dyDescent="0.25">
      <c r="B9" s="203">
        <v>43036</v>
      </c>
      <c r="C9" s="5" t="s">
        <v>555</v>
      </c>
      <c r="D9" s="207"/>
      <c r="E9" s="63"/>
      <c r="F9" s="63"/>
      <c r="G9" s="63">
        <v>12000</v>
      </c>
      <c r="H9" s="63">
        <f t="shared" si="1"/>
        <v>-136590</v>
      </c>
      <c r="I9" s="59">
        <v>17.75</v>
      </c>
      <c r="J9" s="54">
        <f t="shared" si="0"/>
        <v>676.05633802816897</v>
      </c>
    </row>
    <row r="10" spans="2:10" s="87" customFormat="1" x14ac:dyDescent="0.25">
      <c r="B10" s="203">
        <v>43036</v>
      </c>
      <c r="C10" s="5" t="s">
        <v>556</v>
      </c>
      <c r="D10" s="207"/>
      <c r="E10" s="63"/>
      <c r="F10" s="63"/>
      <c r="G10" s="63">
        <v>5730</v>
      </c>
      <c r="H10" s="63">
        <f t="shared" si="1"/>
        <v>-142320</v>
      </c>
      <c r="I10" s="59">
        <v>17.75</v>
      </c>
      <c r="J10" s="54">
        <f t="shared" si="0"/>
        <v>322.81690140845069</v>
      </c>
    </row>
    <row r="11" spans="2:10" s="87" customFormat="1" x14ac:dyDescent="0.25">
      <c r="B11" s="91">
        <v>43063</v>
      </c>
      <c r="C11" s="5" t="s">
        <v>500</v>
      </c>
      <c r="D11" s="207"/>
      <c r="E11" s="63"/>
      <c r="F11" s="63"/>
      <c r="G11" s="63">
        <v>1000</v>
      </c>
      <c r="H11" s="63">
        <f t="shared" si="1"/>
        <v>-143320</v>
      </c>
      <c r="I11" s="59">
        <v>17.77</v>
      </c>
      <c r="J11" s="54">
        <f t="shared" si="0"/>
        <v>56.274620146314014</v>
      </c>
    </row>
    <row r="12" spans="2:10" s="87" customFormat="1" x14ac:dyDescent="0.25">
      <c r="B12" s="91">
        <v>43063</v>
      </c>
      <c r="C12" s="5" t="s">
        <v>587</v>
      </c>
      <c r="D12" s="116"/>
      <c r="E12" s="63"/>
      <c r="F12" s="63"/>
      <c r="G12" s="63">
        <v>100</v>
      </c>
      <c r="H12" s="63">
        <f t="shared" si="1"/>
        <v>-143420</v>
      </c>
      <c r="I12" s="59">
        <v>17.77</v>
      </c>
      <c r="J12" s="54">
        <f t="shared" si="0"/>
        <v>5.6274620146314014</v>
      </c>
    </row>
    <row r="13" spans="2:10" s="87" customFormat="1" x14ac:dyDescent="0.25">
      <c r="B13" s="91">
        <v>43063</v>
      </c>
      <c r="C13" s="5" t="s">
        <v>588</v>
      </c>
      <c r="D13" s="207"/>
      <c r="E13" s="63"/>
      <c r="F13" s="63"/>
      <c r="G13" s="63">
        <v>650</v>
      </c>
      <c r="H13" s="63">
        <f t="shared" si="1"/>
        <v>-144070</v>
      </c>
      <c r="I13" s="59">
        <v>17.77</v>
      </c>
      <c r="J13" s="54">
        <f t="shared" si="0"/>
        <v>36.578503095104111</v>
      </c>
    </row>
    <row r="14" spans="2:10" s="87" customFormat="1" x14ac:dyDescent="0.25">
      <c r="B14" s="91">
        <v>43078</v>
      </c>
      <c r="C14" s="220" t="s">
        <v>611</v>
      </c>
      <c r="D14" s="121"/>
      <c r="E14" s="63"/>
      <c r="F14" s="63"/>
      <c r="G14" s="63">
        <v>25000</v>
      </c>
      <c r="H14" s="63">
        <f t="shared" si="1"/>
        <v>-169070</v>
      </c>
      <c r="I14" s="59">
        <v>17.48</v>
      </c>
      <c r="J14" s="54">
        <f t="shared" si="0"/>
        <v>1430.2059496567506</v>
      </c>
    </row>
    <row r="15" spans="2:10" s="87" customFormat="1" x14ac:dyDescent="0.25">
      <c r="B15" s="91">
        <v>43085</v>
      </c>
      <c r="C15" s="5" t="s">
        <v>510</v>
      </c>
      <c r="D15" s="121"/>
      <c r="E15" s="63"/>
      <c r="F15" s="63"/>
      <c r="G15" s="63">
        <v>1860</v>
      </c>
      <c r="H15" s="63">
        <f t="shared" si="1"/>
        <v>-170930</v>
      </c>
      <c r="I15" s="59">
        <v>17.690000000000001</v>
      </c>
      <c r="J15" s="54">
        <f t="shared" si="0"/>
        <v>105.14414923685698</v>
      </c>
    </row>
    <row r="16" spans="2:10" s="87" customFormat="1" x14ac:dyDescent="0.25">
      <c r="B16" s="91">
        <v>43085</v>
      </c>
      <c r="C16" s="5" t="s">
        <v>621</v>
      </c>
      <c r="D16" s="121"/>
      <c r="E16" s="63"/>
      <c r="F16" s="63"/>
      <c r="G16" s="63">
        <v>3600</v>
      </c>
      <c r="H16" s="63">
        <f t="shared" si="1"/>
        <v>-174530</v>
      </c>
      <c r="I16" s="59">
        <v>17.690000000000001</v>
      </c>
      <c r="J16" s="54">
        <f t="shared" si="0"/>
        <v>203.50480497456189</v>
      </c>
    </row>
    <row r="17" spans="2:10" s="87" customFormat="1" x14ac:dyDescent="0.25">
      <c r="B17" s="91">
        <v>43092</v>
      </c>
      <c r="C17" s="68" t="s">
        <v>648</v>
      </c>
      <c r="D17" s="121"/>
      <c r="E17" s="63"/>
      <c r="F17" s="63"/>
      <c r="G17" s="63">
        <f>2600*17.7</f>
        <v>46020</v>
      </c>
      <c r="H17" s="63">
        <f t="shared" si="1"/>
        <v>-220550</v>
      </c>
      <c r="I17" s="59">
        <v>18.07</v>
      </c>
      <c r="J17" s="54">
        <f t="shared" si="0"/>
        <v>2546.7625899280574</v>
      </c>
    </row>
    <row r="18" spans="2:10" s="87" customFormat="1" x14ac:dyDescent="0.25">
      <c r="B18" s="91">
        <v>43152</v>
      </c>
      <c r="C18" s="5" t="s">
        <v>765</v>
      </c>
      <c r="D18" s="121"/>
      <c r="E18" s="63"/>
      <c r="F18" s="63"/>
      <c r="G18" s="63">
        <v>5000</v>
      </c>
      <c r="H18" s="63">
        <f t="shared" si="1"/>
        <v>-225550</v>
      </c>
      <c r="I18" s="59">
        <v>19.75</v>
      </c>
      <c r="J18" s="54">
        <f t="shared" si="0"/>
        <v>253.16455696202533</v>
      </c>
    </row>
    <row r="19" spans="2:10" s="87" customFormat="1" x14ac:dyDescent="0.25">
      <c r="B19" s="91">
        <v>43152</v>
      </c>
      <c r="C19" s="5" t="s">
        <v>766</v>
      </c>
      <c r="D19" s="121"/>
      <c r="E19" s="63"/>
      <c r="F19" s="63"/>
      <c r="G19" s="63">
        <v>3000</v>
      </c>
      <c r="H19" s="63">
        <f t="shared" si="1"/>
        <v>-228550</v>
      </c>
      <c r="I19" s="59">
        <v>19.75</v>
      </c>
      <c r="J19" s="54">
        <f t="shared" si="0"/>
        <v>151.8987341772152</v>
      </c>
    </row>
    <row r="20" spans="2:10" s="87" customFormat="1" x14ac:dyDescent="0.25">
      <c r="B20" s="91">
        <v>43183</v>
      </c>
      <c r="C20" s="5" t="s">
        <v>832</v>
      </c>
      <c r="D20" s="121"/>
      <c r="E20" s="63"/>
      <c r="F20" s="63"/>
      <c r="G20" s="63">
        <v>3400</v>
      </c>
      <c r="H20" s="63">
        <f t="shared" si="1"/>
        <v>-231950</v>
      </c>
      <c r="I20" s="59">
        <v>20.54</v>
      </c>
      <c r="J20" s="54">
        <f t="shared" si="0"/>
        <v>165.5306718597858</v>
      </c>
    </row>
    <row r="21" spans="2:10" s="87" customFormat="1" x14ac:dyDescent="0.25">
      <c r="B21" s="91">
        <v>43183</v>
      </c>
      <c r="C21" s="5" t="s">
        <v>833</v>
      </c>
      <c r="D21" s="121"/>
      <c r="E21" s="63"/>
      <c r="F21" s="63"/>
      <c r="G21" s="63">
        <v>1380</v>
      </c>
      <c r="H21" s="63">
        <f t="shared" si="1"/>
        <v>-233330</v>
      </c>
      <c r="I21" s="59">
        <v>20.54</v>
      </c>
      <c r="J21" s="54">
        <f t="shared" si="0"/>
        <v>67.18597857838364</v>
      </c>
    </row>
    <row r="22" spans="2:10" s="87" customFormat="1" x14ac:dyDescent="0.25">
      <c r="B22" s="91">
        <v>43190</v>
      </c>
      <c r="C22" s="5" t="s">
        <v>845</v>
      </c>
      <c r="D22" s="121"/>
      <c r="E22" s="63"/>
      <c r="F22" s="63"/>
      <c r="G22" s="63">
        <v>1647</v>
      </c>
      <c r="H22" s="63">
        <f t="shared" si="1"/>
        <v>-234977</v>
      </c>
      <c r="I22" s="59">
        <v>20.55</v>
      </c>
      <c r="J22" s="54">
        <f t="shared" si="0"/>
        <v>80.145985401459853</v>
      </c>
    </row>
    <row r="23" spans="2:10" s="87" customFormat="1" x14ac:dyDescent="0.25">
      <c r="B23" s="91">
        <v>43197</v>
      </c>
      <c r="C23" s="110" t="s">
        <v>864</v>
      </c>
      <c r="D23" s="121"/>
      <c r="E23" s="63"/>
      <c r="F23" s="63"/>
      <c r="G23" s="63">
        <v>6500</v>
      </c>
      <c r="H23" s="63">
        <f t="shared" si="1"/>
        <v>-241477</v>
      </c>
      <c r="I23" s="59">
        <v>20.239999999999998</v>
      </c>
      <c r="J23" s="54">
        <f t="shared" si="0"/>
        <v>321.14624505928856</v>
      </c>
    </row>
    <row r="24" spans="2:10" s="87" customFormat="1" x14ac:dyDescent="0.25">
      <c r="B24" s="91">
        <v>43204</v>
      </c>
      <c r="C24" s="5" t="s">
        <v>884</v>
      </c>
      <c r="D24" s="121"/>
      <c r="E24" s="63"/>
      <c r="F24" s="63"/>
      <c r="G24" s="63">
        <v>16500</v>
      </c>
      <c r="H24" s="63">
        <f t="shared" si="1"/>
        <v>-257977</v>
      </c>
      <c r="I24" s="59">
        <v>20.3</v>
      </c>
      <c r="J24" s="54">
        <f t="shared" si="0"/>
        <v>812.807881773399</v>
      </c>
    </row>
    <row r="25" spans="2:10" s="87" customFormat="1" x14ac:dyDescent="0.25">
      <c r="B25" s="91">
        <v>43204</v>
      </c>
      <c r="C25" s="110" t="s">
        <v>887</v>
      </c>
      <c r="D25" s="121"/>
      <c r="E25" s="63"/>
      <c r="F25" s="63"/>
      <c r="G25" s="63">
        <v>1765</v>
      </c>
      <c r="H25" s="63">
        <f t="shared" si="1"/>
        <v>-259742</v>
      </c>
      <c r="I25" s="59">
        <v>20.3</v>
      </c>
      <c r="J25" s="54">
        <f t="shared" si="0"/>
        <v>86.945812807881765</v>
      </c>
    </row>
    <row r="26" spans="2:10" s="87" customFormat="1" x14ac:dyDescent="0.25">
      <c r="B26" s="91">
        <v>43204</v>
      </c>
      <c r="C26" s="5" t="s">
        <v>888</v>
      </c>
      <c r="D26" s="121"/>
      <c r="E26" s="63"/>
      <c r="F26" s="63"/>
      <c r="G26" s="63">
        <v>5062</v>
      </c>
      <c r="H26" s="63">
        <f t="shared" si="1"/>
        <v>-264804</v>
      </c>
      <c r="I26" s="59">
        <v>20.3</v>
      </c>
      <c r="J26" s="54">
        <f t="shared" ref="J26:J28" si="2">(D26+E26+F26+G26)/I26</f>
        <v>249.35960591133005</v>
      </c>
    </row>
    <row r="27" spans="2:10" s="87" customFormat="1" x14ac:dyDescent="0.25">
      <c r="B27" s="91">
        <v>43204</v>
      </c>
      <c r="C27" s="5" t="s">
        <v>889</v>
      </c>
      <c r="D27" s="121"/>
      <c r="E27" s="63"/>
      <c r="F27" s="63"/>
      <c r="G27" s="63">
        <v>42000</v>
      </c>
      <c r="H27" s="63">
        <f t="shared" si="1"/>
        <v>-306804</v>
      </c>
      <c r="I27" s="59">
        <v>20.3</v>
      </c>
      <c r="J27" s="54">
        <f t="shared" si="2"/>
        <v>2068.9655172413791</v>
      </c>
    </row>
    <row r="28" spans="2:10" s="87" customFormat="1" x14ac:dyDescent="0.25">
      <c r="B28" s="91">
        <v>43218</v>
      </c>
      <c r="C28" s="5" t="s">
        <v>929</v>
      </c>
      <c r="D28" s="121"/>
      <c r="E28" s="63"/>
      <c r="F28" s="63"/>
      <c r="G28" s="63">
        <v>2000</v>
      </c>
      <c r="H28" s="63">
        <f t="shared" si="1"/>
        <v>-308804</v>
      </c>
      <c r="I28" s="60">
        <v>20.3</v>
      </c>
      <c r="J28" s="54">
        <f t="shared" si="2"/>
        <v>98.522167487684726</v>
      </c>
    </row>
    <row r="29" spans="2:10" s="87" customFormat="1" x14ac:dyDescent="0.25">
      <c r="B29" s="91">
        <v>43218</v>
      </c>
      <c r="C29" s="5" t="s">
        <v>439</v>
      </c>
      <c r="D29" s="121"/>
      <c r="E29" s="63"/>
      <c r="F29" s="63"/>
      <c r="G29" s="63">
        <v>17000</v>
      </c>
      <c r="H29" s="63">
        <f t="shared" si="1"/>
        <v>-325804</v>
      </c>
      <c r="I29" s="60">
        <v>20.3</v>
      </c>
      <c r="J29" s="54">
        <f t="shared" ref="J29:J32" si="3">(D29+E29+F29+G29)/I29</f>
        <v>837.4384236453202</v>
      </c>
    </row>
    <row r="30" spans="2:10" s="87" customFormat="1" x14ac:dyDescent="0.25">
      <c r="B30" s="91">
        <v>43218</v>
      </c>
      <c r="C30" s="5" t="s">
        <v>930</v>
      </c>
      <c r="D30" s="121"/>
      <c r="E30" s="63"/>
      <c r="F30" s="63"/>
      <c r="G30" s="63">
        <v>1000</v>
      </c>
      <c r="H30" s="63">
        <f t="shared" si="1"/>
        <v>-326804</v>
      </c>
      <c r="I30" s="60">
        <v>20.3</v>
      </c>
      <c r="J30" s="54">
        <f t="shared" si="3"/>
        <v>49.261083743842363</v>
      </c>
    </row>
    <row r="31" spans="2:10" s="87" customFormat="1" x14ac:dyDescent="0.25">
      <c r="B31" s="91">
        <v>43218</v>
      </c>
      <c r="C31" s="5" t="s">
        <v>931</v>
      </c>
      <c r="D31" s="121"/>
      <c r="E31" s="63"/>
      <c r="F31" s="63"/>
      <c r="G31" s="63">
        <v>1385</v>
      </c>
      <c r="H31" s="63">
        <f t="shared" si="1"/>
        <v>-328189</v>
      </c>
      <c r="I31" s="60">
        <v>20.3</v>
      </c>
      <c r="J31" s="54">
        <f t="shared" si="3"/>
        <v>68.226600985221665</v>
      </c>
    </row>
    <row r="32" spans="2:10" s="87" customFormat="1" x14ac:dyDescent="0.25">
      <c r="B32" s="91">
        <v>43234</v>
      </c>
      <c r="C32" s="5" t="s">
        <v>955</v>
      </c>
      <c r="D32" s="121"/>
      <c r="E32" s="63"/>
      <c r="F32" s="63"/>
      <c r="G32" s="63">
        <v>33000</v>
      </c>
      <c r="H32" s="63">
        <f t="shared" si="1"/>
        <v>-361189</v>
      </c>
      <c r="I32" s="60">
        <v>22.8</v>
      </c>
      <c r="J32" s="54">
        <f t="shared" si="3"/>
        <v>1447.3684210526314</v>
      </c>
    </row>
    <row r="33" spans="2:10" s="87" customFormat="1" x14ac:dyDescent="0.25">
      <c r="B33" s="91">
        <v>43234</v>
      </c>
      <c r="C33" s="5" t="s">
        <v>956</v>
      </c>
      <c r="D33" s="121"/>
      <c r="E33" s="63"/>
      <c r="F33" s="63"/>
      <c r="G33" s="63">
        <v>19000</v>
      </c>
      <c r="H33" s="63">
        <f t="shared" si="1"/>
        <v>-380189</v>
      </c>
      <c r="I33" s="60">
        <v>22.8</v>
      </c>
      <c r="J33" s="54">
        <f t="shared" ref="J33:J39" si="4">(D33+E33+F33+G33)/I33</f>
        <v>833.33333333333326</v>
      </c>
    </row>
    <row r="34" spans="2:10" s="87" customFormat="1" x14ac:dyDescent="0.25">
      <c r="B34" s="91">
        <v>43234</v>
      </c>
      <c r="C34" s="5" t="s">
        <v>957</v>
      </c>
      <c r="D34" s="121"/>
      <c r="E34" s="63"/>
      <c r="F34" s="63"/>
      <c r="G34" s="63">
        <v>800</v>
      </c>
      <c r="H34" s="63">
        <f t="shared" si="1"/>
        <v>-380989</v>
      </c>
      <c r="I34" s="60">
        <v>22.8</v>
      </c>
      <c r="J34" s="54">
        <f t="shared" si="4"/>
        <v>35.087719298245609</v>
      </c>
    </row>
    <row r="35" spans="2:10" s="87" customFormat="1" x14ac:dyDescent="0.25">
      <c r="B35" s="91">
        <v>43234</v>
      </c>
      <c r="C35" s="5" t="s">
        <v>958</v>
      </c>
      <c r="D35" s="121"/>
      <c r="E35" s="63"/>
      <c r="F35" s="63"/>
      <c r="G35" s="63">
        <v>24850</v>
      </c>
      <c r="H35" s="63">
        <f t="shared" si="1"/>
        <v>-405839</v>
      </c>
      <c r="I35" s="60">
        <v>22.8</v>
      </c>
      <c r="J35" s="54">
        <f t="shared" si="4"/>
        <v>1089.9122807017543</v>
      </c>
    </row>
    <row r="36" spans="2:10" s="87" customFormat="1" x14ac:dyDescent="0.25">
      <c r="B36" s="91">
        <v>43234</v>
      </c>
      <c r="C36" s="5" t="s">
        <v>959</v>
      </c>
      <c r="D36" s="121"/>
      <c r="E36" s="63"/>
      <c r="F36" s="63"/>
      <c r="G36" s="63">
        <v>1800</v>
      </c>
      <c r="H36" s="63">
        <f t="shared" si="1"/>
        <v>-407639</v>
      </c>
      <c r="I36" s="60">
        <v>22.8</v>
      </c>
      <c r="J36" s="54">
        <f t="shared" si="4"/>
        <v>78.94736842105263</v>
      </c>
    </row>
    <row r="37" spans="2:10" s="87" customFormat="1" x14ac:dyDescent="0.25">
      <c r="B37" s="91">
        <v>43234</v>
      </c>
      <c r="C37" s="5" t="s">
        <v>960</v>
      </c>
      <c r="D37" s="121"/>
      <c r="E37" s="63"/>
      <c r="F37" s="63"/>
      <c r="G37" s="63">
        <v>8141</v>
      </c>
      <c r="H37" s="63">
        <f t="shared" si="1"/>
        <v>-415780</v>
      </c>
      <c r="I37" s="60">
        <v>22.8</v>
      </c>
      <c r="J37" s="54">
        <f t="shared" si="4"/>
        <v>357.06140350877195</v>
      </c>
    </row>
    <row r="38" spans="2:10" s="87" customFormat="1" x14ac:dyDescent="0.25">
      <c r="B38" s="91">
        <v>43234</v>
      </c>
      <c r="C38" s="5" t="s">
        <v>439</v>
      </c>
      <c r="D38" s="121"/>
      <c r="E38" s="63"/>
      <c r="F38" s="63"/>
      <c r="G38" s="63">
        <v>17000</v>
      </c>
      <c r="H38" s="63">
        <f t="shared" si="1"/>
        <v>-432780</v>
      </c>
      <c r="I38" s="60">
        <v>22.8</v>
      </c>
      <c r="J38" s="54">
        <f t="shared" si="4"/>
        <v>745.61403508771923</v>
      </c>
    </row>
    <row r="39" spans="2:10" s="87" customFormat="1" x14ac:dyDescent="0.25">
      <c r="B39" s="91">
        <v>43245</v>
      </c>
      <c r="C39" s="5" t="s">
        <v>989</v>
      </c>
      <c r="D39" s="121"/>
      <c r="E39" s="63"/>
      <c r="F39" s="63"/>
      <c r="G39" s="63">
        <f>3180+24700</f>
        <v>27880</v>
      </c>
      <c r="H39" s="63">
        <f t="shared" si="1"/>
        <v>-460660</v>
      </c>
      <c r="I39" s="60">
        <v>24.8</v>
      </c>
      <c r="J39" s="54">
        <f t="shared" si="4"/>
        <v>1124.1935483870968</v>
      </c>
    </row>
    <row r="40" spans="2:10" s="87" customFormat="1" x14ac:dyDescent="0.25">
      <c r="B40" s="91">
        <v>43245</v>
      </c>
      <c r="C40" s="5" t="s">
        <v>986</v>
      </c>
      <c r="D40" s="121"/>
      <c r="E40" s="63"/>
      <c r="F40" s="63"/>
      <c r="G40" s="63">
        <v>6000</v>
      </c>
      <c r="H40" s="63">
        <f t="shared" si="1"/>
        <v>-466660</v>
      </c>
      <c r="I40" s="60">
        <v>24.8</v>
      </c>
      <c r="J40" s="54">
        <f t="shared" ref="J40:J45" si="5">(D40+E40+F40+G40)/I40</f>
        <v>241.93548387096774</v>
      </c>
    </row>
    <row r="41" spans="2:10" s="87" customFormat="1" x14ac:dyDescent="0.25">
      <c r="B41" s="91">
        <v>43245</v>
      </c>
      <c r="C41" s="5" t="s">
        <v>990</v>
      </c>
      <c r="D41" s="121"/>
      <c r="E41" s="63"/>
      <c r="F41" s="63"/>
      <c r="G41" s="63">
        <f>6700+18000</f>
        <v>24700</v>
      </c>
      <c r="H41" s="63">
        <f t="shared" si="1"/>
        <v>-491360</v>
      </c>
      <c r="I41" s="60">
        <v>24.8</v>
      </c>
      <c r="J41" s="54">
        <f t="shared" si="5"/>
        <v>995.96774193548379</v>
      </c>
    </row>
    <row r="42" spans="2:10" s="87" customFormat="1" x14ac:dyDescent="0.25">
      <c r="B42" s="91">
        <v>43245</v>
      </c>
      <c r="C42" s="5" t="s">
        <v>987</v>
      </c>
      <c r="D42" s="121"/>
      <c r="E42" s="63"/>
      <c r="F42" s="63"/>
      <c r="G42" s="63">
        <v>31755</v>
      </c>
      <c r="H42" s="63">
        <f t="shared" si="1"/>
        <v>-523115</v>
      </c>
      <c r="I42" s="60">
        <v>24.8</v>
      </c>
      <c r="J42" s="54">
        <f t="shared" si="5"/>
        <v>1280.4435483870968</v>
      </c>
    </row>
    <row r="43" spans="2:10" s="87" customFormat="1" x14ac:dyDescent="0.25">
      <c r="B43" s="91">
        <v>43245</v>
      </c>
      <c r="C43" s="5" t="s">
        <v>229</v>
      </c>
      <c r="D43" s="121"/>
      <c r="E43" s="63"/>
      <c r="F43" s="63"/>
      <c r="G43" s="63">
        <v>600</v>
      </c>
      <c r="H43" s="63">
        <f t="shared" si="1"/>
        <v>-523715</v>
      </c>
      <c r="I43" s="60">
        <v>24.8</v>
      </c>
      <c r="J43" s="54">
        <f t="shared" si="5"/>
        <v>24.193548387096772</v>
      </c>
    </row>
    <row r="44" spans="2:10" s="87" customFormat="1" x14ac:dyDescent="0.25">
      <c r="B44" s="91">
        <v>43245</v>
      </c>
      <c r="C44" s="5" t="s">
        <v>988</v>
      </c>
      <c r="D44" s="121"/>
      <c r="E44" s="63"/>
      <c r="F44" s="63"/>
      <c r="G44" s="63">
        <v>134080</v>
      </c>
      <c r="H44" s="63">
        <f t="shared" si="1"/>
        <v>-657795</v>
      </c>
      <c r="I44" s="60">
        <v>24.8</v>
      </c>
      <c r="J44" s="54">
        <f t="shared" si="5"/>
        <v>5406.4516129032254</v>
      </c>
    </row>
    <row r="45" spans="2:10" s="87" customFormat="1" x14ac:dyDescent="0.25">
      <c r="B45" s="91">
        <v>43253</v>
      </c>
      <c r="C45" s="5" t="s">
        <v>997</v>
      </c>
      <c r="D45" s="121"/>
      <c r="E45" s="63"/>
      <c r="F45" s="63"/>
      <c r="G45" s="63">
        <v>3000</v>
      </c>
      <c r="H45" s="63">
        <f t="shared" si="1"/>
        <v>-660795</v>
      </c>
      <c r="I45" s="60">
        <v>25.17</v>
      </c>
      <c r="J45" s="54">
        <f t="shared" si="5"/>
        <v>119.18951132300357</v>
      </c>
    </row>
    <row r="46" spans="2:10" s="87" customFormat="1" x14ac:dyDescent="0.25">
      <c r="B46" s="91">
        <v>43253</v>
      </c>
      <c r="C46" s="5" t="s">
        <v>998</v>
      </c>
      <c r="D46" s="136"/>
      <c r="E46" s="63"/>
      <c r="F46" s="98"/>
      <c r="G46" s="98">
        <v>33521</v>
      </c>
      <c r="H46" s="63">
        <f t="shared" si="1"/>
        <v>-694316</v>
      </c>
      <c r="I46" s="60">
        <v>25.17</v>
      </c>
      <c r="J46" s="54">
        <f t="shared" ref="J46:J52" si="6">(D46+E46+F46+G46)/I46</f>
        <v>1331.7838696861343</v>
      </c>
    </row>
    <row r="47" spans="2:10" s="87" customFormat="1" x14ac:dyDescent="0.25">
      <c r="B47" s="91">
        <v>43253</v>
      </c>
      <c r="C47" s="5" t="s">
        <v>999</v>
      </c>
      <c r="D47" s="136"/>
      <c r="E47" s="63"/>
      <c r="F47" s="98"/>
      <c r="G47" s="98">
        <v>20000</v>
      </c>
      <c r="H47" s="63">
        <f t="shared" si="1"/>
        <v>-714316</v>
      </c>
      <c r="I47" s="60">
        <v>25.17</v>
      </c>
      <c r="J47" s="54">
        <f t="shared" si="6"/>
        <v>794.59674215335713</v>
      </c>
    </row>
    <row r="48" spans="2:10" s="87" customFormat="1" x14ac:dyDescent="0.25">
      <c r="B48" s="91">
        <v>43253</v>
      </c>
      <c r="C48" s="5" t="s">
        <v>1000</v>
      </c>
      <c r="D48" s="136"/>
      <c r="E48" s="63"/>
      <c r="F48" s="98"/>
      <c r="G48" s="98">
        <v>18536</v>
      </c>
      <c r="H48" s="63">
        <f t="shared" si="1"/>
        <v>-732852</v>
      </c>
      <c r="I48" s="60">
        <v>25.17</v>
      </c>
      <c r="J48" s="54">
        <f t="shared" si="6"/>
        <v>736.43226062773135</v>
      </c>
    </row>
    <row r="49" spans="2:10" s="87" customFormat="1" x14ac:dyDescent="0.25">
      <c r="B49" s="91">
        <v>43253</v>
      </c>
      <c r="C49" s="5" t="s">
        <v>1001</v>
      </c>
      <c r="D49" s="136"/>
      <c r="E49" s="63"/>
      <c r="F49" s="98"/>
      <c r="G49" s="98">
        <v>1998</v>
      </c>
      <c r="H49" s="63">
        <f t="shared" si="1"/>
        <v>-734850</v>
      </c>
      <c r="I49" s="60">
        <v>25.17</v>
      </c>
      <c r="J49" s="54">
        <f t="shared" si="6"/>
        <v>79.380214541120381</v>
      </c>
    </row>
    <row r="50" spans="2:10" s="87" customFormat="1" x14ac:dyDescent="0.25">
      <c r="B50" s="91">
        <v>43253</v>
      </c>
      <c r="C50" s="5" t="s">
        <v>1002</v>
      </c>
      <c r="D50" s="136"/>
      <c r="E50" s="63"/>
      <c r="F50" s="98"/>
      <c r="G50" s="98">
        <v>19000</v>
      </c>
      <c r="H50" s="63">
        <f t="shared" si="1"/>
        <v>-753850</v>
      </c>
      <c r="I50" s="60">
        <v>25.17</v>
      </c>
      <c r="J50" s="54">
        <f t="shared" si="6"/>
        <v>754.86690504568924</v>
      </c>
    </row>
    <row r="51" spans="2:10" s="87" customFormat="1" x14ac:dyDescent="0.25">
      <c r="B51" s="91">
        <v>43253</v>
      </c>
      <c r="C51" s="5" t="s">
        <v>1003</v>
      </c>
      <c r="D51" s="136"/>
      <c r="E51" s="63"/>
      <c r="F51" s="98"/>
      <c r="G51" s="98">
        <v>26400</v>
      </c>
      <c r="H51" s="63">
        <f t="shared" si="1"/>
        <v>-780250</v>
      </c>
      <c r="I51" s="60">
        <v>25.17</v>
      </c>
      <c r="J51" s="54">
        <f t="shared" si="6"/>
        <v>1048.8676996424315</v>
      </c>
    </row>
    <row r="52" spans="2:10" s="87" customFormat="1" x14ac:dyDescent="0.25">
      <c r="B52" s="91">
        <v>43259</v>
      </c>
      <c r="C52" s="5" t="s">
        <v>1017</v>
      </c>
      <c r="D52" s="136"/>
      <c r="E52" s="63"/>
      <c r="F52" s="98"/>
      <c r="G52" s="98">
        <v>10000</v>
      </c>
      <c r="H52" s="63">
        <f t="shared" si="1"/>
        <v>-790250</v>
      </c>
      <c r="I52" s="60">
        <v>24.85</v>
      </c>
      <c r="J52" s="54">
        <f t="shared" si="6"/>
        <v>402.41448692152915</v>
      </c>
    </row>
    <row r="53" spans="2:10" s="87" customFormat="1" x14ac:dyDescent="0.25">
      <c r="B53" s="91">
        <v>43259</v>
      </c>
      <c r="C53" s="5" t="s">
        <v>1018</v>
      </c>
      <c r="D53" s="136"/>
      <c r="E53" s="63"/>
      <c r="F53" s="98"/>
      <c r="G53" s="98">
        <v>67040</v>
      </c>
      <c r="H53" s="63">
        <f t="shared" si="1"/>
        <v>-857290</v>
      </c>
      <c r="I53" s="60">
        <v>24.85</v>
      </c>
      <c r="J53" s="54">
        <f t="shared" ref="J53:J56" si="7">(D53+E53+F53+G53)/I53</f>
        <v>2697.7867203219316</v>
      </c>
    </row>
    <row r="54" spans="2:10" s="87" customFormat="1" x14ac:dyDescent="0.25">
      <c r="B54" s="91">
        <v>43259</v>
      </c>
      <c r="C54" s="5" t="s">
        <v>1019</v>
      </c>
      <c r="D54" s="136"/>
      <c r="E54" s="63"/>
      <c r="F54" s="98"/>
      <c r="G54" s="98">
        <v>700</v>
      </c>
      <c r="H54" s="63">
        <f t="shared" si="1"/>
        <v>-857990</v>
      </c>
      <c r="I54" s="60">
        <v>24.85</v>
      </c>
      <c r="J54" s="54">
        <f t="shared" si="7"/>
        <v>28.16901408450704</v>
      </c>
    </row>
    <row r="55" spans="2:10" s="87" customFormat="1" x14ac:dyDescent="0.25">
      <c r="B55" s="91">
        <v>43259</v>
      </c>
      <c r="C55" s="5" t="s">
        <v>1022</v>
      </c>
      <c r="D55" s="136"/>
      <c r="E55" s="63"/>
      <c r="F55" s="98"/>
      <c r="G55" s="98">
        <v>27774</v>
      </c>
      <c r="H55" s="63">
        <f t="shared" si="1"/>
        <v>-885764</v>
      </c>
      <c r="I55" s="60">
        <v>24.85</v>
      </c>
      <c r="J55" s="54">
        <f t="shared" si="7"/>
        <v>1117.6659959758551</v>
      </c>
    </row>
    <row r="56" spans="2:10" s="87" customFormat="1" x14ac:dyDescent="0.25">
      <c r="B56" s="91">
        <v>43267</v>
      </c>
      <c r="C56" s="5" t="s">
        <v>1038</v>
      </c>
      <c r="D56" s="136"/>
      <c r="E56" s="63"/>
      <c r="F56" s="98"/>
      <c r="G56" s="98">
        <v>3500</v>
      </c>
      <c r="H56" s="63">
        <f t="shared" si="1"/>
        <v>-889264</v>
      </c>
      <c r="I56" s="60">
        <v>27.2</v>
      </c>
      <c r="J56" s="54">
        <f t="shared" si="7"/>
        <v>128.6764705882353</v>
      </c>
    </row>
    <row r="57" spans="2:10" s="87" customFormat="1" x14ac:dyDescent="0.25">
      <c r="B57" s="91">
        <v>43267</v>
      </c>
      <c r="C57" s="5" t="s">
        <v>576</v>
      </c>
      <c r="D57" s="136"/>
      <c r="E57" s="63"/>
      <c r="F57" s="98"/>
      <c r="G57" s="98">
        <v>6400</v>
      </c>
      <c r="H57" s="63">
        <f t="shared" si="1"/>
        <v>-895664</v>
      </c>
      <c r="I57" s="60">
        <v>27.2</v>
      </c>
      <c r="J57" s="54">
        <f t="shared" ref="J57:J62" si="8">(D57+E57+F57+G57)/I57</f>
        <v>235.29411764705884</v>
      </c>
    </row>
    <row r="58" spans="2:10" s="87" customFormat="1" x14ac:dyDescent="0.25">
      <c r="B58" s="91">
        <v>43267</v>
      </c>
      <c r="C58" s="5" t="s">
        <v>1040</v>
      </c>
      <c r="D58" s="136"/>
      <c r="E58" s="63"/>
      <c r="F58" s="98"/>
      <c r="G58" s="98">
        <v>3600</v>
      </c>
      <c r="H58" s="63">
        <f t="shared" si="1"/>
        <v>-899264</v>
      </c>
      <c r="I58" s="60">
        <v>27.2</v>
      </c>
      <c r="J58" s="54">
        <f t="shared" si="8"/>
        <v>132.35294117647058</v>
      </c>
    </row>
    <row r="59" spans="2:10" s="87" customFormat="1" x14ac:dyDescent="0.25">
      <c r="B59" s="91">
        <v>43267</v>
      </c>
      <c r="C59" s="5" t="s">
        <v>569</v>
      </c>
      <c r="D59" s="136"/>
      <c r="E59" s="63"/>
      <c r="F59" s="98"/>
      <c r="G59" s="98">
        <v>20000</v>
      </c>
      <c r="H59" s="63">
        <f t="shared" si="1"/>
        <v>-919264</v>
      </c>
      <c r="I59" s="60">
        <v>27.2</v>
      </c>
      <c r="J59" s="54">
        <f t="shared" si="8"/>
        <v>735.2941176470589</v>
      </c>
    </row>
    <row r="60" spans="2:10" s="87" customFormat="1" x14ac:dyDescent="0.25">
      <c r="B60" s="91">
        <v>43267</v>
      </c>
      <c r="C60" s="5" t="s">
        <v>1043</v>
      </c>
      <c r="D60" s="136"/>
      <c r="E60" s="63"/>
      <c r="F60" s="98"/>
      <c r="G60" s="98">
        <v>15000</v>
      </c>
      <c r="H60" s="63">
        <f t="shared" si="1"/>
        <v>-934264</v>
      </c>
      <c r="I60" s="60">
        <v>27.2</v>
      </c>
      <c r="J60" s="54">
        <f t="shared" si="8"/>
        <v>551.47058823529414</v>
      </c>
    </row>
    <row r="61" spans="2:10" s="87" customFormat="1" x14ac:dyDescent="0.25">
      <c r="B61" s="91">
        <v>43267</v>
      </c>
      <c r="C61" s="5" t="s">
        <v>1044</v>
      </c>
      <c r="D61" s="136"/>
      <c r="E61" s="63"/>
      <c r="F61" s="98"/>
      <c r="G61" s="98">
        <v>2400</v>
      </c>
      <c r="H61" s="63">
        <f t="shared" si="1"/>
        <v>-936664</v>
      </c>
      <c r="I61" s="60">
        <v>27.2</v>
      </c>
      <c r="J61" s="54">
        <f t="shared" si="8"/>
        <v>88.235294117647058</v>
      </c>
    </row>
    <row r="62" spans="2:10" s="87" customFormat="1" x14ac:dyDescent="0.25">
      <c r="B62" s="91">
        <v>43267</v>
      </c>
      <c r="C62" s="5" t="s">
        <v>1045</v>
      </c>
      <c r="D62" s="136"/>
      <c r="E62" s="63"/>
      <c r="F62" s="98"/>
      <c r="G62" s="98">
        <f>3500+2000</f>
        <v>5500</v>
      </c>
      <c r="H62" s="63">
        <f t="shared" si="1"/>
        <v>-942164</v>
      </c>
      <c r="I62" s="60">
        <v>27.2</v>
      </c>
      <c r="J62" s="54">
        <f t="shared" si="8"/>
        <v>202.20588235294119</v>
      </c>
    </row>
    <row r="63" spans="2:10" s="87" customFormat="1" x14ac:dyDescent="0.25">
      <c r="B63" s="91">
        <v>43288</v>
      </c>
      <c r="C63" s="5" t="s">
        <v>1106</v>
      </c>
      <c r="D63" s="136"/>
      <c r="E63" s="63"/>
      <c r="F63" s="98"/>
      <c r="G63" s="98">
        <v>142500</v>
      </c>
      <c r="H63" s="63">
        <f t="shared" si="1"/>
        <v>-1084664</v>
      </c>
      <c r="I63" s="60">
        <v>28.5</v>
      </c>
      <c r="J63" s="54">
        <f t="shared" ref="J63:J65" si="9">(D63+E63+F63+G63)/I63</f>
        <v>5000</v>
      </c>
    </row>
    <row r="64" spans="2:10" s="87" customFormat="1" x14ac:dyDescent="0.25">
      <c r="B64" s="91">
        <v>43288</v>
      </c>
      <c r="C64" s="5" t="s">
        <v>1104</v>
      </c>
      <c r="D64" s="136"/>
      <c r="E64" s="63"/>
      <c r="F64" s="98"/>
      <c r="G64" s="98">
        <v>108000</v>
      </c>
      <c r="H64" s="63">
        <f t="shared" si="1"/>
        <v>-1192664</v>
      </c>
      <c r="I64" s="60">
        <v>27.9</v>
      </c>
      <c r="J64" s="54">
        <f t="shared" si="9"/>
        <v>3870.9677419354839</v>
      </c>
    </row>
    <row r="65" spans="2:10" s="87" customFormat="1" x14ac:dyDescent="0.25">
      <c r="B65" s="91">
        <v>43381</v>
      </c>
      <c r="C65" s="5" t="s">
        <v>1339</v>
      </c>
      <c r="D65" s="136"/>
      <c r="E65" s="63"/>
      <c r="F65" s="98"/>
      <c r="G65" s="98">
        <v>20000</v>
      </c>
      <c r="H65" s="63">
        <f t="shared" si="1"/>
        <v>-1212664</v>
      </c>
      <c r="I65" s="60">
        <v>38.5</v>
      </c>
      <c r="J65" s="54">
        <f t="shared" si="9"/>
        <v>519.48051948051943</v>
      </c>
    </row>
    <row r="66" spans="2:10" s="87" customFormat="1" x14ac:dyDescent="0.25">
      <c r="B66" s="91">
        <v>43381</v>
      </c>
      <c r="C66" s="5" t="s">
        <v>1340</v>
      </c>
      <c r="D66" s="136"/>
      <c r="E66" s="63"/>
      <c r="F66" s="98"/>
      <c r="G66" s="98">
        <v>19800</v>
      </c>
      <c r="H66" s="63">
        <f t="shared" si="1"/>
        <v>-1232464</v>
      </c>
      <c r="I66" s="60">
        <v>38.5</v>
      </c>
      <c r="J66" s="54">
        <f t="shared" ref="J66:J70" si="10">(D66+E66+F66+G66)/I66</f>
        <v>514.28571428571433</v>
      </c>
    </row>
    <row r="67" spans="2:10" s="87" customFormat="1" x14ac:dyDescent="0.25">
      <c r="B67" s="91">
        <v>43381</v>
      </c>
      <c r="C67" s="5" t="s">
        <v>1341</v>
      </c>
      <c r="D67" s="136"/>
      <c r="E67" s="63"/>
      <c r="F67" s="98"/>
      <c r="G67" s="98">
        <v>100000</v>
      </c>
      <c r="H67" s="63">
        <f t="shared" si="1"/>
        <v>-1332464</v>
      </c>
      <c r="I67" s="60">
        <v>38.5</v>
      </c>
      <c r="J67" s="54">
        <f t="shared" si="10"/>
        <v>2597.4025974025976</v>
      </c>
    </row>
    <row r="68" spans="2:10" s="87" customFormat="1" x14ac:dyDescent="0.25">
      <c r="B68" s="91">
        <v>43381</v>
      </c>
      <c r="C68" s="5" t="s">
        <v>1342</v>
      </c>
      <c r="D68" s="136"/>
      <c r="E68" s="63"/>
      <c r="F68" s="98"/>
      <c r="G68" s="98">
        <v>7800</v>
      </c>
      <c r="H68" s="63">
        <f t="shared" si="1"/>
        <v>-1340264</v>
      </c>
      <c r="I68" s="60">
        <v>38.5</v>
      </c>
      <c r="J68" s="54">
        <f t="shared" si="10"/>
        <v>202.59740259740261</v>
      </c>
    </row>
    <row r="69" spans="2:10" s="87" customFormat="1" x14ac:dyDescent="0.25">
      <c r="B69" s="91">
        <v>43381</v>
      </c>
      <c r="C69" s="5" t="s">
        <v>1165</v>
      </c>
      <c r="D69" s="136"/>
      <c r="E69" s="63"/>
      <c r="F69" s="98"/>
      <c r="G69" s="98">
        <v>12000</v>
      </c>
      <c r="H69" s="63">
        <f t="shared" si="1"/>
        <v>-1352264</v>
      </c>
      <c r="I69" s="60">
        <v>38.5</v>
      </c>
      <c r="J69" s="54">
        <f t="shared" si="10"/>
        <v>311.68831168831167</v>
      </c>
    </row>
    <row r="70" spans="2:10" s="87" customFormat="1" x14ac:dyDescent="0.25">
      <c r="B70" s="91">
        <v>43381</v>
      </c>
      <c r="C70" s="5" t="s">
        <v>1343</v>
      </c>
      <c r="D70" s="136"/>
      <c r="E70" s="63"/>
      <c r="F70" s="98"/>
      <c r="G70" s="98">
        <v>20000</v>
      </c>
      <c r="H70" s="63">
        <f t="shared" si="1"/>
        <v>-1372264</v>
      </c>
      <c r="I70" s="60">
        <v>38.5</v>
      </c>
      <c r="J70" s="54">
        <f t="shared" si="10"/>
        <v>519.48051948051943</v>
      </c>
    </row>
    <row r="71" spans="2:10" s="87" customFormat="1" x14ac:dyDescent="0.25">
      <c r="B71" s="91"/>
      <c r="C71" s="173"/>
      <c r="D71" s="136"/>
      <c r="E71" s="63"/>
      <c r="F71" s="98"/>
      <c r="G71" s="98"/>
      <c r="H71" s="63">
        <f t="shared" ref="H71:H100" si="11">+H70+F71-G71</f>
        <v>-1372264</v>
      </c>
      <c r="I71" s="60"/>
      <c r="J71" s="54"/>
    </row>
    <row r="72" spans="2:10" s="87" customFormat="1" x14ac:dyDescent="0.25">
      <c r="B72" s="91"/>
      <c r="C72" s="173"/>
      <c r="D72" s="136"/>
      <c r="E72" s="63"/>
      <c r="F72" s="98"/>
      <c r="G72" s="98"/>
      <c r="H72" s="63">
        <f t="shared" si="11"/>
        <v>-1372264</v>
      </c>
      <c r="I72" s="60"/>
      <c r="J72" s="54"/>
    </row>
    <row r="73" spans="2:10" s="87" customFormat="1" x14ac:dyDescent="0.25">
      <c r="B73" s="91"/>
      <c r="C73" s="173"/>
      <c r="D73" s="136"/>
      <c r="E73" s="63"/>
      <c r="F73" s="98"/>
      <c r="G73" s="98"/>
      <c r="H73" s="63">
        <f t="shared" si="11"/>
        <v>-1372264</v>
      </c>
      <c r="I73" s="60"/>
      <c r="J73" s="54"/>
    </row>
    <row r="74" spans="2:10" s="87" customFormat="1" x14ac:dyDescent="0.25">
      <c r="B74" s="91"/>
      <c r="C74" s="173"/>
      <c r="D74" s="136"/>
      <c r="E74" s="63"/>
      <c r="F74" s="98"/>
      <c r="G74" s="98"/>
      <c r="H74" s="63">
        <f t="shared" si="11"/>
        <v>-1372264</v>
      </c>
      <c r="I74" s="60"/>
      <c r="J74" s="54"/>
    </row>
    <row r="75" spans="2:10" s="87" customFormat="1" x14ac:dyDescent="0.25">
      <c r="B75" s="91"/>
      <c r="C75" s="205"/>
      <c r="D75" s="136"/>
      <c r="E75" s="63"/>
      <c r="F75" s="98"/>
      <c r="G75" s="98"/>
      <c r="H75" s="63">
        <f t="shared" si="11"/>
        <v>-1372264</v>
      </c>
      <c r="I75" s="60"/>
      <c r="J75" s="54"/>
    </row>
    <row r="76" spans="2:10" s="87" customFormat="1" x14ac:dyDescent="0.25">
      <c r="B76" s="91"/>
      <c r="C76" s="205"/>
      <c r="D76" s="136"/>
      <c r="E76" s="63"/>
      <c r="F76" s="98"/>
      <c r="G76" s="98"/>
      <c r="H76" s="63">
        <f t="shared" si="11"/>
        <v>-1372264</v>
      </c>
      <c r="I76" s="60"/>
      <c r="J76" s="54"/>
    </row>
    <row r="77" spans="2:10" s="87" customFormat="1" x14ac:dyDescent="0.25">
      <c r="B77" s="91"/>
      <c r="C77" s="175"/>
      <c r="D77" s="136"/>
      <c r="E77" s="63"/>
      <c r="F77" s="98"/>
      <c r="G77" s="98"/>
      <c r="H77" s="63">
        <f t="shared" si="11"/>
        <v>-1372264</v>
      </c>
      <c r="I77" s="60"/>
      <c r="J77" s="54"/>
    </row>
    <row r="78" spans="2:10" s="87" customFormat="1" x14ac:dyDescent="0.25">
      <c r="B78" s="91"/>
      <c r="C78" s="206"/>
      <c r="D78" s="136"/>
      <c r="E78" s="63"/>
      <c r="F78" s="98"/>
      <c r="G78" s="98"/>
      <c r="H78" s="63">
        <f t="shared" si="11"/>
        <v>-1372264</v>
      </c>
      <c r="I78" s="60"/>
      <c r="J78" s="54"/>
    </row>
    <row r="79" spans="2:10" s="87" customFormat="1" x14ac:dyDescent="0.25">
      <c r="B79" s="91"/>
      <c r="C79" s="206"/>
      <c r="D79" s="136"/>
      <c r="E79" s="63"/>
      <c r="F79" s="98"/>
      <c r="G79" s="98"/>
      <c r="H79" s="63">
        <f t="shared" si="11"/>
        <v>-1372264</v>
      </c>
      <c r="I79" s="60"/>
      <c r="J79" s="54"/>
    </row>
    <row r="80" spans="2:10" s="87" customFormat="1" x14ac:dyDescent="0.25">
      <c r="B80" s="91"/>
      <c r="C80" s="206"/>
      <c r="D80" s="136"/>
      <c r="E80" s="63"/>
      <c r="F80" s="98"/>
      <c r="G80" s="98"/>
      <c r="H80" s="63">
        <f t="shared" si="11"/>
        <v>-1372264</v>
      </c>
      <c r="I80" s="60"/>
      <c r="J80" s="54"/>
    </row>
    <row r="81" spans="2:10" s="87" customFormat="1" x14ac:dyDescent="0.25">
      <c r="B81" s="91"/>
      <c r="C81" s="206"/>
      <c r="D81" s="136"/>
      <c r="E81" s="63"/>
      <c r="F81" s="98"/>
      <c r="G81" s="98"/>
      <c r="H81" s="63">
        <f t="shared" si="11"/>
        <v>-1372264</v>
      </c>
      <c r="I81" s="60"/>
      <c r="J81" s="54"/>
    </row>
    <row r="82" spans="2:10" s="87" customFormat="1" x14ac:dyDescent="0.25">
      <c r="B82" s="91"/>
      <c r="C82" s="206"/>
      <c r="D82" s="136"/>
      <c r="E82" s="63"/>
      <c r="F82" s="98"/>
      <c r="G82" s="98"/>
      <c r="H82" s="63">
        <f t="shared" si="11"/>
        <v>-1372264</v>
      </c>
      <c r="I82" s="60"/>
      <c r="J82" s="54"/>
    </row>
    <row r="83" spans="2:10" s="87" customFormat="1" x14ac:dyDescent="0.25">
      <c r="B83" s="91"/>
      <c r="C83" s="206"/>
      <c r="D83" s="136"/>
      <c r="E83" s="63"/>
      <c r="F83" s="98"/>
      <c r="G83" s="98"/>
      <c r="H83" s="63">
        <f t="shared" si="11"/>
        <v>-1372264</v>
      </c>
      <c r="I83" s="60"/>
      <c r="J83" s="54"/>
    </row>
    <row r="84" spans="2:10" s="87" customFormat="1" x14ac:dyDescent="0.25">
      <c r="B84" s="91"/>
      <c r="C84" s="175"/>
      <c r="D84" s="136"/>
      <c r="E84" s="63"/>
      <c r="F84" s="98"/>
      <c r="G84" s="98"/>
      <c r="H84" s="63">
        <f t="shared" si="11"/>
        <v>-1372264</v>
      </c>
      <c r="I84" s="60"/>
      <c r="J84" s="54"/>
    </row>
    <row r="85" spans="2:10" s="87" customFormat="1" x14ac:dyDescent="0.25">
      <c r="B85" s="91"/>
      <c r="C85" s="173"/>
      <c r="D85" s="136"/>
      <c r="E85" s="63"/>
      <c r="F85" s="98"/>
      <c r="G85" s="98"/>
      <c r="H85" s="63">
        <f t="shared" si="11"/>
        <v>-1372264</v>
      </c>
      <c r="I85" s="60"/>
      <c r="J85" s="54"/>
    </row>
    <row r="86" spans="2:10" s="87" customFormat="1" x14ac:dyDescent="0.25">
      <c r="B86" s="91"/>
      <c r="C86" s="173"/>
      <c r="D86" s="136"/>
      <c r="E86" s="63"/>
      <c r="F86" s="98"/>
      <c r="G86" s="98"/>
      <c r="H86" s="63">
        <f t="shared" si="11"/>
        <v>-1372264</v>
      </c>
      <c r="I86" s="60"/>
      <c r="J86" s="54"/>
    </row>
    <row r="87" spans="2:10" s="87" customFormat="1" x14ac:dyDescent="0.25">
      <c r="B87" s="91"/>
      <c r="C87" s="173"/>
      <c r="D87" s="136"/>
      <c r="E87" s="63"/>
      <c r="F87" s="98"/>
      <c r="G87" s="98"/>
      <c r="H87" s="63">
        <f t="shared" si="11"/>
        <v>-1372264</v>
      </c>
      <c r="I87" s="60"/>
      <c r="J87" s="54"/>
    </row>
    <row r="88" spans="2:10" s="87" customFormat="1" x14ac:dyDescent="0.25">
      <c r="B88" s="91"/>
      <c r="C88" s="173"/>
      <c r="D88" s="136"/>
      <c r="E88" s="63"/>
      <c r="F88" s="98"/>
      <c r="G88" s="98"/>
      <c r="H88" s="63">
        <f t="shared" si="11"/>
        <v>-1372264</v>
      </c>
      <c r="I88" s="60"/>
      <c r="J88" s="54"/>
    </row>
    <row r="89" spans="2:10" s="87" customFormat="1" x14ac:dyDescent="0.25">
      <c r="B89" s="91"/>
      <c r="C89" s="68"/>
      <c r="D89" s="136"/>
      <c r="E89" s="63"/>
      <c r="F89" s="98"/>
      <c r="G89" s="98"/>
      <c r="H89" s="63">
        <f t="shared" si="11"/>
        <v>-1372264</v>
      </c>
      <c r="I89" s="60"/>
      <c r="J89" s="54"/>
    </row>
    <row r="90" spans="2:10" s="87" customFormat="1" x14ac:dyDescent="0.25">
      <c r="B90" s="91"/>
      <c r="C90" s="173"/>
      <c r="D90" s="136"/>
      <c r="E90" s="63"/>
      <c r="F90" s="98"/>
      <c r="G90" s="98"/>
      <c r="H90" s="63">
        <f t="shared" si="11"/>
        <v>-1372264</v>
      </c>
      <c r="I90" s="60"/>
      <c r="J90" s="54"/>
    </row>
    <row r="91" spans="2:10" s="87" customFormat="1" x14ac:dyDescent="0.25">
      <c r="B91" s="91"/>
      <c r="C91" s="173"/>
      <c r="D91" s="136"/>
      <c r="E91" s="63"/>
      <c r="F91" s="98"/>
      <c r="G91" s="98"/>
      <c r="H91" s="63">
        <f t="shared" si="11"/>
        <v>-1372264</v>
      </c>
      <c r="I91" s="60"/>
      <c r="J91" s="54"/>
    </row>
    <row r="92" spans="2:10" s="87" customFormat="1" x14ac:dyDescent="0.25">
      <c r="B92" s="91"/>
      <c r="C92" s="173"/>
      <c r="D92" s="136"/>
      <c r="E92" s="63"/>
      <c r="F92" s="98"/>
      <c r="G92" s="98"/>
      <c r="H92" s="63">
        <f t="shared" si="11"/>
        <v>-1372264</v>
      </c>
      <c r="I92" s="60"/>
      <c r="J92" s="262"/>
    </row>
    <row r="93" spans="2:10" s="87" customFormat="1" x14ac:dyDescent="0.25">
      <c r="B93" s="91"/>
      <c r="C93" s="173"/>
      <c r="D93" s="136"/>
      <c r="E93" s="63"/>
      <c r="F93" s="98"/>
      <c r="G93" s="98"/>
      <c r="H93" s="63">
        <f t="shared" si="11"/>
        <v>-1372264</v>
      </c>
      <c r="I93" s="60"/>
      <c r="J93" s="262"/>
    </row>
    <row r="94" spans="2:10" s="87" customFormat="1" x14ac:dyDescent="0.25">
      <c r="B94" s="91"/>
      <c r="C94" s="173"/>
      <c r="D94" s="136"/>
      <c r="E94" s="63"/>
      <c r="F94" s="98"/>
      <c r="G94" s="98"/>
      <c r="H94" s="63">
        <f t="shared" si="11"/>
        <v>-1372264</v>
      </c>
      <c r="I94" s="60"/>
      <c r="J94" s="121"/>
    </row>
    <row r="95" spans="2:10" s="87" customFormat="1" x14ac:dyDescent="0.25">
      <c r="B95" s="91"/>
      <c r="C95" s="68"/>
      <c r="D95" s="136"/>
      <c r="E95" s="63"/>
      <c r="F95" s="98"/>
      <c r="G95" s="98"/>
      <c r="H95" s="63">
        <f t="shared" si="11"/>
        <v>-1372264</v>
      </c>
      <c r="I95" s="60"/>
      <c r="J95" s="13"/>
    </row>
    <row r="96" spans="2:10" s="87" customFormat="1" x14ac:dyDescent="0.25">
      <c r="B96" s="91"/>
      <c r="C96" s="68"/>
      <c r="D96" s="136"/>
      <c r="E96" s="63"/>
      <c r="F96" s="98"/>
      <c r="G96" s="98"/>
      <c r="H96" s="63">
        <f t="shared" si="11"/>
        <v>-1372264</v>
      </c>
      <c r="I96" s="60"/>
      <c r="J96" s="13"/>
    </row>
    <row r="97" spans="2:10" s="87" customFormat="1" x14ac:dyDescent="0.25">
      <c r="B97" s="91"/>
      <c r="C97" s="68"/>
      <c r="D97" s="136"/>
      <c r="E97" s="63"/>
      <c r="F97" s="98"/>
      <c r="G97" s="98"/>
      <c r="H97" s="63">
        <f t="shared" si="11"/>
        <v>-1372264</v>
      </c>
      <c r="I97" s="60"/>
      <c r="J97" s="13"/>
    </row>
    <row r="98" spans="2:10" s="87" customFormat="1" x14ac:dyDescent="0.25">
      <c r="B98" s="91"/>
      <c r="C98" s="68"/>
      <c r="D98" s="136"/>
      <c r="E98" s="63"/>
      <c r="F98" s="98"/>
      <c r="G98" s="98"/>
      <c r="H98" s="63">
        <f t="shared" si="11"/>
        <v>-1372264</v>
      </c>
      <c r="I98" s="60"/>
      <c r="J98" s="13"/>
    </row>
    <row r="99" spans="2:10" s="87" customFormat="1" x14ac:dyDescent="0.25">
      <c r="B99" s="91"/>
      <c r="C99" s="68"/>
      <c r="D99" s="136"/>
      <c r="E99" s="63"/>
      <c r="F99" s="98"/>
      <c r="G99" s="98"/>
      <c r="H99" s="63">
        <f t="shared" si="11"/>
        <v>-1372264</v>
      </c>
      <c r="I99" s="60"/>
      <c r="J99" s="13"/>
    </row>
    <row r="100" spans="2:10" s="87" customFormat="1" ht="15.75" thickBot="1" x14ac:dyDescent="0.3">
      <c r="B100" s="91"/>
      <c r="C100" s="68"/>
      <c r="D100" s="136"/>
      <c r="E100" s="63"/>
      <c r="F100" s="98"/>
      <c r="G100" s="98"/>
      <c r="H100" s="63">
        <f t="shared" si="11"/>
        <v>-1372264</v>
      </c>
      <c r="I100" s="60"/>
      <c r="J100" s="13"/>
    </row>
    <row r="101" spans="2:10" ht="15.75" thickBot="1" x14ac:dyDescent="0.3">
      <c r="B101" s="78"/>
      <c r="C101" s="79"/>
      <c r="D101" s="209">
        <f>SUM(D5:D100)</f>
        <v>0</v>
      </c>
      <c r="E101" s="201"/>
      <c r="F101" s="210">
        <f>SUM(F5:F100)</f>
        <v>0</v>
      </c>
      <c r="G101" s="211">
        <f>SUM(G5:G100)</f>
        <v>1372264</v>
      </c>
      <c r="H101" s="200"/>
      <c r="I101" s="58"/>
      <c r="J101" s="136">
        <f>SUM(J5:J100)</f>
        <v>56093.82119793359</v>
      </c>
    </row>
    <row r="102" spans="2:10" x14ac:dyDescent="0.25">
      <c r="B102" s="1"/>
      <c r="C102" s="7"/>
      <c r="D102" s="114"/>
      <c r="E102" s="58"/>
      <c r="F102" s="58"/>
      <c r="G102" s="58"/>
      <c r="H102" s="58"/>
      <c r="I102" s="58"/>
      <c r="J102" s="3"/>
    </row>
    <row r="103" spans="2:10" x14ac:dyDescent="0.25">
      <c r="B103" s="1"/>
      <c r="C103" s="7"/>
      <c r="D103" s="114"/>
      <c r="E103" s="58"/>
      <c r="F103" s="58"/>
      <c r="G103" s="58"/>
      <c r="H103" s="58"/>
      <c r="I103" s="58"/>
      <c r="J103" s="3"/>
    </row>
    <row r="104" spans="2:10" x14ac:dyDescent="0.25">
      <c r="B104" s="1"/>
      <c r="C104" s="7"/>
      <c r="D104" s="114"/>
      <c r="E104" s="58"/>
      <c r="F104" s="58"/>
      <c r="G104" s="58"/>
      <c r="H104" s="58"/>
      <c r="I104" s="58"/>
      <c r="J104" s="3"/>
    </row>
    <row r="105" spans="2:10" x14ac:dyDescent="0.25">
      <c r="B105" s="1"/>
      <c r="C105" s="7"/>
      <c r="D105" s="114"/>
      <c r="E105" s="58"/>
      <c r="F105" s="58"/>
      <c r="G105" s="58"/>
      <c r="H105" s="58"/>
      <c r="I105" s="58"/>
      <c r="J105" s="3"/>
    </row>
    <row r="106" spans="2:10" ht="15.75" x14ac:dyDescent="0.25">
      <c r="B106" s="1"/>
      <c r="C106" s="84"/>
      <c r="D106" s="119"/>
      <c r="E106" s="58"/>
      <c r="F106" s="58"/>
      <c r="G106" s="58"/>
      <c r="H106" s="58"/>
      <c r="I106" s="58"/>
      <c r="J106" s="3"/>
    </row>
    <row r="107" spans="2:10" ht="15.75" x14ac:dyDescent="0.25">
      <c r="B107" s="1"/>
      <c r="C107" s="208"/>
      <c r="D107" s="119"/>
      <c r="E107" s="58"/>
      <c r="F107" s="58"/>
      <c r="G107" s="58"/>
      <c r="H107" s="58"/>
      <c r="I107" s="58"/>
      <c r="J107" s="3"/>
    </row>
    <row r="108" spans="2:10" ht="15.75" x14ac:dyDescent="0.25">
      <c r="B108" s="1"/>
      <c r="C108" s="208"/>
      <c r="D108" s="119"/>
      <c r="E108" s="58"/>
      <c r="F108" s="58"/>
      <c r="G108" s="58"/>
      <c r="H108" s="58"/>
      <c r="I108" s="58"/>
      <c r="J108" s="3"/>
    </row>
    <row r="109" spans="2:10" x14ac:dyDescent="0.25">
      <c r="B109" s="1"/>
      <c r="C109" s="7"/>
      <c r="D109" s="114"/>
      <c r="E109" s="58"/>
      <c r="F109" s="58"/>
      <c r="G109" s="58"/>
      <c r="H109" s="58"/>
      <c r="I109" s="58"/>
      <c r="J109" s="3"/>
    </row>
    <row r="110" spans="2:10" x14ac:dyDescent="0.25">
      <c r="B110" s="1"/>
      <c r="C110" s="7"/>
      <c r="D110" s="114"/>
      <c r="E110" s="58"/>
      <c r="F110" s="58"/>
      <c r="G110" s="58"/>
      <c r="H110" s="58"/>
      <c r="I110" s="58"/>
      <c r="J110" s="3"/>
    </row>
    <row r="111" spans="2:10" x14ac:dyDescent="0.25">
      <c r="B111" s="1"/>
      <c r="C111" s="7"/>
      <c r="D111" s="114"/>
      <c r="E111" s="58"/>
      <c r="F111" s="58"/>
      <c r="G111" s="58"/>
      <c r="H111" s="58"/>
      <c r="I111" s="58"/>
      <c r="J111" s="3"/>
    </row>
    <row r="112" spans="2:10" x14ac:dyDescent="0.25">
      <c r="B112" s="1"/>
      <c r="C112" s="7"/>
      <c r="D112" s="114"/>
      <c r="E112" s="58"/>
      <c r="F112" s="58"/>
      <c r="G112" s="58"/>
      <c r="H112" s="58"/>
      <c r="I112" s="58"/>
      <c r="J112" s="3"/>
    </row>
    <row r="113" spans="2:10" x14ac:dyDescent="0.25">
      <c r="B113" s="1"/>
      <c r="C113" s="7"/>
      <c r="D113" s="114"/>
      <c r="E113" s="58"/>
      <c r="F113" s="58"/>
      <c r="G113" s="58"/>
      <c r="H113" s="58"/>
      <c r="I113" s="58"/>
      <c r="J113" s="3"/>
    </row>
    <row r="114" spans="2:10" x14ac:dyDescent="0.25">
      <c r="B114" s="1"/>
      <c r="C114" s="7"/>
      <c r="D114" s="114"/>
      <c r="E114" s="58"/>
      <c r="F114" s="58"/>
      <c r="G114" s="58"/>
      <c r="H114" s="58"/>
      <c r="I114" s="58"/>
      <c r="J114" s="3"/>
    </row>
    <row r="115" spans="2:10" x14ac:dyDescent="0.25">
      <c r="B115" s="1"/>
      <c r="C115" s="7"/>
      <c r="D115" s="114"/>
      <c r="E115" s="58"/>
      <c r="F115" s="58"/>
      <c r="G115" s="58"/>
      <c r="H115" s="58"/>
      <c r="I115" s="58"/>
      <c r="J115" s="3"/>
    </row>
    <row r="116" spans="2:10" x14ac:dyDescent="0.25">
      <c r="B116" s="1"/>
      <c r="C116" s="7"/>
      <c r="D116" s="114"/>
      <c r="E116" s="58"/>
      <c r="F116" s="58"/>
      <c r="G116" s="58"/>
      <c r="H116" s="58"/>
      <c r="I116" s="58"/>
      <c r="J116" s="3"/>
    </row>
    <row r="117" spans="2:10" x14ac:dyDescent="0.25">
      <c r="B117" s="1"/>
      <c r="C117" s="7"/>
      <c r="D117" s="114"/>
      <c r="E117" s="58"/>
      <c r="F117" s="58"/>
      <c r="G117" s="58"/>
      <c r="H117" s="58"/>
      <c r="I117" s="58"/>
      <c r="J117" s="3"/>
    </row>
    <row r="118" spans="2:10" x14ac:dyDescent="0.25">
      <c r="B118" s="1"/>
      <c r="C118" s="7"/>
      <c r="D118" s="114"/>
      <c r="E118" s="58"/>
      <c r="F118" s="58"/>
      <c r="G118" s="58"/>
      <c r="H118" s="58"/>
      <c r="I118" s="58"/>
      <c r="J118" s="3"/>
    </row>
    <row r="119" spans="2:10" x14ac:dyDescent="0.25">
      <c r="B119" s="1"/>
      <c r="C119" s="7"/>
      <c r="D119" s="114"/>
      <c r="E119" s="58"/>
      <c r="F119" s="58"/>
      <c r="G119" s="58"/>
      <c r="H119" s="58"/>
      <c r="I119" s="58"/>
      <c r="J119" s="3"/>
    </row>
    <row r="120" spans="2:10" x14ac:dyDescent="0.25">
      <c r="B120" s="1"/>
      <c r="C120" s="7"/>
      <c r="D120" s="114"/>
      <c r="E120" s="58"/>
      <c r="F120" s="58"/>
      <c r="G120" s="58"/>
      <c r="H120" s="58"/>
      <c r="I120" s="58"/>
      <c r="J120" s="3"/>
    </row>
    <row r="121" spans="2:10" x14ac:dyDescent="0.25">
      <c r="B121" s="1"/>
      <c r="C121" s="7"/>
      <c r="D121" s="114"/>
      <c r="E121" s="58"/>
      <c r="F121" s="58"/>
      <c r="G121" s="58"/>
      <c r="H121" s="58"/>
      <c r="I121" s="58"/>
      <c r="J121" s="3"/>
    </row>
    <row r="122" spans="2:10" x14ac:dyDescent="0.25">
      <c r="B122" s="1"/>
      <c r="C122" s="7"/>
      <c r="D122" s="114"/>
      <c r="E122" s="58"/>
      <c r="F122" s="58"/>
      <c r="G122" s="58"/>
      <c r="H122" s="58"/>
      <c r="I122" s="58"/>
      <c r="J122" s="3"/>
    </row>
    <row r="123" spans="2:10" x14ac:dyDescent="0.25">
      <c r="B123" s="1"/>
      <c r="C123" s="7"/>
      <c r="D123" s="114"/>
      <c r="E123" s="58"/>
      <c r="F123" s="58"/>
      <c r="G123" s="58"/>
      <c r="H123" s="58"/>
      <c r="I123" s="58"/>
      <c r="J123" s="3"/>
    </row>
    <row r="124" spans="2:10" x14ac:dyDescent="0.25">
      <c r="B124" s="1"/>
      <c r="C124" s="7"/>
      <c r="D124" s="114"/>
      <c r="E124" s="58"/>
      <c r="F124" s="58"/>
      <c r="G124" s="58"/>
      <c r="H124" s="58"/>
      <c r="I124" s="58"/>
      <c r="J124" s="3"/>
    </row>
    <row r="125" spans="2:10" x14ac:dyDescent="0.25">
      <c r="B125" s="1"/>
      <c r="C125" s="7"/>
      <c r="D125" s="114"/>
      <c r="E125" s="58"/>
      <c r="F125" s="58"/>
      <c r="G125" s="58"/>
      <c r="H125" s="58"/>
      <c r="I125" s="58"/>
      <c r="J125" s="3"/>
    </row>
    <row r="126" spans="2:10" x14ac:dyDescent="0.25">
      <c r="B126" s="1"/>
      <c r="C126" s="7"/>
      <c r="D126" s="114"/>
      <c r="E126" s="58"/>
      <c r="F126" s="58"/>
      <c r="G126" s="58"/>
      <c r="H126" s="58"/>
      <c r="I126" s="58"/>
      <c r="J126" s="3"/>
    </row>
    <row r="127" spans="2:10" x14ac:dyDescent="0.25">
      <c r="B127" s="1"/>
      <c r="C127" s="7"/>
      <c r="D127" s="114"/>
      <c r="E127" s="58"/>
      <c r="F127" s="58"/>
      <c r="G127" s="58"/>
      <c r="H127" s="58"/>
      <c r="I127" s="58"/>
      <c r="J127" s="3"/>
    </row>
    <row r="128" spans="2:10" x14ac:dyDescent="0.25">
      <c r="B128" s="1"/>
      <c r="C128" s="7"/>
      <c r="D128" s="114"/>
      <c r="E128" s="58"/>
      <c r="F128" s="58"/>
      <c r="G128" s="58"/>
      <c r="H128" s="58"/>
      <c r="I128" s="58"/>
      <c r="J128" s="3"/>
    </row>
    <row r="129" spans="2:10" x14ac:dyDescent="0.25">
      <c r="B129" s="1"/>
      <c r="C129" s="7"/>
      <c r="D129" s="114"/>
      <c r="E129" s="58"/>
      <c r="F129" s="58"/>
      <c r="G129" s="58"/>
      <c r="H129" s="58"/>
      <c r="I129" s="58"/>
      <c r="J129" s="3"/>
    </row>
    <row r="130" spans="2:10" x14ac:dyDescent="0.25">
      <c r="B130" s="1"/>
      <c r="C130" s="7"/>
      <c r="D130" s="114"/>
      <c r="E130" s="58"/>
      <c r="F130" s="58"/>
      <c r="G130" s="58"/>
      <c r="H130" s="58"/>
      <c r="I130" s="58"/>
      <c r="J130" s="3"/>
    </row>
    <row r="131" spans="2:10" x14ac:dyDescent="0.25">
      <c r="B131" s="1"/>
      <c r="C131" s="7"/>
      <c r="D131" s="114"/>
      <c r="E131" s="58"/>
      <c r="F131" s="58"/>
      <c r="G131" s="58"/>
      <c r="H131" s="58"/>
      <c r="I131" s="58"/>
      <c r="J131" s="3"/>
    </row>
    <row r="132" spans="2:10" x14ac:dyDescent="0.25">
      <c r="B132" s="1"/>
      <c r="C132" s="7"/>
      <c r="D132" s="114"/>
      <c r="E132" s="58"/>
      <c r="F132" s="58"/>
      <c r="G132" s="58"/>
      <c r="H132" s="58"/>
      <c r="I132" s="58"/>
      <c r="J132" s="3"/>
    </row>
    <row r="133" spans="2:10" x14ac:dyDescent="0.25">
      <c r="B133" s="1"/>
      <c r="C133" s="7"/>
      <c r="D133" s="114"/>
      <c r="E133" s="58"/>
      <c r="F133" s="58"/>
      <c r="G133" s="58"/>
      <c r="H133" s="58"/>
      <c r="I133" s="58"/>
      <c r="J133" s="3"/>
    </row>
    <row r="134" spans="2:10" x14ac:dyDescent="0.25">
      <c r="B134" s="1"/>
      <c r="C134" s="7"/>
      <c r="D134" s="114"/>
      <c r="E134" s="58"/>
      <c r="F134" s="58"/>
      <c r="G134" s="58"/>
      <c r="H134" s="58"/>
      <c r="I134" s="58"/>
      <c r="J134" s="3"/>
    </row>
    <row r="135" spans="2:10" x14ac:dyDescent="0.25">
      <c r="B135" s="1"/>
      <c r="C135" s="7"/>
      <c r="D135" s="114"/>
      <c r="E135" s="58"/>
      <c r="F135" s="58"/>
      <c r="G135" s="58"/>
      <c r="H135" s="58"/>
      <c r="I135" s="58"/>
      <c r="J135" s="3"/>
    </row>
    <row r="136" spans="2:10" x14ac:dyDescent="0.25">
      <c r="B136" s="1"/>
      <c r="C136" s="7"/>
      <c r="D136" s="114"/>
      <c r="E136" s="58"/>
      <c r="F136" s="58"/>
      <c r="G136" s="58"/>
      <c r="H136" s="58"/>
      <c r="I136" s="58"/>
      <c r="J136" s="3"/>
    </row>
    <row r="137" spans="2:10" x14ac:dyDescent="0.25">
      <c r="B137" s="1"/>
      <c r="C137" s="7"/>
      <c r="D137" s="114"/>
      <c r="E137" s="58"/>
      <c r="F137" s="58"/>
      <c r="G137" s="58"/>
      <c r="H137" s="58"/>
      <c r="I137" s="58"/>
      <c r="J137" s="3"/>
    </row>
    <row r="138" spans="2:10" x14ac:dyDescent="0.25">
      <c r="B138" s="1"/>
      <c r="C138" s="7"/>
      <c r="D138" s="114"/>
      <c r="E138" s="58"/>
      <c r="F138" s="58"/>
      <c r="G138" s="58"/>
      <c r="H138" s="58"/>
      <c r="I138" s="58"/>
      <c r="J138" s="3"/>
    </row>
    <row r="139" spans="2:10" x14ac:dyDescent="0.25">
      <c r="B139" s="1"/>
      <c r="C139" s="7"/>
      <c r="D139" s="114"/>
      <c r="E139" s="58"/>
      <c r="F139" s="58"/>
      <c r="G139" s="58"/>
      <c r="H139" s="58"/>
      <c r="I139" s="58"/>
      <c r="J139" s="3"/>
    </row>
    <row r="140" spans="2:10" x14ac:dyDescent="0.25">
      <c r="B140" s="1"/>
      <c r="C140" s="7"/>
      <c r="D140" s="114"/>
      <c r="E140" s="58"/>
      <c r="F140" s="58"/>
      <c r="G140" s="58"/>
      <c r="H140" s="58"/>
      <c r="I140" s="58"/>
      <c r="J140" s="3"/>
    </row>
    <row r="141" spans="2:10" x14ac:dyDescent="0.25">
      <c r="B141" s="1"/>
      <c r="C141" s="7"/>
      <c r="D141" s="114"/>
      <c r="E141" s="58"/>
      <c r="F141" s="58"/>
      <c r="G141" s="58"/>
      <c r="H141" s="58"/>
      <c r="I141" s="58"/>
      <c r="J141" s="3"/>
    </row>
    <row r="142" spans="2:10" x14ac:dyDescent="0.25">
      <c r="B142" s="1"/>
      <c r="C142" s="7"/>
      <c r="D142" s="114"/>
      <c r="E142" s="58"/>
      <c r="F142" s="58"/>
      <c r="G142" s="58"/>
      <c r="H142" s="58"/>
      <c r="I142" s="58"/>
      <c r="J142" s="3"/>
    </row>
    <row r="143" spans="2:10" x14ac:dyDescent="0.25">
      <c r="B143" s="1"/>
      <c r="C143" s="7"/>
      <c r="D143" s="114"/>
      <c r="E143" s="58"/>
      <c r="F143" s="58"/>
      <c r="G143" s="58"/>
      <c r="H143" s="58"/>
      <c r="I143" s="58"/>
      <c r="J143" s="3"/>
    </row>
    <row r="144" spans="2:10" x14ac:dyDescent="0.25">
      <c r="B144" s="1"/>
      <c r="C144" s="7"/>
      <c r="D144" s="114"/>
      <c r="E144" s="58"/>
      <c r="F144" s="58"/>
      <c r="G144" s="58"/>
      <c r="H144" s="58"/>
      <c r="I144" s="58"/>
      <c r="J144" s="3"/>
    </row>
    <row r="145" spans="2:10" x14ac:dyDescent="0.25">
      <c r="B145" s="1"/>
      <c r="C145" s="7"/>
      <c r="D145" s="114"/>
      <c r="E145" s="58"/>
      <c r="F145" s="58"/>
      <c r="G145" s="58"/>
      <c r="H145" s="58"/>
      <c r="I145" s="58"/>
      <c r="J145" s="3"/>
    </row>
    <row r="146" spans="2:10" x14ac:dyDescent="0.25">
      <c r="B146" s="1"/>
      <c r="C146" s="7"/>
      <c r="D146" s="114"/>
      <c r="E146" s="58"/>
      <c r="F146" s="58"/>
      <c r="G146" s="58"/>
      <c r="H146" s="58"/>
      <c r="I146" s="58"/>
      <c r="J146" s="3"/>
    </row>
    <row r="147" spans="2:10" x14ac:dyDescent="0.25">
      <c r="B147" s="1"/>
      <c r="C147" s="7"/>
      <c r="D147" s="114"/>
      <c r="E147" s="58"/>
      <c r="F147" s="58"/>
      <c r="G147" s="58"/>
      <c r="H147" s="58"/>
      <c r="I147" s="58"/>
      <c r="J147" s="3"/>
    </row>
    <row r="148" spans="2:10" x14ac:dyDescent="0.25">
      <c r="B148" s="1"/>
      <c r="C148" s="7"/>
      <c r="D148" s="114"/>
      <c r="E148" s="58"/>
      <c r="F148" s="58"/>
      <c r="G148" s="58"/>
      <c r="H148" s="58"/>
      <c r="I148" s="58"/>
      <c r="J148" s="3"/>
    </row>
    <row r="149" spans="2:10" x14ac:dyDescent="0.25">
      <c r="B149" s="1"/>
      <c r="C149" s="7"/>
      <c r="D149" s="114"/>
      <c r="E149" s="58"/>
      <c r="F149" s="58"/>
      <c r="G149" s="58"/>
      <c r="H149" s="58"/>
      <c r="I149" s="58"/>
      <c r="J149" s="3"/>
    </row>
    <row r="150" spans="2:10" x14ac:dyDescent="0.25">
      <c r="B150" s="1"/>
      <c r="C150" s="7"/>
      <c r="D150" s="114"/>
      <c r="E150" s="58"/>
      <c r="F150" s="58"/>
      <c r="G150" s="58"/>
      <c r="H150" s="58"/>
      <c r="I150" s="58"/>
      <c r="J150" s="3"/>
    </row>
    <row r="151" spans="2:10" x14ac:dyDescent="0.25">
      <c r="B151" s="1"/>
      <c r="C151" s="7"/>
      <c r="D151" s="114"/>
      <c r="E151" s="58"/>
      <c r="F151" s="58"/>
      <c r="G151" s="58"/>
      <c r="H151" s="58"/>
      <c r="I151" s="58"/>
      <c r="J151" s="3"/>
    </row>
    <row r="152" spans="2:10" x14ac:dyDescent="0.25">
      <c r="B152" s="1"/>
      <c r="C152" s="7"/>
      <c r="D152" s="114"/>
      <c r="E152" s="58"/>
      <c r="F152" s="58"/>
      <c r="G152" s="58"/>
      <c r="H152" s="58"/>
      <c r="I152" s="58"/>
      <c r="J152" s="3"/>
    </row>
    <row r="153" spans="2:10" x14ac:dyDescent="0.25">
      <c r="B153" s="1"/>
      <c r="C153" s="7"/>
      <c r="D153" s="114"/>
      <c r="E153" s="58"/>
      <c r="F153" s="58"/>
      <c r="G153" s="58"/>
      <c r="H153" s="58"/>
      <c r="I153" s="58"/>
      <c r="J153" s="3"/>
    </row>
    <row r="154" spans="2:10" x14ac:dyDescent="0.25">
      <c r="B154" s="1"/>
      <c r="C154" s="7"/>
      <c r="D154" s="114"/>
      <c r="E154" s="58"/>
      <c r="F154" s="58"/>
      <c r="G154" s="58"/>
      <c r="H154" s="58"/>
      <c r="I154" s="58"/>
      <c r="J154" s="3"/>
    </row>
    <row r="155" spans="2:10" x14ac:dyDescent="0.25">
      <c r="B155" s="1"/>
      <c r="C155" s="7"/>
      <c r="D155" s="114"/>
      <c r="E155" s="58"/>
      <c r="F155" s="58"/>
      <c r="G155" s="58"/>
      <c r="H155" s="58"/>
      <c r="I155" s="58"/>
      <c r="J155" s="3"/>
    </row>
    <row r="156" spans="2:10" x14ac:dyDescent="0.25">
      <c r="B156" s="1"/>
      <c r="C156" s="7"/>
      <c r="D156" s="114"/>
      <c r="E156" s="58"/>
      <c r="F156" s="58"/>
      <c r="G156" s="58"/>
      <c r="H156" s="58"/>
      <c r="I156" s="58"/>
      <c r="J156" s="3"/>
    </row>
    <row r="157" spans="2:10" x14ac:dyDescent="0.25">
      <c r="B157" s="1"/>
      <c r="C157" s="7"/>
      <c r="D157" s="114"/>
      <c r="E157" s="58"/>
      <c r="F157" s="58"/>
      <c r="G157" s="58"/>
      <c r="H157" s="58"/>
      <c r="I157" s="58"/>
      <c r="J157" s="3"/>
    </row>
    <row r="158" spans="2:10" x14ac:dyDescent="0.25">
      <c r="B158" s="1"/>
      <c r="C158" s="7"/>
      <c r="D158" s="114"/>
      <c r="E158" s="58"/>
      <c r="F158" s="58"/>
      <c r="G158" s="58"/>
      <c r="H158" s="58"/>
      <c r="I158" s="58"/>
      <c r="J158" s="3"/>
    </row>
    <row r="159" spans="2:10" x14ac:dyDescent="0.25">
      <c r="B159" s="1"/>
      <c r="C159" s="7"/>
      <c r="D159" s="114"/>
      <c r="E159" s="58"/>
      <c r="F159" s="58"/>
      <c r="G159" s="58"/>
      <c r="H159" s="58"/>
      <c r="I159" s="58"/>
      <c r="J159" s="3"/>
    </row>
    <row r="160" spans="2:10" x14ac:dyDescent="0.25">
      <c r="B160" s="1"/>
      <c r="C160" s="7"/>
      <c r="D160" s="114"/>
      <c r="E160" s="58"/>
      <c r="F160" s="58"/>
      <c r="G160" s="58"/>
      <c r="H160" s="58"/>
      <c r="I160" s="58"/>
      <c r="J160" s="3"/>
    </row>
    <row r="161" spans="2:10" x14ac:dyDescent="0.25">
      <c r="B161" s="1"/>
      <c r="C161" s="7"/>
      <c r="D161" s="114"/>
      <c r="E161" s="58"/>
      <c r="F161" s="58"/>
      <c r="G161" s="58"/>
      <c r="H161" s="58"/>
      <c r="I161" s="58"/>
      <c r="J161" s="3"/>
    </row>
    <row r="162" spans="2:10" x14ac:dyDescent="0.25">
      <c r="B162" s="1"/>
      <c r="C162" s="7"/>
      <c r="D162" s="114"/>
      <c r="E162" s="58"/>
      <c r="F162" s="58"/>
      <c r="G162" s="58"/>
      <c r="H162" s="58"/>
      <c r="I162" s="58"/>
      <c r="J162" s="3"/>
    </row>
    <row r="163" spans="2:10" x14ac:dyDescent="0.25">
      <c r="B163" s="1"/>
      <c r="C163" s="7"/>
      <c r="D163" s="114"/>
      <c r="E163" s="58"/>
      <c r="F163" s="58"/>
      <c r="G163" s="58"/>
      <c r="H163" s="58"/>
      <c r="I163" s="58"/>
      <c r="J163" s="3"/>
    </row>
    <row r="164" spans="2:10" x14ac:dyDescent="0.25">
      <c r="B164" s="1"/>
      <c r="C164" s="7"/>
      <c r="D164" s="114"/>
      <c r="E164" s="58"/>
      <c r="F164" s="58"/>
      <c r="G164" s="58"/>
      <c r="H164" s="58"/>
      <c r="I164" s="58"/>
      <c r="J164" s="3"/>
    </row>
    <row r="165" spans="2:10" x14ac:dyDescent="0.25">
      <c r="B165" s="1"/>
      <c r="C165" s="7"/>
      <c r="D165" s="114"/>
      <c r="E165" s="58"/>
      <c r="F165" s="58"/>
      <c r="G165" s="58"/>
      <c r="H165" s="58"/>
      <c r="I165" s="58"/>
      <c r="J165" s="3"/>
    </row>
    <row r="166" spans="2:10" x14ac:dyDescent="0.25">
      <c r="B166" s="1"/>
      <c r="C166" s="7"/>
      <c r="D166" s="114"/>
      <c r="E166" s="58"/>
      <c r="F166" s="58"/>
      <c r="G166" s="58"/>
      <c r="H166" s="58"/>
      <c r="I166" s="58"/>
      <c r="J166" s="3"/>
    </row>
    <row r="167" spans="2:10" x14ac:dyDescent="0.25">
      <c r="B167" s="1"/>
      <c r="C167" s="7"/>
      <c r="D167" s="114"/>
      <c r="E167" s="58"/>
      <c r="F167" s="58"/>
      <c r="G167" s="58"/>
      <c r="H167" s="58"/>
      <c r="I167" s="58"/>
      <c r="J167" s="3"/>
    </row>
    <row r="168" spans="2:10" x14ac:dyDescent="0.25">
      <c r="B168" s="1"/>
      <c r="C168" s="7"/>
      <c r="D168" s="114"/>
      <c r="E168" s="58"/>
      <c r="F168" s="58"/>
      <c r="G168" s="58"/>
      <c r="H168" s="58"/>
      <c r="I168" s="58"/>
      <c r="J168" s="3"/>
    </row>
    <row r="169" spans="2:10" x14ac:dyDescent="0.25">
      <c r="B169" s="1"/>
      <c r="C169" s="7"/>
      <c r="D169" s="114"/>
      <c r="E169" s="58"/>
      <c r="F169" s="58"/>
      <c r="G169" s="58"/>
      <c r="H169" s="58"/>
      <c r="I169" s="58"/>
      <c r="J169" s="3"/>
    </row>
    <row r="170" spans="2:10" x14ac:dyDescent="0.25">
      <c r="B170" s="1"/>
      <c r="C170" s="7"/>
      <c r="D170" s="114"/>
      <c r="E170" s="58"/>
      <c r="F170" s="58"/>
      <c r="G170" s="58"/>
      <c r="H170" s="58"/>
      <c r="I170" s="58"/>
      <c r="J170" s="3"/>
    </row>
    <row r="171" spans="2:10" x14ac:dyDescent="0.25">
      <c r="B171" s="1"/>
      <c r="C171" s="7"/>
      <c r="D171" s="114"/>
      <c r="E171" s="58"/>
      <c r="F171" s="58"/>
      <c r="G171" s="58"/>
      <c r="H171" s="58"/>
      <c r="I171" s="58"/>
      <c r="J171" s="3"/>
    </row>
    <row r="172" spans="2:10" x14ac:dyDescent="0.25">
      <c r="B172" s="1"/>
      <c r="C172" s="7"/>
      <c r="D172" s="114"/>
      <c r="E172" s="58"/>
      <c r="F172" s="58"/>
      <c r="G172" s="58"/>
      <c r="H172" s="58"/>
      <c r="I172" s="58"/>
      <c r="J172" s="3"/>
    </row>
    <row r="173" spans="2:10" x14ac:dyDescent="0.25">
      <c r="B173" s="1"/>
      <c r="C173" s="7"/>
      <c r="D173" s="114"/>
      <c r="E173" s="58"/>
      <c r="F173" s="58"/>
      <c r="G173" s="58"/>
      <c r="H173" s="58"/>
      <c r="I173" s="58"/>
      <c r="J173" s="3"/>
    </row>
    <row r="174" spans="2:10" x14ac:dyDescent="0.25">
      <c r="B174" s="1"/>
      <c r="C174" s="7"/>
      <c r="D174" s="114"/>
      <c r="E174" s="58"/>
      <c r="F174" s="58"/>
      <c r="G174" s="58"/>
      <c r="H174" s="58"/>
      <c r="I174" s="58"/>
      <c r="J174" s="3"/>
    </row>
    <row r="175" spans="2:10" x14ac:dyDescent="0.25">
      <c r="B175" s="1"/>
      <c r="C175" s="7"/>
      <c r="D175" s="114"/>
      <c r="E175" s="58"/>
      <c r="F175" s="58"/>
      <c r="G175" s="58"/>
      <c r="H175" s="58"/>
      <c r="I175" s="58"/>
      <c r="J175" s="3"/>
    </row>
    <row r="176" spans="2:10" x14ac:dyDescent="0.25">
      <c r="B176" s="1"/>
      <c r="C176" s="7"/>
      <c r="D176" s="114"/>
      <c r="E176" s="58"/>
      <c r="F176" s="58"/>
      <c r="G176" s="58"/>
      <c r="H176" s="58"/>
      <c r="I176" s="58"/>
      <c r="J176" s="3"/>
    </row>
    <row r="177" spans="2:10" x14ac:dyDescent="0.25">
      <c r="B177" s="1"/>
      <c r="C177" s="7"/>
      <c r="D177" s="114"/>
      <c r="E177" s="58"/>
      <c r="F177" s="58"/>
      <c r="G177" s="58"/>
      <c r="H177" s="58"/>
      <c r="I177" s="58"/>
      <c r="J177" s="3"/>
    </row>
    <row r="178" spans="2:10" x14ac:dyDescent="0.25">
      <c r="B178" s="1"/>
      <c r="C178" s="7"/>
      <c r="D178" s="114"/>
      <c r="E178" s="58"/>
      <c r="F178" s="58"/>
      <c r="G178" s="58"/>
      <c r="H178" s="58"/>
      <c r="I178" s="58"/>
      <c r="J178" s="3"/>
    </row>
    <row r="179" spans="2:10" x14ac:dyDescent="0.25">
      <c r="B179" s="1"/>
      <c r="C179" s="7"/>
      <c r="D179" s="114"/>
      <c r="E179" s="58"/>
      <c r="F179" s="58"/>
      <c r="G179" s="58"/>
      <c r="H179" s="58"/>
      <c r="I179" s="58"/>
      <c r="J179" s="3"/>
    </row>
    <row r="180" spans="2:10" x14ac:dyDescent="0.25">
      <c r="B180" s="1"/>
      <c r="C180" s="7"/>
      <c r="D180" s="114"/>
      <c r="E180" s="58"/>
      <c r="F180" s="58"/>
      <c r="G180" s="58"/>
      <c r="H180" s="58"/>
      <c r="I180" s="58"/>
      <c r="J180" s="3"/>
    </row>
    <row r="181" spans="2:10" x14ac:dyDescent="0.25">
      <c r="B181" s="1"/>
      <c r="C181" s="7"/>
      <c r="D181" s="114"/>
      <c r="E181" s="58"/>
      <c r="F181" s="58"/>
      <c r="G181" s="58"/>
      <c r="H181" s="58"/>
      <c r="I181" s="58"/>
      <c r="J181" s="3"/>
    </row>
    <row r="182" spans="2:10" x14ac:dyDescent="0.25">
      <c r="B182" s="1"/>
      <c r="C182" s="7"/>
      <c r="D182" s="114"/>
      <c r="E182" s="58"/>
      <c r="F182" s="58"/>
      <c r="G182" s="58"/>
      <c r="H182" s="58"/>
      <c r="I182" s="58"/>
      <c r="J182" s="3"/>
    </row>
    <row r="183" spans="2:10" x14ac:dyDescent="0.25">
      <c r="B183" s="1"/>
      <c r="C183" s="7"/>
      <c r="D183" s="114"/>
      <c r="E183" s="58"/>
      <c r="F183" s="58"/>
      <c r="G183" s="58"/>
      <c r="H183" s="58"/>
      <c r="I183" s="58"/>
      <c r="J183" s="3"/>
    </row>
    <row r="184" spans="2:10" x14ac:dyDescent="0.25">
      <c r="B184" s="1"/>
      <c r="C184" s="7"/>
      <c r="D184" s="114"/>
      <c r="E184" s="58"/>
      <c r="F184" s="58"/>
      <c r="G184" s="58"/>
      <c r="H184" s="58"/>
      <c r="I184" s="58"/>
      <c r="J184" s="3"/>
    </row>
    <row r="185" spans="2:10" x14ac:dyDescent="0.25">
      <c r="B185" s="1"/>
      <c r="C185" s="7"/>
      <c r="D185" s="114"/>
      <c r="E185" s="58"/>
      <c r="F185" s="58"/>
      <c r="G185" s="58"/>
      <c r="H185" s="58"/>
      <c r="I185" s="58"/>
      <c r="J185" s="3"/>
    </row>
    <row r="186" spans="2:10" x14ac:dyDescent="0.25">
      <c r="B186" s="1"/>
      <c r="C186" s="7"/>
      <c r="D186" s="114"/>
      <c r="E186" s="58"/>
      <c r="F186" s="58"/>
      <c r="G186" s="58"/>
      <c r="H186" s="58"/>
      <c r="I186" s="58"/>
      <c r="J186" s="3"/>
    </row>
    <row r="187" spans="2:10" x14ac:dyDescent="0.25">
      <c r="B187" s="1"/>
      <c r="C187" s="7"/>
      <c r="D187" s="114"/>
      <c r="E187" s="58"/>
      <c r="F187" s="58"/>
      <c r="G187" s="58"/>
      <c r="H187" s="58"/>
      <c r="I187" s="58"/>
      <c r="J187" s="3"/>
    </row>
    <row r="188" spans="2:10" x14ac:dyDescent="0.25">
      <c r="B188" s="1"/>
      <c r="C188" s="7"/>
      <c r="D188" s="114"/>
      <c r="E188" s="58"/>
      <c r="F188" s="58"/>
      <c r="G188" s="58"/>
      <c r="H188" s="58"/>
      <c r="I188" s="58"/>
      <c r="J188" s="3"/>
    </row>
    <row r="189" spans="2:10" x14ac:dyDescent="0.25">
      <c r="B189" s="1"/>
      <c r="C189" s="7"/>
      <c r="D189" s="114"/>
      <c r="E189" s="58"/>
      <c r="F189" s="58"/>
      <c r="G189" s="58"/>
      <c r="H189" s="58"/>
      <c r="I189" s="58"/>
      <c r="J189" s="3"/>
    </row>
    <row r="190" spans="2:10" x14ac:dyDescent="0.25">
      <c r="B190" s="1"/>
      <c r="C190" s="7"/>
      <c r="D190" s="114"/>
      <c r="E190" s="58"/>
      <c r="F190" s="58"/>
      <c r="G190" s="58"/>
      <c r="H190" s="58"/>
      <c r="I190" s="58"/>
      <c r="J190" s="3"/>
    </row>
    <row r="191" spans="2:10" x14ac:dyDescent="0.25">
      <c r="B191" s="1"/>
      <c r="C191" s="7"/>
      <c r="D191" s="114"/>
      <c r="E191" s="58"/>
      <c r="F191" s="58"/>
      <c r="G191" s="58"/>
      <c r="H191" s="58"/>
      <c r="I191" s="58"/>
      <c r="J191" s="3"/>
    </row>
    <row r="192" spans="2:10" x14ac:dyDescent="0.25">
      <c r="B192" s="1"/>
      <c r="C192" s="7"/>
      <c r="D192" s="114"/>
      <c r="E192" s="58"/>
      <c r="F192" s="58"/>
      <c r="G192" s="58"/>
      <c r="H192" s="58"/>
      <c r="I192" s="58"/>
      <c r="J192" s="3"/>
    </row>
    <row r="193" spans="2:10" x14ac:dyDescent="0.25">
      <c r="B193" s="1"/>
      <c r="C193" s="7"/>
      <c r="D193" s="114"/>
      <c r="E193" s="58"/>
      <c r="F193" s="58"/>
      <c r="G193" s="58"/>
      <c r="H193" s="58"/>
      <c r="I193" s="58"/>
      <c r="J193" s="3"/>
    </row>
    <row r="194" spans="2:10" x14ac:dyDescent="0.25">
      <c r="B194" s="1"/>
      <c r="C194" s="7"/>
      <c r="D194" s="114"/>
      <c r="E194" s="58"/>
      <c r="F194" s="58"/>
      <c r="G194" s="58"/>
      <c r="H194" s="58"/>
      <c r="I194" s="58"/>
      <c r="J194" s="3"/>
    </row>
    <row r="195" spans="2:10" x14ac:dyDescent="0.25">
      <c r="B195" s="1"/>
      <c r="C195" s="7"/>
      <c r="D195" s="114"/>
      <c r="E195" s="58"/>
      <c r="F195" s="58"/>
      <c r="G195" s="58"/>
      <c r="H195" s="58"/>
      <c r="I195" s="58"/>
      <c r="J195" s="3"/>
    </row>
    <row r="196" spans="2:10" x14ac:dyDescent="0.25">
      <c r="B196" s="1"/>
      <c r="C196" s="7"/>
      <c r="D196" s="114"/>
      <c r="E196" s="58"/>
      <c r="F196" s="58"/>
      <c r="G196" s="58"/>
      <c r="H196" s="58"/>
      <c r="I196" s="58"/>
      <c r="J196" s="3"/>
    </row>
    <row r="197" spans="2:10" x14ac:dyDescent="0.25">
      <c r="B197" s="1"/>
      <c r="C197" s="7"/>
      <c r="D197" s="114"/>
      <c r="E197" s="58"/>
      <c r="F197" s="58"/>
      <c r="G197" s="58"/>
      <c r="H197" s="58"/>
      <c r="I197" s="58"/>
      <c r="J197" s="3"/>
    </row>
    <row r="198" spans="2:10" x14ac:dyDescent="0.25">
      <c r="B198" s="1"/>
      <c r="C198" s="7"/>
      <c r="D198" s="114"/>
      <c r="E198" s="58"/>
      <c r="F198" s="58"/>
      <c r="G198" s="58"/>
      <c r="H198" s="58"/>
      <c r="I198" s="58"/>
      <c r="J198" s="3"/>
    </row>
    <row r="199" spans="2:10" x14ac:dyDescent="0.25">
      <c r="B199" s="1"/>
      <c r="C199" s="7"/>
      <c r="D199" s="114"/>
      <c r="E199" s="58"/>
      <c r="F199" s="58"/>
      <c r="G199" s="58"/>
      <c r="H199" s="58"/>
      <c r="I199" s="58"/>
      <c r="J199" s="3"/>
    </row>
    <row r="200" spans="2:10" x14ac:dyDescent="0.25">
      <c r="B200" s="1"/>
      <c r="C200" s="7"/>
      <c r="D200" s="114"/>
      <c r="E200" s="58"/>
      <c r="F200" s="58"/>
      <c r="G200" s="58"/>
      <c r="H200" s="58"/>
      <c r="I200" s="58"/>
      <c r="J200" s="3"/>
    </row>
    <row r="201" spans="2:10" x14ac:dyDescent="0.25">
      <c r="B201" s="1"/>
      <c r="C201" s="7"/>
      <c r="D201" s="114"/>
      <c r="E201" s="58"/>
      <c r="F201" s="58"/>
      <c r="G201" s="58"/>
      <c r="H201" s="58"/>
      <c r="I201" s="58"/>
      <c r="J201" s="3"/>
    </row>
    <row r="202" spans="2:10" x14ac:dyDescent="0.25">
      <c r="B202" s="1"/>
      <c r="C202" s="7"/>
      <c r="D202" s="114"/>
      <c r="E202" s="58"/>
      <c r="F202" s="58"/>
      <c r="G202" s="58"/>
      <c r="H202" s="58"/>
      <c r="I202" s="58"/>
      <c r="J202" s="3"/>
    </row>
    <row r="203" spans="2:10" x14ac:dyDescent="0.25">
      <c r="B203" s="1"/>
      <c r="C203" s="7"/>
      <c r="D203" s="114"/>
      <c r="E203" s="58"/>
      <c r="F203" s="58"/>
      <c r="G203" s="58"/>
      <c r="H203" s="58"/>
      <c r="I203" s="58"/>
      <c r="J203" s="3"/>
    </row>
    <row r="204" spans="2:10" x14ac:dyDescent="0.25">
      <c r="B204" s="1"/>
      <c r="C204" s="7"/>
      <c r="D204" s="114"/>
      <c r="E204" s="58"/>
      <c r="F204" s="58"/>
      <c r="G204" s="58"/>
      <c r="H204" s="58"/>
      <c r="I204" s="58"/>
      <c r="J204" s="3"/>
    </row>
    <row r="205" spans="2:10" x14ac:dyDescent="0.25">
      <c r="B205" s="1"/>
      <c r="C205" s="7"/>
      <c r="D205" s="114"/>
      <c r="E205" s="58"/>
      <c r="F205" s="58"/>
      <c r="G205" s="58"/>
      <c r="H205" s="58"/>
      <c r="I205" s="58"/>
      <c r="J205" s="3"/>
    </row>
    <row r="206" spans="2:10" x14ac:dyDescent="0.25">
      <c r="B206" s="1"/>
      <c r="C206" s="7"/>
      <c r="D206" s="114"/>
      <c r="E206" s="58"/>
      <c r="F206" s="58"/>
      <c r="G206" s="58"/>
      <c r="H206" s="58"/>
      <c r="I206" s="58"/>
      <c r="J206" s="3"/>
    </row>
    <row r="207" spans="2:10" x14ac:dyDescent="0.25">
      <c r="B207" s="1"/>
      <c r="C207" s="7"/>
      <c r="D207" s="114"/>
      <c r="E207" s="58"/>
      <c r="F207" s="58"/>
      <c r="G207" s="58"/>
      <c r="H207" s="58"/>
      <c r="I207" s="58"/>
      <c r="J207" s="3"/>
    </row>
    <row r="208" spans="2:10" x14ac:dyDescent="0.25">
      <c r="B208" s="1"/>
      <c r="C208" s="7"/>
      <c r="D208" s="114"/>
      <c r="E208" s="58"/>
      <c r="F208" s="58"/>
      <c r="G208" s="58"/>
      <c r="H208" s="58"/>
      <c r="I208" s="58"/>
      <c r="J208" s="3"/>
    </row>
    <row r="209" spans="2:10" x14ac:dyDescent="0.25">
      <c r="B209" s="1"/>
      <c r="C209" s="7"/>
      <c r="D209" s="114"/>
      <c r="E209" s="58"/>
      <c r="F209" s="58"/>
      <c r="G209" s="58"/>
      <c r="H209" s="58"/>
      <c r="I209" s="58"/>
      <c r="J209" s="3"/>
    </row>
    <row r="210" spans="2:10" x14ac:dyDescent="0.25">
      <c r="B210" s="1"/>
      <c r="C210" s="7"/>
      <c r="D210" s="114"/>
      <c r="E210" s="58"/>
      <c r="F210" s="58"/>
      <c r="G210" s="58"/>
      <c r="H210" s="58"/>
      <c r="I210" s="58"/>
      <c r="J210" s="3"/>
    </row>
    <row r="211" spans="2:10" x14ac:dyDescent="0.25">
      <c r="B211" s="1"/>
      <c r="C211" s="7"/>
      <c r="D211" s="114"/>
      <c r="E211" s="58"/>
      <c r="F211" s="58"/>
      <c r="G211" s="58"/>
      <c r="H211" s="58"/>
      <c r="I211" s="58"/>
      <c r="J211" s="3"/>
    </row>
    <row r="212" spans="2:10" x14ac:dyDescent="0.25">
      <c r="B212" s="1"/>
      <c r="C212" s="7"/>
      <c r="D212" s="114"/>
      <c r="E212" s="58"/>
      <c r="F212" s="58"/>
      <c r="G212" s="58"/>
      <c r="H212" s="58"/>
      <c r="I212" s="58"/>
      <c r="J212" s="3"/>
    </row>
    <row r="213" spans="2:10" x14ac:dyDescent="0.25">
      <c r="B213" s="1"/>
      <c r="C213" s="7"/>
      <c r="D213" s="114"/>
      <c r="E213" s="58"/>
      <c r="F213" s="58"/>
      <c r="G213" s="58"/>
      <c r="H213" s="58"/>
      <c r="I213" s="58"/>
      <c r="J213" s="3"/>
    </row>
    <row r="214" spans="2:10" x14ac:dyDescent="0.25">
      <c r="B214" s="1"/>
      <c r="C214" s="7"/>
      <c r="D214" s="114"/>
      <c r="E214" s="58"/>
      <c r="F214" s="58"/>
      <c r="G214" s="58"/>
      <c r="H214" s="58"/>
      <c r="I214" s="58"/>
      <c r="J214" s="3"/>
    </row>
    <row r="215" spans="2:10" x14ac:dyDescent="0.25">
      <c r="B215" s="1"/>
      <c r="C215" s="7"/>
      <c r="D215" s="114"/>
      <c r="E215" s="58"/>
      <c r="F215" s="58"/>
      <c r="G215" s="58"/>
      <c r="H215" s="58"/>
      <c r="I215" s="58"/>
      <c r="J215" s="3"/>
    </row>
    <row r="216" spans="2:10" x14ac:dyDescent="0.25">
      <c r="B216" s="1"/>
      <c r="C216" s="7"/>
      <c r="D216" s="114"/>
      <c r="E216" s="58"/>
      <c r="F216" s="58"/>
      <c r="G216" s="58"/>
      <c r="H216" s="58"/>
      <c r="I216" s="58"/>
      <c r="J216" s="3"/>
    </row>
    <row r="217" spans="2:10" x14ac:dyDescent="0.25">
      <c r="B217" s="1"/>
      <c r="C217" s="7"/>
      <c r="D217" s="114"/>
      <c r="E217" s="58"/>
      <c r="F217" s="58"/>
      <c r="G217" s="58"/>
      <c r="H217" s="58"/>
      <c r="I217" s="58"/>
      <c r="J217" s="3"/>
    </row>
    <row r="218" spans="2:10" x14ac:dyDescent="0.25">
      <c r="B218" s="1"/>
      <c r="C218" s="7"/>
      <c r="D218" s="114"/>
      <c r="E218" s="58"/>
      <c r="F218" s="58"/>
      <c r="G218" s="58"/>
      <c r="H218" s="58"/>
      <c r="I218" s="58"/>
      <c r="J218" s="3"/>
    </row>
    <row r="219" spans="2:10" x14ac:dyDescent="0.25">
      <c r="B219" s="1"/>
      <c r="C219" s="7"/>
      <c r="D219" s="114"/>
      <c r="E219" s="58"/>
      <c r="F219" s="58"/>
      <c r="G219" s="58"/>
      <c r="H219" s="58"/>
      <c r="I219" s="58"/>
      <c r="J219" s="3"/>
    </row>
    <row r="220" spans="2:10" x14ac:dyDescent="0.25">
      <c r="B220" s="1"/>
      <c r="C220" s="7"/>
      <c r="D220" s="114"/>
      <c r="E220" s="58"/>
      <c r="F220" s="58"/>
      <c r="G220" s="58"/>
      <c r="H220" s="58"/>
      <c r="I220" s="58"/>
      <c r="J220" s="3"/>
    </row>
    <row r="221" spans="2:10" x14ac:dyDescent="0.25">
      <c r="B221" s="1"/>
      <c r="C221" s="7"/>
      <c r="D221" s="114"/>
      <c r="E221" s="58"/>
      <c r="F221" s="58"/>
      <c r="G221" s="58"/>
      <c r="H221" s="58"/>
      <c r="I221" s="58"/>
      <c r="J221" s="3"/>
    </row>
    <row r="222" spans="2:10" x14ac:dyDescent="0.25">
      <c r="B222" s="1"/>
      <c r="C222" s="7"/>
      <c r="D222" s="114"/>
      <c r="E222" s="58"/>
      <c r="F222" s="58"/>
      <c r="G222" s="58"/>
      <c r="H222" s="58"/>
      <c r="I222" s="58"/>
      <c r="J222" s="3"/>
    </row>
    <row r="223" spans="2:10" x14ac:dyDescent="0.25">
      <c r="B223" s="1"/>
      <c r="C223" s="7"/>
      <c r="D223" s="114"/>
      <c r="E223" s="58"/>
      <c r="F223" s="58"/>
      <c r="G223" s="58"/>
      <c r="H223" s="58"/>
      <c r="I223" s="58"/>
      <c r="J223" s="3"/>
    </row>
    <row r="224" spans="2:10" x14ac:dyDescent="0.25">
      <c r="B224" s="1"/>
      <c r="C224" s="7"/>
      <c r="D224" s="114"/>
      <c r="E224" s="58"/>
      <c r="F224" s="58"/>
      <c r="G224" s="58"/>
      <c r="H224" s="58"/>
      <c r="I224" s="58"/>
      <c r="J224" s="3"/>
    </row>
    <row r="225" spans="2:10" x14ac:dyDescent="0.25">
      <c r="B225" s="1"/>
      <c r="C225" s="7"/>
      <c r="D225" s="114"/>
      <c r="E225" s="58"/>
      <c r="F225" s="58"/>
      <c r="G225" s="58"/>
      <c r="H225" s="58"/>
      <c r="I225" s="58"/>
      <c r="J225" s="3"/>
    </row>
    <row r="226" spans="2:10" x14ac:dyDescent="0.25">
      <c r="B226" s="1"/>
      <c r="C226" s="7"/>
      <c r="D226" s="114"/>
      <c r="E226" s="58"/>
      <c r="F226" s="58"/>
      <c r="G226" s="58"/>
      <c r="H226" s="58"/>
      <c r="I226" s="58"/>
      <c r="J226" s="3"/>
    </row>
    <row r="227" spans="2:10" x14ac:dyDescent="0.25">
      <c r="B227" s="1"/>
      <c r="C227" s="7"/>
      <c r="D227" s="114"/>
      <c r="E227" s="58"/>
      <c r="F227" s="58"/>
      <c r="G227" s="58"/>
      <c r="H227" s="58"/>
      <c r="I227" s="58"/>
      <c r="J227" s="3"/>
    </row>
    <row r="228" spans="2:10" x14ac:dyDescent="0.25">
      <c r="B228" s="1"/>
      <c r="C228" s="7"/>
      <c r="D228" s="114"/>
      <c r="E228" s="58"/>
      <c r="F228" s="58"/>
      <c r="G228" s="58"/>
      <c r="H228" s="58"/>
      <c r="I228" s="58"/>
      <c r="J228" s="3"/>
    </row>
    <row r="229" spans="2:10" x14ac:dyDescent="0.25">
      <c r="B229" s="1"/>
      <c r="C229" s="7"/>
      <c r="D229" s="114"/>
      <c r="E229" s="58"/>
      <c r="F229" s="58"/>
      <c r="G229" s="58"/>
      <c r="H229" s="58"/>
      <c r="I229" s="58"/>
      <c r="J229" s="3"/>
    </row>
    <row r="230" spans="2:10" x14ac:dyDescent="0.25">
      <c r="B230" s="1"/>
      <c r="C230" s="7"/>
      <c r="D230" s="114"/>
      <c r="E230" s="58"/>
      <c r="F230" s="58"/>
      <c r="G230" s="58"/>
      <c r="H230" s="58"/>
      <c r="I230" s="58"/>
      <c r="J230" s="3"/>
    </row>
    <row r="231" spans="2:10" x14ac:dyDescent="0.25">
      <c r="B231" s="1"/>
      <c r="C231" s="7"/>
      <c r="D231" s="114"/>
      <c r="E231" s="58"/>
      <c r="F231" s="58"/>
      <c r="G231" s="58"/>
      <c r="H231" s="58"/>
      <c r="I231" s="58"/>
      <c r="J231" s="3"/>
    </row>
    <row r="232" spans="2:10" x14ac:dyDescent="0.25">
      <c r="B232" s="1"/>
      <c r="C232" s="7"/>
      <c r="D232" s="114"/>
      <c r="E232" s="58"/>
      <c r="F232" s="58"/>
      <c r="G232" s="58"/>
      <c r="H232" s="58"/>
      <c r="I232" s="58"/>
      <c r="J232" s="3"/>
    </row>
    <row r="233" spans="2:10" x14ac:dyDescent="0.25">
      <c r="B233" s="1"/>
      <c r="C233" s="7"/>
      <c r="D233" s="114"/>
      <c r="E233" s="58"/>
      <c r="F233" s="58"/>
      <c r="G233" s="58"/>
      <c r="H233" s="58"/>
      <c r="I233" s="58"/>
      <c r="J233" s="3"/>
    </row>
    <row r="234" spans="2:10" x14ac:dyDescent="0.25">
      <c r="B234" s="1"/>
      <c r="C234" s="7"/>
      <c r="D234" s="114"/>
      <c r="E234" s="58"/>
      <c r="F234" s="58"/>
      <c r="G234" s="58"/>
      <c r="H234" s="58"/>
      <c r="I234" s="58"/>
      <c r="J234" s="3"/>
    </row>
    <row r="235" spans="2:10" x14ac:dyDescent="0.25">
      <c r="B235" s="1"/>
      <c r="C235" s="7"/>
      <c r="D235" s="114"/>
      <c r="E235" s="58"/>
      <c r="F235" s="58"/>
      <c r="G235" s="58"/>
      <c r="H235" s="58"/>
      <c r="I235" s="58"/>
      <c r="J235" s="3"/>
    </row>
    <row r="236" spans="2:10" x14ac:dyDescent="0.25">
      <c r="B236" s="1"/>
      <c r="C236" s="7"/>
      <c r="D236" s="114"/>
      <c r="E236" s="58"/>
      <c r="F236" s="58"/>
      <c r="G236" s="58"/>
      <c r="H236" s="58"/>
      <c r="I236" s="58"/>
      <c r="J236" s="3"/>
    </row>
    <row r="237" spans="2:10" x14ac:dyDescent="0.25">
      <c r="B237" s="1"/>
      <c r="C237" s="7"/>
      <c r="D237" s="114"/>
      <c r="E237" s="58"/>
      <c r="F237" s="58"/>
      <c r="G237" s="58"/>
      <c r="H237" s="58"/>
      <c r="I237" s="58"/>
      <c r="J237" s="3"/>
    </row>
    <row r="238" spans="2:10" x14ac:dyDescent="0.25">
      <c r="B238" s="1"/>
      <c r="C238" s="7"/>
      <c r="D238" s="114"/>
      <c r="E238" s="58"/>
      <c r="F238" s="58"/>
      <c r="G238" s="58"/>
      <c r="H238" s="58"/>
      <c r="I238" s="58"/>
      <c r="J238" s="3"/>
    </row>
    <row r="239" spans="2:10" x14ac:dyDescent="0.25">
      <c r="B239" s="1"/>
      <c r="C239" s="7"/>
      <c r="D239" s="114"/>
      <c r="E239" s="58"/>
      <c r="F239" s="58"/>
      <c r="G239" s="58"/>
      <c r="H239" s="58"/>
      <c r="I239" s="58"/>
      <c r="J239" s="3"/>
    </row>
    <row r="240" spans="2:10" x14ac:dyDescent="0.25">
      <c r="B240" s="1"/>
      <c r="C240" s="7"/>
      <c r="D240" s="114"/>
      <c r="E240" s="58"/>
      <c r="F240" s="58"/>
      <c r="G240" s="58"/>
      <c r="H240" s="58"/>
      <c r="I240" s="58"/>
      <c r="J240" s="3"/>
    </row>
    <row r="241" spans="2:10" x14ac:dyDescent="0.25">
      <c r="B241" s="1"/>
      <c r="C241" s="7"/>
      <c r="D241" s="114"/>
      <c r="E241" s="58"/>
      <c r="F241" s="58"/>
      <c r="G241" s="58"/>
      <c r="H241" s="58"/>
      <c r="I241" s="58"/>
      <c r="J241" s="3"/>
    </row>
    <row r="242" spans="2:10" x14ac:dyDescent="0.25">
      <c r="B242" s="1"/>
      <c r="C242" s="7"/>
      <c r="D242" s="114"/>
      <c r="E242" s="58"/>
      <c r="F242" s="58"/>
      <c r="G242" s="58"/>
      <c r="H242" s="58"/>
      <c r="I242" s="58"/>
      <c r="J242" s="3"/>
    </row>
    <row r="243" spans="2:10" x14ac:dyDescent="0.25">
      <c r="B243" s="1"/>
      <c r="C243" s="7"/>
      <c r="D243" s="114"/>
      <c r="E243" s="58"/>
      <c r="F243" s="58"/>
      <c r="G243" s="58"/>
      <c r="H243" s="58"/>
      <c r="I243" s="58"/>
      <c r="J243" s="3"/>
    </row>
    <row r="244" spans="2:10" x14ac:dyDescent="0.25">
      <c r="B244" s="1"/>
      <c r="C244" s="7"/>
      <c r="D244" s="114"/>
      <c r="E244" s="58"/>
      <c r="F244" s="58"/>
      <c r="G244" s="58"/>
      <c r="H244" s="58"/>
      <c r="I244" s="58"/>
      <c r="J244" s="3"/>
    </row>
    <row r="245" spans="2:10" x14ac:dyDescent="0.25">
      <c r="B245" s="1"/>
      <c r="C245" s="7"/>
      <c r="D245" s="114"/>
      <c r="E245" s="58"/>
      <c r="F245" s="58"/>
      <c r="G245" s="58"/>
      <c r="H245" s="58"/>
      <c r="I245" s="58"/>
      <c r="J245" s="3"/>
    </row>
    <row r="246" spans="2:10" x14ac:dyDescent="0.25">
      <c r="B246" s="1"/>
      <c r="C246" s="7"/>
      <c r="D246" s="114"/>
      <c r="E246" s="58"/>
      <c r="F246" s="58"/>
      <c r="G246" s="58"/>
      <c r="H246" s="58"/>
      <c r="I246" s="58"/>
      <c r="J246" s="3"/>
    </row>
    <row r="247" spans="2:10" x14ac:dyDescent="0.25">
      <c r="B247" s="1"/>
      <c r="C247" s="7"/>
      <c r="D247" s="114"/>
      <c r="E247" s="58"/>
      <c r="F247" s="58"/>
      <c r="G247" s="58"/>
      <c r="H247" s="58"/>
      <c r="I247" s="58"/>
      <c r="J247" s="3"/>
    </row>
    <row r="248" spans="2:10" x14ac:dyDescent="0.25">
      <c r="B248" s="1"/>
      <c r="C248" s="7"/>
      <c r="D248" s="114"/>
      <c r="E248" s="58"/>
      <c r="F248" s="58"/>
      <c r="G248" s="58"/>
      <c r="H248" s="58"/>
      <c r="I248" s="58"/>
      <c r="J248" s="3"/>
    </row>
    <row r="249" spans="2:10" x14ac:dyDescent="0.25">
      <c r="B249" s="1"/>
      <c r="C249" s="7"/>
      <c r="D249" s="114"/>
      <c r="E249" s="58"/>
      <c r="F249" s="58"/>
      <c r="G249" s="58"/>
      <c r="H249" s="58"/>
      <c r="I249" s="58"/>
      <c r="J249" s="3"/>
    </row>
    <row r="250" spans="2:10" x14ac:dyDescent="0.25">
      <c r="B250" s="1"/>
      <c r="C250" s="7"/>
      <c r="D250" s="114"/>
      <c r="E250" s="58"/>
      <c r="F250" s="58"/>
      <c r="G250" s="58"/>
      <c r="H250" s="58"/>
      <c r="I250" s="58"/>
      <c r="J250" s="3"/>
    </row>
    <row r="251" spans="2:10" x14ac:dyDescent="0.25">
      <c r="B251" s="1"/>
      <c r="C251" s="7"/>
      <c r="D251" s="114"/>
      <c r="E251" s="58"/>
      <c r="F251" s="58"/>
      <c r="G251" s="58"/>
      <c r="H251" s="58"/>
      <c r="I251" s="58"/>
      <c r="J251" s="3"/>
    </row>
    <row r="252" spans="2:10" x14ac:dyDescent="0.25">
      <c r="B252" s="1"/>
      <c r="C252" s="7"/>
      <c r="D252" s="114"/>
      <c r="E252" s="58"/>
      <c r="F252" s="58"/>
      <c r="G252" s="58"/>
      <c r="H252" s="58"/>
      <c r="I252" s="58"/>
      <c r="J252" s="3"/>
    </row>
    <row r="253" spans="2:10" x14ac:dyDescent="0.25">
      <c r="B253" s="1"/>
      <c r="C253" s="7"/>
      <c r="D253" s="114"/>
      <c r="E253" s="58"/>
      <c r="F253" s="58"/>
      <c r="G253" s="58"/>
      <c r="H253" s="58"/>
      <c r="I253" s="58"/>
      <c r="J253" s="3"/>
    </row>
    <row r="254" spans="2:10" x14ac:dyDescent="0.25">
      <c r="B254" s="1"/>
      <c r="C254" s="7"/>
      <c r="D254" s="114"/>
      <c r="E254" s="58"/>
      <c r="F254" s="58"/>
      <c r="G254" s="58"/>
      <c r="H254" s="58"/>
      <c r="I254" s="58"/>
      <c r="J254" s="3"/>
    </row>
    <row r="255" spans="2:10" x14ac:dyDescent="0.25">
      <c r="B255" s="1"/>
      <c r="C255" s="7"/>
      <c r="D255" s="114"/>
      <c r="E255" s="58"/>
      <c r="F255" s="58"/>
      <c r="G255" s="58"/>
      <c r="H255" s="58"/>
      <c r="I255" s="58"/>
      <c r="J255" s="3"/>
    </row>
    <row r="256" spans="2:10" x14ac:dyDescent="0.25">
      <c r="B256" s="1"/>
      <c r="C256" s="7"/>
      <c r="D256" s="114"/>
      <c r="E256" s="58"/>
      <c r="F256" s="58"/>
      <c r="G256" s="58"/>
      <c r="H256" s="58"/>
      <c r="I256" s="58"/>
      <c r="J256" s="3"/>
    </row>
    <row r="257" spans="2:10" x14ac:dyDescent="0.25">
      <c r="B257" s="1"/>
      <c r="C257" s="7"/>
      <c r="D257" s="114"/>
      <c r="E257" s="58"/>
      <c r="F257" s="58"/>
      <c r="G257" s="58"/>
      <c r="H257" s="58"/>
      <c r="I257" s="58"/>
      <c r="J257" s="3"/>
    </row>
    <row r="258" spans="2:10" x14ac:dyDescent="0.25">
      <c r="B258" s="1"/>
      <c r="C258" s="7"/>
      <c r="D258" s="114"/>
      <c r="E258" s="58"/>
      <c r="F258" s="58"/>
      <c r="G258" s="58"/>
      <c r="H258" s="58"/>
      <c r="I258" s="58"/>
      <c r="J258" s="3"/>
    </row>
    <row r="259" spans="2:10" x14ac:dyDescent="0.25">
      <c r="B259" s="1"/>
      <c r="C259" s="7"/>
      <c r="D259" s="114"/>
      <c r="E259" s="58"/>
      <c r="F259" s="58"/>
      <c r="G259" s="58"/>
      <c r="H259" s="58"/>
      <c r="I259" s="58"/>
      <c r="J259" s="3"/>
    </row>
    <row r="260" spans="2:10" x14ac:dyDescent="0.25">
      <c r="B260" s="1"/>
      <c r="C260" s="7"/>
      <c r="D260" s="114"/>
      <c r="E260" s="58"/>
      <c r="F260" s="58"/>
      <c r="G260" s="58"/>
      <c r="H260" s="58"/>
      <c r="I260" s="58"/>
      <c r="J260" s="3"/>
    </row>
    <row r="261" spans="2:10" x14ac:dyDescent="0.25">
      <c r="B261" s="1"/>
      <c r="C261" s="7"/>
      <c r="D261" s="114"/>
      <c r="E261" s="58"/>
      <c r="F261" s="58"/>
      <c r="G261" s="58"/>
      <c r="H261" s="58"/>
      <c r="I261" s="58"/>
      <c r="J261" s="3"/>
    </row>
    <row r="262" spans="2:10" x14ac:dyDescent="0.25">
      <c r="B262" s="1"/>
      <c r="C262" s="7"/>
      <c r="D262" s="114"/>
      <c r="E262" s="58"/>
      <c r="F262" s="58"/>
      <c r="G262" s="58"/>
      <c r="H262" s="58"/>
      <c r="I262" s="58"/>
      <c r="J262" s="3"/>
    </row>
    <row r="263" spans="2:10" x14ac:dyDescent="0.25">
      <c r="B263" s="1"/>
      <c r="C263" s="7"/>
      <c r="D263" s="114"/>
      <c r="E263" s="58"/>
      <c r="F263" s="58"/>
      <c r="G263" s="58"/>
      <c r="H263" s="58"/>
      <c r="I263" s="58"/>
      <c r="J263" s="3"/>
    </row>
    <row r="264" spans="2:10" x14ac:dyDescent="0.25">
      <c r="B264" s="1"/>
      <c r="C264" s="7"/>
      <c r="D264" s="114"/>
      <c r="E264" s="58"/>
      <c r="F264" s="58"/>
      <c r="G264" s="58"/>
      <c r="H264" s="58"/>
      <c r="I264" s="58"/>
      <c r="J264" s="3"/>
    </row>
    <row r="265" spans="2:10" x14ac:dyDescent="0.25">
      <c r="B265" s="1"/>
      <c r="C265" s="7"/>
      <c r="D265" s="114"/>
      <c r="E265" s="58"/>
      <c r="F265" s="58"/>
      <c r="G265" s="58"/>
      <c r="H265" s="58"/>
      <c r="I265" s="58"/>
      <c r="J265" s="3"/>
    </row>
    <row r="266" spans="2:10" x14ac:dyDescent="0.25">
      <c r="B266" s="1"/>
      <c r="C266" s="7"/>
      <c r="D266" s="114"/>
      <c r="E266" s="58"/>
      <c r="F266" s="58"/>
      <c r="G266" s="58"/>
      <c r="H266" s="58"/>
      <c r="I266" s="58"/>
      <c r="J266" s="3"/>
    </row>
    <row r="267" spans="2:10" x14ac:dyDescent="0.25">
      <c r="B267" s="1"/>
      <c r="C267" s="7"/>
      <c r="D267" s="114"/>
      <c r="E267" s="58"/>
      <c r="F267" s="58"/>
      <c r="G267" s="58"/>
      <c r="H267" s="58"/>
      <c r="I267" s="58"/>
      <c r="J267" s="3"/>
    </row>
    <row r="268" spans="2:10" x14ac:dyDescent="0.25">
      <c r="B268" s="1"/>
      <c r="C268" s="7"/>
      <c r="D268" s="114"/>
      <c r="E268" s="58"/>
      <c r="F268" s="58"/>
      <c r="G268" s="58"/>
      <c r="H268" s="58"/>
      <c r="I268" s="58"/>
      <c r="J268" s="3"/>
    </row>
    <row r="269" spans="2:10" x14ac:dyDescent="0.25">
      <c r="B269" s="1"/>
      <c r="C269" s="7"/>
      <c r="D269" s="114"/>
      <c r="E269" s="58"/>
      <c r="F269" s="58"/>
      <c r="G269" s="58"/>
      <c r="H269" s="58"/>
      <c r="I269" s="58"/>
      <c r="J269" s="3"/>
    </row>
    <row r="270" spans="2:10" x14ac:dyDescent="0.25">
      <c r="B270" s="1"/>
      <c r="C270" s="7"/>
      <c r="D270" s="114"/>
      <c r="E270" s="58"/>
      <c r="F270" s="58"/>
      <c r="G270" s="58"/>
      <c r="H270" s="58"/>
      <c r="I270" s="58"/>
      <c r="J270" s="3"/>
    </row>
    <row r="271" spans="2:10" x14ac:dyDescent="0.25">
      <c r="B271" s="1"/>
      <c r="C271" s="7"/>
      <c r="D271" s="114"/>
      <c r="E271" s="58"/>
      <c r="F271" s="58"/>
      <c r="G271" s="58"/>
      <c r="H271" s="58"/>
      <c r="I271" s="58"/>
      <c r="J271" s="3"/>
    </row>
    <row r="272" spans="2:10" x14ac:dyDescent="0.25">
      <c r="B272" s="1"/>
      <c r="C272" s="7"/>
      <c r="D272" s="114"/>
      <c r="E272" s="58"/>
      <c r="F272" s="58"/>
      <c r="G272" s="58"/>
      <c r="H272" s="58"/>
      <c r="I272" s="58"/>
      <c r="J272" s="3"/>
    </row>
    <row r="273" spans="2:10" x14ac:dyDescent="0.25">
      <c r="B273" s="1"/>
      <c r="C273" s="7"/>
      <c r="D273" s="114"/>
      <c r="E273" s="58"/>
      <c r="F273" s="58"/>
      <c r="G273" s="58"/>
      <c r="H273" s="58"/>
      <c r="I273" s="58"/>
      <c r="J273" s="3"/>
    </row>
    <row r="274" spans="2:10" x14ac:dyDescent="0.25">
      <c r="B274" s="1"/>
      <c r="C274" s="7"/>
      <c r="D274" s="114"/>
      <c r="E274" s="58"/>
      <c r="F274" s="58"/>
      <c r="G274" s="58"/>
      <c r="H274" s="58"/>
      <c r="I274" s="58"/>
      <c r="J274" s="3"/>
    </row>
    <row r="275" spans="2:10" x14ac:dyDescent="0.25">
      <c r="B275" s="1"/>
      <c r="C275" s="7"/>
      <c r="D275" s="114"/>
      <c r="E275" s="58"/>
      <c r="F275" s="58"/>
      <c r="G275" s="58"/>
      <c r="H275" s="58"/>
      <c r="I275" s="58"/>
      <c r="J275" s="3"/>
    </row>
    <row r="276" spans="2:10" x14ac:dyDescent="0.25">
      <c r="B276" s="1"/>
      <c r="C276" s="7"/>
      <c r="D276" s="114"/>
      <c r="E276" s="58"/>
      <c r="F276" s="58"/>
      <c r="G276" s="58"/>
      <c r="H276" s="58"/>
      <c r="I276" s="58"/>
      <c r="J276" s="3"/>
    </row>
    <row r="277" spans="2:10" x14ac:dyDescent="0.25">
      <c r="B277" s="1"/>
      <c r="C277" s="7"/>
      <c r="D277" s="114"/>
      <c r="E277" s="58"/>
      <c r="F277" s="58"/>
      <c r="G277" s="58"/>
      <c r="H277" s="58"/>
      <c r="I277" s="58"/>
      <c r="J277" s="3"/>
    </row>
    <row r="278" spans="2:10" x14ac:dyDescent="0.25">
      <c r="B278" s="1"/>
      <c r="C278" s="7"/>
      <c r="D278" s="114"/>
      <c r="E278" s="58"/>
      <c r="F278" s="58"/>
      <c r="G278" s="58"/>
      <c r="H278" s="58"/>
      <c r="I278" s="58"/>
      <c r="J278" s="3"/>
    </row>
    <row r="279" spans="2:10" x14ac:dyDescent="0.25">
      <c r="B279" s="1"/>
      <c r="C279" s="7"/>
      <c r="D279" s="114"/>
      <c r="E279" s="58"/>
      <c r="F279" s="58"/>
      <c r="G279" s="58"/>
      <c r="H279" s="58"/>
      <c r="I279" s="58"/>
      <c r="J279" s="3"/>
    </row>
    <row r="280" spans="2:10" x14ac:dyDescent="0.25">
      <c r="B280" s="1"/>
      <c r="C280" s="7"/>
      <c r="D280" s="114"/>
      <c r="E280" s="58"/>
      <c r="F280" s="58"/>
      <c r="G280" s="58"/>
      <c r="H280" s="58"/>
      <c r="I280" s="58"/>
      <c r="J280" s="3"/>
    </row>
    <row r="281" spans="2:10" x14ac:dyDescent="0.25">
      <c r="B281" s="1"/>
      <c r="C281" s="7"/>
      <c r="D281" s="114"/>
      <c r="E281" s="58"/>
      <c r="F281" s="58"/>
      <c r="G281" s="58"/>
      <c r="H281" s="58"/>
      <c r="I281" s="58"/>
      <c r="J281" s="3"/>
    </row>
    <row r="282" spans="2:10" x14ac:dyDescent="0.25">
      <c r="B282" s="1"/>
      <c r="C282" s="7"/>
      <c r="D282" s="114"/>
      <c r="E282" s="58"/>
      <c r="F282" s="58"/>
      <c r="G282" s="58"/>
      <c r="H282" s="58"/>
      <c r="I282" s="58"/>
      <c r="J282" s="3"/>
    </row>
    <row r="283" spans="2:10" x14ac:dyDescent="0.25">
      <c r="B283" s="1"/>
      <c r="C283" s="7"/>
      <c r="D283" s="114"/>
      <c r="E283" s="58"/>
      <c r="F283" s="58"/>
      <c r="G283" s="58"/>
      <c r="H283" s="58"/>
      <c r="I283" s="58"/>
      <c r="J283" s="3"/>
    </row>
    <row r="284" spans="2:10" x14ac:dyDescent="0.25">
      <c r="B284" s="1"/>
      <c r="C284" s="7"/>
      <c r="D284" s="114"/>
      <c r="E284" s="58"/>
      <c r="F284" s="58"/>
      <c r="G284" s="58"/>
      <c r="H284" s="58"/>
      <c r="I284" s="58"/>
      <c r="J284" s="3"/>
    </row>
    <row r="285" spans="2:10" x14ac:dyDescent="0.25">
      <c r="B285" s="1"/>
      <c r="C285" s="7"/>
      <c r="D285" s="114"/>
      <c r="E285" s="58"/>
      <c r="F285" s="58"/>
      <c r="G285" s="58"/>
      <c r="H285" s="58"/>
      <c r="I285" s="58"/>
      <c r="J285" s="3"/>
    </row>
    <row r="286" spans="2:10" x14ac:dyDescent="0.25">
      <c r="B286" s="1"/>
      <c r="C286" s="7"/>
      <c r="D286" s="114"/>
      <c r="E286" s="58"/>
      <c r="F286" s="58"/>
      <c r="G286" s="58"/>
      <c r="H286" s="58"/>
      <c r="I286" s="58"/>
      <c r="J286" s="3"/>
    </row>
    <row r="287" spans="2:10" x14ac:dyDescent="0.25">
      <c r="B287" s="1"/>
      <c r="C287" s="7"/>
      <c r="D287" s="114"/>
      <c r="E287" s="58"/>
      <c r="F287" s="58"/>
      <c r="G287" s="58"/>
      <c r="H287" s="58"/>
      <c r="I287" s="58"/>
      <c r="J287" s="3"/>
    </row>
    <row r="288" spans="2:10" x14ac:dyDescent="0.25">
      <c r="B288" s="1"/>
      <c r="C288" s="7"/>
      <c r="D288" s="114"/>
      <c r="E288" s="58"/>
      <c r="F288" s="58"/>
      <c r="G288" s="58"/>
      <c r="H288" s="58"/>
      <c r="I288" s="58"/>
      <c r="J288" s="3"/>
    </row>
    <row r="289" spans="2:10" x14ac:dyDescent="0.25">
      <c r="B289" s="1"/>
      <c r="C289" s="7"/>
      <c r="D289" s="114"/>
      <c r="E289" s="58"/>
      <c r="F289" s="58"/>
      <c r="G289" s="58"/>
      <c r="H289" s="58"/>
      <c r="I289" s="58"/>
      <c r="J289" s="3"/>
    </row>
    <row r="290" spans="2:10" x14ac:dyDescent="0.25">
      <c r="B290" s="1"/>
      <c r="C290" s="7"/>
      <c r="D290" s="114"/>
      <c r="E290" s="58"/>
      <c r="F290" s="58"/>
      <c r="G290" s="58"/>
      <c r="H290" s="58"/>
      <c r="I290" s="58"/>
      <c r="J290" s="3"/>
    </row>
    <row r="291" spans="2:10" x14ac:dyDescent="0.25">
      <c r="B291" s="1"/>
      <c r="C291" s="7"/>
      <c r="D291" s="114"/>
      <c r="E291" s="58"/>
      <c r="F291" s="58"/>
      <c r="G291" s="58"/>
      <c r="H291" s="58"/>
      <c r="I291" s="58"/>
      <c r="J291" s="3"/>
    </row>
    <row r="292" spans="2:10" x14ac:dyDescent="0.25">
      <c r="B292" s="1"/>
      <c r="C292" s="7"/>
      <c r="D292" s="114"/>
      <c r="E292" s="58"/>
      <c r="F292" s="58"/>
      <c r="G292" s="58"/>
      <c r="H292" s="58"/>
      <c r="I292" s="58"/>
      <c r="J292" s="3"/>
    </row>
    <row r="293" spans="2:10" x14ac:dyDescent="0.25">
      <c r="B293" s="1"/>
      <c r="C293" s="7"/>
      <c r="D293" s="114"/>
      <c r="E293" s="58"/>
      <c r="F293" s="58"/>
      <c r="G293" s="58"/>
      <c r="H293" s="58"/>
      <c r="I293" s="58"/>
      <c r="J293" s="3"/>
    </row>
    <row r="294" spans="2:10" x14ac:dyDescent="0.25">
      <c r="B294" s="1"/>
      <c r="C294" s="7"/>
      <c r="D294" s="114"/>
      <c r="E294" s="58"/>
      <c r="F294" s="58"/>
      <c r="G294" s="58"/>
      <c r="H294" s="58"/>
      <c r="I294" s="58"/>
      <c r="J294" s="3"/>
    </row>
    <row r="295" spans="2:10" x14ac:dyDescent="0.25">
      <c r="B295" s="1"/>
      <c r="C295" s="7"/>
      <c r="D295" s="114"/>
      <c r="E295" s="58"/>
      <c r="F295" s="58"/>
      <c r="G295" s="58"/>
      <c r="H295" s="58"/>
      <c r="I295" s="58"/>
      <c r="J295" s="3"/>
    </row>
    <row r="296" spans="2:10" x14ac:dyDescent="0.25">
      <c r="B296" s="1"/>
      <c r="C296" s="7"/>
      <c r="D296" s="114"/>
      <c r="E296" s="58"/>
      <c r="F296" s="58"/>
      <c r="G296" s="58"/>
      <c r="H296" s="58"/>
      <c r="I296" s="58"/>
      <c r="J296" s="3"/>
    </row>
    <row r="297" spans="2:10" x14ac:dyDescent="0.25">
      <c r="B297" s="1"/>
      <c r="C297" s="7"/>
      <c r="D297" s="114"/>
      <c r="E297" s="58"/>
      <c r="F297" s="58"/>
      <c r="G297" s="58"/>
      <c r="H297" s="58"/>
      <c r="I297" s="58"/>
      <c r="J297" s="3"/>
    </row>
    <row r="298" spans="2:10" x14ac:dyDescent="0.25">
      <c r="B298" s="1"/>
      <c r="C298" s="7"/>
      <c r="D298" s="114"/>
      <c r="E298" s="58"/>
      <c r="F298" s="58"/>
      <c r="G298" s="58"/>
      <c r="H298" s="58"/>
      <c r="I298" s="58"/>
      <c r="J298" s="3"/>
    </row>
    <row r="299" spans="2:10" x14ac:dyDescent="0.25">
      <c r="B299" s="1"/>
      <c r="C299" s="7"/>
      <c r="D299" s="114"/>
      <c r="E299" s="58"/>
      <c r="F299" s="58"/>
      <c r="G299" s="58"/>
      <c r="H299" s="58"/>
      <c r="I299" s="58"/>
      <c r="J299" s="3"/>
    </row>
    <row r="300" spans="2:10" x14ac:dyDescent="0.25">
      <c r="B300" s="1"/>
      <c r="C300" s="7"/>
      <c r="D300" s="114"/>
      <c r="E300" s="58"/>
      <c r="F300" s="58"/>
      <c r="G300" s="58"/>
      <c r="H300" s="58"/>
      <c r="I300" s="58"/>
      <c r="J300" s="3"/>
    </row>
    <row r="301" spans="2:10" x14ac:dyDescent="0.25">
      <c r="B301" s="1"/>
      <c r="C301" s="7"/>
      <c r="D301" s="114"/>
      <c r="E301" s="58"/>
      <c r="F301" s="58"/>
      <c r="G301" s="58"/>
      <c r="H301" s="58"/>
      <c r="I301" s="58"/>
      <c r="J301" s="3"/>
    </row>
    <row r="302" spans="2:10" x14ac:dyDescent="0.25">
      <c r="B302" s="1"/>
      <c r="C302" s="7"/>
      <c r="D302" s="114"/>
      <c r="E302" s="58"/>
      <c r="F302" s="58"/>
      <c r="G302" s="58"/>
      <c r="H302" s="58"/>
      <c r="I302" s="58"/>
      <c r="J302" s="3"/>
    </row>
    <row r="303" spans="2:10" x14ac:dyDescent="0.25">
      <c r="B303" s="1"/>
      <c r="C303" s="7"/>
      <c r="D303" s="114"/>
      <c r="E303" s="58"/>
      <c r="F303" s="58"/>
      <c r="G303" s="58"/>
      <c r="H303" s="58"/>
      <c r="I303" s="58"/>
      <c r="J303" s="3"/>
    </row>
    <row r="304" spans="2:10" x14ac:dyDescent="0.25">
      <c r="B304" s="1"/>
      <c r="C304" s="7"/>
      <c r="D304" s="114"/>
      <c r="E304" s="58"/>
      <c r="F304" s="58"/>
      <c r="G304" s="58"/>
      <c r="H304" s="58"/>
      <c r="I304" s="58"/>
      <c r="J304" s="3"/>
    </row>
    <row r="305" spans="2:10" x14ac:dyDescent="0.25">
      <c r="B305" s="1"/>
      <c r="C305" s="7"/>
      <c r="D305" s="114"/>
      <c r="E305" s="58"/>
      <c r="F305" s="58"/>
      <c r="G305" s="58"/>
      <c r="H305" s="58"/>
      <c r="I305" s="58"/>
      <c r="J305" s="3"/>
    </row>
    <row r="306" spans="2:10" x14ac:dyDescent="0.25">
      <c r="B306" s="1"/>
      <c r="C306" s="7"/>
      <c r="D306" s="114"/>
      <c r="E306" s="58"/>
      <c r="F306" s="58"/>
      <c r="G306" s="58"/>
      <c r="H306" s="58"/>
      <c r="I306" s="58"/>
      <c r="J306" s="3"/>
    </row>
    <row r="307" spans="2:10" x14ac:dyDescent="0.25">
      <c r="B307" s="1"/>
      <c r="C307" s="7"/>
      <c r="D307" s="114"/>
      <c r="E307" s="58"/>
      <c r="F307" s="58"/>
      <c r="G307" s="58"/>
      <c r="H307" s="58"/>
      <c r="I307" s="58"/>
      <c r="J307" s="3"/>
    </row>
    <row r="308" spans="2:10" x14ac:dyDescent="0.25">
      <c r="B308" s="1"/>
      <c r="C308" s="7"/>
      <c r="D308" s="114"/>
      <c r="E308" s="58"/>
      <c r="F308" s="58"/>
      <c r="G308" s="58"/>
      <c r="H308" s="58"/>
      <c r="I308" s="58"/>
      <c r="J308" s="3"/>
    </row>
    <row r="309" spans="2:10" x14ac:dyDescent="0.25">
      <c r="B309" s="1"/>
      <c r="C309" s="7"/>
      <c r="D309" s="114"/>
      <c r="E309" s="58"/>
      <c r="F309" s="58"/>
      <c r="G309" s="58"/>
      <c r="H309" s="58"/>
      <c r="I309" s="58"/>
      <c r="J309" s="3"/>
    </row>
    <row r="310" spans="2:10" x14ac:dyDescent="0.25">
      <c r="B310" s="1"/>
      <c r="C310" s="7"/>
      <c r="D310" s="114"/>
      <c r="E310" s="58"/>
      <c r="F310" s="58"/>
      <c r="G310" s="58"/>
      <c r="H310" s="58"/>
      <c r="I310" s="58"/>
      <c r="J310" s="3"/>
    </row>
    <row r="311" spans="2:10" x14ac:dyDescent="0.25">
      <c r="B311" s="1"/>
      <c r="C311" s="7"/>
      <c r="D311" s="114"/>
      <c r="E311" s="58"/>
      <c r="F311" s="58"/>
      <c r="G311" s="58"/>
      <c r="H311" s="58"/>
      <c r="I311" s="58"/>
      <c r="J311" s="3"/>
    </row>
    <row r="312" spans="2:10" x14ac:dyDescent="0.25">
      <c r="B312" s="1"/>
      <c r="C312" s="7"/>
      <c r="D312" s="114"/>
      <c r="E312" s="58"/>
      <c r="F312" s="58"/>
      <c r="G312" s="58"/>
      <c r="H312" s="58"/>
      <c r="I312" s="58"/>
      <c r="J312" s="3"/>
    </row>
    <row r="313" spans="2:10" x14ac:dyDescent="0.25">
      <c r="B313" s="1"/>
      <c r="C313" s="7"/>
      <c r="D313" s="114"/>
      <c r="E313" s="58"/>
      <c r="F313" s="58"/>
      <c r="G313" s="58"/>
      <c r="H313" s="58"/>
      <c r="I313" s="58"/>
      <c r="J313" s="3"/>
    </row>
    <row r="314" spans="2:10" x14ac:dyDescent="0.25">
      <c r="B314" s="1"/>
      <c r="C314" s="7"/>
      <c r="D314" s="114"/>
      <c r="E314" s="58"/>
      <c r="F314" s="58"/>
      <c r="G314" s="58"/>
      <c r="H314" s="58"/>
      <c r="I314" s="58"/>
      <c r="J314" s="3"/>
    </row>
    <row r="315" spans="2:10" x14ac:dyDescent="0.25">
      <c r="B315" s="1"/>
      <c r="C315" s="7"/>
      <c r="D315" s="114"/>
      <c r="E315" s="58"/>
      <c r="F315" s="58"/>
      <c r="G315" s="58"/>
      <c r="H315" s="58"/>
      <c r="I315" s="58"/>
      <c r="J315" s="3"/>
    </row>
    <row r="316" spans="2:10" x14ac:dyDescent="0.25">
      <c r="B316" s="1"/>
      <c r="C316" s="7"/>
      <c r="D316" s="114"/>
      <c r="E316" s="58"/>
      <c r="F316" s="58"/>
      <c r="G316" s="58"/>
      <c r="H316" s="58"/>
      <c r="I316" s="58"/>
      <c r="J316" s="3"/>
    </row>
    <row r="317" spans="2:10" x14ac:dyDescent="0.25">
      <c r="B317" s="1"/>
      <c r="C317" s="7"/>
      <c r="D317" s="114"/>
      <c r="E317" s="58"/>
      <c r="F317" s="58"/>
      <c r="G317" s="58"/>
      <c r="H317" s="58"/>
      <c r="I317" s="58"/>
      <c r="J317" s="3"/>
    </row>
    <row r="318" spans="2:10" x14ac:dyDescent="0.25">
      <c r="B318" s="1"/>
      <c r="C318" s="7"/>
      <c r="D318" s="114"/>
      <c r="E318" s="58"/>
      <c r="F318" s="58"/>
      <c r="G318" s="58"/>
      <c r="H318" s="58"/>
      <c r="I318" s="58"/>
      <c r="J318" s="3"/>
    </row>
    <row r="319" spans="2:10" x14ac:dyDescent="0.25">
      <c r="B319" s="1"/>
      <c r="C319" s="7"/>
      <c r="D319" s="114"/>
      <c r="E319" s="58"/>
      <c r="F319" s="58"/>
      <c r="G319" s="58"/>
      <c r="H319" s="58"/>
      <c r="I319" s="58"/>
      <c r="J319" s="3"/>
    </row>
    <row r="320" spans="2:10" x14ac:dyDescent="0.25">
      <c r="B320" s="1"/>
      <c r="C320" s="7"/>
      <c r="D320" s="114"/>
      <c r="E320" s="58"/>
      <c r="F320" s="58"/>
      <c r="G320" s="58"/>
      <c r="H320" s="58"/>
      <c r="I320" s="58"/>
      <c r="J320" s="3"/>
    </row>
    <row r="321" spans="2:10" x14ac:dyDescent="0.25">
      <c r="B321" s="1"/>
      <c r="C321" s="7"/>
      <c r="D321" s="114"/>
      <c r="E321" s="58"/>
      <c r="F321" s="58"/>
      <c r="G321" s="58"/>
      <c r="H321" s="58"/>
      <c r="I321" s="58"/>
      <c r="J321" s="3"/>
    </row>
    <row r="322" spans="2:10" x14ac:dyDescent="0.25">
      <c r="B322" s="1"/>
      <c r="C322" s="7"/>
      <c r="D322" s="114"/>
      <c r="E322" s="58"/>
      <c r="F322" s="58"/>
      <c r="G322" s="58"/>
      <c r="H322" s="58"/>
      <c r="I322" s="58"/>
      <c r="J322" s="3"/>
    </row>
    <row r="323" spans="2:10" x14ac:dyDescent="0.25">
      <c r="B323" s="1"/>
      <c r="C323" s="7"/>
      <c r="D323" s="114"/>
      <c r="E323" s="58"/>
      <c r="F323" s="58"/>
      <c r="G323" s="58"/>
      <c r="H323" s="58"/>
      <c r="I323" s="58"/>
      <c r="J323" s="3"/>
    </row>
    <row r="324" spans="2:10" x14ac:dyDescent="0.25">
      <c r="B324" s="1"/>
      <c r="C324" s="7"/>
      <c r="D324" s="114"/>
      <c r="E324" s="58"/>
      <c r="F324" s="58"/>
      <c r="G324" s="58"/>
      <c r="H324" s="58"/>
      <c r="I324" s="58"/>
      <c r="J324" s="3"/>
    </row>
    <row r="325" spans="2:10" x14ac:dyDescent="0.25">
      <c r="B325" s="1"/>
      <c r="C325" s="7"/>
      <c r="D325" s="114"/>
      <c r="E325" s="58"/>
      <c r="F325" s="58"/>
      <c r="G325" s="58"/>
      <c r="H325" s="58"/>
      <c r="I325" s="58"/>
      <c r="J325" s="3"/>
    </row>
    <row r="326" spans="2:10" x14ac:dyDescent="0.25">
      <c r="B326" s="1"/>
      <c r="C326" s="7"/>
      <c r="D326" s="114"/>
      <c r="E326" s="58"/>
      <c r="F326" s="58"/>
      <c r="G326" s="58"/>
      <c r="H326" s="58"/>
      <c r="I326" s="58"/>
      <c r="J326" s="3"/>
    </row>
    <row r="327" spans="2:10" x14ac:dyDescent="0.25">
      <c r="B327" s="1"/>
      <c r="C327" s="7"/>
      <c r="D327" s="114"/>
      <c r="E327" s="58"/>
      <c r="F327" s="58"/>
      <c r="G327" s="58"/>
      <c r="H327" s="58"/>
      <c r="I327" s="58"/>
      <c r="J327" s="3"/>
    </row>
    <row r="328" spans="2:10" x14ac:dyDescent="0.25">
      <c r="B328" s="1"/>
      <c r="C328" s="7"/>
      <c r="D328" s="114"/>
      <c r="E328" s="58"/>
      <c r="F328" s="58"/>
      <c r="G328" s="58"/>
      <c r="H328" s="58"/>
      <c r="I328" s="58"/>
      <c r="J328" s="3"/>
    </row>
    <row r="329" spans="2:10" x14ac:dyDescent="0.25">
      <c r="B329" s="1"/>
      <c r="C329" s="7"/>
      <c r="D329" s="114"/>
      <c r="E329" s="58"/>
      <c r="F329" s="58"/>
      <c r="G329" s="58"/>
      <c r="H329" s="58"/>
      <c r="I329" s="58"/>
      <c r="J329" s="3"/>
    </row>
    <row r="330" spans="2:10" x14ac:dyDescent="0.25">
      <c r="B330" s="1"/>
      <c r="C330" s="7"/>
      <c r="D330" s="114"/>
      <c r="E330" s="58"/>
      <c r="F330" s="58"/>
      <c r="G330" s="58"/>
      <c r="H330" s="58"/>
      <c r="I330" s="58"/>
      <c r="J330" s="3"/>
    </row>
    <row r="331" spans="2:10" x14ac:dyDescent="0.25">
      <c r="B331" s="1"/>
      <c r="C331" s="7"/>
      <c r="D331" s="114"/>
      <c r="E331" s="58"/>
      <c r="F331" s="58"/>
      <c r="G331" s="58"/>
      <c r="H331" s="58"/>
      <c r="I331" s="58"/>
      <c r="J331" s="3"/>
    </row>
    <row r="332" spans="2:10" x14ac:dyDescent="0.25">
      <c r="B332" s="1"/>
      <c r="C332" s="7"/>
      <c r="D332" s="114"/>
      <c r="E332" s="58"/>
      <c r="F332" s="58"/>
      <c r="G332" s="58"/>
      <c r="H332" s="58"/>
      <c r="I332" s="58"/>
      <c r="J332" s="3"/>
    </row>
    <row r="333" spans="2:10" x14ac:dyDescent="0.25">
      <c r="B333" s="1"/>
      <c r="C333" s="7"/>
      <c r="D333" s="114"/>
      <c r="E333" s="58"/>
      <c r="F333" s="58"/>
      <c r="G333" s="58"/>
      <c r="H333" s="58"/>
      <c r="I333" s="58"/>
      <c r="J333" s="3"/>
    </row>
    <row r="334" spans="2:10" x14ac:dyDescent="0.25">
      <c r="B334" s="1"/>
      <c r="C334" s="7"/>
      <c r="D334" s="114"/>
      <c r="E334" s="58"/>
      <c r="F334" s="58"/>
      <c r="G334" s="58"/>
      <c r="H334" s="58"/>
      <c r="I334" s="58"/>
      <c r="J334" s="3"/>
    </row>
    <row r="335" spans="2:10" x14ac:dyDescent="0.25">
      <c r="B335" s="1"/>
      <c r="C335" s="7"/>
      <c r="D335" s="114"/>
      <c r="E335" s="58"/>
      <c r="F335" s="58"/>
      <c r="G335" s="58"/>
      <c r="H335" s="58"/>
      <c r="I335" s="58"/>
      <c r="J335" s="3"/>
    </row>
    <row r="336" spans="2:10" x14ac:dyDescent="0.25">
      <c r="B336" s="1"/>
      <c r="C336" s="7"/>
      <c r="D336" s="114"/>
      <c r="E336" s="58"/>
      <c r="F336" s="58"/>
      <c r="G336" s="58"/>
      <c r="H336" s="58"/>
      <c r="I336" s="58"/>
      <c r="J336" s="3"/>
    </row>
    <row r="337" spans="2:10" x14ac:dyDescent="0.25">
      <c r="B337" s="1"/>
      <c r="C337" s="7"/>
      <c r="D337" s="114"/>
      <c r="E337" s="58"/>
      <c r="F337" s="58"/>
      <c r="G337" s="58"/>
      <c r="H337" s="58"/>
      <c r="I337" s="58"/>
      <c r="J337" s="3"/>
    </row>
    <row r="338" spans="2:10" x14ac:dyDescent="0.25">
      <c r="B338" s="1"/>
      <c r="C338" s="7"/>
      <c r="D338" s="114"/>
      <c r="E338" s="58"/>
      <c r="F338" s="58"/>
      <c r="G338" s="58"/>
      <c r="H338" s="58"/>
      <c r="I338" s="58"/>
      <c r="J338" s="3"/>
    </row>
    <row r="339" spans="2:10" x14ac:dyDescent="0.25">
      <c r="B339" s="1"/>
      <c r="C339" s="7"/>
      <c r="D339" s="114"/>
      <c r="E339" s="58"/>
      <c r="F339" s="58"/>
      <c r="G339" s="58"/>
      <c r="H339" s="58"/>
      <c r="I339" s="58"/>
      <c r="J339" s="3"/>
    </row>
    <row r="340" spans="2:10" x14ac:dyDescent="0.25">
      <c r="B340" s="1"/>
      <c r="C340" s="7"/>
      <c r="D340" s="114"/>
      <c r="E340" s="58"/>
      <c r="F340" s="58"/>
      <c r="G340" s="58"/>
      <c r="H340" s="58"/>
      <c r="I340" s="58"/>
      <c r="J340" s="3"/>
    </row>
    <row r="341" spans="2:10" x14ac:dyDescent="0.25">
      <c r="B341" s="1"/>
      <c r="C341" s="7"/>
      <c r="D341" s="114"/>
      <c r="E341" s="58"/>
      <c r="F341" s="58"/>
      <c r="G341" s="58"/>
      <c r="H341" s="58"/>
      <c r="I341" s="58"/>
      <c r="J341" s="3"/>
    </row>
    <row r="342" spans="2:10" x14ac:dyDescent="0.25">
      <c r="B342" s="1"/>
      <c r="C342" s="7"/>
      <c r="D342" s="114"/>
      <c r="E342" s="58"/>
      <c r="F342" s="58"/>
      <c r="G342" s="58"/>
      <c r="H342" s="58"/>
      <c r="I342" s="58"/>
      <c r="J342" s="3"/>
    </row>
    <row r="343" spans="2:10" x14ac:dyDescent="0.25">
      <c r="B343" s="1"/>
      <c r="C343" s="7"/>
      <c r="D343" s="114"/>
      <c r="E343" s="58"/>
      <c r="F343" s="58"/>
      <c r="G343" s="58"/>
      <c r="H343" s="58"/>
      <c r="I343" s="58"/>
      <c r="J343" s="3"/>
    </row>
    <row r="344" spans="2:10" x14ac:dyDescent="0.25">
      <c r="B344" s="1"/>
      <c r="C344" s="7"/>
      <c r="D344" s="114"/>
      <c r="E344" s="58"/>
      <c r="F344" s="58"/>
      <c r="G344" s="58"/>
      <c r="H344" s="58"/>
      <c r="I344" s="58"/>
      <c r="J344" s="3"/>
    </row>
    <row r="345" spans="2:10" x14ac:dyDescent="0.25">
      <c r="B345" s="1"/>
      <c r="C345" s="7"/>
      <c r="D345" s="114"/>
      <c r="E345" s="58"/>
      <c r="F345" s="58"/>
      <c r="G345" s="58"/>
      <c r="H345" s="58"/>
      <c r="I345" s="58"/>
      <c r="J345" s="3"/>
    </row>
    <row r="346" spans="2:10" x14ac:dyDescent="0.25">
      <c r="B346" s="1"/>
      <c r="C346" s="7"/>
      <c r="D346" s="114"/>
      <c r="E346" s="58"/>
      <c r="F346" s="58"/>
      <c r="G346" s="58"/>
      <c r="H346" s="58"/>
      <c r="I346" s="58"/>
      <c r="J346" s="3"/>
    </row>
    <row r="347" spans="2:10" x14ac:dyDescent="0.25">
      <c r="B347" s="1"/>
      <c r="C347" s="7"/>
      <c r="D347" s="114"/>
      <c r="E347" s="58"/>
      <c r="F347" s="58"/>
      <c r="G347" s="58"/>
      <c r="H347" s="58"/>
      <c r="I347" s="58"/>
      <c r="J347" s="3"/>
    </row>
    <row r="348" spans="2:10" x14ac:dyDescent="0.25">
      <c r="B348" s="1"/>
      <c r="C348" s="7"/>
      <c r="D348" s="114"/>
      <c r="E348" s="58"/>
      <c r="F348" s="58"/>
      <c r="G348" s="58"/>
      <c r="H348" s="58"/>
      <c r="I348" s="58"/>
      <c r="J348" s="3"/>
    </row>
    <row r="349" spans="2:10" x14ac:dyDescent="0.25">
      <c r="B349" s="1"/>
      <c r="C349" s="7"/>
      <c r="D349" s="114"/>
      <c r="E349" s="58"/>
      <c r="F349" s="58"/>
      <c r="G349" s="58"/>
      <c r="H349" s="58"/>
      <c r="I349" s="58"/>
      <c r="J349" s="3"/>
    </row>
    <row r="350" spans="2:10" x14ac:dyDescent="0.25">
      <c r="B350" s="1"/>
      <c r="C350" s="7"/>
      <c r="D350" s="114"/>
      <c r="E350" s="58"/>
      <c r="F350" s="58"/>
      <c r="G350" s="58"/>
      <c r="H350" s="58"/>
      <c r="I350" s="58"/>
      <c r="J350" s="3"/>
    </row>
    <row r="351" spans="2:10" x14ac:dyDescent="0.25">
      <c r="B351" s="1"/>
      <c r="C351" s="7"/>
      <c r="D351" s="114"/>
      <c r="E351" s="58"/>
      <c r="F351" s="58"/>
      <c r="G351" s="58"/>
      <c r="H351" s="58"/>
      <c r="I351" s="58"/>
      <c r="J351" s="3"/>
    </row>
    <row r="352" spans="2:10" x14ac:dyDescent="0.25">
      <c r="B352" s="1"/>
      <c r="C352" s="7"/>
      <c r="D352" s="114"/>
      <c r="E352" s="58"/>
      <c r="F352" s="58"/>
      <c r="G352" s="58"/>
      <c r="H352" s="58"/>
      <c r="I352" s="58"/>
      <c r="J352" s="3"/>
    </row>
    <row r="353" spans="2:10" x14ac:dyDescent="0.25">
      <c r="B353" s="1"/>
      <c r="C353" s="7"/>
      <c r="D353" s="114"/>
      <c r="E353" s="58"/>
      <c r="F353" s="58"/>
      <c r="G353" s="58"/>
      <c r="H353" s="58"/>
      <c r="I353" s="58"/>
      <c r="J353" s="3"/>
    </row>
    <row r="354" spans="2:10" x14ac:dyDescent="0.25">
      <c r="B354" s="1"/>
      <c r="C354" s="7"/>
      <c r="D354" s="114"/>
      <c r="E354" s="58"/>
      <c r="F354" s="58"/>
      <c r="G354" s="58"/>
      <c r="H354" s="58"/>
      <c r="I354" s="58"/>
      <c r="J354" s="3"/>
    </row>
    <row r="355" spans="2:10" x14ac:dyDescent="0.25">
      <c r="B355" s="1"/>
      <c r="C355" s="7"/>
      <c r="D355" s="114"/>
      <c r="E355" s="58"/>
      <c r="F355" s="58"/>
      <c r="G355" s="58"/>
      <c r="H355" s="58"/>
      <c r="I355" s="58"/>
      <c r="J355" s="3"/>
    </row>
    <row r="356" spans="2:10" x14ac:dyDescent="0.25">
      <c r="B356" s="1"/>
      <c r="C356" s="7"/>
      <c r="D356" s="114"/>
      <c r="E356" s="58"/>
      <c r="F356" s="58"/>
      <c r="G356" s="58"/>
      <c r="H356" s="58"/>
      <c r="I356" s="58"/>
      <c r="J356" s="3"/>
    </row>
    <row r="357" spans="2:10" x14ac:dyDescent="0.25">
      <c r="B357" s="1"/>
      <c r="C357" s="7"/>
      <c r="D357" s="114"/>
      <c r="E357" s="58"/>
      <c r="F357" s="58"/>
      <c r="G357" s="58"/>
      <c r="H357" s="58"/>
      <c r="I357" s="58"/>
      <c r="J357" s="3"/>
    </row>
    <row r="358" spans="2:10" x14ac:dyDescent="0.25">
      <c r="B358" s="1"/>
      <c r="C358" s="7"/>
      <c r="D358" s="114"/>
      <c r="E358" s="58"/>
      <c r="F358" s="58"/>
      <c r="G358" s="58"/>
      <c r="H358" s="58"/>
      <c r="I358" s="58"/>
      <c r="J358" s="3"/>
    </row>
    <row r="359" spans="2:10" x14ac:dyDescent="0.25">
      <c r="B359" s="1"/>
      <c r="C359" s="7"/>
      <c r="D359" s="114"/>
      <c r="E359" s="58"/>
      <c r="F359" s="58"/>
      <c r="G359" s="58"/>
      <c r="H359" s="58"/>
      <c r="I359" s="58"/>
      <c r="J359" s="3"/>
    </row>
    <row r="360" spans="2:10" x14ac:dyDescent="0.25">
      <c r="B360" s="1"/>
      <c r="C360" s="7"/>
      <c r="D360" s="114"/>
      <c r="E360" s="58"/>
      <c r="F360" s="58"/>
      <c r="G360" s="58"/>
      <c r="H360" s="58"/>
      <c r="I360" s="58"/>
      <c r="J360" s="3"/>
    </row>
    <row r="361" spans="2:10" x14ac:dyDescent="0.25">
      <c r="B361" s="1"/>
      <c r="C361" s="7"/>
      <c r="D361" s="114"/>
      <c r="E361" s="58"/>
      <c r="F361" s="58"/>
      <c r="G361" s="58"/>
      <c r="H361" s="58"/>
      <c r="I361" s="58"/>
      <c r="J361" s="3"/>
    </row>
    <row r="362" spans="2:10" x14ac:dyDescent="0.25">
      <c r="B362" s="1"/>
      <c r="C362" s="7"/>
      <c r="D362" s="114"/>
      <c r="E362" s="58"/>
      <c r="F362" s="58"/>
      <c r="G362" s="58"/>
      <c r="H362" s="58"/>
      <c r="I362" s="58"/>
      <c r="J362" s="3"/>
    </row>
    <row r="363" spans="2:10" x14ac:dyDescent="0.25">
      <c r="B363" s="1"/>
      <c r="C363" s="7"/>
      <c r="D363" s="114"/>
      <c r="E363" s="58"/>
      <c r="F363" s="58"/>
      <c r="G363" s="58"/>
      <c r="H363" s="58"/>
      <c r="I363" s="58"/>
      <c r="J363" s="3"/>
    </row>
    <row r="364" spans="2:10" x14ac:dyDescent="0.25">
      <c r="B364" s="1"/>
      <c r="C364" s="7"/>
      <c r="D364" s="114"/>
      <c r="E364" s="58"/>
      <c r="F364" s="58"/>
      <c r="G364" s="58"/>
      <c r="H364" s="58"/>
      <c r="I364" s="58"/>
      <c r="J364" s="3"/>
    </row>
    <row r="365" spans="2:10" x14ac:dyDescent="0.25">
      <c r="B365" s="1"/>
      <c r="C365" s="7"/>
      <c r="D365" s="114"/>
      <c r="E365" s="58"/>
      <c r="F365" s="58"/>
      <c r="G365" s="58"/>
      <c r="H365" s="58"/>
      <c r="I365" s="58"/>
      <c r="J365" s="3"/>
    </row>
    <row r="366" spans="2:10" x14ac:dyDescent="0.25">
      <c r="B366" s="1"/>
      <c r="C366" s="7"/>
      <c r="D366" s="114"/>
      <c r="E366" s="58"/>
      <c r="F366" s="58"/>
      <c r="G366" s="58"/>
      <c r="H366" s="58"/>
      <c r="I366" s="58"/>
      <c r="J366" s="3"/>
    </row>
    <row r="367" spans="2:10" x14ac:dyDescent="0.25">
      <c r="B367" s="1"/>
      <c r="C367" s="7"/>
      <c r="D367" s="114"/>
      <c r="E367" s="58"/>
      <c r="F367" s="58"/>
      <c r="G367" s="58"/>
      <c r="H367" s="58"/>
      <c r="I367" s="58"/>
      <c r="J367" s="3"/>
    </row>
    <row r="368" spans="2:10" x14ac:dyDescent="0.25">
      <c r="B368" s="1"/>
      <c r="C368" s="7"/>
      <c r="D368" s="114"/>
      <c r="E368" s="58"/>
      <c r="F368" s="58"/>
      <c r="G368" s="58"/>
      <c r="H368" s="58"/>
      <c r="I368" s="58"/>
      <c r="J368" s="3"/>
    </row>
    <row r="369" spans="2:10" x14ac:dyDescent="0.25">
      <c r="B369" s="1"/>
      <c r="C369" s="7"/>
      <c r="D369" s="114"/>
      <c r="E369" s="58"/>
      <c r="F369" s="58"/>
      <c r="G369" s="58"/>
      <c r="H369" s="58"/>
      <c r="I369" s="58"/>
      <c r="J369" s="3"/>
    </row>
    <row r="370" spans="2:10" x14ac:dyDescent="0.25">
      <c r="B370" s="1"/>
      <c r="C370" s="7"/>
      <c r="D370" s="114"/>
      <c r="E370" s="58"/>
      <c r="F370" s="58"/>
      <c r="G370" s="58"/>
      <c r="H370" s="58"/>
      <c r="I370" s="58"/>
      <c r="J370" s="3"/>
    </row>
    <row r="371" spans="2:10" x14ac:dyDescent="0.25">
      <c r="B371" s="1"/>
      <c r="C371" s="7"/>
      <c r="D371" s="114"/>
      <c r="E371" s="58"/>
      <c r="F371" s="58"/>
      <c r="G371" s="58"/>
      <c r="H371" s="58"/>
      <c r="I371" s="58"/>
      <c r="J371" s="3"/>
    </row>
    <row r="372" spans="2:10" x14ac:dyDescent="0.25">
      <c r="B372" s="1"/>
      <c r="C372" s="7"/>
      <c r="D372" s="114"/>
      <c r="E372" s="58"/>
      <c r="F372" s="58"/>
      <c r="G372" s="58"/>
      <c r="H372" s="58"/>
      <c r="I372" s="58"/>
      <c r="J372" s="3"/>
    </row>
    <row r="373" spans="2:10" x14ac:dyDescent="0.25">
      <c r="B373" s="1"/>
      <c r="C373" s="7"/>
      <c r="D373" s="114"/>
      <c r="E373" s="58"/>
      <c r="F373" s="58"/>
      <c r="G373" s="58"/>
      <c r="H373" s="58"/>
      <c r="I373" s="58"/>
      <c r="J373" s="3"/>
    </row>
    <row r="374" spans="2:10" x14ac:dyDescent="0.25">
      <c r="B374" s="1"/>
      <c r="C374" s="7"/>
      <c r="D374" s="114"/>
      <c r="E374" s="58"/>
      <c r="F374" s="58"/>
      <c r="G374" s="58"/>
      <c r="H374" s="58"/>
      <c r="I374" s="58"/>
      <c r="J374" s="3"/>
    </row>
    <row r="375" spans="2:10" x14ac:dyDescent="0.25">
      <c r="B375" s="1"/>
      <c r="C375" s="7"/>
      <c r="D375" s="114"/>
      <c r="E375" s="58"/>
      <c r="F375" s="58"/>
      <c r="G375" s="58"/>
      <c r="H375" s="58"/>
      <c r="I375" s="58"/>
      <c r="J375" s="3"/>
    </row>
    <row r="376" spans="2:10" x14ac:dyDescent="0.25">
      <c r="B376" s="1"/>
      <c r="C376" s="7"/>
      <c r="D376" s="114"/>
      <c r="E376" s="58"/>
      <c r="F376" s="58"/>
      <c r="G376" s="58"/>
      <c r="H376" s="58"/>
      <c r="I376" s="58"/>
      <c r="J376" s="3"/>
    </row>
    <row r="377" spans="2:10" x14ac:dyDescent="0.25">
      <c r="B377" s="1"/>
      <c r="C377" s="7"/>
      <c r="D377" s="114"/>
      <c r="E377" s="58"/>
      <c r="F377" s="58"/>
      <c r="G377" s="58"/>
      <c r="H377" s="58"/>
      <c r="I377" s="58"/>
      <c r="J377" s="3"/>
    </row>
    <row r="378" spans="2:10" x14ac:dyDescent="0.25">
      <c r="B378" s="1"/>
      <c r="C378" s="7"/>
      <c r="D378" s="114"/>
      <c r="E378" s="58"/>
      <c r="F378" s="58"/>
      <c r="G378" s="58"/>
      <c r="H378" s="58"/>
      <c r="I378" s="58"/>
      <c r="J378" s="3"/>
    </row>
    <row r="379" spans="2:10" x14ac:dyDescent="0.25">
      <c r="B379" s="1"/>
      <c r="C379" s="7"/>
      <c r="D379" s="114"/>
      <c r="E379" s="58"/>
      <c r="F379" s="58"/>
      <c r="G379" s="58"/>
      <c r="H379" s="58"/>
      <c r="I379" s="58"/>
      <c r="J379" s="3"/>
    </row>
    <row r="380" spans="2:10" x14ac:dyDescent="0.25">
      <c r="B380" s="1"/>
      <c r="C380" s="7"/>
      <c r="D380" s="114"/>
      <c r="E380" s="58"/>
      <c r="F380" s="58"/>
      <c r="G380" s="58"/>
      <c r="H380" s="58"/>
      <c r="I380" s="58"/>
      <c r="J380" s="3"/>
    </row>
    <row r="381" spans="2:10" x14ac:dyDescent="0.25">
      <c r="B381" s="1"/>
      <c r="C381" s="7"/>
      <c r="D381" s="114"/>
      <c r="E381" s="58"/>
      <c r="F381" s="58"/>
      <c r="G381" s="58"/>
      <c r="H381" s="58"/>
      <c r="I381" s="58"/>
      <c r="J381" s="3"/>
    </row>
    <row r="382" spans="2:10" x14ac:dyDescent="0.25">
      <c r="B382" s="1"/>
      <c r="C382" s="7"/>
      <c r="D382" s="114"/>
      <c r="E382" s="58"/>
      <c r="F382" s="58"/>
      <c r="G382" s="58"/>
      <c r="H382" s="58"/>
      <c r="I382" s="58"/>
      <c r="J382" s="3"/>
    </row>
    <row r="383" spans="2:10" x14ac:dyDescent="0.25">
      <c r="B383" s="1"/>
      <c r="C383" s="7"/>
      <c r="D383" s="114"/>
      <c r="E383" s="58"/>
      <c r="F383" s="58"/>
      <c r="G383" s="58"/>
      <c r="H383" s="58"/>
      <c r="I383" s="58"/>
      <c r="J383" s="3"/>
    </row>
    <row r="384" spans="2:10" x14ac:dyDescent="0.25">
      <c r="B384" s="1"/>
      <c r="C384" s="7"/>
      <c r="D384" s="114"/>
      <c r="E384" s="58"/>
      <c r="F384" s="58"/>
      <c r="G384" s="58"/>
      <c r="H384" s="58"/>
      <c r="I384" s="58"/>
      <c r="J384" s="3"/>
    </row>
    <row r="385" spans="2:10" x14ac:dyDescent="0.25">
      <c r="B385" s="1"/>
      <c r="C385" s="7"/>
      <c r="D385" s="114"/>
      <c r="E385" s="58"/>
      <c r="F385" s="58"/>
      <c r="G385" s="58"/>
      <c r="H385" s="58"/>
      <c r="I385" s="58"/>
      <c r="J385" s="3"/>
    </row>
    <row r="386" spans="2:10" x14ac:dyDescent="0.25">
      <c r="B386" s="1"/>
      <c r="C386" s="7"/>
      <c r="D386" s="114"/>
      <c r="E386" s="58"/>
      <c r="F386" s="58"/>
      <c r="G386" s="58"/>
      <c r="H386" s="58"/>
      <c r="I386" s="58"/>
      <c r="J386" s="3"/>
    </row>
    <row r="387" spans="2:10" x14ac:dyDescent="0.25">
      <c r="B387" s="1"/>
      <c r="C387" s="7"/>
      <c r="D387" s="114"/>
      <c r="E387" s="58"/>
      <c r="F387" s="58"/>
      <c r="G387" s="58"/>
      <c r="H387" s="58"/>
      <c r="I387" s="58"/>
      <c r="J387" s="3"/>
    </row>
    <row r="388" spans="2:10" x14ac:dyDescent="0.25">
      <c r="B388" s="1"/>
      <c r="C388" s="7"/>
      <c r="D388" s="114"/>
      <c r="E388" s="58"/>
      <c r="F388" s="58"/>
      <c r="G388" s="58"/>
      <c r="H388" s="58"/>
      <c r="I388" s="58"/>
      <c r="J388" s="3"/>
    </row>
    <row r="389" spans="2:10" x14ac:dyDescent="0.25">
      <c r="B389" s="1"/>
      <c r="C389" s="7"/>
      <c r="D389" s="114"/>
      <c r="E389" s="58"/>
      <c r="F389" s="58"/>
      <c r="G389" s="58"/>
      <c r="H389" s="58"/>
      <c r="I389" s="58"/>
      <c r="J389" s="3"/>
    </row>
    <row r="390" spans="2:10" x14ac:dyDescent="0.25">
      <c r="B390" s="1"/>
      <c r="C390" s="7"/>
      <c r="D390" s="114"/>
      <c r="E390" s="58"/>
      <c r="F390" s="58"/>
      <c r="G390" s="58"/>
      <c r="H390" s="58"/>
      <c r="I390" s="58"/>
      <c r="J390" s="3"/>
    </row>
    <row r="391" spans="2:10" x14ac:dyDescent="0.25">
      <c r="B391" s="1"/>
      <c r="C391" s="7"/>
      <c r="D391" s="114"/>
      <c r="E391" s="58"/>
      <c r="F391" s="58"/>
      <c r="G391" s="58"/>
      <c r="H391" s="58"/>
      <c r="I391" s="58"/>
      <c r="J391" s="3"/>
    </row>
    <row r="392" spans="2:10" x14ac:dyDescent="0.25">
      <c r="B392" s="1"/>
      <c r="C392" s="7"/>
      <c r="D392" s="114"/>
      <c r="E392" s="58"/>
      <c r="F392" s="58"/>
      <c r="G392" s="58"/>
      <c r="H392" s="58"/>
      <c r="I392" s="58"/>
      <c r="J392" s="3"/>
    </row>
    <row r="393" spans="2:10" x14ac:dyDescent="0.25">
      <c r="B393" s="1"/>
      <c r="C393" s="7"/>
      <c r="D393" s="114"/>
      <c r="E393" s="58"/>
      <c r="F393" s="58"/>
      <c r="G393" s="58"/>
      <c r="H393" s="58"/>
      <c r="I393" s="58"/>
      <c r="J393" s="3"/>
    </row>
    <row r="394" spans="2:10" x14ac:dyDescent="0.25">
      <c r="B394" s="1"/>
      <c r="C394" s="7"/>
      <c r="D394" s="114"/>
      <c r="E394" s="58"/>
      <c r="F394" s="58"/>
      <c r="G394" s="58"/>
      <c r="H394" s="58"/>
      <c r="I394" s="58"/>
      <c r="J394" s="3"/>
    </row>
    <row r="395" spans="2:10" x14ac:dyDescent="0.25">
      <c r="B395" s="1"/>
      <c r="C395" s="7"/>
      <c r="D395" s="114"/>
      <c r="E395" s="58"/>
      <c r="F395" s="58"/>
      <c r="G395" s="58"/>
      <c r="H395" s="58"/>
      <c r="I395" s="58"/>
      <c r="J395" s="3"/>
    </row>
    <row r="396" spans="2:10" x14ac:dyDescent="0.25">
      <c r="B396" s="1"/>
      <c r="C396" s="7"/>
      <c r="D396" s="114"/>
      <c r="E396" s="58"/>
      <c r="F396" s="58"/>
      <c r="G396" s="58"/>
      <c r="H396" s="58"/>
      <c r="I396" s="58"/>
      <c r="J396" s="3"/>
    </row>
    <row r="397" spans="2:10" x14ac:dyDescent="0.25">
      <c r="B397" s="1"/>
      <c r="C397" s="7"/>
      <c r="D397" s="114"/>
      <c r="E397" s="58"/>
      <c r="F397" s="58"/>
      <c r="G397" s="58"/>
      <c r="H397" s="58"/>
      <c r="I397" s="58"/>
      <c r="J397" s="3"/>
    </row>
    <row r="398" spans="2:10" x14ac:dyDescent="0.25">
      <c r="B398" s="1"/>
      <c r="C398" s="7"/>
      <c r="D398" s="114"/>
      <c r="E398" s="58"/>
      <c r="F398" s="58"/>
      <c r="G398" s="58"/>
      <c r="H398" s="58"/>
      <c r="I398" s="58"/>
      <c r="J398" s="3"/>
    </row>
    <row r="399" spans="2:10" x14ac:dyDescent="0.25">
      <c r="B399" s="1"/>
      <c r="C399" s="7"/>
      <c r="D399" s="114"/>
      <c r="E399" s="58"/>
      <c r="F399" s="58"/>
      <c r="G399" s="58"/>
      <c r="H399" s="58"/>
      <c r="I399" s="58"/>
      <c r="J399" s="3"/>
    </row>
    <row r="400" spans="2:10" x14ac:dyDescent="0.25">
      <c r="B400" s="1"/>
      <c r="C400" s="7"/>
      <c r="D400" s="114"/>
      <c r="E400" s="58"/>
      <c r="F400" s="58"/>
      <c r="G400" s="58"/>
      <c r="H400" s="58"/>
      <c r="I400" s="58"/>
      <c r="J400" s="3"/>
    </row>
    <row r="401" spans="2:10" x14ac:dyDescent="0.25">
      <c r="B401" s="1"/>
      <c r="C401" s="7"/>
      <c r="D401" s="114"/>
      <c r="E401" s="58"/>
      <c r="F401" s="58"/>
      <c r="G401" s="58"/>
      <c r="H401" s="58"/>
      <c r="I401" s="58"/>
      <c r="J401" s="3"/>
    </row>
    <row r="402" spans="2:10" x14ac:dyDescent="0.25">
      <c r="B402" s="1"/>
      <c r="C402" s="7"/>
      <c r="D402" s="114"/>
      <c r="E402" s="58"/>
      <c r="F402" s="58"/>
      <c r="G402" s="58"/>
      <c r="H402" s="58"/>
      <c r="I402" s="58"/>
      <c r="J402" s="3"/>
    </row>
    <row r="403" spans="2:10" x14ac:dyDescent="0.25">
      <c r="B403" s="1"/>
      <c r="C403" s="7"/>
      <c r="D403" s="114"/>
      <c r="E403" s="58"/>
      <c r="F403" s="58"/>
      <c r="G403" s="58"/>
      <c r="H403" s="58"/>
      <c r="I403" s="58"/>
      <c r="J403" s="3"/>
    </row>
    <row r="404" spans="2:10" x14ac:dyDescent="0.25">
      <c r="B404" s="1"/>
      <c r="C404" s="7"/>
      <c r="D404" s="114"/>
      <c r="E404" s="58"/>
      <c r="F404" s="58"/>
      <c r="G404" s="58"/>
      <c r="H404" s="58"/>
      <c r="I404" s="58"/>
      <c r="J404" s="3"/>
    </row>
    <row r="405" spans="2:10" x14ac:dyDescent="0.25">
      <c r="B405" s="1"/>
      <c r="C405" s="7"/>
      <c r="D405" s="114"/>
      <c r="E405" s="58"/>
      <c r="F405" s="58"/>
      <c r="G405" s="58"/>
      <c r="H405" s="58"/>
      <c r="I405" s="58"/>
      <c r="J405" s="3"/>
    </row>
    <row r="406" spans="2:10" x14ac:dyDescent="0.25">
      <c r="B406" s="1"/>
      <c r="C406" s="7"/>
      <c r="D406" s="114"/>
      <c r="E406" s="58"/>
      <c r="F406" s="58"/>
      <c r="G406" s="58"/>
      <c r="H406" s="58"/>
      <c r="I406" s="58"/>
      <c r="J406" s="3"/>
    </row>
    <row r="407" spans="2:10" x14ac:dyDescent="0.25">
      <c r="B407" s="1"/>
      <c r="C407" s="7"/>
      <c r="D407" s="114"/>
      <c r="E407" s="58"/>
      <c r="F407" s="58"/>
      <c r="G407" s="58"/>
      <c r="H407" s="58"/>
      <c r="I407" s="58"/>
      <c r="J407" s="3"/>
    </row>
    <row r="408" spans="2:10" x14ac:dyDescent="0.25">
      <c r="B408" s="1"/>
      <c r="C408" s="7"/>
      <c r="D408" s="114"/>
      <c r="E408" s="58"/>
      <c r="F408" s="58"/>
      <c r="G408" s="58"/>
      <c r="H408" s="58"/>
      <c r="I408" s="58"/>
      <c r="J408" s="3"/>
    </row>
    <row r="409" spans="2:10" x14ac:dyDescent="0.25">
      <c r="B409" s="1"/>
      <c r="C409" s="7"/>
      <c r="D409" s="114"/>
      <c r="E409" s="58"/>
      <c r="F409" s="58"/>
      <c r="G409" s="58"/>
      <c r="H409" s="58"/>
      <c r="I409" s="58"/>
      <c r="J409" s="3"/>
    </row>
    <row r="410" spans="2:10" x14ac:dyDescent="0.25">
      <c r="B410" s="1"/>
      <c r="C410" s="7"/>
      <c r="D410" s="114"/>
      <c r="E410" s="58"/>
      <c r="F410" s="58"/>
      <c r="G410" s="58"/>
      <c r="H410" s="58"/>
      <c r="I410" s="58"/>
      <c r="J410" s="3"/>
    </row>
    <row r="411" spans="2:10" x14ac:dyDescent="0.25">
      <c r="B411" s="1"/>
      <c r="C411" s="7"/>
      <c r="D411" s="114"/>
      <c r="E411" s="58"/>
      <c r="F411" s="58"/>
      <c r="G411" s="58"/>
      <c r="H411" s="58"/>
      <c r="I411" s="58"/>
      <c r="J411" s="3"/>
    </row>
    <row r="412" spans="2:10" x14ac:dyDescent="0.25">
      <c r="B412" s="1"/>
      <c r="C412" s="7"/>
      <c r="D412" s="114"/>
      <c r="E412" s="58"/>
      <c r="F412" s="58"/>
      <c r="G412" s="58"/>
      <c r="H412" s="58"/>
      <c r="I412" s="58"/>
      <c r="J412" s="3"/>
    </row>
    <row r="413" spans="2:10" x14ac:dyDescent="0.25">
      <c r="B413" s="1"/>
      <c r="C413" s="7"/>
      <c r="D413" s="114"/>
      <c r="E413" s="58"/>
      <c r="F413" s="58"/>
      <c r="G413" s="58"/>
      <c r="H413" s="58"/>
      <c r="I413" s="58"/>
      <c r="J413" s="3"/>
    </row>
    <row r="414" spans="2:10" x14ac:dyDescent="0.25">
      <c r="B414" s="1"/>
      <c r="C414" s="7"/>
      <c r="D414" s="114"/>
      <c r="E414" s="58"/>
      <c r="F414" s="58"/>
      <c r="G414" s="58"/>
      <c r="H414" s="58"/>
      <c r="I414" s="58"/>
      <c r="J414" s="3"/>
    </row>
    <row r="415" spans="2:10" x14ac:dyDescent="0.25">
      <c r="B415" s="1"/>
      <c r="C415" s="7"/>
      <c r="D415" s="114"/>
      <c r="E415" s="58"/>
      <c r="F415" s="58"/>
      <c r="G415" s="58"/>
      <c r="H415" s="58"/>
      <c r="I415" s="58"/>
      <c r="J415" s="3"/>
    </row>
    <row r="416" spans="2:10" x14ac:dyDescent="0.25">
      <c r="B416" s="1"/>
      <c r="C416" s="7"/>
      <c r="D416" s="114"/>
      <c r="E416" s="58"/>
      <c r="F416" s="58"/>
      <c r="G416" s="58"/>
      <c r="H416" s="58"/>
      <c r="I416" s="58"/>
      <c r="J416" s="3"/>
    </row>
    <row r="417" spans="2:10" x14ac:dyDescent="0.25">
      <c r="B417" s="1"/>
      <c r="C417" s="7"/>
      <c r="D417" s="114"/>
      <c r="E417" s="58"/>
      <c r="F417" s="58"/>
      <c r="G417" s="58"/>
      <c r="H417" s="58"/>
      <c r="I417" s="58"/>
      <c r="J417" s="3"/>
    </row>
    <row r="418" spans="2:10" x14ac:dyDescent="0.25">
      <c r="B418" s="1"/>
      <c r="C418" s="7"/>
      <c r="D418" s="114"/>
      <c r="E418" s="58"/>
      <c r="F418" s="58"/>
      <c r="G418" s="58"/>
      <c r="H418" s="58"/>
      <c r="I418" s="58"/>
      <c r="J418" s="3"/>
    </row>
    <row r="419" spans="2:10" x14ac:dyDescent="0.25">
      <c r="B419" s="1"/>
      <c r="C419" s="7"/>
      <c r="D419" s="114"/>
      <c r="E419" s="58"/>
      <c r="F419" s="58"/>
      <c r="G419" s="58"/>
      <c r="H419" s="58"/>
      <c r="I419" s="58"/>
      <c r="J419" s="3"/>
    </row>
    <row r="420" spans="2:10" x14ac:dyDescent="0.25">
      <c r="B420" s="1"/>
      <c r="C420" s="7"/>
      <c r="D420" s="114"/>
      <c r="E420" s="58"/>
      <c r="F420" s="58"/>
      <c r="G420" s="58"/>
      <c r="H420" s="58"/>
      <c r="I420" s="58"/>
      <c r="J420" s="3"/>
    </row>
    <row r="421" spans="2:10" x14ac:dyDescent="0.25">
      <c r="B421" s="1"/>
      <c r="C421" s="7"/>
      <c r="D421" s="114"/>
      <c r="E421" s="58"/>
      <c r="F421" s="58"/>
      <c r="G421" s="58"/>
      <c r="H421" s="58"/>
      <c r="I421" s="58"/>
      <c r="J421" s="3"/>
    </row>
    <row r="422" spans="2:10" x14ac:dyDescent="0.25">
      <c r="B422" s="1"/>
      <c r="C422" s="7"/>
      <c r="D422" s="114"/>
      <c r="E422" s="58"/>
      <c r="F422" s="58"/>
      <c r="G422" s="58"/>
      <c r="H422" s="58"/>
      <c r="I422" s="58"/>
      <c r="J422" s="3"/>
    </row>
    <row r="423" spans="2:10" x14ac:dyDescent="0.25">
      <c r="B423" s="1"/>
      <c r="C423" s="7"/>
      <c r="D423" s="114"/>
      <c r="E423" s="58"/>
      <c r="F423" s="58"/>
      <c r="G423" s="58"/>
      <c r="H423" s="58"/>
      <c r="I423" s="58"/>
      <c r="J423" s="3"/>
    </row>
    <row r="424" spans="2:10" x14ac:dyDescent="0.25">
      <c r="B424" s="1"/>
      <c r="C424" s="7"/>
      <c r="D424" s="114"/>
      <c r="E424" s="58"/>
      <c r="F424" s="58"/>
      <c r="G424" s="58"/>
      <c r="H424" s="58"/>
      <c r="I424" s="58"/>
      <c r="J424" s="3"/>
    </row>
    <row r="425" spans="2:10" x14ac:dyDescent="0.25">
      <c r="B425" s="1"/>
      <c r="C425" s="7"/>
      <c r="D425" s="114"/>
      <c r="E425" s="58"/>
      <c r="F425" s="58"/>
      <c r="G425" s="58"/>
      <c r="H425" s="58"/>
      <c r="I425" s="58"/>
      <c r="J425" s="3"/>
    </row>
    <row r="426" spans="2:10" x14ac:dyDescent="0.25">
      <c r="B426" s="1"/>
      <c r="C426" s="7"/>
      <c r="D426" s="114"/>
      <c r="E426" s="58"/>
      <c r="F426" s="58"/>
      <c r="G426" s="58"/>
      <c r="H426" s="58"/>
      <c r="I426" s="58"/>
      <c r="J426" s="3"/>
    </row>
    <row r="427" spans="2:10" x14ac:dyDescent="0.25">
      <c r="B427" s="1"/>
      <c r="C427" s="7"/>
      <c r="D427" s="114"/>
      <c r="E427" s="58"/>
      <c r="F427" s="58"/>
      <c r="G427" s="58"/>
      <c r="H427" s="58"/>
      <c r="I427" s="58"/>
      <c r="J427" s="3"/>
    </row>
    <row r="428" spans="2:10" x14ac:dyDescent="0.25">
      <c r="B428" s="1"/>
      <c r="C428" s="7"/>
      <c r="D428" s="114"/>
      <c r="E428" s="58"/>
      <c r="F428" s="58"/>
      <c r="G428" s="58"/>
      <c r="H428" s="58"/>
      <c r="I428" s="58"/>
      <c r="J428" s="3"/>
    </row>
    <row r="429" spans="2:10" x14ac:dyDescent="0.25">
      <c r="B429" s="1"/>
      <c r="C429" s="7"/>
      <c r="D429" s="114"/>
      <c r="E429" s="58"/>
      <c r="F429" s="58"/>
      <c r="G429" s="58"/>
      <c r="H429" s="58"/>
      <c r="I429" s="58"/>
      <c r="J429" s="3"/>
    </row>
    <row r="430" spans="2:10" x14ac:dyDescent="0.25">
      <c r="B430" s="1"/>
      <c r="C430" s="7"/>
      <c r="D430" s="114"/>
      <c r="E430" s="58"/>
      <c r="F430" s="58"/>
      <c r="G430" s="58"/>
      <c r="H430" s="58"/>
      <c r="I430" s="58"/>
      <c r="J430" s="3"/>
    </row>
    <row r="431" spans="2:10" x14ac:dyDescent="0.25">
      <c r="B431" s="1"/>
      <c r="C431" s="7"/>
      <c r="D431" s="114"/>
      <c r="E431" s="58"/>
      <c r="F431" s="58"/>
      <c r="G431" s="58"/>
      <c r="H431" s="58"/>
      <c r="I431" s="58"/>
      <c r="J431" s="3"/>
    </row>
    <row r="432" spans="2:10" x14ac:dyDescent="0.25">
      <c r="B432" s="1"/>
      <c r="C432" s="7"/>
      <c r="D432" s="114"/>
      <c r="E432" s="58"/>
      <c r="F432" s="58"/>
      <c r="G432" s="58"/>
      <c r="H432" s="58"/>
      <c r="I432" s="58"/>
      <c r="J432" s="3"/>
    </row>
    <row r="433" spans="2:10" x14ac:dyDescent="0.25">
      <c r="B433" s="1"/>
      <c r="C433" s="7"/>
      <c r="D433" s="114"/>
      <c r="E433" s="58"/>
      <c r="F433" s="58"/>
      <c r="G433" s="58"/>
      <c r="H433" s="58"/>
      <c r="I433" s="58"/>
      <c r="J433" s="3"/>
    </row>
    <row r="434" spans="2:10" x14ac:dyDescent="0.25">
      <c r="B434" s="1"/>
      <c r="C434" s="7"/>
      <c r="D434" s="114"/>
      <c r="E434" s="58"/>
      <c r="F434" s="58"/>
      <c r="G434" s="58"/>
      <c r="H434" s="58"/>
      <c r="I434" s="58"/>
      <c r="J434" s="3"/>
    </row>
    <row r="435" spans="2:10" x14ac:dyDescent="0.25">
      <c r="B435" s="1"/>
      <c r="C435" s="7"/>
      <c r="D435" s="114"/>
      <c r="E435" s="58"/>
      <c r="F435" s="58"/>
      <c r="G435" s="58"/>
      <c r="H435" s="58"/>
      <c r="I435" s="58"/>
      <c r="J435" s="3"/>
    </row>
    <row r="436" spans="2:10" x14ac:dyDescent="0.25">
      <c r="B436" s="1"/>
      <c r="C436" s="7"/>
      <c r="D436" s="114"/>
      <c r="E436" s="58"/>
      <c r="F436" s="58"/>
      <c r="G436" s="58"/>
      <c r="H436" s="58"/>
      <c r="I436" s="58"/>
      <c r="J436" s="3"/>
    </row>
    <row r="437" spans="2:10" x14ac:dyDescent="0.25">
      <c r="B437" s="1"/>
      <c r="C437" s="7"/>
      <c r="D437" s="114"/>
      <c r="E437" s="58"/>
      <c r="F437" s="58"/>
      <c r="G437" s="58"/>
      <c r="H437" s="58"/>
      <c r="I437" s="58"/>
      <c r="J437" s="3"/>
    </row>
    <row r="438" spans="2:10" x14ac:dyDescent="0.25">
      <c r="B438" s="1"/>
      <c r="C438" s="7"/>
      <c r="D438" s="114"/>
      <c r="E438" s="58"/>
      <c r="F438" s="58"/>
      <c r="G438" s="58"/>
      <c r="H438" s="58"/>
      <c r="I438" s="58"/>
      <c r="J438" s="3"/>
    </row>
    <row r="439" spans="2:10" x14ac:dyDescent="0.25">
      <c r="B439" s="1"/>
      <c r="C439" s="7"/>
      <c r="D439" s="114"/>
      <c r="E439" s="58"/>
      <c r="F439" s="58"/>
      <c r="G439" s="58"/>
      <c r="H439" s="58"/>
      <c r="I439" s="58"/>
      <c r="J439" s="3"/>
    </row>
    <row r="440" spans="2:10" x14ac:dyDescent="0.25">
      <c r="B440" s="1"/>
      <c r="C440" s="7"/>
      <c r="D440" s="114"/>
      <c r="E440" s="58"/>
      <c r="F440" s="58"/>
      <c r="G440" s="58"/>
      <c r="H440" s="58"/>
      <c r="I440" s="58"/>
      <c r="J440" s="3"/>
    </row>
    <row r="441" spans="2:10" x14ac:dyDescent="0.25">
      <c r="B441" s="1"/>
      <c r="C441" s="7"/>
      <c r="D441" s="114"/>
      <c r="E441" s="58"/>
      <c r="F441" s="58"/>
      <c r="G441" s="58"/>
      <c r="H441" s="58"/>
      <c r="I441" s="58"/>
      <c r="J441" s="3"/>
    </row>
    <row r="442" spans="2:10" x14ac:dyDescent="0.25">
      <c r="B442" s="1"/>
      <c r="C442" s="7"/>
      <c r="D442" s="114"/>
      <c r="E442" s="58"/>
      <c r="F442" s="58"/>
      <c r="G442" s="58"/>
      <c r="H442" s="58"/>
      <c r="I442" s="58"/>
      <c r="J442" s="3"/>
    </row>
    <row r="443" spans="2:10" x14ac:dyDescent="0.25">
      <c r="B443" s="1"/>
      <c r="C443" s="7"/>
      <c r="D443" s="114"/>
      <c r="E443" s="58"/>
      <c r="F443" s="58"/>
      <c r="G443" s="58"/>
      <c r="H443" s="58"/>
      <c r="I443" s="58"/>
      <c r="J443" s="3"/>
    </row>
    <row r="444" spans="2:10" x14ac:dyDescent="0.25">
      <c r="B444" s="1"/>
      <c r="C444" s="7"/>
      <c r="D444" s="114"/>
      <c r="E444" s="58"/>
      <c r="F444" s="58"/>
      <c r="G444" s="58"/>
      <c r="H444" s="58"/>
      <c r="I444" s="58"/>
      <c r="J444" s="3"/>
    </row>
    <row r="445" spans="2:10" x14ac:dyDescent="0.25">
      <c r="B445" s="1"/>
      <c r="C445" s="7"/>
      <c r="D445" s="114"/>
      <c r="E445" s="58"/>
      <c r="F445" s="58"/>
      <c r="G445" s="58"/>
      <c r="H445" s="58"/>
      <c r="I445" s="58"/>
      <c r="J445" s="3"/>
    </row>
    <row r="446" spans="2:10" x14ac:dyDescent="0.25">
      <c r="B446" s="1"/>
      <c r="C446" s="7"/>
      <c r="D446" s="114"/>
      <c r="E446" s="58"/>
      <c r="F446" s="58"/>
      <c r="G446" s="58"/>
      <c r="H446" s="58"/>
      <c r="I446" s="58"/>
      <c r="J446" s="3"/>
    </row>
    <row r="447" spans="2:10" x14ac:dyDescent="0.25">
      <c r="B447" s="1"/>
      <c r="C447" s="7"/>
      <c r="D447" s="114"/>
      <c r="E447" s="58"/>
      <c r="F447" s="58"/>
      <c r="G447" s="58"/>
      <c r="H447" s="58"/>
      <c r="I447" s="58"/>
      <c r="J447" s="3"/>
    </row>
    <row r="448" spans="2:10" x14ac:dyDescent="0.25">
      <c r="B448" s="1"/>
      <c r="C448" s="7"/>
      <c r="D448" s="114"/>
      <c r="E448" s="58"/>
      <c r="F448" s="58"/>
      <c r="G448" s="58"/>
      <c r="H448" s="58"/>
      <c r="I448" s="58"/>
      <c r="J448" s="3"/>
    </row>
    <row r="449" spans="2:10" x14ac:dyDescent="0.25">
      <c r="B449" s="1"/>
      <c r="C449" s="7"/>
      <c r="D449" s="114"/>
      <c r="E449" s="58"/>
      <c r="F449" s="58"/>
      <c r="G449" s="58"/>
      <c r="H449" s="58"/>
      <c r="I449" s="58"/>
      <c r="J449" s="3"/>
    </row>
    <row r="450" spans="2:10" x14ac:dyDescent="0.25">
      <c r="B450" s="1"/>
      <c r="C450" s="7"/>
      <c r="D450" s="114"/>
      <c r="E450" s="58"/>
      <c r="F450" s="58"/>
      <c r="G450" s="58"/>
      <c r="H450" s="58"/>
      <c r="I450" s="58"/>
      <c r="J450" s="3"/>
    </row>
    <row r="451" spans="2:10" x14ac:dyDescent="0.25">
      <c r="B451" s="1"/>
      <c r="C451" s="7"/>
      <c r="D451" s="114"/>
      <c r="E451" s="58"/>
      <c r="F451" s="58"/>
      <c r="G451" s="58"/>
      <c r="H451" s="58"/>
      <c r="I451" s="58"/>
      <c r="J451" s="3"/>
    </row>
    <row r="452" spans="2:10" x14ac:dyDescent="0.25">
      <c r="B452" s="1"/>
      <c r="C452" s="7"/>
      <c r="D452" s="114"/>
      <c r="E452" s="58"/>
      <c r="F452" s="58"/>
      <c r="G452" s="58"/>
      <c r="H452" s="58"/>
      <c r="I452" s="58"/>
      <c r="J452" s="3"/>
    </row>
    <row r="453" spans="2:10" x14ac:dyDescent="0.25">
      <c r="B453" s="1"/>
      <c r="C453" s="7"/>
      <c r="D453" s="114"/>
      <c r="E453" s="58"/>
      <c r="F453" s="58"/>
      <c r="G453" s="58"/>
      <c r="H453" s="58"/>
      <c r="I453" s="58"/>
      <c r="J453" s="3"/>
    </row>
    <row r="454" spans="2:10" x14ac:dyDescent="0.25">
      <c r="B454" s="1"/>
      <c r="C454" s="7"/>
      <c r="D454" s="114"/>
      <c r="E454" s="58"/>
      <c r="F454" s="58"/>
      <c r="G454" s="58"/>
      <c r="H454" s="58"/>
      <c r="I454" s="58"/>
      <c r="J454" s="3"/>
    </row>
    <row r="455" spans="2:10" x14ac:dyDescent="0.25">
      <c r="B455" s="1"/>
      <c r="C455" s="7"/>
      <c r="D455" s="114"/>
      <c r="E455" s="58"/>
      <c r="F455" s="58"/>
      <c r="G455" s="58"/>
      <c r="H455" s="58"/>
      <c r="I455" s="58"/>
      <c r="J455" s="3"/>
    </row>
    <row r="456" spans="2:10" x14ac:dyDescent="0.25">
      <c r="B456" s="1"/>
      <c r="C456" s="7"/>
      <c r="D456" s="114"/>
      <c r="E456" s="58"/>
      <c r="F456" s="58"/>
      <c r="G456" s="58"/>
      <c r="H456" s="58"/>
      <c r="I456" s="58"/>
      <c r="J456" s="3"/>
    </row>
    <row r="457" spans="2:10" x14ac:dyDescent="0.25">
      <c r="B457" s="1"/>
      <c r="C457" s="7"/>
      <c r="D457" s="114"/>
      <c r="E457" s="58"/>
      <c r="F457" s="58"/>
      <c r="G457" s="58"/>
      <c r="H457" s="58"/>
      <c r="I457" s="58"/>
      <c r="J457" s="3"/>
    </row>
    <row r="458" spans="2:10" x14ac:dyDescent="0.25">
      <c r="B458" s="1"/>
      <c r="C458" s="7"/>
      <c r="D458" s="114"/>
      <c r="E458" s="58"/>
      <c r="F458" s="58"/>
      <c r="G458" s="58"/>
      <c r="H458" s="58"/>
      <c r="I458" s="58"/>
      <c r="J458" s="3"/>
    </row>
    <row r="459" spans="2:10" x14ac:dyDescent="0.25">
      <c r="B459" s="1"/>
      <c r="C459" s="7"/>
      <c r="D459" s="114"/>
      <c r="E459" s="58"/>
      <c r="F459" s="58"/>
      <c r="G459" s="58"/>
      <c r="H459" s="58"/>
      <c r="I459" s="58"/>
      <c r="J459" s="3"/>
    </row>
    <row r="460" spans="2:10" x14ac:dyDescent="0.25">
      <c r="B460" s="1"/>
      <c r="C460" s="7"/>
      <c r="D460" s="114"/>
      <c r="E460" s="58"/>
      <c r="F460" s="58"/>
      <c r="G460" s="58"/>
      <c r="H460" s="58"/>
      <c r="I460" s="58"/>
      <c r="J460" s="3"/>
    </row>
    <row r="461" spans="2:10" x14ac:dyDescent="0.25">
      <c r="B461" s="1"/>
      <c r="C461" s="7"/>
      <c r="D461" s="114"/>
      <c r="E461" s="58"/>
      <c r="F461" s="58"/>
      <c r="G461" s="58"/>
      <c r="H461" s="58"/>
      <c r="I461" s="58"/>
      <c r="J461" s="3"/>
    </row>
    <row r="462" spans="2:10" x14ac:dyDescent="0.25">
      <c r="B462" s="1"/>
      <c r="C462" s="7"/>
      <c r="D462" s="114"/>
      <c r="E462" s="58"/>
      <c r="F462" s="58"/>
      <c r="G462" s="58"/>
      <c r="H462" s="58"/>
      <c r="I462" s="58"/>
      <c r="J462" s="3"/>
    </row>
    <row r="463" spans="2:10" x14ac:dyDescent="0.25">
      <c r="B463" s="1"/>
      <c r="C463" s="7"/>
      <c r="D463" s="114"/>
      <c r="E463" s="58"/>
      <c r="F463" s="58"/>
      <c r="G463" s="58"/>
      <c r="H463" s="58"/>
      <c r="I463" s="58"/>
      <c r="J463" s="3"/>
    </row>
    <row r="464" spans="2:10" x14ac:dyDescent="0.25">
      <c r="B464" s="1"/>
      <c r="C464" s="7"/>
      <c r="D464" s="114"/>
      <c r="E464" s="58"/>
      <c r="F464" s="58"/>
      <c r="G464" s="58"/>
      <c r="H464" s="58"/>
      <c r="I464" s="58"/>
      <c r="J464" s="3"/>
    </row>
    <row r="465" spans="2:10" x14ac:dyDescent="0.25">
      <c r="B465" s="1"/>
      <c r="C465" s="7"/>
      <c r="D465" s="114"/>
      <c r="E465" s="58"/>
      <c r="F465" s="58"/>
      <c r="G465" s="58"/>
      <c r="H465" s="58"/>
      <c r="I465" s="58"/>
      <c r="J465" s="3"/>
    </row>
    <row r="466" spans="2:10" x14ac:dyDescent="0.25">
      <c r="B466" s="1"/>
      <c r="C466" s="7"/>
      <c r="D466" s="114"/>
      <c r="E466" s="58"/>
      <c r="F466" s="58"/>
      <c r="G466" s="58"/>
      <c r="H466" s="58"/>
      <c r="I466" s="58"/>
      <c r="J466" s="3"/>
    </row>
    <row r="467" spans="2:10" x14ac:dyDescent="0.25">
      <c r="B467" s="1"/>
      <c r="C467" s="7"/>
      <c r="D467" s="114"/>
      <c r="E467" s="58"/>
      <c r="F467" s="58"/>
      <c r="G467" s="58"/>
      <c r="H467" s="58"/>
      <c r="I467" s="58"/>
      <c r="J467" s="3"/>
    </row>
    <row r="468" spans="2:10" x14ac:dyDescent="0.25">
      <c r="B468" s="1"/>
      <c r="C468" s="7"/>
      <c r="D468" s="114"/>
      <c r="E468" s="58"/>
      <c r="F468" s="58"/>
      <c r="G468" s="58"/>
      <c r="H468" s="58"/>
      <c r="I468" s="58"/>
      <c r="J468" s="3"/>
    </row>
    <row r="469" spans="2:10" x14ac:dyDescent="0.25">
      <c r="B469" s="1"/>
      <c r="C469" s="7"/>
      <c r="D469" s="114"/>
      <c r="E469" s="58"/>
      <c r="F469" s="58"/>
      <c r="G469" s="58"/>
      <c r="H469" s="58"/>
      <c r="I469" s="58"/>
      <c r="J469" s="3"/>
    </row>
    <row r="470" spans="2:10" x14ac:dyDescent="0.25">
      <c r="B470" s="1"/>
      <c r="C470" s="7"/>
      <c r="D470" s="114"/>
      <c r="E470" s="58"/>
      <c r="F470" s="58"/>
      <c r="G470" s="58"/>
      <c r="H470" s="58"/>
      <c r="I470" s="58"/>
      <c r="J470" s="3"/>
    </row>
    <row r="471" spans="2:10" x14ac:dyDescent="0.25">
      <c r="B471" s="1"/>
      <c r="C471" s="7"/>
      <c r="D471" s="114"/>
      <c r="E471" s="58"/>
      <c r="F471" s="58"/>
      <c r="G471" s="58"/>
      <c r="H471" s="58"/>
      <c r="I471" s="58"/>
      <c r="J471" s="3"/>
    </row>
    <row r="472" spans="2:10" x14ac:dyDescent="0.25">
      <c r="B472" s="1"/>
      <c r="C472" s="7"/>
      <c r="D472" s="114"/>
      <c r="E472" s="58"/>
      <c r="F472" s="58"/>
      <c r="G472" s="58"/>
      <c r="H472" s="58"/>
      <c r="I472" s="58"/>
      <c r="J472" s="3"/>
    </row>
    <row r="473" spans="2:10" x14ac:dyDescent="0.25">
      <c r="B473" s="1"/>
      <c r="C473" s="7"/>
      <c r="D473" s="114"/>
      <c r="E473" s="58"/>
      <c r="F473" s="58"/>
      <c r="G473" s="58"/>
      <c r="H473" s="58"/>
      <c r="I473" s="58"/>
      <c r="J473" s="3"/>
    </row>
    <row r="474" spans="2:10" x14ac:dyDescent="0.25">
      <c r="B474" s="1"/>
      <c r="C474" s="7"/>
      <c r="D474" s="114"/>
      <c r="E474" s="58"/>
      <c r="F474" s="58"/>
      <c r="G474" s="58"/>
      <c r="H474" s="58"/>
      <c r="I474" s="58"/>
      <c r="J474" s="3"/>
    </row>
    <row r="475" spans="2:10" x14ac:dyDescent="0.25">
      <c r="B475" s="1"/>
      <c r="C475" s="7"/>
      <c r="D475" s="114"/>
      <c r="E475" s="58"/>
      <c r="F475" s="58"/>
      <c r="G475" s="58"/>
      <c r="H475" s="58"/>
      <c r="I475" s="58"/>
      <c r="J475" s="3"/>
    </row>
    <row r="476" spans="2:10" x14ac:dyDescent="0.25">
      <c r="B476" s="1"/>
      <c r="C476" s="7"/>
      <c r="D476" s="114"/>
      <c r="E476" s="58"/>
      <c r="F476" s="58"/>
      <c r="G476" s="58"/>
      <c r="H476" s="58"/>
      <c r="I476" s="58"/>
      <c r="J476" s="3"/>
    </row>
    <row r="477" spans="2:10" x14ac:dyDescent="0.25">
      <c r="B477" s="1"/>
      <c r="C477" s="7"/>
      <c r="D477" s="114"/>
      <c r="E477" s="58"/>
      <c r="F477" s="58"/>
      <c r="G477" s="58"/>
      <c r="H477" s="58"/>
      <c r="I477" s="58"/>
      <c r="J477" s="3"/>
    </row>
    <row r="478" spans="2:10" x14ac:dyDescent="0.25">
      <c r="B478" s="1"/>
      <c r="C478" s="7"/>
      <c r="D478" s="114"/>
      <c r="E478" s="58"/>
      <c r="F478" s="58"/>
      <c r="G478" s="58"/>
      <c r="H478" s="58"/>
      <c r="I478" s="58"/>
      <c r="J478" s="3"/>
    </row>
    <row r="479" spans="2:10" x14ac:dyDescent="0.25">
      <c r="B479" s="1"/>
      <c r="C479" s="7"/>
      <c r="D479" s="114"/>
      <c r="E479" s="58"/>
      <c r="F479" s="58"/>
      <c r="G479" s="58"/>
      <c r="H479" s="58"/>
      <c r="I479" s="58"/>
      <c r="J479" s="3"/>
    </row>
    <row r="480" spans="2:10" x14ac:dyDescent="0.25">
      <c r="B480" s="1"/>
      <c r="C480" s="7"/>
      <c r="D480" s="114"/>
      <c r="E480" s="58"/>
      <c r="F480" s="58"/>
      <c r="G480" s="58"/>
      <c r="H480" s="58"/>
      <c r="I480" s="58"/>
      <c r="J480" s="3"/>
    </row>
    <row r="481" spans="2:10" x14ac:dyDescent="0.25">
      <c r="B481" s="1"/>
      <c r="C481" s="7"/>
      <c r="D481" s="114"/>
      <c r="E481" s="58"/>
      <c r="F481" s="58"/>
      <c r="G481" s="58"/>
      <c r="H481" s="58"/>
      <c r="I481" s="58"/>
      <c r="J481" s="3"/>
    </row>
    <row r="482" spans="2:10" x14ac:dyDescent="0.25">
      <c r="B482" s="1"/>
      <c r="C482" s="7"/>
      <c r="D482" s="114"/>
      <c r="E482" s="58"/>
      <c r="F482" s="58"/>
      <c r="G482" s="58"/>
      <c r="H482" s="58"/>
      <c r="I482" s="58"/>
      <c r="J482" s="3"/>
    </row>
    <row r="483" spans="2:10" x14ac:dyDescent="0.25">
      <c r="B483" s="1"/>
      <c r="C483" s="7"/>
      <c r="D483" s="114"/>
      <c r="E483" s="58"/>
      <c r="F483" s="58"/>
      <c r="G483" s="58"/>
      <c r="H483" s="58"/>
      <c r="I483" s="58"/>
      <c r="J483" s="3"/>
    </row>
    <row r="484" spans="2:10" x14ac:dyDescent="0.25">
      <c r="B484" s="1"/>
      <c r="C484" s="7"/>
      <c r="D484" s="114"/>
      <c r="E484" s="58"/>
      <c r="F484" s="58"/>
      <c r="G484" s="58"/>
      <c r="H484" s="58"/>
      <c r="I484" s="58"/>
      <c r="J484" s="3"/>
    </row>
    <row r="485" spans="2:10" x14ac:dyDescent="0.25">
      <c r="B485" s="1"/>
      <c r="C485" s="7"/>
      <c r="D485" s="114"/>
      <c r="E485" s="58"/>
      <c r="F485" s="58"/>
      <c r="G485" s="58"/>
      <c r="H485" s="58"/>
      <c r="I485" s="58"/>
      <c r="J485" s="3"/>
    </row>
    <row r="486" spans="2:10" x14ac:dyDescent="0.25">
      <c r="B486" s="1"/>
      <c r="C486" s="7"/>
      <c r="D486" s="114"/>
      <c r="E486" s="58"/>
      <c r="F486" s="58"/>
      <c r="G486" s="58"/>
      <c r="H486" s="58"/>
      <c r="I486" s="58"/>
      <c r="J486" s="3"/>
    </row>
    <row r="487" spans="2:10" x14ac:dyDescent="0.25">
      <c r="B487" s="1"/>
      <c r="C487" s="7"/>
      <c r="D487" s="114"/>
      <c r="E487" s="58"/>
      <c r="F487" s="58"/>
      <c r="G487" s="58"/>
      <c r="H487" s="58"/>
      <c r="I487" s="58"/>
      <c r="J487" s="3"/>
    </row>
    <row r="488" spans="2:10" x14ac:dyDescent="0.25">
      <c r="B488" s="1"/>
      <c r="C488" s="7"/>
      <c r="D488" s="114"/>
      <c r="E488" s="58"/>
      <c r="F488" s="58"/>
      <c r="G488" s="58"/>
      <c r="H488" s="58"/>
      <c r="I488" s="58"/>
      <c r="J488" s="3"/>
    </row>
    <row r="489" spans="2:10" x14ac:dyDescent="0.25">
      <c r="B489" s="1"/>
      <c r="C489" s="7"/>
      <c r="D489" s="114"/>
      <c r="E489" s="58"/>
      <c r="F489" s="58"/>
      <c r="G489" s="58"/>
      <c r="H489" s="58"/>
      <c r="I489" s="58"/>
      <c r="J489" s="3"/>
    </row>
    <row r="490" spans="2:10" x14ac:dyDescent="0.25">
      <c r="B490" s="1"/>
      <c r="C490" s="7"/>
      <c r="D490" s="114"/>
      <c r="E490" s="58"/>
      <c r="F490" s="58"/>
      <c r="G490" s="58"/>
      <c r="H490" s="58"/>
      <c r="I490" s="58"/>
      <c r="J490" s="3"/>
    </row>
    <row r="491" spans="2:10" x14ac:dyDescent="0.25">
      <c r="B491" s="1"/>
      <c r="C491" s="7"/>
      <c r="D491" s="114"/>
      <c r="E491" s="58"/>
      <c r="F491" s="58"/>
      <c r="G491" s="58"/>
      <c r="H491" s="58"/>
      <c r="I491" s="58"/>
      <c r="J491" s="3"/>
    </row>
    <row r="492" spans="2:10" x14ac:dyDescent="0.25">
      <c r="B492" s="1"/>
      <c r="C492" s="7"/>
      <c r="D492" s="114"/>
      <c r="E492" s="58"/>
      <c r="F492" s="58"/>
      <c r="G492" s="58"/>
      <c r="H492" s="58"/>
      <c r="I492" s="58"/>
      <c r="J492" s="3"/>
    </row>
    <row r="493" spans="2:10" x14ac:dyDescent="0.25">
      <c r="B493" s="1"/>
      <c r="C493" s="7"/>
      <c r="D493" s="114"/>
      <c r="E493" s="58"/>
      <c r="F493" s="58"/>
      <c r="G493" s="58"/>
      <c r="H493" s="58"/>
      <c r="I493" s="58"/>
      <c r="J493" s="3"/>
    </row>
    <row r="494" spans="2:10" x14ac:dyDescent="0.25">
      <c r="B494" s="1"/>
      <c r="C494" s="7"/>
      <c r="D494" s="114"/>
      <c r="E494" s="58"/>
      <c r="F494" s="58"/>
      <c r="G494" s="58"/>
      <c r="H494" s="58"/>
      <c r="I494" s="58"/>
      <c r="J494" s="3"/>
    </row>
    <row r="495" spans="2:10" x14ac:dyDescent="0.25">
      <c r="B495" s="1"/>
      <c r="C495" s="7"/>
      <c r="D495" s="114"/>
      <c r="E495" s="58"/>
      <c r="F495" s="58"/>
      <c r="G495" s="58"/>
      <c r="H495" s="58"/>
      <c r="I495" s="58"/>
      <c r="J495" s="3"/>
    </row>
    <row r="496" spans="2:10" x14ac:dyDescent="0.25">
      <c r="B496" s="1"/>
      <c r="C496" s="7"/>
      <c r="D496" s="114"/>
      <c r="E496" s="58"/>
      <c r="F496" s="58"/>
      <c r="G496" s="58"/>
      <c r="H496" s="58"/>
      <c r="I496" s="58"/>
      <c r="J496" s="3"/>
    </row>
    <row r="497" spans="2:10" x14ac:dyDescent="0.25">
      <c r="B497" s="1"/>
      <c r="C497" s="7"/>
      <c r="D497" s="114"/>
      <c r="E497" s="58"/>
      <c r="F497" s="58"/>
      <c r="G497" s="58"/>
      <c r="H497" s="58"/>
      <c r="I497" s="58"/>
      <c r="J497" s="3"/>
    </row>
    <row r="498" spans="2:10" x14ac:dyDescent="0.25">
      <c r="B498" s="1"/>
      <c r="C498" s="7"/>
      <c r="D498" s="114"/>
      <c r="E498" s="58"/>
      <c r="F498" s="58"/>
      <c r="G498" s="58"/>
      <c r="H498" s="58"/>
      <c r="I498" s="58"/>
      <c r="J498" s="3"/>
    </row>
    <row r="499" spans="2:10" x14ac:dyDescent="0.25">
      <c r="B499" s="1"/>
      <c r="C499" s="7"/>
      <c r="D499" s="114"/>
      <c r="E499" s="58"/>
      <c r="F499" s="58"/>
      <c r="G499" s="58"/>
      <c r="H499" s="58"/>
      <c r="I499" s="58"/>
      <c r="J499" s="3"/>
    </row>
    <row r="500" spans="2:10" x14ac:dyDescent="0.25">
      <c r="B500" s="1"/>
      <c r="C500" s="7"/>
      <c r="D500" s="114"/>
      <c r="E500" s="58"/>
      <c r="F500" s="58"/>
      <c r="G500" s="58"/>
      <c r="H500" s="58"/>
      <c r="I500" s="58"/>
      <c r="J500" s="3"/>
    </row>
    <row r="501" spans="2:10" x14ac:dyDescent="0.25">
      <c r="B501" s="1"/>
      <c r="C501" s="7"/>
      <c r="D501" s="114"/>
      <c r="E501" s="58"/>
      <c r="F501" s="58"/>
      <c r="G501" s="58"/>
      <c r="H501" s="58"/>
      <c r="I501" s="58"/>
      <c r="J501" s="3"/>
    </row>
    <row r="502" spans="2:10" x14ac:dyDescent="0.25">
      <c r="B502" s="1"/>
      <c r="C502" s="7"/>
      <c r="D502" s="114"/>
      <c r="E502" s="58"/>
      <c r="F502" s="58"/>
      <c r="G502" s="58"/>
      <c r="H502" s="58"/>
      <c r="I502" s="58"/>
      <c r="J502" s="3"/>
    </row>
    <row r="503" spans="2:10" x14ac:dyDescent="0.25">
      <c r="B503" s="1"/>
      <c r="C503" s="7"/>
      <c r="D503" s="114"/>
      <c r="E503" s="58"/>
      <c r="F503" s="58"/>
      <c r="G503" s="58"/>
      <c r="H503" s="58"/>
      <c r="I503" s="58"/>
      <c r="J503" s="3"/>
    </row>
    <row r="504" spans="2:10" x14ac:dyDescent="0.25">
      <c r="B504" s="1"/>
      <c r="C504" s="7"/>
      <c r="D504" s="114"/>
      <c r="E504" s="58"/>
      <c r="F504" s="58"/>
      <c r="G504" s="58"/>
      <c r="H504" s="58"/>
      <c r="I504" s="58"/>
      <c r="J504" s="3"/>
    </row>
    <row r="505" spans="2:10" x14ac:dyDescent="0.25">
      <c r="B505" s="1"/>
      <c r="C505" s="7"/>
      <c r="D505" s="114"/>
      <c r="E505" s="58"/>
      <c r="F505" s="58"/>
      <c r="G505" s="58"/>
      <c r="H505" s="58"/>
      <c r="I505" s="58"/>
      <c r="J505" s="3"/>
    </row>
    <row r="506" spans="2:10" x14ac:dyDescent="0.25">
      <c r="B506" s="1"/>
      <c r="C506" s="7"/>
      <c r="D506" s="114"/>
      <c r="E506" s="58"/>
      <c r="F506" s="58"/>
      <c r="G506" s="58"/>
      <c r="H506" s="58"/>
      <c r="I506" s="58"/>
      <c r="J506" s="3"/>
    </row>
    <row r="507" spans="2:10" x14ac:dyDescent="0.25">
      <c r="B507" s="1"/>
      <c r="C507" s="7"/>
      <c r="D507" s="114"/>
      <c r="E507" s="58"/>
      <c r="F507" s="58"/>
      <c r="G507" s="58"/>
      <c r="H507" s="58"/>
      <c r="I507" s="58"/>
      <c r="J507" s="3"/>
    </row>
    <row r="508" spans="2:10" x14ac:dyDescent="0.25">
      <c r="B508" s="1"/>
      <c r="C508" s="7"/>
      <c r="D508" s="114"/>
      <c r="E508" s="58"/>
      <c r="F508" s="58"/>
      <c r="G508" s="58"/>
      <c r="H508" s="58"/>
      <c r="I508" s="58"/>
      <c r="J508" s="3"/>
    </row>
    <row r="509" spans="2:10" x14ac:dyDescent="0.25">
      <c r="B509" s="1"/>
      <c r="C509" s="7"/>
      <c r="D509" s="114"/>
      <c r="E509" s="58"/>
      <c r="F509" s="58"/>
      <c r="G509" s="58"/>
      <c r="H509" s="58"/>
      <c r="I509" s="58"/>
      <c r="J509" s="3"/>
    </row>
    <row r="510" spans="2:10" x14ac:dyDescent="0.25">
      <c r="B510" s="1"/>
      <c r="C510" s="7"/>
      <c r="D510" s="114"/>
      <c r="E510" s="58"/>
      <c r="F510" s="58"/>
      <c r="G510" s="58"/>
      <c r="H510" s="58"/>
      <c r="I510" s="58"/>
      <c r="J510" s="3"/>
    </row>
    <row r="511" spans="2:10" x14ac:dyDescent="0.25">
      <c r="B511" s="1"/>
      <c r="C511" s="7"/>
      <c r="D511" s="114"/>
      <c r="E511" s="58"/>
      <c r="F511" s="58"/>
      <c r="G511" s="58"/>
      <c r="H511" s="58"/>
      <c r="I511" s="58"/>
      <c r="J511" s="3"/>
    </row>
    <row r="512" spans="2:10" x14ac:dyDescent="0.25">
      <c r="B512" s="1"/>
      <c r="C512" s="7"/>
      <c r="D512" s="114"/>
      <c r="E512" s="58"/>
      <c r="F512" s="58"/>
      <c r="G512" s="58"/>
      <c r="H512" s="58"/>
      <c r="I512" s="58"/>
      <c r="J512" s="3"/>
    </row>
    <row r="513" spans="2:10" x14ac:dyDescent="0.25">
      <c r="B513" s="1"/>
      <c r="C513" s="7"/>
      <c r="D513" s="114"/>
      <c r="E513" s="58"/>
      <c r="F513" s="58"/>
      <c r="G513" s="58"/>
      <c r="H513" s="58"/>
      <c r="I513" s="58"/>
      <c r="J513" s="3"/>
    </row>
    <row r="514" spans="2:10" x14ac:dyDescent="0.25">
      <c r="B514" s="1"/>
      <c r="C514" s="7"/>
      <c r="D514" s="114"/>
      <c r="E514" s="58"/>
      <c r="F514" s="58"/>
      <c r="G514" s="58"/>
      <c r="H514" s="58"/>
      <c r="I514" s="58"/>
      <c r="J514" s="3"/>
    </row>
    <row r="515" spans="2:10" x14ac:dyDescent="0.25">
      <c r="B515" s="1"/>
      <c r="C515" s="7"/>
      <c r="D515" s="114"/>
      <c r="E515" s="58"/>
      <c r="F515" s="58"/>
      <c r="G515" s="58"/>
      <c r="H515" s="58"/>
      <c r="I515" s="58"/>
      <c r="J515" s="3"/>
    </row>
    <row r="516" spans="2:10" x14ac:dyDescent="0.25">
      <c r="B516" s="1"/>
      <c r="C516" s="7"/>
      <c r="D516" s="114"/>
      <c r="E516" s="58"/>
      <c r="F516" s="58"/>
      <c r="G516" s="58"/>
      <c r="H516" s="58"/>
      <c r="I516" s="58"/>
      <c r="J516" s="3"/>
    </row>
    <row r="517" spans="2:10" x14ac:dyDescent="0.25">
      <c r="B517" s="1"/>
      <c r="C517" s="7"/>
      <c r="D517" s="114"/>
      <c r="E517" s="58"/>
      <c r="F517" s="58"/>
      <c r="G517" s="58"/>
      <c r="H517" s="58"/>
      <c r="I517" s="58"/>
      <c r="J517" s="3"/>
    </row>
    <row r="518" spans="2:10" x14ac:dyDescent="0.25">
      <c r="B518" s="1"/>
      <c r="C518" s="7"/>
      <c r="D518" s="114"/>
      <c r="E518" s="58"/>
      <c r="F518" s="58"/>
      <c r="G518" s="58"/>
      <c r="H518" s="58"/>
      <c r="I518" s="58"/>
      <c r="J518" s="3"/>
    </row>
    <row r="519" spans="2:10" x14ac:dyDescent="0.25">
      <c r="B519" s="1"/>
      <c r="C519" s="7"/>
      <c r="D519" s="114"/>
      <c r="E519" s="58"/>
      <c r="F519" s="58"/>
      <c r="G519" s="58"/>
      <c r="H519" s="58"/>
      <c r="I519" s="58"/>
      <c r="J519" s="3"/>
    </row>
    <row r="520" spans="2:10" x14ac:dyDescent="0.25">
      <c r="B520" s="1"/>
      <c r="C520" s="7"/>
      <c r="D520" s="114"/>
      <c r="E520" s="58"/>
      <c r="F520" s="58"/>
      <c r="G520" s="58"/>
      <c r="H520" s="58"/>
      <c r="I520" s="58"/>
      <c r="J520" s="3"/>
    </row>
    <row r="521" spans="2:10" x14ac:dyDescent="0.25">
      <c r="B521" s="1"/>
      <c r="C521" s="7"/>
      <c r="D521" s="114"/>
      <c r="E521" s="58"/>
      <c r="F521" s="58"/>
      <c r="G521" s="58"/>
      <c r="H521" s="58"/>
      <c r="I521" s="58"/>
      <c r="J521" s="3"/>
    </row>
    <row r="522" spans="2:10" x14ac:dyDescent="0.25">
      <c r="B522" s="1"/>
      <c r="C522" s="7"/>
      <c r="D522" s="114"/>
      <c r="E522" s="58"/>
      <c r="F522" s="58"/>
      <c r="G522" s="58"/>
      <c r="H522" s="58"/>
      <c r="I522" s="58"/>
      <c r="J522" s="3"/>
    </row>
    <row r="523" spans="2:10" x14ac:dyDescent="0.25">
      <c r="B523" s="1"/>
      <c r="C523" s="7"/>
      <c r="D523" s="114"/>
      <c r="E523" s="58"/>
      <c r="F523" s="58"/>
      <c r="G523" s="58"/>
      <c r="H523" s="58"/>
      <c r="I523" s="58"/>
      <c r="J523" s="3"/>
    </row>
    <row r="524" spans="2:10" x14ac:dyDescent="0.25">
      <c r="B524" s="1"/>
      <c r="C524" s="7"/>
      <c r="D524" s="114"/>
      <c r="E524" s="58"/>
      <c r="F524" s="58"/>
      <c r="G524" s="58"/>
      <c r="H524" s="58"/>
      <c r="I524" s="58"/>
      <c r="J524" s="3"/>
    </row>
    <row r="525" spans="2:10" x14ac:dyDescent="0.25">
      <c r="B525" s="1"/>
      <c r="C525" s="7"/>
      <c r="D525" s="114"/>
      <c r="E525" s="58"/>
      <c r="F525" s="58"/>
      <c r="G525" s="58"/>
      <c r="H525" s="58"/>
      <c r="I525" s="58"/>
      <c r="J525" s="3"/>
    </row>
    <row r="526" spans="2:10" x14ac:dyDescent="0.25">
      <c r="B526" s="1"/>
      <c r="C526" s="7"/>
      <c r="D526" s="114"/>
      <c r="E526" s="58"/>
      <c r="F526" s="58"/>
      <c r="G526" s="58"/>
      <c r="H526" s="58"/>
      <c r="I526" s="58"/>
      <c r="J526" s="3"/>
    </row>
    <row r="527" spans="2:10" x14ac:dyDescent="0.25">
      <c r="B527" s="1"/>
      <c r="C527" s="7"/>
      <c r="D527" s="114"/>
      <c r="E527" s="58"/>
      <c r="F527" s="58"/>
      <c r="G527" s="58"/>
      <c r="H527" s="58"/>
      <c r="I527" s="58"/>
      <c r="J527" s="3"/>
    </row>
    <row r="528" spans="2:10" x14ac:dyDescent="0.25">
      <c r="B528" s="1"/>
      <c r="C528" s="7"/>
      <c r="D528" s="114"/>
      <c r="E528" s="58"/>
      <c r="F528" s="58"/>
      <c r="G528" s="58"/>
      <c r="H528" s="58"/>
      <c r="I528" s="58"/>
      <c r="J528" s="3"/>
    </row>
    <row r="529" spans="2:10" x14ac:dyDescent="0.25">
      <c r="B529" s="1"/>
      <c r="C529" s="7"/>
      <c r="D529" s="114"/>
      <c r="E529" s="58"/>
      <c r="F529" s="58"/>
      <c r="G529" s="58"/>
      <c r="H529" s="58"/>
      <c r="I529" s="58"/>
      <c r="J529" s="3"/>
    </row>
    <row r="530" spans="2:10" x14ac:dyDescent="0.25">
      <c r="B530" s="1"/>
      <c r="C530" s="7"/>
      <c r="D530" s="114"/>
      <c r="E530" s="58"/>
      <c r="F530" s="58"/>
      <c r="G530" s="58"/>
      <c r="H530" s="58"/>
      <c r="I530" s="58"/>
      <c r="J530" s="3"/>
    </row>
    <row r="531" spans="2:10" x14ac:dyDescent="0.25">
      <c r="B531" s="1"/>
      <c r="C531" s="7"/>
      <c r="D531" s="114"/>
      <c r="E531" s="58"/>
      <c r="F531" s="58"/>
      <c r="G531" s="58"/>
      <c r="H531" s="58"/>
      <c r="I531" s="58"/>
      <c r="J531" s="3"/>
    </row>
    <row r="532" spans="2:10" x14ac:dyDescent="0.25">
      <c r="B532" s="1"/>
      <c r="C532" s="7"/>
      <c r="D532" s="114"/>
      <c r="E532" s="58"/>
      <c r="F532" s="58"/>
      <c r="G532" s="58"/>
      <c r="H532" s="58"/>
      <c r="I532" s="58"/>
      <c r="J532" s="3"/>
    </row>
    <row r="533" spans="2:10" x14ac:dyDescent="0.25">
      <c r="B533" s="1"/>
      <c r="C533" s="7"/>
      <c r="D533" s="114"/>
      <c r="E533" s="58"/>
      <c r="F533" s="58"/>
      <c r="G533" s="58"/>
      <c r="H533" s="58"/>
      <c r="I533" s="58"/>
      <c r="J533" s="3"/>
    </row>
    <row r="534" spans="2:10" x14ac:dyDescent="0.25">
      <c r="B534" s="1"/>
      <c r="C534" s="7"/>
      <c r="D534" s="114"/>
      <c r="E534" s="58"/>
      <c r="F534" s="58"/>
      <c r="G534" s="58"/>
      <c r="H534" s="58"/>
      <c r="I534" s="58"/>
      <c r="J534" s="3"/>
    </row>
    <row r="535" spans="2:10" x14ac:dyDescent="0.25">
      <c r="B535" s="1"/>
      <c r="C535" s="7"/>
      <c r="D535" s="114"/>
      <c r="E535" s="58"/>
      <c r="F535" s="58"/>
      <c r="G535" s="58"/>
      <c r="H535" s="58"/>
      <c r="I535" s="58"/>
      <c r="J535" s="3"/>
    </row>
    <row r="536" spans="2:10" x14ac:dyDescent="0.25">
      <c r="B536" s="1"/>
      <c r="C536" s="7"/>
      <c r="D536" s="114"/>
      <c r="E536" s="58"/>
      <c r="F536" s="58"/>
      <c r="G536" s="58"/>
      <c r="H536" s="58"/>
      <c r="I536" s="58"/>
      <c r="J536" s="3"/>
    </row>
    <row r="537" spans="2:10" x14ac:dyDescent="0.25">
      <c r="B537" s="1"/>
      <c r="C537" s="7"/>
      <c r="D537" s="114"/>
      <c r="E537" s="58"/>
      <c r="F537" s="58"/>
      <c r="G537" s="58"/>
      <c r="H537" s="58"/>
      <c r="I537" s="58"/>
      <c r="J537" s="3"/>
    </row>
    <row r="538" spans="2:10" x14ac:dyDescent="0.25">
      <c r="B538" s="1"/>
      <c r="C538" s="7"/>
      <c r="D538" s="114"/>
      <c r="E538" s="58"/>
      <c r="F538" s="58"/>
      <c r="G538" s="58"/>
      <c r="H538" s="58"/>
      <c r="I538" s="58"/>
      <c r="J538" s="3"/>
    </row>
    <row r="539" spans="2:10" x14ac:dyDescent="0.25">
      <c r="B539" s="1"/>
      <c r="C539" s="7"/>
      <c r="D539" s="114"/>
      <c r="E539" s="58"/>
      <c r="F539" s="58"/>
      <c r="G539" s="58"/>
      <c r="H539" s="58"/>
      <c r="I539" s="58"/>
      <c r="J539" s="3"/>
    </row>
    <row r="540" spans="2:10" x14ac:dyDescent="0.25">
      <c r="B540" s="1"/>
      <c r="C540" s="7"/>
      <c r="D540" s="114"/>
      <c r="E540" s="58"/>
      <c r="F540" s="58"/>
      <c r="G540" s="58"/>
      <c r="H540" s="58"/>
      <c r="I540" s="58"/>
      <c r="J540" s="3"/>
    </row>
    <row r="541" spans="2:10" x14ac:dyDescent="0.25">
      <c r="B541" s="1"/>
      <c r="C541" s="7"/>
      <c r="D541" s="114"/>
      <c r="E541" s="58"/>
      <c r="F541" s="58"/>
      <c r="G541" s="58"/>
      <c r="H541" s="58"/>
      <c r="I541" s="58"/>
      <c r="J541" s="3"/>
    </row>
    <row r="542" spans="2:10" x14ac:dyDescent="0.25">
      <c r="B542" s="1"/>
      <c r="C542" s="7"/>
      <c r="D542" s="114"/>
      <c r="E542" s="58"/>
      <c r="F542" s="58"/>
      <c r="G542" s="58"/>
      <c r="H542" s="58"/>
      <c r="I542" s="58"/>
      <c r="J542" s="3"/>
    </row>
    <row r="543" spans="2:10" x14ac:dyDescent="0.25">
      <c r="B543" s="1"/>
      <c r="C543" s="7"/>
      <c r="D543" s="114"/>
      <c r="E543" s="58"/>
      <c r="F543" s="58"/>
      <c r="G543" s="58"/>
      <c r="H543" s="58"/>
      <c r="I543" s="58"/>
      <c r="J543" s="3"/>
    </row>
    <row r="544" spans="2:10" x14ac:dyDescent="0.25">
      <c r="B544" s="1"/>
      <c r="C544" s="7"/>
      <c r="D544" s="114"/>
      <c r="E544" s="58"/>
      <c r="F544" s="58"/>
      <c r="G544" s="58"/>
      <c r="H544" s="58"/>
      <c r="I544" s="58"/>
      <c r="J544" s="3"/>
    </row>
    <row r="545" spans="2:10" x14ac:dyDescent="0.25">
      <c r="B545" s="1"/>
      <c r="C545" s="7"/>
      <c r="D545" s="114"/>
      <c r="E545" s="58"/>
      <c r="F545" s="58"/>
      <c r="G545" s="58"/>
      <c r="H545" s="58"/>
      <c r="I545" s="58"/>
      <c r="J545" s="3"/>
    </row>
    <row r="546" spans="2:10" x14ac:dyDescent="0.25">
      <c r="B546" s="1"/>
      <c r="C546" s="7"/>
      <c r="D546" s="114"/>
      <c r="E546" s="58"/>
      <c r="F546" s="58"/>
      <c r="G546" s="58"/>
      <c r="H546" s="58"/>
      <c r="I546" s="58"/>
      <c r="J546" s="3"/>
    </row>
    <row r="547" spans="2:10" x14ac:dyDescent="0.25">
      <c r="B547" s="1"/>
      <c r="C547" s="7"/>
      <c r="D547" s="114"/>
      <c r="E547" s="58"/>
      <c r="F547" s="58"/>
      <c r="G547" s="58"/>
      <c r="H547" s="58"/>
      <c r="I547" s="58"/>
      <c r="J547" s="3"/>
    </row>
    <row r="548" spans="2:10" x14ac:dyDescent="0.25">
      <c r="B548" s="1"/>
      <c r="C548" s="7"/>
      <c r="D548" s="114"/>
      <c r="E548" s="58"/>
      <c r="F548" s="58"/>
      <c r="G548" s="58"/>
      <c r="H548" s="58"/>
      <c r="I548" s="58"/>
      <c r="J548" s="3"/>
    </row>
    <row r="549" spans="2:10" x14ac:dyDescent="0.25">
      <c r="B549" s="1"/>
      <c r="C549" s="7"/>
      <c r="D549" s="114"/>
      <c r="E549" s="58"/>
      <c r="F549" s="58"/>
      <c r="G549" s="58"/>
      <c r="H549" s="58"/>
      <c r="I549" s="58"/>
      <c r="J549" s="3"/>
    </row>
    <row r="550" spans="2:10" x14ac:dyDescent="0.25">
      <c r="B550" s="1"/>
      <c r="C550" s="7"/>
      <c r="D550" s="114"/>
      <c r="E550" s="58"/>
      <c r="F550" s="58"/>
      <c r="G550" s="58"/>
      <c r="H550" s="58"/>
      <c r="I550" s="58"/>
      <c r="J550" s="3"/>
    </row>
    <row r="551" spans="2:10" x14ac:dyDescent="0.25">
      <c r="B551" s="1"/>
      <c r="C551" s="7"/>
      <c r="D551" s="114"/>
      <c r="E551" s="58"/>
      <c r="F551" s="58"/>
      <c r="G551" s="58"/>
      <c r="H551" s="58"/>
      <c r="I551" s="58"/>
      <c r="J551" s="3"/>
    </row>
    <row r="552" spans="2:10" x14ac:dyDescent="0.25">
      <c r="B552" s="1"/>
      <c r="C552" s="7"/>
      <c r="D552" s="114"/>
      <c r="E552" s="58"/>
      <c r="F552" s="58"/>
      <c r="G552" s="58"/>
      <c r="H552" s="58"/>
      <c r="I552" s="58"/>
      <c r="J552" s="3"/>
    </row>
    <row r="553" spans="2:10" x14ac:dyDescent="0.25">
      <c r="B553" s="1"/>
      <c r="C553" s="7"/>
      <c r="D553" s="114"/>
      <c r="E553" s="58"/>
      <c r="F553" s="58"/>
      <c r="G553" s="58"/>
      <c r="H553" s="58"/>
      <c r="I553" s="58"/>
      <c r="J553" s="3"/>
    </row>
    <row r="554" spans="2:10" x14ac:dyDescent="0.25">
      <c r="B554" s="1"/>
      <c r="C554" s="7"/>
      <c r="D554" s="114"/>
      <c r="E554" s="58"/>
      <c r="F554" s="58"/>
      <c r="G554" s="58"/>
      <c r="H554" s="58"/>
      <c r="I554" s="58"/>
      <c r="J554" s="3"/>
    </row>
    <row r="555" spans="2:10" x14ac:dyDescent="0.25">
      <c r="B555" s="1"/>
      <c r="C555" s="7"/>
      <c r="D555" s="114"/>
      <c r="E555" s="58"/>
      <c r="F555" s="58"/>
      <c r="G555" s="58"/>
      <c r="H555" s="58"/>
      <c r="I555" s="58"/>
      <c r="J555" s="3"/>
    </row>
    <row r="556" spans="2:10" x14ac:dyDescent="0.25">
      <c r="B556" s="1"/>
      <c r="C556" s="7"/>
      <c r="D556" s="114"/>
      <c r="E556" s="58"/>
      <c r="F556" s="58"/>
      <c r="G556" s="58"/>
      <c r="H556" s="58"/>
      <c r="I556" s="58"/>
      <c r="J556" s="3"/>
    </row>
    <row r="557" spans="2:10" x14ac:dyDescent="0.25">
      <c r="B557" s="1"/>
      <c r="C557" s="7"/>
      <c r="D557" s="114"/>
      <c r="E557" s="58"/>
      <c r="F557" s="58"/>
      <c r="G557" s="58"/>
      <c r="H557" s="58"/>
      <c r="I557" s="58"/>
      <c r="J557" s="3"/>
    </row>
    <row r="558" spans="2:10" x14ac:dyDescent="0.25">
      <c r="B558" s="1"/>
      <c r="C558" s="7"/>
      <c r="D558" s="114"/>
      <c r="E558" s="58"/>
      <c r="F558" s="58"/>
      <c r="G558" s="58"/>
      <c r="H558" s="58"/>
      <c r="I558" s="58"/>
      <c r="J558" s="3"/>
    </row>
    <row r="559" spans="2:10" x14ac:dyDescent="0.25">
      <c r="B559" s="1"/>
      <c r="C559" s="7"/>
      <c r="D559" s="114"/>
      <c r="E559" s="58"/>
      <c r="F559" s="58"/>
      <c r="G559" s="58"/>
      <c r="H559" s="58"/>
      <c r="I559" s="58"/>
      <c r="J559" s="3"/>
    </row>
    <row r="560" spans="2:10" x14ac:dyDescent="0.25">
      <c r="B560" s="1"/>
      <c r="C560" s="7"/>
      <c r="D560" s="114"/>
      <c r="E560" s="58"/>
      <c r="F560" s="58"/>
      <c r="G560" s="58"/>
      <c r="H560" s="58"/>
      <c r="I560" s="58"/>
      <c r="J560" s="3"/>
    </row>
    <row r="561" spans="2:10" x14ac:dyDescent="0.25">
      <c r="B561" s="1"/>
      <c r="C561" s="7"/>
      <c r="D561" s="114"/>
      <c r="E561" s="58"/>
      <c r="F561" s="58"/>
      <c r="G561" s="58"/>
      <c r="H561" s="58"/>
      <c r="I561" s="58"/>
      <c r="J561" s="3"/>
    </row>
    <row r="562" spans="2:10" x14ac:dyDescent="0.25">
      <c r="B562" s="1"/>
      <c r="C562" s="7"/>
      <c r="D562" s="114"/>
      <c r="E562" s="58"/>
      <c r="F562" s="58"/>
      <c r="G562" s="58"/>
      <c r="H562" s="58"/>
      <c r="I562" s="58"/>
      <c r="J562" s="3"/>
    </row>
    <row r="563" spans="2:10" x14ac:dyDescent="0.25">
      <c r="B563" s="1"/>
      <c r="C563" s="7"/>
      <c r="D563" s="114"/>
      <c r="E563" s="58"/>
      <c r="F563" s="58"/>
      <c r="G563" s="58"/>
      <c r="H563" s="58"/>
      <c r="I563" s="58"/>
      <c r="J563" s="3"/>
    </row>
    <row r="564" spans="2:10" x14ac:dyDescent="0.25">
      <c r="B564" s="1"/>
      <c r="C564" s="7"/>
      <c r="D564" s="114"/>
      <c r="E564" s="58"/>
      <c r="F564" s="58"/>
      <c r="G564" s="58"/>
      <c r="H564" s="58"/>
      <c r="I564" s="58"/>
      <c r="J564" s="3"/>
    </row>
    <row r="565" spans="2:10" x14ac:dyDescent="0.25">
      <c r="B565" s="1"/>
      <c r="C565" s="7"/>
      <c r="D565" s="114"/>
      <c r="E565" s="58"/>
      <c r="F565" s="58"/>
      <c r="G565" s="58"/>
      <c r="H565" s="58"/>
      <c r="I565" s="58"/>
      <c r="J565" s="3"/>
    </row>
    <row r="566" spans="2:10" x14ac:dyDescent="0.25">
      <c r="B566" s="1"/>
      <c r="C566" s="7"/>
      <c r="D566" s="114"/>
      <c r="E566" s="58"/>
      <c r="F566" s="58"/>
      <c r="G566" s="58"/>
      <c r="H566" s="58"/>
      <c r="I566" s="58"/>
      <c r="J566" s="3"/>
    </row>
    <row r="567" spans="2:10" x14ac:dyDescent="0.25">
      <c r="B567" s="1"/>
      <c r="C567" s="7"/>
      <c r="D567" s="114"/>
      <c r="E567" s="58"/>
      <c r="F567" s="58"/>
      <c r="G567" s="58"/>
      <c r="H567" s="58"/>
      <c r="I567" s="58"/>
      <c r="J567" s="3"/>
    </row>
    <row r="568" spans="2:10" x14ac:dyDescent="0.25">
      <c r="B568" s="1"/>
      <c r="C568" s="7"/>
      <c r="D568" s="114"/>
      <c r="E568" s="58"/>
      <c r="F568" s="58"/>
      <c r="G568" s="58"/>
      <c r="H568" s="58"/>
      <c r="I568" s="58"/>
      <c r="J568" s="3"/>
    </row>
    <row r="569" spans="2:10" x14ac:dyDescent="0.25">
      <c r="B569" s="1"/>
      <c r="C569" s="7"/>
      <c r="D569" s="114"/>
      <c r="E569" s="58"/>
      <c r="F569" s="58"/>
      <c r="G569" s="58"/>
      <c r="H569" s="58"/>
      <c r="I569" s="58"/>
      <c r="J569" s="3"/>
    </row>
    <row r="570" spans="2:10" x14ac:dyDescent="0.25">
      <c r="B570" s="1"/>
      <c r="C570" s="7"/>
      <c r="D570" s="114"/>
      <c r="E570" s="58"/>
      <c r="F570" s="58"/>
      <c r="G570" s="58"/>
      <c r="H570" s="58"/>
      <c r="I570" s="58"/>
      <c r="J570" s="3"/>
    </row>
    <row r="571" spans="2:10" x14ac:dyDescent="0.25">
      <c r="B571" s="1"/>
      <c r="C571" s="7"/>
      <c r="D571" s="114"/>
      <c r="E571" s="58"/>
      <c r="F571" s="58"/>
      <c r="G571" s="58"/>
      <c r="H571" s="58"/>
      <c r="I571" s="58"/>
      <c r="J571" s="3"/>
    </row>
    <row r="572" spans="2:10" x14ac:dyDescent="0.25">
      <c r="B572" s="1"/>
      <c r="C572" s="7"/>
      <c r="D572" s="114"/>
      <c r="E572" s="58"/>
      <c r="F572" s="58"/>
      <c r="G572" s="58"/>
      <c r="H572" s="58"/>
      <c r="I572" s="58"/>
      <c r="J572" s="3"/>
    </row>
    <row r="573" spans="2:10" x14ac:dyDescent="0.25">
      <c r="B573" s="1"/>
      <c r="C573" s="7"/>
      <c r="D573" s="114"/>
      <c r="E573" s="58"/>
      <c r="F573" s="58"/>
      <c r="G573" s="58"/>
      <c r="H573" s="58"/>
      <c r="I573" s="58"/>
      <c r="J573" s="3"/>
    </row>
    <row r="574" spans="2:10" x14ac:dyDescent="0.25">
      <c r="B574" s="1"/>
      <c r="C574" s="7"/>
      <c r="D574" s="114"/>
      <c r="E574" s="58"/>
      <c r="F574" s="58"/>
      <c r="G574" s="58"/>
      <c r="H574" s="58"/>
      <c r="I574" s="58"/>
      <c r="J574" s="3"/>
    </row>
    <row r="575" spans="2:10" x14ac:dyDescent="0.25">
      <c r="B575" s="1"/>
      <c r="C575" s="7"/>
      <c r="D575" s="114"/>
      <c r="E575" s="58"/>
      <c r="F575" s="58"/>
      <c r="G575" s="58"/>
      <c r="H575" s="58"/>
      <c r="I575" s="58"/>
      <c r="J575" s="3"/>
    </row>
    <row r="576" spans="2:10" x14ac:dyDescent="0.25">
      <c r="B576" s="1"/>
      <c r="C576" s="7"/>
      <c r="D576" s="114"/>
      <c r="E576" s="58"/>
      <c r="F576" s="58"/>
      <c r="G576" s="58"/>
      <c r="H576" s="58"/>
      <c r="I576" s="58"/>
      <c r="J576" s="3"/>
    </row>
    <row r="577" spans="2:10" x14ac:dyDescent="0.25">
      <c r="B577" s="1"/>
      <c r="C577" s="7"/>
      <c r="D577" s="114"/>
      <c r="E577" s="58"/>
      <c r="F577" s="58"/>
      <c r="G577" s="58"/>
      <c r="H577" s="58"/>
      <c r="I577" s="58"/>
      <c r="J577" s="3"/>
    </row>
    <row r="578" spans="2:10" x14ac:dyDescent="0.25">
      <c r="B578" s="1"/>
      <c r="C578" s="7"/>
      <c r="D578" s="114"/>
      <c r="E578" s="58"/>
      <c r="F578" s="58"/>
      <c r="G578" s="58"/>
      <c r="H578" s="58"/>
      <c r="I578" s="58"/>
      <c r="J578" s="3"/>
    </row>
    <row r="579" spans="2:10" x14ac:dyDescent="0.25">
      <c r="B579" s="1"/>
      <c r="C579" s="7"/>
      <c r="D579" s="114"/>
      <c r="E579" s="58"/>
      <c r="F579" s="58"/>
      <c r="G579" s="58"/>
      <c r="H579" s="58"/>
      <c r="I579" s="58"/>
      <c r="J579" s="3"/>
    </row>
    <row r="580" spans="2:10" x14ac:dyDescent="0.25">
      <c r="B580" s="1"/>
      <c r="C580" s="7"/>
      <c r="D580" s="114"/>
      <c r="E580" s="58"/>
      <c r="F580" s="58"/>
      <c r="G580" s="58"/>
      <c r="H580" s="58"/>
      <c r="I580" s="58"/>
      <c r="J580" s="3"/>
    </row>
    <row r="581" spans="2:10" x14ac:dyDescent="0.25">
      <c r="B581" s="1"/>
      <c r="C581" s="7"/>
      <c r="D581" s="114"/>
      <c r="E581" s="58"/>
      <c r="F581" s="58"/>
      <c r="G581" s="58"/>
      <c r="H581" s="58"/>
      <c r="I581" s="58"/>
      <c r="J581" s="3"/>
    </row>
    <row r="582" spans="2:10" x14ac:dyDescent="0.25">
      <c r="B582" s="1"/>
      <c r="C582" s="7"/>
      <c r="D582" s="114"/>
      <c r="E582" s="58"/>
      <c r="F582" s="58"/>
      <c r="G582" s="58"/>
      <c r="H582" s="58"/>
      <c r="I582" s="58"/>
      <c r="J582" s="3"/>
    </row>
    <row r="583" spans="2:10" x14ac:dyDescent="0.25">
      <c r="B583" s="1"/>
      <c r="C583" s="7"/>
      <c r="D583" s="114"/>
      <c r="E583" s="58"/>
      <c r="F583" s="58"/>
      <c r="G583" s="58"/>
      <c r="H583" s="58"/>
      <c r="I583" s="58"/>
      <c r="J583" s="3"/>
    </row>
    <row r="584" spans="2:10" x14ac:dyDescent="0.25">
      <c r="B584" s="1"/>
      <c r="C584" s="7"/>
      <c r="D584" s="114"/>
      <c r="E584" s="58"/>
      <c r="F584" s="58"/>
      <c r="G584" s="58"/>
      <c r="H584" s="58"/>
      <c r="I584" s="58"/>
      <c r="J584" s="3"/>
    </row>
    <row r="585" spans="2:10" x14ac:dyDescent="0.25">
      <c r="B585" s="1"/>
      <c r="C585" s="7"/>
      <c r="D585" s="114"/>
      <c r="E585" s="58"/>
      <c r="F585" s="58"/>
      <c r="G585" s="58"/>
      <c r="H585" s="58"/>
      <c r="I585" s="58"/>
      <c r="J585" s="3"/>
    </row>
    <row r="586" spans="2:10" x14ac:dyDescent="0.25">
      <c r="B586" s="1"/>
      <c r="C586" s="7"/>
      <c r="D586" s="114"/>
      <c r="E586" s="58"/>
      <c r="F586" s="58"/>
      <c r="G586" s="58"/>
      <c r="H586" s="58"/>
      <c r="I586" s="58"/>
      <c r="J586" s="3"/>
    </row>
    <row r="587" spans="2:10" x14ac:dyDescent="0.25">
      <c r="B587" s="1"/>
      <c r="C587" s="7"/>
      <c r="D587" s="114"/>
      <c r="E587" s="58"/>
      <c r="F587" s="58"/>
      <c r="G587" s="58"/>
      <c r="H587" s="58"/>
      <c r="I587" s="58"/>
      <c r="J587" s="3"/>
    </row>
    <row r="588" spans="2:10" x14ac:dyDescent="0.25">
      <c r="B588" s="1"/>
      <c r="C588" s="7"/>
      <c r="D588" s="114"/>
      <c r="E588" s="58"/>
      <c r="F588" s="58"/>
      <c r="G588" s="58"/>
      <c r="H588" s="58"/>
      <c r="I588" s="58"/>
      <c r="J588" s="3"/>
    </row>
    <row r="589" spans="2:10" x14ac:dyDescent="0.25">
      <c r="B589" s="1"/>
      <c r="C589" s="7"/>
      <c r="D589" s="114"/>
      <c r="E589" s="58"/>
      <c r="F589" s="58"/>
      <c r="G589" s="58"/>
      <c r="H589" s="58"/>
      <c r="I589" s="58"/>
      <c r="J589" s="3"/>
    </row>
    <row r="590" spans="2:10" x14ac:dyDescent="0.25">
      <c r="B590" s="1"/>
      <c r="C590" s="7"/>
      <c r="D590" s="114"/>
      <c r="E590" s="58"/>
      <c r="F590" s="58"/>
      <c r="G590" s="58"/>
      <c r="H590" s="58"/>
      <c r="I590" s="58"/>
      <c r="J590" s="3"/>
    </row>
    <row r="591" spans="2:10" x14ac:dyDescent="0.25">
      <c r="B591" s="1"/>
      <c r="C591" s="7"/>
      <c r="D591" s="114"/>
      <c r="E591" s="58"/>
      <c r="F591" s="58"/>
      <c r="G591" s="58"/>
      <c r="H591" s="58"/>
      <c r="I591" s="58"/>
      <c r="J591" s="3"/>
    </row>
    <row r="592" spans="2:10" x14ac:dyDescent="0.25">
      <c r="B592" s="1"/>
      <c r="C592" s="7"/>
      <c r="D592" s="114"/>
      <c r="E592" s="58"/>
      <c r="F592" s="58"/>
      <c r="G592" s="58"/>
      <c r="H592" s="58"/>
      <c r="I592" s="58"/>
      <c r="J592" s="3"/>
    </row>
    <row r="593" spans="2:10" x14ac:dyDescent="0.25">
      <c r="B593" s="1"/>
      <c r="C593" s="7"/>
      <c r="D593" s="114"/>
      <c r="E593" s="58"/>
      <c r="F593" s="58"/>
      <c r="G593" s="58"/>
      <c r="H593" s="58"/>
      <c r="I593" s="58"/>
      <c r="J593" s="3"/>
    </row>
    <row r="594" spans="2:10" x14ac:dyDescent="0.25">
      <c r="B594" s="1"/>
      <c r="C594" s="7"/>
      <c r="D594" s="114"/>
      <c r="E594" s="58"/>
      <c r="F594" s="58"/>
      <c r="G594" s="58"/>
      <c r="H594" s="58"/>
      <c r="I594" s="58"/>
      <c r="J594" s="3"/>
    </row>
    <row r="595" spans="2:10" x14ac:dyDescent="0.25">
      <c r="B595" s="1"/>
      <c r="C595" s="7"/>
      <c r="D595" s="114"/>
      <c r="E595" s="58"/>
      <c r="F595" s="58"/>
      <c r="G595" s="58"/>
      <c r="H595" s="58"/>
      <c r="I595" s="58"/>
      <c r="J595" s="3"/>
    </row>
    <row r="596" spans="2:10" x14ac:dyDescent="0.25">
      <c r="B596" s="1"/>
      <c r="C596" s="7"/>
      <c r="D596" s="114"/>
      <c r="E596" s="58"/>
      <c r="F596" s="58"/>
      <c r="G596" s="58"/>
      <c r="H596" s="58"/>
      <c r="I596" s="58"/>
      <c r="J596" s="3"/>
    </row>
    <row r="597" spans="2:10" x14ac:dyDescent="0.25">
      <c r="B597" s="1"/>
      <c r="C597" s="7"/>
      <c r="D597" s="114"/>
      <c r="E597" s="58"/>
      <c r="F597" s="58"/>
      <c r="G597" s="58"/>
      <c r="H597" s="58"/>
      <c r="I597" s="58"/>
      <c r="J597" s="3"/>
    </row>
    <row r="598" spans="2:10" x14ac:dyDescent="0.25">
      <c r="B598" s="1"/>
      <c r="C598" s="7"/>
      <c r="D598" s="114"/>
      <c r="E598" s="58"/>
      <c r="F598" s="58"/>
      <c r="G598" s="58"/>
      <c r="H598" s="58"/>
      <c r="I598" s="58"/>
      <c r="J598" s="3"/>
    </row>
    <row r="599" spans="2:10" x14ac:dyDescent="0.25">
      <c r="B599" s="1"/>
      <c r="C599" s="7"/>
      <c r="D599" s="114"/>
      <c r="E599" s="58"/>
      <c r="F599" s="58"/>
      <c r="G599" s="58"/>
      <c r="H599" s="58"/>
      <c r="I599" s="58"/>
      <c r="J599" s="3"/>
    </row>
    <row r="600" spans="2:10" x14ac:dyDescent="0.25">
      <c r="B600" s="1"/>
      <c r="C600" s="7"/>
      <c r="D600" s="114"/>
      <c r="E600" s="58"/>
      <c r="F600" s="58"/>
      <c r="G600" s="58"/>
      <c r="H600" s="58"/>
      <c r="I600" s="58"/>
      <c r="J600" s="3"/>
    </row>
    <row r="601" spans="2:10" x14ac:dyDescent="0.25">
      <c r="B601" s="1"/>
      <c r="C601" s="7"/>
      <c r="D601" s="114"/>
      <c r="E601" s="58"/>
      <c r="F601" s="58"/>
      <c r="G601" s="58"/>
      <c r="H601" s="58"/>
      <c r="I601" s="58"/>
      <c r="J601" s="3"/>
    </row>
    <row r="602" spans="2:10" x14ac:dyDescent="0.25">
      <c r="B602" s="1"/>
      <c r="C602" s="7"/>
      <c r="D602" s="114"/>
      <c r="E602" s="58"/>
      <c r="F602" s="58"/>
      <c r="G602" s="58"/>
      <c r="H602" s="58"/>
      <c r="I602" s="58"/>
      <c r="J602" s="3"/>
    </row>
    <row r="603" spans="2:10" x14ac:dyDescent="0.25">
      <c r="B603" s="1"/>
      <c r="C603" s="7"/>
      <c r="D603" s="114"/>
      <c r="E603" s="58"/>
      <c r="F603" s="58"/>
      <c r="G603" s="58"/>
      <c r="H603" s="58"/>
      <c r="I603" s="58"/>
      <c r="J603" s="3"/>
    </row>
    <row r="604" spans="2:10" x14ac:dyDescent="0.25">
      <c r="B604" s="1"/>
      <c r="C604" s="7"/>
      <c r="D604" s="114"/>
      <c r="E604" s="58"/>
      <c r="F604" s="58"/>
      <c r="G604" s="58"/>
      <c r="H604" s="58"/>
      <c r="I604" s="58"/>
      <c r="J604" s="3"/>
    </row>
    <row r="605" spans="2:10" x14ac:dyDescent="0.25">
      <c r="B605" s="1"/>
      <c r="C605" s="7"/>
      <c r="D605" s="114"/>
      <c r="E605" s="58"/>
      <c r="F605" s="58"/>
      <c r="G605" s="58"/>
      <c r="H605" s="58"/>
      <c r="I605" s="58"/>
      <c r="J605" s="3"/>
    </row>
    <row r="606" spans="2:10" x14ac:dyDescent="0.25">
      <c r="B606" s="1"/>
      <c r="C606" s="7"/>
      <c r="D606" s="114"/>
      <c r="E606" s="58"/>
      <c r="F606" s="58"/>
      <c r="G606" s="58"/>
      <c r="H606" s="58"/>
      <c r="I606" s="58"/>
      <c r="J606" s="3"/>
    </row>
    <row r="607" spans="2:10" x14ac:dyDescent="0.25">
      <c r="B607" s="1"/>
      <c r="C607" s="7"/>
      <c r="D607" s="114"/>
      <c r="E607" s="58"/>
      <c r="F607" s="58"/>
      <c r="G607" s="58"/>
      <c r="H607" s="58"/>
      <c r="I607" s="58"/>
      <c r="J607" s="3"/>
    </row>
    <row r="608" spans="2:10" x14ac:dyDescent="0.25">
      <c r="B608" s="1"/>
      <c r="C608" s="7"/>
      <c r="D608" s="114"/>
      <c r="E608" s="58"/>
      <c r="F608" s="58"/>
      <c r="G608" s="58"/>
      <c r="H608" s="58"/>
      <c r="I608" s="58"/>
      <c r="J608" s="3"/>
    </row>
    <row r="609" spans="2:10" x14ac:dyDescent="0.25">
      <c r="B609" s="1"/>
      <c r="C609" s="7"/>
      <c r="D609" s="114"/>
      <c r="E609" s="58"/>
      <c r="F609" s="58"/>
      <c r="G609" s="58"/>
      <c r="H609" s="58"/>
      <c r="I609" s="58"/>
      <c r="J609" s="3"/>
    </row>
    <row r="610" spans="2:10" x14ac:dyDescent="0.25">
      <c r="B610" s="1"/>
      <c r="C610" s="7"/>
      <c r="D610" s="114"/>
      <c r="E610" s="58"/>
      <c r="F610" s="58"/>
      <c r="G610" s="58"/>
      <c r="H610" s="58"/>
      <c r="I610" s="58"/>
      <c r="J610" s="3"/>
    </row>
    <row r="611" spans="2:10" x14ac:dyDescent="0.25">
      <c r="B611" s="1"/>
      <c r="C611" s="7"/>
      <c r="D611" s="114"/>
      <c r="E611" s="58"/>
      <c r="F611" s="58"/>
      <c r="G611" s="58"/>
      <c r="H611" s="58"/>
      <c r="I611" s="58"/>
      <c r="J611" s="3"/>
    </row>
    <row r="612" spans="2:10" x14ac:dyDescent="0.25">
      <c r="B612" s="1"/>
      <c r="C612" s="7"/>
      <c r="D612" s="114"/>
      <c r="E612" s="58"/>
      <c r="F612" s="58"/>
      <c r="G612" s="58"/>
      <c r="H612" s="58"/>
      <c r="I612" s="58"/>
      <c r="J612" s="3"/>
    </row>
    <row r="613" spans="2:10" x14ac:dyDescent="0.25">
      <c r="B613" s="1"/>
      <c r="C613" s="7"/>
      <c r="D613" s="114"/>
      <c r="E613" s="58"/>
      <c r="F613" s="58"/>
      <c r="G613" s="58"/>
      <c r="H613" s="58"/>
      <c r="I613" s="58"/>
      <c r="J613" s="3"/>
    </row>
    <row r="614" spans="2:10" x14ac:dyDescent="0.25">
      <c r="B614" s="1"/>
      <c r="C614" s="7"/>
      <c r="D614" s="114"/>
      <c r="E614" s="58"/>
      <c r="F614" s="58"/>
      <c r="G614" s="58"/>
      <c r="H614" s="58"/>
      <c r="I614" s="58"/>
      <c r="J614" s="3"/>
    </row>
    <row r="615" spans="2:10" x14ac:dyDescent="0.25">
      <c r="B615" s="1"/>
      <c r="C615" s="7"/>
      <c r="D615" s="114"/>
      <c r="E615" s="58"/>
      <c r="F615" s="58"/>
      <c r="G615" s="58"/>
      <c r="H615" s="58"/>
      <c r="I615" s="58"/>
      <c r="J615" s="3"/>
    </row>
    <row r="616" spans="2:10" x14ac:dyDescent="0.25">
      <c r="B616" s="1"/>
      <c r="C616" s="7"/>
      <c r="D616" s="114"/>
      <c r="E616" s="58"/>
      <c r="F616" s="58"/>
      <c r="G616" s="58"/>
      <c r="H616" s="58"/>
      <c r="I616" s="58"/>
      <c r="J616" s="3"/>
    </row>
    <row r="617" spans="2:10" x14ac:dyDescent="0.25">
      <c r="B617" s="1"/>
      <c r="C617" s="7"/>
      <c r="D617" s="114"/>
      <c r="E617" s="58"/>
      <c r="F617" s="58"/>
      <c r="G617" s="58"/>
      <c r="H617" s="58"/>
      <c r="I617" s="58"/>
      <c r="J617" s="3"/>
    </row>
    <row r="618" spans="2:10" x14ac:dyDescent="0.25">
      <c r="B618" s="1"/>
      <c r="C618" s="7"/>
      <c r="D618" s="114"/>
      <c r="E618" s="58"/>
      <c r="F618" s="58"/>
      <c r="G618" s="58"/>
      <c r="H618" s="58"/>
      <c r="I618" s="58"/>
      <c r="J618" s="3"/>
    </row>
    <row r="619" spans="2:10" x14ac:dyDescent="0.25">
      <c r="B619" s="1"/>
      <c r="C619" s="7"/>
      <c r="D619" s="114"/>
      <c r="E619" s="58"/>
      <c r="F619" s="58"/>
      <c r="G619" s="58"/>
      <c r="H619" s="58"/>
      <c r="I619" s="58"/>
      <c r="J619" s="3"/>
    </row>
    <row r="620" spans="2:10" x14ac:dyDescent="0.25">
      <c r="B620" s="1"/>
      <c r="C620" s="7"/>
      <c r="D620" s="114"/>
      <c r="E620" s="58"/>
      <c r="F620" s="58"/>
      <c r="G620" s="58"/>
      <c r="H620" s="58"/>
      <c r="I620" s="58"/>
      <c r="J620" s="3"/>
    </row>
    <row r="621" spans="2:10" x14ac:dyDescent="0.25">
      <c r="B621" s="1"/>
      <c r="C621" s="7"/>
      <c r="D621" s="114"/>
      <c r="E621" s="58"/>
      <c r="F621" s="58"/>
      <c r="G621" s="58"/>
      <c r="H621" s="58"/>
      <c r="I621" s="58"/>
      <c r="J621" s="3"/>
    </row>
    <row r="622" spans="2:10" x14ac:dyDescent="0.25">
      <c r="B622" s="1"/>
      <c r="C622" s="7"/>
      <c r="D622" s="114"/>
      <c r="E622" s="58"/>
      <c r="F622" s="58"/>
      <c r="G622" s="58"/>
      <c r="H622" s="58"/>
      <c r="I622" s="58"/>
      <c r="J622" s="3"/>
    </row>
    <row r="623" spans="2:10" x14ac:dyDescent="0.25">
      <c r="B623" s="1"/>
      <c r="C623" s="7"/>
      <c r="D623" s="114"/>
      <c r="E623" s="58"/>
      <c r="F623" s="58"/>
      <c r="G623" s="58"/>
      <c r="H623" s="58"/>
      <c r="I623" s="58"/>
      <c r="J623" s="3"/>
    </row>
    <row r="624" spans="2:10" x14ac:dyDescent="0.25">
      <c r="B624" s="1"/>
      <c r="C624" s="7"/>
      <c r="D624" s="114"/>
      <c r="E624" s="58"/>
      <c r="F624" s="58"/>
      <c r="G624" s="58"/>
      <c r="H624" s="58"/>
      <c r="I624" s="58"/>
      <c r="J624" s="3"/>
    </row>
    <row r="625" spans="2:10" x14ac:dyDescent="0.25">
      <c r="B625" s="1"/>
      <c r="C625" s="7"/>
      <c r="D625" s="114"/>
      <c r="E625" s="58"/>
      <c r="F625" s="58"/>
      <c r="G625" s="58"/>
      <c r="H625" s="58"/>
      <c r="I625" s="58"/>
      <c r="J625" s="3"/>
    </row>
    <row r="626" spans="2:10" x14ac:dyDescent="0.25">
      <c r="B626" s="1"/>
      <c r="C626" s="7"/>
      <c r="D626" s="114"/>
      <c r="E626" s="58"/>
      <c r="F626" s="58"/>
      <c r="G626" s="58"/>
      <c r="H626" s="58"/>
      <c r="I626" s="58"/>
      <c r="J626" s="3"/>
    </row>
    <row r="627" spans="2:10" x14ac:dyDescent="0.25">
      <c r="B627" s="1"/>
      <c r="C627" s="7"/>
      <c r="D627" s="114"/>
      <c r="E627" s="58"/>
      <c r="F627" s="58"/>
      <c r="G627" s="58"/>
      <c r="H627" s="58"/>
      <c r="I627" s="58"/>
      <c r="J627" s="3"/>
    </row>
    <row r="628" spans="2:10" x14ac:dyDescent="0.25">
      <c r="B628" s="1"/>
      <c r="C628" s="7"/>
      <c r="D628" s="114"/>
      <c r="E628" s="58"/>
      <c r="F628" s="58"/>
      <c r="G628" s="58"/>
      <c r="H628" s="58"/>
      <c r="I628" s="58"/>
      <c r="J628" s="3"/>
    </row>
    <row r="629" spans="2:10" x14ac:dyDescent="0.25">
      <c r="B629" s="1"/>
      <c r="C629" s="7"/>
      <c r="D629" s="114"/>
      <c r="E629" s="58"/>
      <c r="F629" s="58"/>
      <c r="G629" s="58"/>
      <c r="H629" s="58"/>
      <c r="I629" s="58"/>
      <c r="J629" s="3"/>
    </row>
    <row r="630" spans="2:10" x14ac:dyDescent="0.25">
      <c r="B630" s="1"/>
      <c r="C630" s="7"/>
      <c r="D630" s="114"/>
      <c r="E630" s="58"/>
      <c r="F630" s="58"/>
      <c r="G630" s="58"/>
      <c r="H630" s="58"/>
      <c r="I630" s="58"/>
      <c r="J630" s="3"/>
    </row>
    <row r="631" spans="2:10" x14ac:dyDescent="0.25">
      <c r="B631" s="1"/>
      <c r="C631" s="7"/>
      <c r="D631" s="114"/>
      <c r="E631" s="58"/>
      <c r="F631" s="58"/>
      <c r="G631" s="58"/>
      <c r="H631" s="58"/>
      <c r="I631" s="58"/>
      <c r="J631" s="3"/>
    </row>
    <row r="632" spans="2:10" x14ac:dyDescent="0.25">
      <c r="B632" s="1"/>
      <c r="C632" s="7"/>
      <c r="D632" s="114"/>
      <c r="E632" s="58"/>
      <c r="F632" s="58"/>
      <c r="G632" s="58"/>
      <c r="H632" s="58"/>
      <c r="I632" s="58"/>
      <c r="J632" s="3"/>
    </row>
    <row r="633" spans="2:10" x14ac:dyDescent="0.25">
      <c r="B633" s="1"/>
      <c r="C633" s="7"/>
      <c r="D633" s="114"/>
      <c r="E633" s="58"/>
      <c r="F633" s="58"/>
      <c r="G633" s="58"/>
      <c r="H633" s="58"/>
      <c r="I633" s="58"/>
      <c r="J633" s="3"/>
    </row>
    <row r="634" spans="2:10" x14ac:dyDescent="0.25">
      <c r="B634" s="1"/>
      <c r="C634" s="7"/>
      <c r="D634" s="114"/>
      <c r="E634" s="58"/>
      <c r="F634" s="58"/>
      <c r="G634" s="58"/>
      <c r="H634" s="58"/>
      <c r="I634" s="58"/>
      <c r="J634" s="3"/>
    </row>
    <row r="635" spans="2:10" x14ac:dyDescent="0.25">
      <c r="B635" s="1"/>
      <c r="C635" s="7"/>
      <c r="D635" s="114"/>
      <c r="E635" s="58"/>
      <c r="F635" s="58"/>
      <c r="G635" s="58"/>
      <c r="H635" s="58"/>
      <c r="I635" s="58"/>
      <c r="J635" s="3"/>
    </row>
    <row r="636" spans="2:10" x14ac:dyDescent="0.25">
      <c r="B636" s="1"/>
      <c r="C636" s="7"/>
      <c r="D636" s="114"/>
      <c r="E636" s="58"/>
      <c r="F636" s="58"/>
      <c r="G636" s="58"/>
      <c r="H636" s="58"/>
      <c r="I636" s="58"/>
      <c r="J636" s="3"/>
    </row>
    <row r="637" spans="2:10" x14ac:dyDescent="0.25">
      <c r="B637" s="1"/>
      <c r="C637" s="7"/>
      <c r="D637" s="114"/>
      <c r="E637" s="58"/>
      <c r="F637" s="58"/>
      <c r="G637" s="58"/>
      <c r="H637" s="58"/>
      <c r="I637" s="58"/>
      <c r="J637" s="3"/>
    </row>
    <row r="638" spans="2:10" x14ac:dyDescent="0.25">
      <c r="B638" s="1"/>
      <c r="C638" s="7"/>
      <c r="D638" s="114"/>
      <c r="E638" s="58"/>
      <c r="F638" s="58"/>
      <c r="G638" s="58"/>
      <c r="H638" s="58"/>
      <c r="I638" s="58"/>
      <c r="J638" s="3"/>
    </row>
    <row r="639" spans="2:10" x14ac:dyDescent="0.25">
      <c r="B639" s="1"/>
      <c r="C639" s="7"/>
      <c r="D639" s="114"/>
      <c r="E639" s="58"/>
      <c r="F639" s="58"/>
      <c r="G639" s="58"/>
      <c r="H639" s="58"/>
      <c r="I639" s="58"/>
      <c r="J639" s="3"/>
    </row>
    <row r="640" spans="2:10" x14ac:dyDescent="0.25">
      <c r="B640" s="1"/>
      <c r="C640" s="7"/>
      <c r="D640" s="114"/>
      <c r="E640" s="58"/>
      <c r="F640" s="58"/>
      <c r="G640" s="58"/>
      <c r="H640" s="58"/>
      <c r="I640" s="58"/>
      <c r="J640" s="3"/>
    </row>
    <row r="641" spans="2:10" x14ac:dyDescent="0.25">
      <c r="B641" s="1"/>
      <c r="C641" s="7"/>
      <c r="D641" s="114"/>
      <c r="E641" s="58"/>
      <c r="F641" s="58"/>
      <c r="G641" s="58"/>
      <c r="H641" s="58"/>
      <c r="I641" s="58"/>
      <c r="J641" s="3"/>
    </row>
    <row r="642" spans="2:10" x14ac:dyDescent="0.25">
      <c r="B642" s="1"/>
      <c r="C642" s="7"/>
      <c r="D642" s="114"/>
      <c r="E642" s="58"/>
      <c r="F642" s="58"/>
      <c r="G642" s="58"/>
      <c r="H642" s="58"/>
      <c r="I642" s="58"/>
      <c r="J642" s="3"/>
    </row>
    <row r="643" spans="2:10" x14ac:dyDescent="0.25">
      <c r="B643" s="1"/>
      <c r="C643" s="7"/>
      <c r="D643" s="114"/>
      <c r="E643" s="58"/>
      <c r="F643" s="58"/>
      <c r="G643" s="58"/>
      <c r="H643" s="58"/>
      <c r="I643" s="58"/>
      <c r="J643" s="3"/>
    </row>
    <row r="644" spans="2:10" x14ac:dyDescent="0.25">
      <c r="B644" s="1"/>
      <c r="C644" s="7"/>
      <c r="D644" s="114"/>
      <c r="E644" s="58"/>
      <c r="F644" s="58"/>
      <c r="G644" s="58"/>
      <c r="H644" s="58"/>
      <c r="I644" s="58"/>
      <c r="J644" s="3"/>
    </row>
    <row r="645" spans="2:10" x14ac:dyDescent="0.25">
      <c r="B645" s="1"/>
      <c r="C645" s="7"/>
      <c r="D645" s="114"/>
      <c r="E645" s="58"/>
      <c r="F645" s="58"/>
      <c r="G645" s="58"/>
      <c r="H645" s="58"/>
      <c r="I645" s="58"/>
      <c r="J645" s="3"/>
    </row>
    <row r="646" spans="2:10" x14ac:dyDescent="0.25">
      <c r="B646" s="1"/>
      <c r="C646" s="7"/>
      <c r="D646" s="114"/>
      <c r="E646" s="58"/>
      <c r="F646" s="58"/>
      <c r="G646" s="58"/>
      <c r="H646" s="58"/>
      <c r="I646" s="58"/>
      <c r="J646" s="3"/>
    </row>
    <row r="647" spans="2:10" x14ac:dyDescent="0.25">
      <c r="B647" s="1"/>
      <c r="C647" s="7"/>
      <c r="D647" s="114"/>
      <c r="E647" s="58"/>
      <c r="F647" s="58"/>
      <c r="G647" s="58"/>
      <c r="H647" s="58"/>
      <c r="I647" s="58"/>
      <c r="J647" s="3"/>
    </row>
    <row r="648" spans="2:10" x14ac:dyDescent="0.25">
      <c r="B648" s="1"/>
      <c r="C648" s="7"/>
      <c r="D648" s="114"/>
      <c r="E648" s="58"/>
      <c r="F648" s="58"/>
      <c r="G648" s="58"/>
      <c r="H648" s="58"/>
      <c r="I648" s="58"/>
      <c r="J648" s="3"/>
    </row>
    <row r="649" spans="2:10" x14ac:dyDescent="0.25">
      <c r="B649" s="1"/>
      <c r="C649" s="7"/>
      <c r="D649" s="114"/>
      <c r="E649" s="58"/>
      <c r="F649" s="58"/>
      <c r="G649" s="58"/>
      <c r="H649" s="58"/>
      <c r="I649" s="58"/>
      <c r="J649" s="3"/>
    </row>
    <row r="650" spans="2:10" x14ac:dyDescent="0.25">
      <c r="B650" s="1"/>
      <c r="C650" s="7"/>
      <c r="D650" s="114"/>
      <c r="E650" s="58"/>
      <c r="F650" s="58"/>
      <c r="G650" s="58"/>
      <c r="H650" s="58"/>
      <c r="I650" s="58"/>
      <c r="J650" s="3"/>
    </row>
    <row r="651" spans="2:10" x14ac:dyDescent="0.25">
      <c r="B651" s="1"/>
      <c r="C651" s="7"/>
      <c r="D651" s="114"/>
      <c r="E651" s="58"/>
      <c r="F651" s="58"/>
      <c r="G651" s="58"/>
      <c r="H651" s="58"/>
      <c r="I651" s="58"/>
      <c r="J651" s="3"/>
    </row>
    <row r="652" spans="2:10" x14ac:dyDescent="0.25">
      <c r="B652" s="1"/>
      <c r="C652" s="7"/>
      <c r="D652" s="114"/>
      <c r="E652" s="58"/>
      <c r="F652" s="58"/>
      <c r="G652" s="58"/>
      <c r="H652" s="58"/>
      <c r="I652" s="58"/>
      <c r="J652" s="3"/>
    </row>
    <row r="653" spans="2:10" x14ac:dyDescent="0.25">
      <c r="B653" s="1"/>
      <c r="C653" s="7"/>
      <c r="D653" s="114"/>
      <c r="E653" s="58"/>
      <c r="F653" s="58"/>
      <c r="G653" s="58"/>
      <c r="H653" s="58"/>
      <c r="I653" s="58"/>
      <c r="J653" s="3"/>
    </row>
    <row r="654" spans="2:10" x14ac:dyDescent="0.25">
      <c r="B654" s="1"/>
      <c r="C654" s="7"/>
      <c r="D654" s="114"/>
      <c r="E654" s="58"/>
      <c r="F654" s="58"/>
      <c r="G654" s="58"/>
      <c r="H654" s="58"/>
      <c r="I654" s="58"/>
      <c r="J654" s="3"/>
    </row>
    <row r="655" spans="2:10" x14ac:dyDescent="0.25">
      <c r="B655" s="1"/>
      <c r="C655" s="7"/>
      <c r="D655" s="114"/>
      <c r="E655" s="58"/>
      <c r="F655" s="58"/>
      <c r="G655" s="58"/>
      <c r="H655" s="58"/>
      <c r="I655" s="58"/>
      <c r="J655" s="3"/>
    </row>
    <row r="656" spans="2:10" x14ac:dyDescent="0.25">
      <c r="B656" s="1"/>
      <c r="C656" s="7"/>
      <c r="D656" s="114"/>
      <c r="E656" s="58"/>
      <c r="F656" s="58"/>
      <c r="G656" s="58"/>
      <c r="H656" s="58"/>
      <c r="I656" s="58"/>
      <c r="J656" s="3"/>
    </row>
    <row r="657" spans="2:10" x14ac:dyDescent="0.25">
      <c r="B657" s="1"/>
      <c r="C657" s="7"/>
      <c r="D657" s="114"/>
      <c r="E657" s="58"/>
      <c r="F657" s="58"/>
      <c r="G657" s="58"/>
      <c r="H657" s="58"/>
      <c r="I657" s="58"/>
      <c r="J657" s="3"/>
    </row>
    <row r="658" spans="2:10" x14ac:dyDescent="0.25">
      <c r="B658" s="1"/>
      <c r="C658" s="7"/>
      <c r="D658" s="114"/>
      <c r="E658" s="58"/>
      <c r="F658" s="58"/>
      <c r="G658" s="58"/>
      <c r="H658" s="58"/>
      <c r="I658" s="58"/>
      <c r="J658" s="3"/>
    </row>
    <row r="659" spans="2:10" x14ac:dyDescent="0.25">
      <c r="B659" s="1"/>
      <c r="C659" s="7"/>
      <c r="D659" s="114"/>
      <c r="E659" s="58"/>
      <c r="F659" s="58"/>
      <c r="G659" s="58"/>
      <c r="H659" s="58"/>
      <c r="I659" s="58"/>
      <c r="J659" s="3"/>
    </row>
    <row r="660" spans="2:10" x14ac:dyDescent="0.25">
      <c r="B660" s="1"/>
      <c r="C660" s="7"/>
      <c r="D660" s="114"/>
      <c r="E660" s="58"/>
      <c r="F660" s="58"/>
      <c r="G660" s="58"/>
      <c r="H660" s="58"/>
      <c r="I660" s="58"/>
      <c r="J660" s="3"/>
    </row>
    <row r="661" spans="2:10" x14ac:dyDescent="0.25">
      <c r="B661" s="1"/>
      <c r="C661" s="7"/>
      <c r="D661" s="114"/>
      <c r="E661" s="58"/>
      <c r="F661" s="58"/>
      <c r="G661" s="58"/>
      <c r="H661" s="58"/>
      <c r="I661" s="58"/>
      <c r="J661" s="3"/>
    </row>
    <row r="662" spans="2:10" x14ac:dyDescent="0.25">
      <c r="B662" s="1"/>
      <c r="C662" s="7"/>
      <c r="D662" s="114"/>
      <c r="E662" s="58"/>
      <c r="F662" s="58"/>
      <c r="G662" s="58"/>
      <c r="H662" s="58"/>
      <c r="I662" s="58"/>
      <c r="J662" s="3"/>
    </row>
    <row r="663" spans="2:10" x14ac:dyDescent="0.25">
      <c r="B663" s="1"/>
      <c r="C663" s="7"/>
      <c r="D663" s="114"/>
      <c r="E663" s="58"/>
      <c r="F663" s="58"/>
      <c r="G663" s="58"/>
      <c r="H663" s="58"/>
      <c r="I663" s="58"/>
      <c r="J663" s="3"/>
    </row>
    <row r="664" spans="2:10" x14ac:dyDescent="0.25">
      <c r="B664" s="1"/>
      <c r="C664" s="7"/>
      <c r="D664" s="114"/>
      <c r="E664" s="58"/>
      <c r="F664" s="58"/>
      <c r="G664" s="58"/>
      <c r="H664" s="58"/>
      <c r="I664" s="58"/>
      <c r="J664" s="3"/>
    </row>
    <row r="665" spans="2:10" x14ac:dyDescent="0.25">
      <c r="B665" s="1"/>
      <c r="C665" s="7"/>
      <c r="D665" s="114"/>
      <c r="E665" s="58"/>
      <c r="F665" s="58"/>
      <c r="G665" s="58"/>
      <c r="H665" s="58"/>
      <c r="I665" s="58"/>
      <c r="J665" s="3"/>
    </row>
    <row r="666" spans="2:10" x14ac:dyDescent="0.25">
      <c r="B666" s="1"/>
      <c r="C666" s="7"/>
      <c r="D666" s="114"/>
      <c r="E666" s="58"/>
      <c r="F666" s="58"/>
      <c r="G666" s="58"/>
      <c r="H666" s="58"/>
      <c r="I666" s="58"/>
      <c r="J666" s="3"/>
    </row>
    <row r="667" spans="2:10" x14ac:dyDescent="0.25">
      <c r="B667" s="1"/>
      <c r="C667" s="7"/>
      <c r="D667" s="114"/>
      <c r="E667" s="58"/>
      <c r="F667" s="58"/>
      <c r="G667" s="58"/>
      <c r="H667" s="58"/>
      <c r="I667" s="58"/>
      <c r="J667" s="3"/>
    </row>
    <row r="668" spans="2:10" x14ac:dyDescent="0.25">
      <c r="B668" s="1"/>
      <c r="C668" s="7"/>
      <c r="D668" s="114"/>
      <c r="E668" s="58"/>
      <c r="F668" s="58"/>
      <c r="G668" s="58"/>
      <c r="H668" s="58"/>
      <c r="I668" s="58"/>
      <c r="J668" s="3"/>
    </row>
    <row r="669" spans="2:10" x14ac:dyDescent="0.25">
      <c r="B669" s="1"/>
      <c r="C669" s="7"/>
      <c r="D669" s="114"/>
      <c r="E669" s="58"/>
      <c r="F669" s="58"/>
      <c r="G669" s="58"/>
      <c r="H669" s="58"/>
      <c r="I669" s="58"/>
      <c r="J669" s="3"/>
    </row>
    <row r="670" spans="2:10" x14ac:dyDescent="0.25">
      <c r="B670" s="1"/>
      <c r="C670" s="7"/>
      <c r="D670" s="114"/>
      <c r="E670" s="58"/>
      <c r="F670" s="58"/>
      <c r="G670" s="58"/>
      <c r="H670" s="58"/>
      <c r="I670" s="58"/>
      <c r="J670" s="3"/>
    </row>
    <row r="671" spans="2:10" x14ac:dyDescent="0.25">
      <c r="B671" s="1"/>
      <c r="C671" s="7"/>
      <c r="D671" s="114"/>
      <c r="E671" s="58"/>
      <c r="F671" s="58"/>
      <c r="G671" s="58"/>
      <c r="H671" s="58"/>
      <c r="I671" s="58"/>
      <c r="J671" s="3"/>
    </row>
    <row r="672" spans="2:10" x14ac:dyDescent="0.25">
      <c r="B672" s="1"/>
      <c r="C672" s="7"/>
      <c r="D672" s="114"/>
      <c r="E672" s="58"/>
      <c r="F672" s="58"/>
      <c r="G672" s="58"/>
      <c r="H672" s="58"/>
      <c r="I672" s="58"/>
      <c r="J672" s="3"/>
    </row>
    <row r="673" spans="2:10" x14ac:dyDescent="0.25">
      <c r="B673" s="1"/>
      <c r="C673" s="7"/>
      <c r="D673" s="114"/>
      <c r="E673" s="58"/>
      <c r="F673" s="58"/>
      <c r="G673" s="58"/>
      <c r="H673" s="58"/>
      <c r="I673" s="58"/>
      <c r="J673" s="3"/>
    </row>
    <row r="674" spans="2:10" x14ac:dyDescent="0.25">
      <c r="B674" s="1"/>
      <c r="C674" s="7"/>
      <c r="D674" s="114"/>
      <c r="E674" s="58"/>
      <c r="F674" s="58"/>
      <c r="G674" s="58"/>
      <c r="H674" s="58"/>
      <c r="I674" s="58"/>
      <c r="J674" s="3"/>
    </row>
    <row r="675" spans="2:10" x14ac:dyDescent="0.25">
      <c r="B675" s="1"/>
      <c r="C675" s="7"/>
      <c r="D675" s="114"/>
      <c r="E675" s="58"/>
      <c r="F675" s="58"/>
      <c r="G675" s="58"/>
      <c r="H675" s="58"/>
      <c r="I675" s="58"/>
      <c r="J675" s="3"/>
    </row>
    <row r="676" spans="2:10" x14ac:dyDescent="0.25">
      <c r="B676" s="1"/>
      <c r="C676" s="7"/>
      <c r="D676" s="114"/>
      <c r="E676" s="58"/>
      <c r="F676" s="58"/>
      <c r="G676" s="58"/>
      <c r="H676" s="58"/>
      <c r="I676" s="58"/>
      <c r="J676" s="3"/>
    </row>
    <row r="677" spans="2:10" x14ac:dyDescent="0.25">
      <c r="B677" s="1"/>
      <c r="C677" s="7"/>
      <c r="D677" s="114"/>
      <c r="E677" s="58"/>
      <c r="F677" s="58"/>
      <c r="G677" s="58"/>
      <c r="H677" s="58"/>
      <c r="I677" s="58"/>
      <c r="J677" s="3"/>
    </row>
    <row r="678" spans="2:10" x14ac:dyDescent="0.25">
      <c r="B678" s="1"/>
      <c r="C678" s="7"/>
      <c r="D678" s="114"/>
      <c r="E678" s="58"/>
      <c r="F678" s="58"/>
      <c r="G678" s="58"/>
      <c r="H678" s="58"/>
      <c r="I678" s="58"/>
      <c r="J678" s="3"/>
    </row>
    <row r="679" spans="2:10" x14ac:dyDescent="0.25">
      <c r="B679" s="1"/>
      <c r="C679" s="7"/>
      <c r="D679" s="114"/>
      <c r="E679" s="58"/>
      <c r="F679" s="58"/>
      <c r="G679" s="58"/>
      <c r="H679" s="58"/>
      <c r="I679" s="58"/>
      <c r="J679" s="3"/>
    </row>
    <row r="680" spans="2:10" x14ac:dyDescent="0.25">
      <c r="B680" s="1"/>
      <c r="C680" s="7"/>
      <c r="D680" s="114"/>
      <c r="E680" s="58"/>
      <c r="F680" s="58"/>
      <c r="G680" s="58"/>
      <c r="H680" s="58"/>
      <c r="I680" s="58"/>
      <c r="J680" s="3"/>
    </row>
    <row r="681" spans="2:10" x14ac:dyDescent="0.25">
      <c r="B681" s="1"/>
      <c r="C681" s="7"/>
      <c r="D681" s="114"/>
      <c r="E681" s="58"/>
      <c r="F681" s="58"/>
      <c r="G681" s="58"/>
      <c r="H681" s="58"/>
      <c r="I681" s="58"/>
      <c r="J681" s="3"/>
    </row>
    <row r="682" spans="2:10" x14ac:dyDescent="0.25">
      <c r="B682" s="1"/>
      <c r="C682" s="7"/>
      <c r="D682" s="114"/>
      <c r="E682" s="58"/>
      <c r="F682" s="58"/>
      <c r="G682" s="58"/>
      <c r="H682" s="58"/>
      <c r="I682" s="58"/>
      <c r="J682" s="3"/>
    </row>
    <row r="683" spans="2:10" x14ac:dyDescent="0.25">
      <c r="B683" s="1"/>
      <c r="C683" s="7"/>
      <c r="D683" s="114"/>
      <c r="E683" s="58"/>
      <c r="F683" s="58"/>
      <c r="G683" s="58"/>
      <c r="H683" s="58"/>
      <c r="I683" s="58"/>
      <c r="J683" s="3"/>
    </row>
    <row r="684" spans="2:10" x14ac:dyDescent="0.25">
      <c r="B684" s="1"/>
      <c r="C684" s="7"/>
      <c r="D684" s="114"/>
      <c r="E684" s="58"/>
      <c r="F684" s="58"/>
      <c r="G684" s="58"/>
      <c r="H684" s="58"/>
      <c r="I684" s="58"/>
      <c r="J684" s="3"/>
    </row>
    <row r="685" spans="2:10" x14ac:dyDescent="0.25">
      <c r="B685" s="1"/>
      <c r="C685" s="7"/>
      <c r="D685" s="114"/>
      <c r="E685" s="58"/>
      <c r="F685" s="58"/>
      <c r="G685" s="58"/>
      <c r="H685" s="58"/>
      <c r="I685" s="58"/>
      <c r="J685" s="3"/>
    </row>
    <row r="686" spans="2:10" x14ac:dyDescent="0.25">
      <c r="B686" s="1"/>
      <c r="C686" s="7"/>
      <c r="D686" s="114"/>
      <c r="E686" s="58"/>
      <c r="F686" s="58"/>
      <c r="G686" s="58"/>
      <c r="H686" s="58"/>
      <c r="I686" s="58"/>
      <c r="J686" s="3"/>
    </row>
    <row r="687" spans="2:10" x14ac:dyDescent="0.25">
      <c r="B687" s="1"/>
      <c r="C687" s="7"/>
      <c r="D687" s="114"/>
      <c r="E687" s="58"/>
      <c r="F687" s="58"/>
      <c r="G687" s="58"/>
      <c r="H687" s="58"/>
      <c r="I687" s="58"/>
      <c r="J687" s="3"/>
    </row>
    <row r="688" spans="2:10" x14ac:dyDescent="0.25">
      <c r="B688" s="1"/>
      <c r="C688" s="7"/>
      <c r="D688" s="114"/>
      <c r="E688" s="58"/>
      <c r="F688" s="58"/>
      <c r="G688" s="58"/>
      <c r="H688" s="58"/>
      <c r="I688" s="58"/>
      <c r="J688" s="3"/>
    </row>
    <row r="689" spans="2:10" x14ac:dyDescent="0.25">
      <c r="B689" s="1"/>
      <c r="C689" s="7"/>
      <c r="D689" s="114"/>
      <c r="E689" s="58"/>
      <c r="F689" s="58"/>
      <c r="G689" s="58"/>
      <c r="H689" s="58"/>
      <c r="I689" s="58"/>
      <c r="J689" s="3"/>
    </row>
    <row r="690" spans="2:10" x14ac:dyDescent="0.25">
      <c r="B690" s="1"/>
      <c r="C690" s="7"/>
      <c r="D690" s="114"/>
      <c r="E690" s="58"/>
      <c r="F690" s="58"/>
      <c r="G690" s="58"/>
      <c r="H690" s="58"/>
      <c r="I690" s="58"/>
      <c r="J690" s="3"/>
    </row>
    <row r="691" spans="2:10" x14ac:dyDescent="0.25">
      <c r="B691" s="1"/>
      <c r="C691" s="7"/>
      <c r="D691" s="114"/>
      <c r="E691" s="58"/>
      <c r="F691" s="58"/>
      <c r="G691" s="58"/>
      <c r="H691" s="58"/>
      <c r="I691" s="58"/>
      <c r="J691" s="3"/>
    </row>
    <row r="692" spans="2:10" x14ac:dyDescent="0.25">
      <c r="B692" s="1"/>
      <c r="C692" s="7"/>
      <c r="D692" s="114"/>
      <c r="E692" s="58"/>
      <c r="F692" s="58"/>
      <c r="G692" s="58"/>
      <c r="H692" s="58"/>
      <c r="I692" s="58"/>
      <c r="J692" s="3"/>
    </row>
    <row r="693" spans="2:10" x14ac:dyDescent="0.25">
      <c r="B693" s="1"/>
      <c r="C693" s="7"/>
      <c r="D693" s="114"/>
      <c r="E693" s="58"/>
      <c r="F693" s="58"/>
      <c r="G693" s="58"/>
      <c r="H693" s="58"/>
      <c r="I693" s="58"/>
      <c r="J693" s="3"/>
    </row>
    <row r="694" spans="2:10" x14ac:dyDescent="0.25">
      <c r="B694" s="1"/>
      <c r="C694" s="7"/>
      <c r="D694" s="114"/>
      <c r="E694" s="58"/>
      <c r="F694" s="58"/>
      <c r="G694" s="58"/>
      <c r="H694" s="58"/>
      <c r="I694" s="58"/>
      <c r="J694" s="3"/>
    </row>
    <row r="695" spans="2:10" x14ac:dyDescent="0.25">
      <c r="B695" s="1"/>
      <c r="C695" s="7"/>
      <c r="D695" s="114"/>
      <c r="E695" s="58"/>
      <c r="F695" s="58"/>
      <c r="G695" s="58"/>
      <c r="H695" s="58"/>
      <c r="I695" s="58"/>
      <c r="J695" s="3"/>
    </row>
    <row r="696" spans="2:10" x14ac:dyDescent="0.25">
      <c r="B696" s="1"/>
      <c r="C696" s="7"/>
      <c r="D696" s="114"/>
      <c r="E696" s="58"/>
      <c r="F696" s="58"/>
      <c r="G696" s="58"/>
      <c r="H696" s="58"/>
      <c r="I696" s="58"/>
      <c r="J696" s="3"/>
    </row>
    <row r="697" spans="2:10" x14ac:dyDescent="0.25">
      <c r="B697" s="1"/>
      <c r="C697" s="7"/>
      <c r="D697" s="114"/>
      <c r="E697" s="58"/>
      <c r="F697" s="58"/>
      <c r="G697" s="58"/>
      <c r="H697" s="58"/>
      <c r="I697" s="58"/>
      <c r="J697" s="3"/>
    </row>
    <row r="698" spans="2:10" x14ac:dyDescent="0.25">
      <c r="B698" s="1"/>
      <c r="C698" s="7"/>
      <c r="D698" s="114"/>
      <c r="E698" s="58"/>
      <c r="F698" s="58"/>
      <c r="G698" s="58"/>
      <c r="H698" s="58"/>
      <c r="I698" s="58"/>
      <c r="J698" s="3"/>
    </row>
    <row r="699" spans="2:10" x14ac:dyDescent="0.25">
      <c r="B699" s="1"/>
      <c r="C699" s="7"/>
      <c r="D699" s="114"/>
      <c r="E699" s="58"/>
      <c r="F699" s="58"/>
      <c r="G699" s="58"/>
      <c r="H699" s="58"/>
      <c r="I699" s="58"/>
      <c r="J699" s="3"/>
    </row>
    <row r="700" spans="2:10" x14ac:dyDescent="0.25">
      <c r="B700" s="1"/>
      <c r="C700" s="7"/>
      <c r="D700" s="114"/>
      <c r="E700" s="58"/>
      <c r="F700" s="58"/>
      <c r="G700" s="58"/>
      <c r="H700" s="58"/>
      <c r="I700" s="58"/>
      <c r="J700" s="3"/>
    </row>
    <row r="701" spans="2:10" x14ac:dyDescent="0.25">
      <c r="B701" s="1"/>
      <c r="C701" s="7"/>
      <c r="D701" s="114"/>
      <c r="E701" s="58"/>
      <c r="F701" s="58"/>
      <c r="G701" s="58"/>
      <c r="H701" s="58"/>
      <c r="I701" s="58"/>
      <c r="J701" s="3"/>
    </row>
    <row r="702" spans="2:10" x14ac:dyDescent="0.25">
      <c r="B702" s="1"/>
      <c r="C702" s="7"/>
      <c r="D702" s="114"/>
      <c r="E702" s="58"/>
      <c r="F702" s="58"/>
      <c r="G702" s="58"/>
      <c r="H702" s="58"/>
      <c r="I702" s="58"/>
      <c r="J702" s="3"/>
    </row>
    <row r="703" spans="2:10" x14ac:dyDescent="0.25">
      <c r="B703" s="1"/>
      <c r="C703" s="7"/>
      <c r="D703" s="114"/>
      <c r="E703" s="58"/>
      <c r="F703" s="58"/>
      <c r="G703" s="58"/>
      <c r="H703" s="58"/>
      <c r="I703" s="58"/>
      <c r="J703" s="3"/>
    </row>
    <row r="704" spans="2:10" x14ac:dyDescent="0.25">
      <c r="B704" s="1"/>
      <c r="C704" s="7"/>
      <c r="D704" s="114"/>
      <c r="E704" s="58"/>
      <c r="F704" s="58"/>
      <c r="G704" s="58"/>
      <c r="H704" s="58"/>
      <c r="I704" s="58"/>
      <c r="J704" s="3"/>
    </row>
    <row r="705" spans="2:10" x14ac:dyDescent="0.25">
      <c r="B705" s="1"/>
      <c r="C705" s="7"/>
      <c r="D705" s="114"/>
      <c r="E705" s="58"/>
      <c r="F705" s="58"/>
      <c r="G705" s="58"/>
      <c r="H705" s="58"/>
      <c r="I705" s="58"/>
      <c r="J705" s="3"/>
    </row>
    <row r="706" spans="2:10" x14ac:dyDescent="0.25">
      <c r="B706" s="1"/>
      <c r="C706" s="7"/>
      <c r="D706" s="114"/>
      <c r="E706" s="58"/>
      <c r="F706" s="58"/>
      <c r="G706" s="58"/>
      <c r="H706" s="58"/>
      <c r="I706" s="58"/>
      <c r="J706" s="3"/>
    </row>
    <row r="707" spans="2:10" x14ac:dyDescent="0.25">
      <c r="B707" s="1"/>
      <c r="C707" s="7"/>
      <c r="D707" s="114"/>
      <c r="E707" s="58"/>
      <c r="F707" s="58"/>
      <c r="G707" s="58"/>
      <c r="H707" s="58"/>
      <c r="I707" s="58"/>
      <c r="J707" s="3"/>
    </row>
    <row r="708" spans="2:10" x14ac:dyDescent="0.25">
      <c r="B708" s="1"/>
      <c r="C708" s="7"/>
      <c r="D708" s="114"/>
      <c r="E708" s="58"/>
      <c r="F708" s="58"/>
      <c r="G708" s="58"/>
      <c r="H708" s="58"/>
      <c r="I708" s="58"/>
      <c r="J708" s="3"/>
    </row>
    <row r="709" spans="2:10" x14ac:dyDescent="0.25">
      <c r="B709" s="1"/>
      <c r="C709" s="7"/>
      <c r="D709" s="114"/>
      <c r="E709" s="58"/>
      <c r="F709" s="58"/>
      <c r="G709" s="58"/>
      <c r="H709" s="58"/>
      <c r="I709" s="58"/>
      <c r="J709" s="3"/>
    </row>
    <row r="710" spans="2:10" x14ac:dyDescent="0.25">
      <c r="B710" s="1"/>
      <c r="C710" s="7"/>
      <c r="D710" s="114"/>
      <c r="E710" s="58"/>
      <c r="F710" s="58"/>
      <c r="G710" s="58"/>
      <c r="H710" s="58"/>
      <c r="I710" s="58"/>
      <c r="J710" s="3"/>
    </row>
    <row r="711" spans="2:10" x14ac:dyDescent="0.25">
      <c r="B711" s="1"/>
      <c r="C711" s="7"/>
      <c r="D711" s="114"/>
      <c r="E711" s="58"/>
      <c r="F711" s="58"/>
      <c r="G711" s="58"/>
      <c r="H711" s="58"/>
      <c r="I711" s="58"/>
      <c r="J711" s="3"/>
    </row>
    <row r="712" spans="2:10" x14ac:dyDescent="0.25">
      <c r="B712" s="1"/>
      <c r="C712" s="7"/>
      <c r="D712" s="114"/>
      <c r="E712" s="58"/>
      <c r="F712" s="58"/>
      <c r="G712" s="58"/>
      <c r="H712" s="58"/>
      <c r="I712" s="58"/>
      <c r="J712" s="3"/>
    </row>
    <row r="713" spans="2:10" x14ac:dyDescent="0.25">
      <c r="B713" s="1"/>
      <c r="C713" s="7"/>
      <c r="D713" s="114"/>
      <c r="E713" s="58"/>
      <c r="F713" s="58"/>
      <c r="G713" s="58"/>
      <c r="H713" s="58"/>
      <c r="I713" s="58"/>
      <c r="J713" s="3"/>
    </row>
    <row r="714" spans="2:10" x14ac:dyDescent="0.25">
      <c r="B714" s="1"/>
      <c r="C714" s="7"/>
      <c r="D714" s="114"/>
      <c r="E714" s="58"/>
      <c r="F714" s="58"/>
      <c r="G714" s="58"/>
      <c r="H714" s="58"/>
      <c r="I714" s="58"/>
      <c r="J714" s="3"/>
    </row>
    <row r="715" spans="2:10" x14ac:dyDescent="0.25">
      <c r="B715" s="1"/>
      <c r="C715" s="7"/>
      <c r="D715" s="114"/>
      <c r="E715" s="58"/>
      <c r="F715" s="58"/>
      <c r="G715" s="58"/>
      <c r="H715" s="58"/>
      <c r="I715" s="58"/>
      <c r="J715" s="3"/>
    </row>
    <row r="716" spans="2:10" x14ac:dyDescent="0.25">
      <c r="B716" s="1"/>
      <c r="C716" s="7"/>
      <c r="D716" s="114"/>
      <c r="E716" s="58"/>
      <c r="F716" s="58"/>
      <c r="G716" s="58"/>
      <c r="H716" s="58"/>
      <c r="I716" s="58"/>
      <c r="J716" s="3"/>
    </row>
    <row r="717" spans="2:10" x14ac:dyDescent="0.25">
      <c r="B717" s="1"/>
      <c r="C717" s="7"/>
      <c r="D717" s="114"/>
      <c r="E717" s="58"/>
      <c r="F717" s="58"/>
      <c r="G717" s="58"/>
      <c r="H717" s="58"/>
      <c r="I717" s="58"/>
      <c r="J717" s="3"/>
    </row>
    <row r="718" spans="2:10" x14ac:dyDescent="0.25">
      <c r="B718" s="1"/>
      <c r="C718" s="7"/>
      <c r="D718" s="114"/>
      <c r="E718" s="58"/>
      <c r="F718" s="58"/>
      <c r="G718" s="58"/>
      <c r="H718" s="58"/>
      <c r="I718" s="58"/>
      <c r="J718" s="3"/>
    </row>
    <row r="719" spans="2:10" x14ac:dyDescent="0.25">
      <c r="B719" s="1"/>
      <c r="C719" s="7"/>
      <c r="D719" s="114"/>
      <c r="E719" s="58"/>
      <c r="F719" s="58"/>
      <c r="G719" s="58"/>
      <c r="H719" s="58"/>
      <c r="I719" s="58"/>
      <c r="J719" s="3"/>
    </row>
    <row r="720" spans="2:10" x14ac:dyDescent="0.25">
      <c r="B720" s="1"/>
      <c r="C720" s="7"/>
      <c r="D720" s="114"/>
      <c r="E720" s="58"/>
      <c r="F720" s="58"/>
      <c r="G720" s="58"/>
      <c r="H720" s="58"/>
      <c r="I720" s="58"/>
      <c r="J720" s="3"/>
    </row>
    <row r="721" spans="2:10" x14ac:dyDescent="0.25">
      <c r="B721" s="1"/>
      <c r="C721" s="7"/>
      <c r="D721" s="114"/>
      <c r="E721" s="58"/>
      <c r="F721" s="58"/>
      <c r="G721" s="58"/>
      <c r="H721" s="58"/>
      <c r="I721" s="58"/>
      <c r="J721" s="3"/>
    </row>
    <row r="722" spans="2:10" x14ac:dyDescent="0.25">
      <c r="B722" s="1"/>
      <c r="C722" s="7"/>
      <c r="D722" s="114"/>
      <c r="E722" s="58"/>
      <c r="F722" s="58"/>
      <c r="G722" s="58"/>
      <c r="H722" s="58"/>
      <c r="I722" s="58"/>
      <c r="J722" s="3"/>
    </row>
    <row r="723" spans="2:10" x14ac:dyDescent="0.25">
      <c r="B723" s="1"/>
      <c r="C723" s="7"/>
      <c r="D723" s="114"/>
      <c r="E723" s="58"/>
      <c r="F723" s="58"/>
      <c r="G723" s="58"/>
      <c r="H723" s="58"/>
      <c r="I723" s="58"/>
      <c r="J723" s="3"/>
    </row>
    <row r="724" spans="2:10" x14ac:dyDescent="0.25">
      <c r="B724" s="1"/>
      <c r="C724" s="7"/>
      <c r="D724" s="114"/>
      <c r="E724" s="58"/>
      <c r="F724" s="58"/>
      <c r="G724" s="58"/>
      <c r="H724" s="58"/>
      <c r="I724" s="58"/>
      <c r="J724" s="3"/>
    </row>
    <row r="725" spans="2:10" x14ac:dyDescent="0.25">
      <c r="B725" s="1"/>
      <c r="C725" s="7"/>
      <c r="D725" s="114"/>
      <c r="E725" s="58"/>
      <c r="F725" s="58"/>
      <c r="G725" s="58"/>
      <c r="H725" s="58"/>
      <c r="I725" s="58"/>
      <c r="J725" s="3"/>
    </row>
    <row r="726" spans="2:10" x14ac:dyDescent="0.25">
      <c r="B726" s="1"/>
      <c r="C726" s="7"/>
      <c r="D726" s="114"/>
      <c r="E726" s="58"/>
      <c r="F726" s="58"/>
      <c r="G726" s="58"/>
      <c r="H726" s="58"/>
      <c r="I726" s="58"/>
      <c r="J726" s="3"/>
    </row>
    <row r="727" spans="2:10" x14ac:dyDescent="0.25">
      <c r="B727" s="1"/>
      <c r="C727" s="7"/>
      <c r="D727" s="114"/>
      <c r="E727" s="58"/>
      <c r="F727" s="58"/>
      <c r="G727" s="58"/>
      <c r="H727" s="58"/>
      <c r="I727" s="58"/>
      <c r="J727" s="3"/>
    </row>
    <row r="728" spans="2:10" x14ac:dyDescent="0.25">
      <c r="B728" s="1"/>
      <c r="C728" s="7"/>
      <c r="D728" s="114"/>
      <c r="E728" s="58"/>
      <c r="F728" s="58"/>
      <c r="G728" s="58"/>
      <c r="H728" s="58"/>
      <c r="I728" s="58"/>
      <c r="J728" s="3"/>
    </row>
    <row r="729" spans="2:10" x14ac:dyDescent="0.25">
      <c r="B729" s="1"/>
      <c r="C729" s="7"/>
      <c r="D729" s="114"/>
      <c r="E729" s="58"/>
      <c r="F729" s="58"/>
      <c r="G729" s="58"/>
      <c r="H729" s="58"/>
      <c r="I729" s="58"/>
      <c r="J729" s="3"/>
    </row>
    <row r="730" spans="2:10" x14ac:dyDescent="0.25">
      <c r="B730" s="1"/>
      <c r="C730" s="7"/>
      <c r="D730" s="114"/>
      <c r="E730" s="58"/>
      <c r="F730" s="58"/>
      <c r="G730" s="58"/>
      <c r="H730" s="58"/>
      <c r="I730" s="58"/>
      <c r="J730" s="3"/>
    </row>
    <row r="731" spans="2:10" x14ac:dyDescent="0.25">
      <c r="B731" s="1"/>
      <c r="C731" s="7"/>
      <c r="D731" s="114"/>
      <c r="E731" s="58"/>
      <c r="F731" s="58"/>
      <c r="G731" s="58"/>
      <c r="H731" s="58"/>
      <c r="I731" s="58"/>
      <c r="J731" s="3"/>
    </row>
    <row r="732" spans="2:10" x14ac:dyDescent="0.25">
      <c r="B732" s="1"/>
      <c r="C732" s="7"/>
      <c r="D732" s="114"/>
      <c r="E732" s="58"/>
      <c r="F732" s="58"/>
      <c r="G732" s="58"/>
      <c r="H732" s="58"/>
      <c r="I732" s="58"/>
      <c r="J732" s="3"/>
    </row>
    <row r="733" spans="2:10" x14ac:dyDescent="0.25">
      <c r="B733" s="1"/>
      <c r="C733" s="7"/>
      <c r="D733" s="114"/>
      <c r="E733" s="58"/>
      <c r="F733" s="58"/>
      <c r="G733" s="58"/>
      <c r="H733" s="58"/>
      <c r="I733" s="58"/>
      <c r="J733" s="3"/>
    </row>
    <row r="734" spans="2:10" x14ac:dyDescent="0.25">
      <c r="B734" s="1"/>
      <c r="C734" s="7"/>
      <c r="D734" s="114"/>
      <c r="E734" s="58"/>
      <c r="F734" s="58"/>
      <c r="G734" s="58"/>
      <c r="H734" s="58"/>
    </row>
    <row r="735" spans="2:10" x14ac:dyDescent="0.25">
      <c r="B735" s="1"/>
      <c r="C735" s="7"/>
      <c r="D735" s="114"/>
      <c r="E735" s="58"/>
      <c r="F735" s="58"/>
      <c r="G735" s="58"/>
      <c r="H735" s="58"/>
    </row>
    <row r="736" spans="2:10" x14ac:dyDescent="0.25">
      <c r="B736" s="1"/>
      <c r="C736" s="7"/>
      <c r="D736" s="114"/>
      <c r="E736" s="58"/>
      <c r="F736" s="58"/>
      <c r="G736" s="58"/>
      <c r="H736" s="58"/>
    </row>
    <row r="737" spans="2:8" x14ac:dyDescent="0.25">
      <c r="B737" s="1"/>
      <c r="C737" s="7"/>
      <c r="D737" s="114"/>
      <c r="E737" s="58"/>
      <c r="F737" s="58"/>
      <c r="G737" s="58"/>
      <c r="H737" s="58"/>
    </row>
    <row r="738" spans="2:8" x14ac:dyDescent="0.25">
      <c r="B738" s="1"/>
      <c r="C738" s="7"/>
      <c r="D738" s="114"/>
      <c r="E738" s="58"/>
      <c r="F738" s="58"/>
      <c r="G738" s="58"/>
      <c r="H738" s="58"/>
    </row>
    <row r="739" spans="2:8" x14ac:dyDescent="0.25">
      <c r="B739" s="1"/>
      <c r="C739" s="7"/>
      <c r="D739" s="114"/>
      <c r="E739" s="58"/>
      <c r="F739" s="58"/>
      <c r="G739" s="58"/>
      <c r="H739" s="58"/>
    </row>
    <row r="740" spans="2:8" x14ac:dyDescent="0.25">
      <c r="B740" s="1"/>
      <c r="C740" s="7"/>
      <c r="D740" s="114"/>
      <c r="E740" s="58"/>
      <c r="F740" s="58"/>
      <c r="G740" s="58"/>
      <c r="H740" s="58"/>
    </row>
    <row r="741" spans="2:8" x14ac:dyDescent="0.25">
      <c r="B741" s="1"/>
      <c r="C741" s="7"/>
      <c r="D741" s="114"/>
      <c r="E741" s="58"/>
      <c r="F741" s="58"/>
      <c r="G741" s="58"/>
      <c r="H741" s="58"/>
    </row>
    <row r="742" spans="2:8" x14ac:dyDescent="0.25">
      <c r="B742" s="1"/>
      <c r="C742" s="7"/>
      <c r="D742" s="114"/>
      <c r="E742" s="58"/>
      <c r="F742" s="58"/>
      <c r="G742" s="58"/>
      <c r="H742" s="58"/>
    </row>
    <row r="743" spans="2:8" x14ac:dyDescent="0.25">
      <c r="B743" s="1"/>
      <c r="C743" s="7"/>
      <c r="D743" s="114"/>
      <c r="E743" s="58"/>
      <c r="F743" s="58"/>
      <c r="G743" s="58"/>
      <c r="H743" s="58"/>
    </row>
    <row r="744" spans="2:8" x14ac:dyDescent="0.25">
      <c r="B744" s="1"/>
      <c r="C744" s="7"/>
      <c r="D744" s="114"/>
      <c r="E744" s="58"/>
      <c r="F744" s="58"/>
      <c r="G744" s="58"/>
      <c r="H744" s="58"/>
    </row>
    <row r="745" spans="2:8" x14ac:dyDescent="0.25">
      <c r="B745" s="1"/>
      <c r="C745" s="7"/>
      <c r="D745" s="114"/>
      <c r="E745" s="58"/>
      <c r="F745" s="58"/>
      <c r="G745" s="58"/>
      <c r="H745" s="58"/>
    </row>
    <row r="746" spans="2:8" x14ac:dyDescent="0.25">
      <c r="B746" s="1"/>
      <c r="C746" s="7"/>
      <c r="D746" s="114"/>
      <c r="E746" s="58"/>
      <c r="F746" s="58"/>
      <c r="G746" s="58"/>
      <c r="H746" s="58"/>
    </row>
    <row r="747" spans="2:8" x14ac:dyDescent="0.25">
      <c r="B747" s="1"/>
      <c r="C747" s="7"/>
      <c r="D747" s="114"/>
      <c r="E747" s="58"/>
      <c r="F747" s="58"/>
      <c r="G747" s="58"/>
      <c r="H747" s="58"/>
    </row>
    <row r="748" spans="2:8" x14ac:dyDescent="0.25">
      <c r="B748" s="1"/>
      <c r="C748" s="7"/>
      <c r="D748" s="114"/>
      <c r="E748" s="58"/>
      <c r="F748" s="58"/>
      <c r="G748" s="58"/>
      <c r="H748" s="58"/>
    </row>
    <row r="749" spans="2:8" x14ac:dyDescent="0.25">
      <c r="B749" s="1"/>
      <c r="C749" s="7"/>
      <c r="D749" s="114"/>
      <c r="E749" s="58"/>
      <c r="F749" s="58"/>
      <c r="G749" s="58"/>
      <c r="H749" s="58"/>
    </row>
    <row r="750" spans="2:8" x14ac:dyDescent="0.25">
      <c r="B750" s="1"/>
      <c r="C750" s="7"/>
      <c r="D750" s="114"/>
      <c r="E750" s="58"/>
      <c r="F750" s="58"/>
      <c r="G750" s="58"/>
      <c r="H750" s="58"/>
    </row>
    <row r="751" spans="2:8" x14ac:dyDescent="0.25">
      <c r="B751" s="1"/>
      <c r="C751" s="7"/>
      <c r="D751" s="114"/>
      <c r="E751" s="58"/>
      <c r="F751" s="58"/>
      <c r="G751" s="58"/>
      <c r="H751" s="58"/>
    </row>
    <row r="752" spans="2:8" x14ac:dyDescent="0.25">
      <c r="B752" s="1"/>
      <c r="C752" s="7"/>
      <c r="D752" s="114"/>
      <c r="E752" s="58"/>
      <c r="F752" s="58"/>
      <c r="G752" s="58"/>
      <c r="H752" s="58"/>
    </row>
    <row r="753" spans="2:8" x14ac:dyDescent="0.25">
      <c r="B753" s="1"/>
      <c r="C753" s="7"/>
      <c r="D753" s="114"/>
      <c r="E753" s="58"/>
      <c r="F753" s="58"/>
      <c r="G753" s="58"/>
      <c r="H753" s="58"/>
    </row>
    <row r="754" spans="2:8" x14ac:dyDescent="0.25">
      <c r="B754" s="1"/>
      <c r="C754" s="7"/>
      <c r="D754" s="114"/>
      <c r="E754" s="58"/>
      <c r="F754" s="58"/>
      <c r="G754" s="58"/>
      <c r="H754" s="58"/>
    </row>
    <row r="755" spans="2:8" x14ac:dyDescent="0.25">
      <c r="B755" s="1"/>
      <c r="C755" s="7"/>
      <c r="D755" s="114"/>
      <c r="E755" s="58"/>
      <c r="F755" s="58"/>
      <c r="G755" s="58"/>
      <c r="H755" s="58"/>
    </row>
    <row r="756" spans="2:8" x14ac:dyDescent="0.25">
      <c r="B756" s="1"/>
      <c r="C756" s="7"/>
      <c r="D756" s="114"/>
      <c r="E756" s="58"/>
      <c r="F756" s="58"/>
      <c r="G756" s="58"/>
      <c r="H756" s="58"/>
    </row>
    <row r="757" spans="2:8" x14ac:dyDescent="0.25">
      <c r="B757" s="1"/>
      <c r="C757" s="7"/>
      <c r="D757" s="114"/>
      <c r="E757" s="58"/>
      <c r="F757" s="58"/>
      <c r="G757" s="58"/>
      <c r="H757" s="58"/>
    </row>
    <row r="758" spans="2:8" x14ac:dyDescent="0.25">
      <c r="B758" s="1"/>
      <c r="C758" s="7"/>
      <c r="D758" s="114"/>
      <c r="E758" s="58"/>
      <c r="F758" s="58"/>
      <c r="G758" s="58"/>
      <c r="H758" s="58"/>
    </row>
    <row r="759" spans="2:8" x14ac:dyDescent="0.25">
      <c r="B759" s="1"/>
      <c r="C759" s="7"/>
      <c r="D759" s="114"/>
      <c r="E759" s="58"/>
      <c r="F759" s="58"/>
      <c r="G759" s="58"/>
      <c r="H759" s="58"/>
    </row>
    <row r="760" spans="2:8" x14ac:dyDescent="0.25">
      <c r="B760" s="1"/>
      <c r="C760" s="7"/>
      <c r="D760" s="114"/>
      <c r="E760" s="58"/>
      <c r="F760" s="58"/>
      <c r="G760" s="58"/>
      <c r="H760" s="58"/>
    </row>
    <row r="761" spans="2:8" x14ac:dyDescent="0.25">
      <c r="B761" s="1"/>
      <c r="C761" s="7"/>
      <c r="D761" s="114"/>
      <c r="E761" s="58"/>
      <c r="F761" s="58"/>
      <c r="G761" s="58"/>
      <c r="H761" s="58"/>
    </row>
    <row r="762" spans="2:8" x14ac:dyDescent="0.25">
      <c r="B762" s="1"/>
      <c r="C762" s="7"/>
      <c r="D762" s="114"/>
      <c r="E762" s="58"/>
      <c r="F762" s="58"/>
      <c r="G762" s="58"/>
      <c r="H762" s="58"/>
    </row>
    <row r="763" spans="2:8" x14ac:dyDescent="0.25">
      <c r="B763" s="1"/>
      <c r="C763" s="7"/>
      <c r="D763" s="114"/>
      <c r="E763" s="58"/>
      <c r="F763" s="58"/>
      <c r="G763" s="58"/>
      <c r="H763" s="58"/>
    </row>
    <row r="764" spans="2:8" x14ac:dyDescent="0.25">
      <c r="B764" s="1"/>
      <c r="C764" s="7"/>
      <c r="D764" s="114"/>
      <c r="E764" s="58"/>
      <c r="F764" s="58"/>
      <c r="G764" s="58"/>
      <c r="H764" s="58"/>
    </row>
    <row r="765" spans="2:8" x14ac:dyDescent="0.25">
      <c r="B765" s="1"/>
      <c r="C765" s="7"/>
      <c r="D765" s="114"/>
      <c r="E765" s="58"/>
      <c r="F765" s="58"/>
      <c r="G765" s="58"/>
      <c r="H765" s="58"/>
    </row>
    <row r="766" spans="2:8" x14ac:dyDescent="0.25">
      <c r="B766" s="1"/>
      <c r="C766" s="7"/>
      <c r="D766" s="114"/>
      <c r="E766" s="58"/>
      <c r="F766" s="58"/>
      <c r="G766" s="58"/>
      <c r="H766" s="58"/>
    </row>
    <row r="767" spans="2:8" x14ac:dyDescent="0.25">
      <c r="B767" s="1"/>
      <c r="C767" s="7"/>
      <c r="D767" s="114"/>
      <c r="E767" s="58"/>
      <c r="F767" s="58"/>
      <c r="G767" s="58"/>
      <c r="H767" s="58"/>
    </row>
    <row r="768" spans="2:8" x14ac:dyDescent="0.25">
      <c r="B768" s="1"/>
      <c r="C768" s="7"/>
      <c r="D768" s="114"/>
      <c r="E768" s="58"/>
      <c r="F768" s="58"/>
      <c r="G768" s="58"/>
      <c r="H768" s="58"/>
    </row>
    <row r="769" spans="2:8" x14ac:dyDescent="0.25">
      <c r="B769" s="1"/>
      <c r="C769" s="7"/>
      <c r="D769" s="114"/>
      <c r="E769" s="58"/>
      <c r="F769" s="58"/>
      <c r="G769" s="58"/>
      <c r="H769" s="58"/>
    </row>
    <row r="770" spans="2:8" x14ac:dyDescent="0.25">
      <c r="B770" s="1"/>
      <c r="C770" s="7"/>
      <c r="D770" s="114"/>
      <c r="E770" s="58"/>
      <c r="F770" s="58"/>
      <c r="G770" s="58"/>
      <c r="H770" s="58"/>
    </row>
    <row r="771" spans="2:8" x14ac:dyDescent="0.25">
      <c r="B771" s="1"/>
      <c r="C771" s="7"/>
      <c r="D771" s="114"/>
      <c r="E771" s="58"/>
      <c r="F771" s="58"/>
      <c r="G771" s="58"/>
      <c r="H771" s="58"/>
    </row>
    <row r="772" spans="2:8" x14ac:dyDescent="0.25">
      <c r="B772" s="1"/>
      <c r="C772" s="7"/>
      <c r="D772" s="114"/>
      <c r="E772" s="58"/>
      <c r="F772" s="58"/>
      <c r="G772" s="58"/>
      <c r="H772" s="58"/>
    </row>
    <row r="773" spans="2:8" x14ac:dyDescent="0.25">
      <c r="B773" s="1"/>
      <c r="C773" s="7"/>
      <c r="D773" s="114"/>
      <c r="E773" s="58"/>
      <c r="F773" s="58"/>
      <c r="G773" s="58"/>
      <c r="H773" s="58"/>
    </row>
    <row r="774" spans="2:8" x14ac:dyDescent="0.25">
      <c r="B774" s="1"/>
      <c r="C774" s="7"/>
      <c r="D774" s="114"/>
      <c r="E774" s="58"/>
      <c r="F774" s="58"/>
      <c r="G774" s="58"/>
      <c r="H774" s="58"/>
    </row>
    <row r="775" spans="2:8" x14ac:dyDescent="0.25">
      <c r="B775" s="1"/>
      <c r="C775" s="7"/>
      <c r="D775" s="114"/>
      <c r="E775" s="58"/>
      <c r="F775" s="58"/>
      <c r="G775" s="58"/>
      <c r="H775" s="58"/>
    </row>
    <row r="776" spans="2:8" x14ac:dyDescent="0.25">
      <c r="B776" s="1"/>
      <c r="C776" s="7"/>
      <c r="D776" s="114"/>
      <c r="E776" s="58"/>
      <c r="F776" s="58"/>
      <c r="G776" s="58"/>
      <c r="H776" s="58"/>
    </row>
    <row r="777" spans="2:8" x14ac:dyDescent="0.25">
      <c r="B777" s="1"/>
      <c r="C777" s="7"/>
      <c r="D777" s="114"/>
      <c r="E777" s="58"/>
      <c r="F777" s="58"/>
      <c r="G777" s="58"/>
      <c r="H777" s="58"/>
    </row>
    <row r="778" spans="2:8" x14ac:dyDescent="0.25">
      <c r="B778" s="1"/>
      <c r="C778" s="7"/>
      <c r="D778" s="114"/>
      <c r="E778" s="58"/>
      <c r="F778" s="58"/>
      <c r="G778" s="58"/>
      <c r="H778" s="58"/>
    </row>
    <row r="779" spans="2:8" x14ac:dyDescent="0.25">
      <c r="B779" s="1"/>
      <c r="C779" s="7"/>
      <c r="D779" s="114"/>
      <c r="E779" s="58"/>
      <c r="F779" s="58"/>
      <c r="G779" s="58"/>
      <c r="H779" s="58"/>
    </row>
    <row r="780" spans="2:8" x14ac:dyDescent="0.25">
      <c r="B780" s="1"/>
      <c r="C780" s="7"/>
      <c r="D780" s="114"/>
      <c r="E780" s="58"/>
      <c r="F780" s="58"/>
      <c r="G780" s="58"/>
      <c r="H780" s="58"/>
    </row>
    <row r="781" spans="2:8" x14ac:dyDescent="0.25">
      <c r="B781" s="1"/>
      <c r="C781" s="7"/>
      <c r="D781" s="114"/>
      <c r="E781" s="58"/>
      <c r="F781" s="58"/>
      <c r="G781" s="58"/>
      <c r="H781" s="58"/>
    </row>
    <row r="782" spans="2:8" x14ac:dyDescent="0.25">
      <c r="B782" s="1"/>
      <c r="C782" s="7"/>
      <c r="D782" s="114"/>
      <c r="E782" s="58"/>
      <c r="F782" s="58"/>
      <c r="G782" s="58"/>
      <c r="H782" s="58"/>
    </row>
    <row r="783" spans="2:8" x14ac:dyDescent="0.25">
      <c r="B783" s="1"/>
      <c r="C783" s="7"/>
      <c r="D783" s="114"/>
      <c r="E783" s="58"/>
      <c r="F783" s="58"/>
      <c r="G783" s="58"/>
      <c r="H783" s="58"/>
    </row>
    <row r="784" spans="2:8" x14ac:dyDescent="0.25">
      <c r="B784" s="1"/>
      <c r="C784" s="7"/>
      <c r="D784" s="114"/>
      <c r="E784" s="58"/>
      <c r="F784" s="58"/>
      <c r="G784" s="58"/>
      <c r="H784" s="58"/>
    </row>
    <row r="785" spans="2:8" x14ac:dyDescent="0.25">
      <c r="B785" s="1"/>
      <c r="C785" s="7"/>
      <c r="D785" s="114"/>
      <c r="E785" s="58"/>
      <c r="F785" s="58"/>
      <c r="G785" s="58"/>
      <c r="H785" s="58"/>
    </row>
    <row r="786" spans="2:8" x14ac:dyDescent="0.25">
      <c r="B786" s="1"/>
      <c r="C786" s="7"/>
      <c r="D786" s="114"/>
      <c r="E786" s="58"/>
      <c r="F786" s="58"/>
      <c r="G786" s="58"/>
      <c r="H786" s="58"/>
    </row>
    <row r="787" spans="2:8" x14ac:dyDescent="0.25">
      <c r="B787" s="1"/>
      <c r="C787" s="7"/>
      <c r="D787" s="114"/>
      <c r="E787" s="58"/>
      <c r="F787" s="58"/>
      <c r="G787" s="58"/>
      <c r="H787" s="58"/>
    </row>
    <row r="788" spans="2:8" x14ac:dyDescent="0.25">
      <c r="B788" s="1"/>
      <c r="C788" s="7"/>
      <c r="D788" s="114"/>
      <c r="E788" s="58"/>
      <c r="F788" s="58"/>
      <c r="G788" s="58"/>
      <c r="H788" s="58"/>
    </row>
    <row r="789" spans="2:8" x14ac:dyDescent="0.25">
      <c r="B789" s="1"/>
      <c r="C789" s="7"/>
      <c r="D789" s="114"/>
      <c r="E789" s="58"/>
      <c r="F789" s="58"/>
      <c r="G789" s="58"/>
      <c r="H789" s="58"/>
    </row>
    <row r="790" spans="2:8" x14ac:dyDescent="0.25">
      <c r="B790" s="1"/>
      <c r="C790" s="7"/>
      <c r="D790" s="114"/>
      <c r="E790" s="58"/>
      <c r="F790" s="58"/>
      <c r="G790" s="58"/>
      <c r="H790" s="58"/>
    </row>
    <row r="791" spans="2:8" x14ac:dyDescent="0.25">
      <c r="B791" s="1"/>
      <c r="C791" s="7"/>
      <c r="D791" s="114"/>
      <c r="E791" s="58"/>
      <c r="F791" s="58"/>
      <c r="G791" s="58"/>
      <c r="H791" s="58"/>
    </row>
    <row r="792" spans="2:8" x14ac:dyDescent="0.25">
      <c r="B792" s="1"/>
      <c r="C792" s="7"/>
      <c r="D792" s="114"/>
      <c r="E792" s="58"/>
      <c r="F792" s="58"/>
      <c r="G792" s="58"/>
      <c r="H792" s="58"/>
    </row>
    <row r="793" spans="2:8" x14ac:dyDescent="0.25">
      <c r="B793" s="1"/>
      <c r="C793" s="7"/>
      <c r="D793" s="114"/>
      <c r="E793" s="58"/>
      <c r="F793" s="58"/>
      <c r="G793" s="58"/>
      <c r="H793" s="58"/>
    </row>
    <row r="794" spans="2:8" x14ac:dyDescent="0.25">
      <c r="B794" s="1"/>
      <c r="C794" s="7"/>
      <c r="D794" s="114"/>
      <c r="E794" s="58"/>
      <c r="F794" s="58"/>
      <c r="G794" s="58"/>
      <c r="H794" s="58"/>
    </row>
    <row r="795" spans="2:8" x14ac:dyDescent="0.25">
      <c r="B795" s="1"/>
      <c r="C795" s="7"/>
      <c r="D795" s="114"/>
      <c r="E795" s="58"/>
      <c r="F795" s="58"/>
      <c r="G795" s="58"/>
      <c r="H795" s="58"/>
    </row>
    <row r="796" spans="2:8" x14ac:dyDescent="0.25">
      <c r="B796" s="1"/>
      <c r="C796" s="7"/>
      <c r="D796" s="114"/>
      <c r="E796" s="58"/>
      <c r="F796" s="58"/>
      <c r="G796" s="58"/>
      <c r="H796" s="58"/>
    </row>
    <row r="797" spans="2:8" x14ac:dyDescent="0.25">
      <c r="B797" s="1"/>
      <c r="C797" s="7"/>
      <c r="D797" s="114"/>
      <c r="E797" s="58"/>
      <c r="F797" s="58"/>
      <c r="G797" s="58"/>
      <c r="H797" s="58"/>
    </row>
    <row r="798" spans="2:8" x14ac:dyDescent="0.25">
      <c r="B798" s="1"/>
      <c r="C798" s="7"/>
      <c r="D798" s="114"/>
      <c r="E798" s="58"/>
      <c r="F798" s="58"/>
      <c r="G798" s="58"/>
      <c r="H798" s="58"/>
    </row>
    <row r="799" spans="2:8" x14ac:dyDescent="0.25">
      <c r="B799" s="1"/>
      <c r="C799" s="7"/>
      <c r="D799" s="114"/>
      <c r="E799" s="58"/>
      <c r="F799" s="58"/>
      <c r="G799" s="58"/>
      <c r="H799" s="58"/>
    </row>
    <row r="800" spans="2:8" x14ac:dyDescent="0.25">
      <c r="B800" s="1"/>
      <c r="C800" s="7"/>
      <c r="D800" s="114"/>
      <c r="E800" s="58"/>
      <c r="F800" s="58"/>
      <c r="G800" s="58"/>
      <c r="H800" s="58"/>
    </row>
    <row r="801" spans="2:8" x14ac:dyDescent="0.25">
      <c r="B801" s="1"/>
      <c r="C801" s="7"/>
      <c r="D801" s="114"/>
      <c r="E801" s="58"/>
      <c r="F801" s="58"/>
      <c r="G801" s="58"/>
      <c r="H801" s="58"/>
    </row>
    <row r="802" spans="2:8" x14ac:dyDescent="0.25">
      <c r="B802" s="1"/>
      <c r="C802" s="7"/>
      <c r="D802" s="114"/>
      <c r="E802" s="58"/>
      <c r="F802" s="58"/>
      <c r="G802" s="58"/>
      <c r="H802" s="58"/>
    </row>
    <row r="803" spans="2:8" x14ac:dyDescent="0.25">
      <c r="B803" s="1"/>
      <c r="C803" s="7"/>
      <c r="D803" s="114"/>
      <c r="E803" s="58"/>
      <c r="F803" s="58"/>
      <c r="G803" s="58"/>
      <c r="H803" s="58"/>
    </row>
    <row r="804" spans="2:8" x14ac:dyDescent="0.25">
      <c r="B804" s="1"/>
      <c r="C804" s="7"/>
      <c r="D804" s="114"/>
      <c r="E804" s="58"/>
      <c r="F804" s="58"/>
      <c r="G804" s="58"/>
      <c r="H804" s="58"/>
    </row>
    <row r="805" spans="2:8" x14ac:dyDescent="0.25">
      <c r="B805" s="1"/>
      <c r="C805" s="7"/>
      <c r="D805" s="114"/>
      <c r="E805" s="58"/>
      <c r="F805" s="58"/>
      <c r="G805" s="58"/>
      <c r="H805" s="58"/>
    </row>
    <row r="806" spans="2:8" x14ac:dyDescent="0.25">
      <c r="B806" s="1"/>
      <c r="C806" s="7"/>
      <c r="D806" s="114"/>
      <c r="E806" s="58"/>
      <c r="F806" s="58"/>
      <c r="G806" s="58"/>
      <c r="H806" s="58"/>
    </row>
    <row r="807" spans="2:8" x14ac:dyDescent="0.25">
      <c r="B807" s="1"/>
      <c r="C807" s="7"/>
      <c r="D807" s="114"/>
      <c r="E807" s="58"/>
      <c r="F807" s="58"/>
      <c r="G807" s="58"/>
      <c r="H807" s="58"/>
    </row>
    <row r="808" spans="2:8" x14ac:dyDescent="0.25">
      <c r="B808" s="1"/>
      <c r="C808" s="7"/>
      <c r="D808" s="114"/>
      <c r="E808" s="58"/>
      <c r="F808" s="58"/>
      <c r="G808" s="58"/>
      <c r="H808" s="58"/>
    </row>
    <row r="809" spans="2:8" x14ac:dyDescent="0.25">
      <c r="B809" s="1"/>
      <c r="C809" s="7"/>
      <c r="D809" s="114"/>
      <c r="E809" s="58"/>
      <c r="F809" s="58"/>
      <c r="G809" s="58"/>
      <c r="H809" s="58"/>
    </row>
    <row r="810" spans="2:8" x14ac:dyDescent="0.25">
      <c r="B810" s="1"/>
      <c r="C810" s="7"/>
      <c r="D810" s="114"/>
      <c r="E810" s="58"/>
      <c r="F810" s="58"/>
      <c r="G810" s="58"/>
      <c r="H810" s="58"/>
    </row>
    <row r="811" spans="2:8" x14ac:dyDescent="0.25">
      <c r="B811" s="1"/>
      <c r="C811" s="7"/>
      <c r="D811" s="114"/>
      <c r="E811" s="58"/>
      <c r="F811" s="58"/>
      <c r="G811" s="58"/>
      <c r="H811" s="58"/>
    </row>
    <row r="812" spans="2:8" x14ac:dyDescent="0.25">
      <c r="B812" s="1"/>
      <c r="C812" s="7"/>
      <c r="D812" s="114"/>
      <c r="E812" s="58"/>
      <c r="F812" s="58"/>
      <c r="G812" s="58"/>
      <c r="H812" s="58"/>
    </row>
    <row r="813" spans="2:8" x14ac:dyDescent="0.25">
      <c r="B813" s="1"/>
      <c r="C813" s="7"/>
      <c r="D813" s="114"/>
      <c r="E813" s="58"/>
      <c r="F813" s="58"/>
      <c r="G813" s="58"/>
      <c r="H813" s="58"/>
    </row>
    <row r="814" spans="2:8" x14ac:dyDescent="0.25">
      <c r="B814" s="1"/>
      <c r="C814" s="7"/>
      <c r="D814" s="114"/>
      <c r="E814" s="58"/>
      <c r="F814" s="58"/>
      <c r="G814" s="58"/>
      <c r="H814" s="58"/>
    </row>
    <row r="815" spans="2:8" x14ac:dyDescent="0.25">
      <c r="B815" s="1"/>
      <c r="C815" s="7"/>
      <c r="D815" s="114"/>
      <c r="E815" s="58"/>
      <c r="F815" s="58"/>
      <c r="G815" s="58"/>
      <c r="H815" s="58"/>
    </row>
    <row r="816" spans="2:8" x14ac:dyDescent="0.25">
      <c r="B816" s="1"/>
      <c r="C816" s="7"/>
      <c r="D816" s="114"/>
      <c r="E816" s="58"/>
      <c r="F816" s="58"/>
      <c r="G816" s="58"/>
      <c r="H816" s="58"/>
    </row>
    <row r="817" spans="2:8" x14ac:dyDescent="0.25">
      <c r="B817" s="1"/>
      <c r="C817" s="7"/>
      <c r="D817" s="114"/>
      <c r="E817" s="58"/>
      <c r="F817" s="58"/>
      <c r="G817" s="58"/>
      <c r="H817" s="58"/>
    </row>
    <row r="818" spans="2:8" x14ac:dyDescent="0.25">
      <c r="B818" s="1"/>
      <c r="C818" s="7"/>
      <c r="D818" s="114"/>
      <c r="E818" s="58"/>
      <c r="F818" s="58"/>
      <c r="G818" s="58"/>
      <c r="H818" s="58"/>
    </row>
    <row r="819" spans="2:8" x14ac:dyDescent="0.25">
      <c r="B819" s="1"/>
      <c r="C819" s="7"/>
      <c r="D819" s="114"/>
      <c r="E819" s="58"/>
      <c r="F819" s="58"/>
      <c r="G819" s="58"/>
      <c r="H819" s="58"/>
    </row>
    <row r="820" spans="2:8" x14ac:dyDescent="0.25">
      <c r="B820" s="1"/>
      <c r="C820" s="7"/>
      <c r="D820" s="114"/>
      <c r="E820" s="58"/>
      <c r="F820" s="58"/>
      <c r="G820" s="58"/>
      <c r="H820" s="58"/>
    </row>
    <row r="821" spans="2:8" x14ac:dyDescent="0.25">
      <c r="B821" s="1"/>
      <c r="C821" s="7"/>
      <c r="D821" s="114"/>
      <c r="E821" s="58"/>
      <c r="F821" s="58"/>
      <c r="G821" s="58"/>
      <c r="H821" s="58"/>
    </row>
    <row r="822" spans="2:8" x14ac:dyDescent="0.25">
      <c r="B822" s="1"/>
      <c r="C822" s="7"/>
      <c r="D822" s="114"/>
      <c r="E822" s="58"/>
      <c r="F822" s="58"/>
      <c r="G822" s="58"/>
      <c r="H822" s="58"/>
    </row>
    <row r="823" spans="2:8" x14ac:dyDescent="0.25">
      <c r="B823" s="1"/>
      <c r="C823" s="7"/>
      <c r="D823" s="114"/>
      <c r="E823" s="58"/>
      <c r="F823" s="58"/>
      <c r="G823" s="58"/>
      <c r="H823" s="58"/>
    </row>
    <row r="824" spans="2:8" x14ac:dyDescent="0.25">
      <c r="B824" s="1"/>
      <c r="C824" s="7"/>
      <c r="D824" s="114"/>
      <c r="E824" s="58"/>
      <c r="F824" s="58"/>
      <c r="G824" s="58"/>
      <c r="H824" s="58"/>
    </row>
    <row r="825" spans="2:8" x14ac:dyDescent="0.25">
      <c r="B825" s="1"/>
      <c r="C825" s="7"/>
      <c r="D825" s="114"/>
      <c r="E825" s="58"/>
      <c r="F825" s="58"/>
      <c r="G825" s="58"/>
      <c r="H825" s="58"/>
    </row>
    <row r="826" spans="2:8" x14ac:dyDescent="0.25">
      <c r="B826" s="1"/>
      <c r="C826" s="7"/>
      <c r="D826" s="114"/>
      <c r="E826" s="58"/>
      <c r="F826" s="58"/>
      <c r="G826" s="58"/>
      <c r="H826" s="58"/>
    </row>
    <row r="827" spans="2:8" x14ac:dyDescent="0.25">
      <c r="B827" s="1"/>
      <c r="C827" s="7"/>
      <c r="D827" s="114"/>
      <c r="E827" s="58"/>
      <c r="F827" s="58"/>
      <c r="G827" s="58"/>
      <c r="H827" s="58"/>
    </row>
    <row r="828" spans="2:8" x14ac:dyDescent="0.25">
      <c r="B828" s="1"/>
      <c r="C828" s="7"/>
      <c r="D828" s="114"/>
      <c r="E828" s="58"/>
      <c r="F828" s="58"/>
      <c r="G828" s="58"/>
      <c r="H828" s="58"/>
    </row>
    <row r="829" spans="2:8" x14ac:dyDescent="0.25">
      <c r="B829" s="1"/>
      <c r="C829" s="7"/>
      <c r="D829" s="114"/>
      <c r="E829" s="58"/>
      <c r="F829" s="58"/>
      <c r="G829" s="58"/>
      <c r="H829" s="58"/>
    </row>
    <row r="830" spans="2:8" x14ac:dyDescent="0.25">
      <c r="B830" s="1"/>
      <c r="C830" s="7"/>
      <c r="D830" s="114"/>
      <c r="E830" s="58"/>
      <c r="F830" s="58"/>
      <c r="G830" s="58"/>
      <c r="H830" s="58"/>
    </row>
    <row r="831" spans="2:8" x14ac:dyDescent="0.25">
      <c r="B831" s="1"/>
      <c r="C831" s="7"/>
      <c r="D831" s="114"/>
      <c r="E831" s="58"/>
      <c r="F831" s="58"/>
      <c r="G831" s="58"/>
      <c r="H831" s="58"/>
    </row>
    <row r="832" spans="2:8" x14ac:dyDescent="0.25">
      <c r="B832" s="1"/>
      <c r="C832" s="7"/>
      <c r="D832" s="114"/>
      <c r="E832" s="58"/>
      <c r="F832" s="58"/>
      <c r="G832" s="58"/>
      <c r="H832" s="58"/>
    </row>
    <row r="833" spans="2:8" x14ac:dyDescent="0.25">
      <c r="B833" s="1"/>
      <c r="C833" s="7"/>
      <c r="D833" s="114"/>
      <c r="E833" s="58"/>
      <c r="F833" s="58"/>
      <c r="G833" s="58"/>
      <c r="H833" s="58"/>
    </row>
    <row r="834" spans="2:8" x14ac:dyDescent="0.25">
      <c r="B834" s="1"/>
      <c r="C834" s="7"/>
      <c r="D834" s="114"/>
      <c r="E834" s="58"/>
      <c r="F834" s="58"/>
      <c r="G834" s="58"/>
      <c r="H834" s="58"/>
    </row>
    <row r="835" spans="2:8" x14ac:dyDescent="0.25">
      <c r="B835" s="1"/>
      <c r="C835" s="7"/>
      <c r="D835" s="114"/>
      <c r="E835" s="58"/>
      <c r="F835" s="58"/>
      <c r="G835" s="58"/>
      <c r="H835" s="58"/>
    </row>
    <row r="836" spans="2:8" x14ac:dyDescent="0.25">
      <c r="B836" s="1"/>
      <c r="C836" s="7"/>
      <c r="D836" s="114"/>
      <c r="E836" s="58"/>
      <c r="F836" s="58"/>
      <c r="G836" s="58"/>
      <c r="H836" s="58"/>
    </row>
    <row r="837" spans="2:8" x14ac:dyDescent="0.25">
      <c r="B837" s="1"/>
      <c r="C837" s="7"/>
      <c r="D837" s="114"/>
      <c r="E837" s="58"/>
      <c r="F837" s="58"/>
      <c r="G837" s="58"/>
      <c r="H837" s="58"/>
    </row>
    <row r="838" spans="2:8" x14ac:dyDescent="0.25">
      <c r="B838" s="1"/>
      <c r="C838" s="7"/>
      <c r="D838" s="114"/>
      <c r="E838" s="58"/>
      <c r="F838" s="58"/>
      <c r="G838" s="58"/>
      <c r="H838" s="58"/>
    </row>
    <row r="839" spans="2:8" x14ac:dyDescent="0.25">
      <c r="B839" s="1"/>
      <c r="C839" s="7"/>
      <c r="D839" s="114"/>
      <c r="E839" s="58"/>
      <c r="F839" s="58"/>
      <c r="G839" s="58"/>
      <c r="H839" s="58"/>
    </row>
    <row r="840" spans="2:8" x14ac:dyDescent="0.25">
      <c r="B840" s="1"/>
      <c r="C840" s="7"/>
      <c r="D840" s="114"/>
      <c r="E840" s="58"/>
      <c r="F840" s="58"/>
      <c r="G840" s="58"/>
      <c r="H840" s="58"/>
    </row>
    <row r="841" spans="2:8" x14ac:dyDescent="0.25">
      <c r="B841" s="1"/>
      <c r="C841" s="7"/>
      <c r="D841" s="114"/>
      <c r="E841" s="58"/>
      <c r="F841" s="58"/>
      <c r="G841" s="58"/>
      <c r="H841" s="58"/>
    </row>
    <row r="842" spans="2:8" x14ac:dyDescent="0.25">
      <c r="B842" s="1"/>
      <c r="C842" s="7"/>
      <c r="D842" s="114"/>
      <c r="E842" s="58"/>
      <c r="F842" s="58"/>
      <c r="G842" s="58"/>
      <c r="H842" s="58"/>
    </row>
    <row r="843" spans="2:8" x14ac:dyDescent="0.25">
      <c r="B843" s="1"/>
      <c r="C843" s="7"/>
      <c r="D843" s="114"/>
      <c r="E843" s="58"/>
      <c r="F843" s="58"/>
      <c r="G843" s="58"/>
      <c r="H843" s="58"/>
    </row>
    <row r="844" spans="2:8" x14ac:dyDescent="0.25">
      <c r="B844" s="1"/>
      <c r="C844" s="7"/>
      <c r="D844" s="114"/>
      <c r="E844" s="58"/>
      <c r="F844" s="58"/>
      <c r="G844" s="58"/>
      <c r="H844" s="58"/>
    </row>
    <row r="845" spans="2:8" x14ac:dyDescent="0.25">
      <c r="B845" s="1"/>
      <c r="C845" s="7"/>
      <c r="D845" s="114"/>
      <c r="E845" s="58"/>
      <c r="F845" s="58"/>
      <c r="G845" s="58"/>
      <c r="H845" s="58"/>
    </row>
    <row r="846" spans="2:8" x14ac:dyDescent="0.25">
      <c r="B846" s="1"/>
      <c r="C846" s="7"/>
      <c r="D846" s="114"/>
      <c r="E846" s="58"/>
      <c r="F846" s="58"/>
      <c r="G846" s="58"/>
      <c r="H846" s="58"/>
    </row>
    <row r="847" spans="2:8" x14ac:dyDescent="0.25">
      <c r="B847" s="1"/>
      <c r="C847" s="7"/>
      <c r="D847" s="114"/>
      <c r="E847" s="58"/>
      <c r="F847" s="58"/>
      <c r="G847" s="58"/>
      <c r="H847" s="58"/>
    </row>
    <row r="848" spans="2:8" x14ac:dyDescent="0.25">
      <c r="B848" s="1"/>
      <c r="C848" s="7"/>
      <c r="D848" s="114"/>
      <c r="E848" s="58"/>
      <c r="F848" s="58"/>
      <c r="G848" s="58"/>
      <c r="H848" s="58"/>
    </row>
    <row r="849" spans="2:8" x14ac:dyDescent="0.25">
      <c r="B849" s="1"/>
      <c r="C849" s="7"/>
      <c r="D849" s="114"/>
      <c r="E849" s="58"/>
      <c r="F849" s="58"/>
      <c r="G849" s="58"/>
      <c r="H849" s="58"/>
    </row>
    <row r="850" spans="2:8" x14ac:dyDescent="0.25">
      <c r="B850" s="1"/>
      <c r="C850" s="7"/>
      <c r="D850" s="114"/>
      <c r="E850" s="58"/>
      <c r="F850" s="58"/>
      <c r="G850" s="58"/>
      <c r="H850" s="58"/>
    </row>
    <row r="851" spans="2:8" x14ac:dyDescent="0.25">
      <c r="B851" s="1"/>
      <c r="C851" s="7"/>
      <c r="D851" s="114"/>
      <c r="E851" s="58"/>
      <c r="F851" s="58"/>
      <c r="G851" s="58"/>
      <c r="H851" s="58"/>
    </row>
    <row r="852" spans="2:8" x14ac:dyDescent="0.25">
      <c r="B852" s="1"/>
      <c r="C852" s="7"/>
      <c r="D852" s="114"/>
      <c r="E852" s="58"/>
      <c r="F852" s="58"/>
      <c r="G852" s="58"/>
      <c r="H852" s="58"/>
    </row>
    <row r="853" spans="2:8" x14ac:dyDescent="0.25">
      <c r="B853" s="1"/>
      <c r="C853" s="7"/>
      <c r="D853" s="114"/>
      <c r="E853" s="58"/>
      <c r="F853" s="58"/>
      <c r="G853" s="58"/>
      <c r="H853" s="58"/>
    </row>
    <row r="854" spans="2:8" x14ac:dyDescent="0.25">
      <c r="B854" s="1"/>
      <c r="C854" s="7"/>
      <c r="D854" s="114"/>
      <c r="E854" s="58"/>
      <c r="F854" s="58"/>
      <c r="G854" s="58"/>
      <c r="H854" s="58"/>
    </row>
    <row r="855" spans="2:8" x14ac:dyDescent="0.25">
      <c r="B855" s="1"/>
      <c r="C855" s="7"/>
      <c r="D855" s="114"/>
      <c r="E855" s="58"/>
      <c r="F855" s="58"/>
      <c r="G855" s="58"/>
      <c r="H855" s="58"/>
    </row>
    <row r="856" spans="2:8" x14ac:dyDescent="0.25">
      <c r="B856" s="1"/>
      <c r="C856" s="7"/>
      <c r="D856" s="114"/>
      <c r="E856" s="58"/>
      <c r="F856" s="58"/>
      <c r="G856" s="58"/>
      <c r="H856" s="58"/>
    </row>
    <row r="857" spans="2:8" x14ac:dyDescent="0.25">
      <c r="B857" s="1"/>
      <c r="C857" s="7"/>
      <c r="D857" s="114"/>
      <c r="E857" s="58"/>
      <c r="F857" s="58"/>
      <c r="G857" s="58"/>
      <c r="H857" s="58"/>
    </row>
    <row r="858" spans="2:8" x14ac:dyDescent="0.25">
      <c r="B858" s="1"/>
      <c r="C858" s="7"/>
      <c r="D858" s="114"/>
      <c r="E858" s="58"/>
      <c r="F858" s="58"/>
      <c r="G858" s="58"/>
      <c r="H858" s="58"/>
    </row>
    <row r="859" spans="2:8" x14ac:dyDescent="0.25">
      <c r="B859" s="1"/>
      <c r="C859" s="7"/>
      <c r="D859" s="114"/>
      <c r="E859" s="58"/>
      <c r="F859" s="58"/>
      <c r="G859" s="58"/>
      <c r="H859" s="58"/>
    </row>
    <row r="860" spans="2:8" x14ac:dyDescent="0.25">
      <c r="B860" s="1"/>
      <c r="C860" s="7"/>
      <c r="D860" s="114"/>
      <c r="E860" s="58"/>
      <c r="F860" s="58"/>
      <c r="G860" s="58"/>
      <c r="H860" s="58"/>
    </row>
    <row r="861" spans="2:8" x14ac:dyDescent="0.25">
      <c r="B861" s="1"/>
      <c r="C861" s="7"/>
      <c r="D861" s="114"/>
      <c r="E861" s="58"/>
      <c r="F861" s="58"/>
      <c r="G861" s="58"/>
      <c r="H861" s="58"/>
    </row>
    <row r="862" spans="2:8" x14ac:dyDescent="0.25">
      <c r="B862" s="1"/>
      <c r="C862" s="7"/>
      <c r="D862" s="114"/>
      <c r="E862" s="58"/>
      <c r="F862" s="58"/>
      <c r="G862" s="58"/>
      <c r="H862" s="58"/>
    </row>
    <row r="863" spans="2:8" x14ac:dyDescent="0.25">
      <c r="B863" s="1"/>
      <c r="C863" s="7"/>
      <c r="D863" s="114"/>
      <c r="E863" s="58"/>
      <c r="F863" s="58"/>
      <c r="G863" s="58"/>
      <c r="H863" s="58"/>
    </row>
    <row r="864" spans="2:8" x14ac:dyDescent="0.25">
      <c r="B864" s="1"/>
      <c r="C864" s="7"/>
      <c r="D864" s="114"/>
      <c r="E864" s="58"/>
      <c r="F864" s="58"/>
      <c r="G864" s="58"/>
      <c r="H864" s="58"/>
    </row>
    <row r="865" spans="2:8" x14ac:dyDescent="0.25">
      <c r="B865" s="1"/>
      <c r="C865" s="7"/>
      <c r="D865" s="114"/>
      <c r="E865" s="58"/>
      <c r="F865" s="58"/>
      <c r="G865" s="58"/>
      <c r="H865" s="58"/>
    </row>
    <row r="866" spans="2:8" x14ac:dyDescent="0.25">
      <c r="B866" s="1"/>
      <c r="C866" s="7"/>
      <c r="D866" s="114"/>
      <c r="E866" s="58"/>
      <c r="F866" s="58"/>
      <c r="G866" s="58"/>
      <c r="H866" s="58"/>
    </row>
    <row r="867" spans="2:8" x14ac:dyDescent="0.25">
      <c r="B867" s="1"/>
      <c r="C867" s="7"/>
      <c r="D867" s="114"/>
      <c r="E867" s="58"/>
      <c r="F867" s="58"/>
      <c r="G867" s="58"/>
      <c r="H867" s="58"/>
    </row>
    <row r="868" spans="2:8" x14ac:dyDescent="0.25">
      <c r="B868" s="1"/>
      <c r="C868" s="7"/>
      <c r="D868" s="114"/>
      <c r="E868" s="58"/>
      <c r="F868" s="58"/>
      <c r="G868" s="58"/>
      <c r="H868" s="58"/>
    </row>
    <row r="869" spans="2:8" x14ac:dyDescent="0.25">
      <c r="B869" s="1"/>
      <c r="C869" s="7"/>
      <c r="D869" s="114"/>
      <c r="E869" s="58"/>
      <c r="F869" s="58"/>
      <c r="G869" s="58"/>
      <c r="H869" s="58"/>
    </row>
    <row r="870" spans="2:8" x14ac:dyDescent="0.25">
      <c r="B870" s="1"/>
      <c r="C870" s="7"/>
      <c r="D870" s="114"/>
      <c r="E870" s="58"/>
      <c r="F870" s="58"/>
      <c r="G870" s="58"/>
      <c r="H870" s="58"/>
    </row>
    <row r="871" spans="2:8" x14ac:dyDescent="0.25">
      <c r="B871" s="1"/>
      <c r="C871" s="7"/>
      <c r="D871" s="114"/>
      <c r="E871" s="58"/>
      <c r="F871" s="58"/>
      <c r="G871" s="58"/>
      <c r="H871" s="58"/>
    </row>
    <row r="872" spans="2:8" x14ac:dyDescent="0.25">
      <c r="B872" s="1"/>
      <c r="C872" s="7"/>
      <c r="D872" s="114"/>
      <c r="E872" s="58"/>
      <c r="F872" s="58"/>
      <c r="G872" s="58"/>
      <c r="H872" s="58"/>
    </row>
    <row r="873" spans="2:8" x14ac:dyDescent="0.25">
      <c r="B873" s="1"/>
      <c r="C873" s="7"/>
      <c r="D873" s="114"/>
      <c r="E873" s="58"/>
      <c r="F873" s="58"/>
      <c r="G873" s="58"/>
      <c r="H873" s="58"/>
    </row>
    <row r="874" spans="2:8" x14ac:dyDescent="0.25">
      <c r="B874" s="1"/>
      <c r="C874" s="7"/>
      <c r="D874" s="114"/>
      <c r="E874" s="58"/>
      <c r="F874" s="58"/>
      <c r="G874" s="58"/>
      <c r="H874" s="58"/>
    </row>
    <row r="875" spans="2:8" x14ac:dyDescent="0.25">
      <c r="B875" s="1"/>
      <c r="C875" s="7"/>
      <c r="D875" s="114"/>
      <c r="E875" s="58"/>
      <c r="F875" s="58"/>
      <c r="G875" s="58"/>
      <c r="H875" s="58"/>
    </row>
    <row r="876" spans="2:8" x14ac:dyDescent="0.25">
      <c r="B876" s="1"/>
      <c r="C876" s="7"/>
      <c r="D876" s="114"/>
      <c r="E876" s="58"/>
      <c r="F876" s="58"/>
      <c r="G876" s="58"/>
      <c r="H876" s="58"/>
    </row>
    <row r="877" spans="2:8" x14ac:dyDescent="0.25">
      <c r="B877" s="1"/>
      <c r="C877" s="7"/>
      <c r="D877" s="114"/>
      <c r="E877" s="58"/>
      <c r="F877" s="58"/>
      <c r="G877" s="58"/>
      <c r="H877" s="58"/>
    </row>
    <row r="878" spans="2:8" x14ac:dyDescent="0.25">
      <c r="B878" s="1"/>
      <c r="C878" s="7"/>
      <c r="D878" s="114"/>
      <c r="E878" s="58"/>
      <c r="F878" s="58"/>
      <c r="G878" s="58"/>
      <c r="H878" s="58"/>
    </row>
    <row r="879" spans="2:8" x14ac:dyDescent="0.25">
      <c r="B879" s="1"/>
      <c r="C879" s="7"/>
      <c r="D879" s="114"/>
      <c r="E879" s="58"/>
      <c r="F879" s="58"/>
      <c r="G879" s="58"/>
      <c r="H879" s="58"/>
    </row>
    <row r="880" spans="2:8" x14ac:dyDescent="0.25">
      <c r="B880" s="1"/>
      <c r="C880" s="7"/>
      <c r="D880" s="114"/>
      <c r="E880" s="58"/>
      <c r="F880" s="58"/>
      <c r="G880" s="58"/>
      <c r="H880" s="58"/>
    </row>
    <row r="881" spans="2:8" x14ac:dyDescent="0.25">
      <c r="B881" s="1"/>
      <c r="C881" s="7"/>
      <c r="D881" s="114"/>
      <c r="E881" s="58"/>
      <c r="F881" s="58"/>
      <c r="G881" s="58"/>
      <c r="H881" s="58"/>
    </row>
    <row r="882" spans="2:8" x14ac:dyDescent="0.25">
      <c r="B882" s="1"/>
      <c r="C882" s="7"/>
      <c r="D882" s="114"/>
      <c r="E882" s="58"/>
      <c r="F882" s="58"/>
      <c r="G882" s="58"/>
      <c r="H882" s="58"/>
    </row>
    <row r="883" spans="2:8" x14ac:dyDescent="0.25">
      <c r="B883" s="1"/>
      <c r="C883" s="7"/>
      <c r="D883" s="114"/>
      <c r="E883" s="58"/>
      <c r="F883" s="58"/>
      <c r="G883" s="58"/>
      <c r="H883" s="58"/>
    </row>
    <row r="884" spans="2:8" x14ac:dyDescent="0.25">
      <c r="B884" s="1"/>
      <c r="C884" s="7"/>
      <c r="D884" s="114"/>
      <c r="E884" s="58"/>
      <c r="F884" s="58"/>
      <c r="G884" s="58"/>
      <c r="H884" s="58"/>
    </row>
    <row r="885" spans="2:8" x14ac:dyDescent="0.25">
      <c r="B885" s="1"/>
      <c r="C885" s="7"/>
      <c r="D885" s="114"/>
      <c r="E885" s="58"/>
      <c r="F885" s="58"/>
      <c r="G885" s="58"/>
      <c r="H885" s="58"/>
    </row>
    <row r="886" spans="2:8" x14ac:dyDescent="0.25">
      <c r="B886" s="1"/>
      <c r="C886" s="7"/>
      <c r="D886" s="114"/>
      <c r="E886" s="58"/>
      <c r="F886" s="58"/>
      <c r="G886" s="58"/>
      <c r="H886" s="58"/>
    </row>
    <row r="887" spans="2:8" x14ac:dyDescent="0.25">
      <c r="B887" s="1"/>
      <c r="C887" s="7"/>
      <c r="D887" s="114"/>
      <c r="E887" s="58"/>
      <c r="F887" s="58"/>
      <c r="G887" s="58"/>
      <c r="H887" s="58"/>
    </row>
    <row r="888" spans="2:8" x14ac:dyDescent="0.25">
      <c r="B888" s="1"/>
      <c r="C888" s="7"/>
      <c r="D888" s="114"/>
      <c r="E888" s="58"/>
      <c r="F888" s="58"/>
      <c r="G888" s="58"/>
      <c r="H888" s="58"/>
    </row>
    <row r="889" spans="2:8" x14ac:dyDescent="0.25">
      <c r="B889" s="1"/>
      <c r="C889" s="7"/>
      <c r="D889" s="114"/>
      <c r="E889" s="58"/>
      <c r="F889" s="58"/>
      <c r="G889" s="58"/>
      <c r="H889" s="58"/>
    </row>
    <row r="890" spans="2:8" x14ac:dyDescent="0.25">
      <c r="B890" s="1"/>
      <c r="C890" s="7"/>
      <c r="D890" s="114"/>
      <c r="E890" s="58"/>
      <c r="F890" s="58"/>
      <c r="G890" s="58"/>
      <c r="H890" s="58"/>
    </row>
    <row r="891" spans="2:8" x14ac:dyDescent="0.25">
      <c r="B891" s="1"/>
      <c r="C891" s="7"/>
      <c r="D891" s="114"/>
      <c r="E891" s="58"/>
      <c r="F891" s="58"/>
      <c r="G891" s="58"/>
      <c r="H891" s="58"/>
    </row>
    <row r="892" spans="2:8" x14ac:dyDescent="0.25">
      <c r="B892" s="1"/>
      <c r="C892" s="7"/>
      <c r="D892" s="114"/>
      <c r="E892" s="58"/>
      <c r="F892" s="58"/>
      <c r="G892" s="58"/>
      <c r="H892" s="58"/>
    </row>
    <row r="893" spans="2:8" x14ac:dyDescent="0.25">
      <c r="B893" s="1"/>
      <c r="C893" s="7"/>
      <c r="D893" s="114"/>
      <c r="E893" s="58"/>
      <c r="F893" s="58"/>
      <c r="G893" s="58"/>
      <c r="H893" s="58"/>
    </row>
    <row r="894" spans="2:8" x14ac:dyDescent="0.25">
      <c r="B894" s="1"/>
      <c r="C894" s="7"/>
      <c r="D894" s="114"/>
      <c r="E894" s="58"/>
      <c r="F894" s="58"/>
      <c r="G894" s="58"/>
      <c r="H894" s="58"/>
    </row>
    <row r="895" spans="2:8" x14ac:dyDescent="0.25">
      <c r="B895" s="1"/>
      <c r="C895" s="7"/>
      <c r="D895" s="114"/>
      <c r="E895" s="58"/>
      <c r="F895" s="58"/>
      <c r="G895" s="58"/>
      <c r="H895" s="58"/>
    </row>
    <row r="896" spans="2:8" x14ac:dyDescent="0.25">
      <c r="B896" s="1"/>
      <c r="C896" s="7"/>
      <c r="D896" s="114"/>
      <c r="E896" s="58"/>
      <c r="F896" s="58"/>
      <c r="G896" s="58"/>
      <c r="H896" s="58"/>
    </row>
    <row r="897" spans="2:8" x14ac:dyDescent="0.25">
      <c r="B897" s="1"/>
      <c r="C897" s="7"/>
      <c r="D897" s="114"/>
      <c r="E897" s="58"/>
      <c r="F897" s="58"/>
      <c r="G897" s="58"/>
      <c r="H897" s="58"/>
    </row>
    <row r="898" spans="2:8" x14ac:dyDescent="0.25">
      <c r="B898" s="1"/>
      <c r="C898" s="7"/>
      <c r="D898" s="114"/>
      <c r="E898" s="58"/>
      <c r="F898" s="58"/>
      <c r="G898" s="58"/>
      <c r="H898" s="58"/>
    </row>
    <row r="899" spans="2:8" x14ac:dyDescent="0.25">
      <c r="B899" s="1"/>
      <c r="C899" s="7"/>
      <c r="D899" s="114"/>
      <c r="E899" s="58"/>
      <c r="F899" s="58"/>
      <c r="G899" s="58"/>
      <c r="H899" s="58"/>
    </row>
    <row r="900" spans="2:8" x14ac:dyDescent="0.25">
      <c r="B900" s="1"/>
      <c r="C900" s="7"/>
      <c r="D900" s="114"/>
      <c r="E900" s="58"/>
      <c r="F900" s="58"/>
      <c r="G900" s="58"/>
      <c r="H900" s="58"/>
    </row>
    <row r="901" spans="2:8" x14ac:dyDescent="0.25">
      <c r="B901" s="1"/>
      <c r="C901" s="7"/>
      <c r="D901" s="114"/>
      <c r="E901" s="58"/>
      <c r="F901" s="58"/>
      <c r="G901" s="58"/>
      <c r="H901" s="58"/>
    </row>
    <row r="902" spans="2:8" x14ac:dyDescent="0.25">
      <c r="B902" s="1"/>
      <c r="C902" s="7"/>
      <c r="D902" s="114"/>
      <c r="E902" s="58"/>
      <c r="F902" s="58"/>
      <c r="G902" s="58"/>
      <c r="H902" s="58"/>
    </row>
    <row r="903" spans="2:8" x14ac:dyDescent="0.25">
      <c r="B903" s="1"/>
      <c r="C903" s="7"/>
      <c r="D903" s="114"/>
      <c r="E903" s="58"/>
      <c r="F903" s="58"/>
      <c r="G903" s="58"/>
      <c r="H903" s="58"/>
    </row>
    <row r="904" spans="2:8" x14ac:dyDescent="0.25">
      <c r="B904" s="1"/>
      <c r="C904" s="7"/>
      <c r="D904" s="114"/>
      <c r="E904" s="58"/>
      <c r="F904" s="58"/>
      <c r="G904" s="58"/>
      <c r="H904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F21"/>
  <sheetViews>
    <sheetView workbookViewId="0">
      <selection activeCell="E26" sqref="E26"/>
    </sheetView>
  </sheetViews>
  <sheetFormatPr baseColWidth="10" defaultRowHeight="15" x14ac:dyDescent="0.25"/>
  <cols>
    <col min="2" max="2" width="23.42578125" customWidth="1"/>
    <col min="3" max="3" width="19.7109375" style="189" bestFit="1" customWidth="1"/>
    <col min="4" max="6" width="11.42578125" style="189" customWidth="1"/>
  </cols>
  <sheetData>
    <row r="4" spans="2:6" ht="18.75" x14ac:dyDescent="0.3">
      <c r="B4" s="193" t="s">
        <v>526</v>
      </c>
    </row>
    <row r="5" spans="2:6" ht="18.75" x14ac:dyDescent="0.3">
      <c r="D5" s="194" t="s">
        <v>528</v>
      </c>
      <c r="E5" s="194" t="s">
        <v>529</v>
      </c>
      <c r="F5" s="194" t="s">
        <v>535</v>
      </c>
    </row>
    <row r="6" spans="2:6" ht="15.75" x14ac:dyDescent="0.25">
      <c r="B6" s="196" t="s">
        <v>527</v>
      </c>
      <c r="C6" s="197">
        <v>801.4</v>
      </c>
      <c r="D6" s="198">
        <v>801.4</v>
      </c>
      <c r="E6" s="198"/>
      <c r="F6" s="198"/>
    </row>
    <row r="7" spans="2:6" ht="15.75" x14ac:dyDescent="0.25">
      <c r="B7" s="196" t="s">
        <v>530</v>
      </c>
      <c r="C7" s="197">
        <f>37.55*2</f>
        <v>75.099999999999994</v>
      </c>
      <c r="D7" s="198"/>
      <c r="E7" s="198">
        <v>37.549999999999997</v>
      </c>
      <c r="F7" s="198"/>
    </row>
    <row r="8" spans="2:6" ht="15.75" x14ac:dyDescent="0.25">
      <c r="B8" s="196" t="s">
        <v>531</v>
      </c>
      <c r="C8" s="197">
        <f>143.5*2</f>
        <v>287</v>
      </c>
      <c r="D8" s="198"/>
      <c r="E8" s="198">
        <v>143.5</v>
      </c>
      <c r="F8" s="198"/>
    </row>
    <row r="9" spans="2:6" ht="15.75" x14ac:dyDescent="0.25">
      <c r="B9" s="196" t="s">
        <v>532</v>
      </c>
      <c r="C9" s="197">
        <f>143.8*2</f>
        <v>287.60000000000002</v>
      </c>
      <c r="D9" s="198"/>
      <c r="E9" s="198">
        <v>143.80000000000001</v>
      </c>
      <c r="F9" s="198"/>
    </row>
    <row r="10" spans="2:6" ht="15.75" x14ac:dyDescent="0.25">
      <c r="B10" s="196" t="s">
        <v>533</v>
      </c>
      <c r="C10" s="197">
        <v>120</v>
      </c>
      <c r="D10" s="198">
        <v>120</v>
      </c>
      <c r="E10" s="198"/>
      <c r="F10" s="198"/>
    </row>
    <row r="11" spans="2:6" ht="15.75" x14ac:dyDescent="0.25">
      <c r="B11" s="196" t="s">
        <v>534</v>
      </c>
      <c r="C11" s="197">
        <v>49.5</v>
      </c>
      <c r="D11" s="198"/>
      <c r="E11" s="198"/>
      <c r="F11" s="198">
        <v>31</v>
      </c>
    </row>
    <row r="12" spans="2:6" ht="15.75" x14ac:dyDescent="0.25">
      <c r="B12" s="196" t="s">
        <v>536</v>
      </c>
      <c r="C12" s="197">
        <f>17.8*2</f>
        <v>35.6</v>
      </c>
      <c r="D12" s="198"/>
      <c r="E12" s="198">
        <v>17.8</v>
      </c>
      <c r="F12" s="198"/>
    </row>
    <row r="13" spans="2:6" ht="15.75" x14ac:dyDescent="0.25">
      <c r="B13" s="196" t="s">
        <v>537</v>
      </c>
      <c r="C13" s="197">
        <v>20</v>
      </c>
      <c r="D13" s="198">
        <v>20</v>
      </c>
      <c r="E13" s="198"/>
      <c r="F13" s="198"/>
    </row>
    <row r="14" spans="2:6" ht="16.5" thickBot="1" x14ac:dyDescent="0.3">
      <c r="C14" s="190"/>
      <c r="D14" s="195">
        <f>SUM(D6:D13)</f>
        <v>941.4</v>
      </c>
      <c r="E14" s="195">
        <f>SUM(E6:E13)</f>
        <v>342.65000000000003</v>
      </c>
      <c r="F14" s="195">
        <f>SUM(F6:F13)</f>
        <v>31</v>
      </c>
    </row>
    <row r="15" spans="2:6" ht="19.5" thickBot="1" x14ac:dyDescent="0.3">
      <c r="C15" s="190"/>
      <c r="D15" s="405">
        <f>+D14+E14+F14</f>
        <v>1315.05</v>
      </c>
      <c r="E15" s="406"/>
      <c r="F15" s="407"/>
    </row>
    <row r="16" spans="2:6" x14ac:dyDescent="0.25">
      <c r="C16" s="190"/>
      <c r="D16" s="190"/>
      <c r="E16" s="190"/>
      <c r="F16" s="190"/>
    </row>
    <row r="17" spans="2:6" x14ac:dyDescent="0.25">
      <c r="C17" s="190"/>
      <c r="D17" s="190"/>
      <c r="E17" s="190"/>
      <c r="F17" s="190"/>
    </row>
    <row r="18" spans="2:6" x14ac:dyDescent="0.25">
      <c r="B18" s="188" t="s">
        <v>538</v>
      </c>
      <c r="C18" s="191">
        <v>825</v>
      </c>
      <c r="D18" s="190"/>
      <c r="E18" s="190"/>
      <c r="F18" s="190"/>
    </row>
    <row r="19" spans="2:6" x14ac:dyDescent="0.25">
      <c r="B19" s="188" t="s">
        <v>539</v>
      </c>
      <c r="C19" s="191">
        <v>875</v>
      </c>
      <c r="D19" s="190"/>
      <c r="E19" s="190"/>
      <c r="F19" s="190"/>
    </row>
    <row r="20" spans="2:6" x14ac:dyDescent="0.25">
      <c r="C20" s="190"/>
      <c r="D20" s="190"/>
      <c r="E20" s="190"/>
      <c r="F20" s="190"/>
    </row>
    <row r="21" spans="2:6" ht="18.75" x14ac:dyDescent="0.3">
      <c r="B21" s="192" t="s">
        <v>540</v>
      </c>
      <c r="C21" s="199">
        <f>+C19*D15</f>
        <v>1150668.75</v>
      </c>
      <c r="D21" s="190"/>
      <c r="E21" s="190"/>
      <c r="F21" s="190"/>
    </row>
  </sheetData>
  <mergeCells count="1">
    <mergeCell ref="D15:F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E22"/>
  <sheetViews>
    <sheetView workbookViewId="0">
      <selection activeCell="C4" sqref="C4"/>
    </sheetView>
  </sheetViews>
  <sheetFormatPr baseColWidth="10" defaultRowHeight="15" x14ac:dyDescent="0.25"/>
  <cols>
    <col min="2" max="2" width="30.5703125" customWidth="1"/>
  </cols>
  <sheetData>
    <row r="3" spans="2:5" x14ac:dyDescent="0.25">
      <c r="B3" s="196"/>
      <c r="C3" s="196"/>
      <c r="D3" s="196" t="s">
        <v>1509</v>
      </c>
      <c r="E3" s="196" t="s">
        <v>1510</v>
      </c>
    </row>
    <row r="4" spans="2:5" x14ac:dyDescent="0.25">
      <c r="B4" s="196" t="s">
        <v>1506</v>
      </c>
      <c r="C4" s="319">
        <v>280762</v>
      </c>
      <c r="D4" s="196"/>
      <c r="E4" s="196">
        <f>+C4</f>
        <v>280762</v>
      </c>
    </row>
    <row r="5" spans="2:5" x14ac:dyDescent="0.25">
      <c r="B5" s="196" t="s">
        <v>1507</v>
      </c>
      <c r="C5" s="196"/>
      <c r="D5" s="196">
        <v>8000</v>
      </c>
      <c r="E5" s="196">
        <f>+E4-D5</f>
        <v>272762</v>
      </c>
    </row>
    <row r="6" spans="2:5" x14ac:dyDescent="0.25">
      <c r="B6" s="196" t="s">
        <v>1508</v>
      </c>
      <c r="C6" s="196"/>
      <c r="D6" s="196">
        <v>8000</v>
      </c>
      <c r="E6" s="196">
        <f>+E5-D6</f>
        <v>264762</v>
      </c>
    </row>
    <row r="7" spans="2:5" x14ac:dyDescent="0.25">
      <c r="B7" s="196" t="s">
        <v>1511</v>
      </c>
      <c r="C7" s="196"/>
      <c r="D7" s="196">
        <v>8000</v>
      </c>
      <c r="E7" s="196">
        <f>+E6-D7</f>
        <v>256762</v>
      </c>
    </row>
    <row r="8" spans="2:5" x14ac:dyDescent="0.25">
      <c r="B8" s="196" t="s">
        <v>1512</v>
      </c>
      <c r="C8" s="196"/>
      <c r="D8" s="196">
        <v>8000</v>
      </c>
      <c r="E8" s="196">
        <f t="shared" ref="E8:E11" si="0">+E7-D8</f>
        <v>248762</v>
      </c>
    </row>
    <row r="9" spans="2:5" x14ac:dyDescent="0.25">
      <c r="B9" s="196" t="s">
        <v>1513</v>
      </c>
      <c r="C9" s="196"/>
      <c r="D9" s="196">
        <v>16000</v>
      </c>
      <c r="E9" s="196">
        <f t="shared" si="0"/>
        <v>232762</v>
      </c>
    </row>
    <row r="10" spans="2:5" x14ac:dyDescent="0.25">
      <c r="B10" s="196" t="s">
        <v>1514</v>
      </c>
      <c r="C10" s="196"/>
      <c r="D10" s="196">
        <v>16000</v>
      </c>
      <c r="E10" s="196">
        <f t="shared" si="0"/>
        <v>216762</v>
      </c>
    </row>
    <row r="11" spans="2:5" x14ac:dyDescent="0.25">
      <c r="B11" s="196" t="s">
        <v>1515</v>
      </c>
      <c r="C11" s="196"/>
      <c r="D11" s="196">
        <v>16000</v>
      </c>
      <c r="E11" s="196">
        <f t="shared" si="0"/>
        <v>200762</v>
      </c>
    </row>
    <row r="12" spans="2:5" x14ac:dyDescent="0.25">
      <c r="B12" s="196"/>
      <c r="C12" s="196"/>
      <c r="D12" s="196"/>
      <c r="E12" s="196"/>
    </row>
    <row r="13" spans="2:5" x14ac:dyDescent="0.25">
      <c r="B13" s="196"/>
      <c r="C13" s="196"/>
      <c r="D13" s="196"/>
      <c r="E13" s="196"/>
    </row>
    <row r="14" spans="2:5" x14ac:dyDescent="0.25">
      <c r="B14" s="196"/>
      <c r="C14" s="196"/>
      <c r="D14" s="196"/>
      <c r="E14" s="196"/>
    </row>
    <row r="15" spans="2:5" x14ac:dyDescent="0.25">
      <c r="B15" s="196"/>
      <c r="C15" s="196"/>
      <c r="D15" s="196"/>
      <c r="E15" s="196"/>
    </row>
    <row r="16" spans="2:5" x14ac:dyDescent="0.25">
      <c r="B16" s="196"/>
      <c r="C16" s="196"/>
      <c r="D16" s="196"/>
      <c r="E16" s="196"/>
    </row>
    <row r="17" spans="2:5" x14ac:dyDescent="0.25">
      <c r="B17" s="196"/>
      <c r="C17" s="196"/>
      <c r="D17" s="196"/>
      <c r="E17" s="196"/>
    </row>
    <row r="22" spans="2:5" x14ac:dyDescent="0.25">
      <c r="C22">
        <f>SUM(C4:C17)</f>
        <v>280762</v>
      </c>
      <c r="D22" s="188">
        <f>SUM(D4:D17)</f>
        <v>80000</v>
      </c>
      <c r="E22">
        <f>+C22-D22</f>
        <v>200762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61"/>
  <sheetViews>
    <sheetView zoomScale="115" zoomScaleNormal="115" zoomScalePageLayoutView="115" workbookViewId="0">
      <pane xSplit="3" ySplit="4" topLeftCell="G534" activePane="bottomRight" state="frozen"/>
      <selection pane="topRight" activeCell="D1" sqref="D1"/>
      <selection pane="bottomLeft" activeCell="A5" sqref="A5"/>
      <selection pane="bottomRight" activeCell="B547" sqref="B547"/>
    </sheetView>
  </sheetViews>
  <sheetFormatPr baseColWidth="10" defaultColWidth="15.140625" defaultRowHeight="15" customHeight="1" x14ac:dyDescent="0.25"/>
  <cols>
    <col min="1" max="1" width="9.28515625" customWidth="1"/>
    <col min="2" max="2" width="12.85546875" customWidth="1"/>
    <col min="3" max="3" width="42.85546875" customWidth="1"/>
    <col min="4" max="4" width="14.28515625" customWidth="1"/>
    <col min="5" max="5" width="15.28515625" style="46" customWidth="1"/>
    <col min="6" max="6" width="17.28515625" style="135" customWidth="1"/>
    <col min="7" max="7" width="19" style="46" customWidth="1"/>
    <col min="8" max="10" width="19" style="62" customWidth="1"/>
    <col min="11" max="11" width="21.7109375" style="46" customWidth="1"/>
    <col min="12" max="12" width="15.28515625" style="62" customWidth="1"/>
    <col min="13" max="14" width="14.28515625" style="188" customWidth="1"/>
    <col min="15" max="15" width="17.28515625" customWidth="1"/>
    <col min="16" max="28" width="9.28515625" customWidth="1"/>
  </cols>
  <sheetData>
    <row r="1" spans="2:14" x14ac:dyDescent="0.25">
      <c r="B1" s="1"/>
      <c r="C1" s="2"/>
      <c r="D1" s="3"/>
      <c r="E1" s="40"/>
      <c r="F1" s="125"/>
      <c r="G1" s="40"/>
      <c r="H1" s="58"/>
      <c r="I1" s="58"/>
      <c r="J1" s="58"/>
      <c r="K1" s="40"/>
      <c r="L1" s="58"/>
      <c r="M1" s="3"/>
      <c r="N1" s="3"/>
    </row>
    <row r="2" spans="2:14" x14ac:dyDescent="0.25">
      <c r="B2" s="1"/>
      <c r="C2" s="2"/>
      <c r="D2" s="3"/>
      <c r="E2" s="40"/>
      <c r="F2" s="125"/>
      <c r="G2" s="40"/>
      <c r="H2" s="58"/>
      <c r="I2" s="58"/>
      <c r="J2" s="58"/>
      <c r="K2" s="40"/>
      <c r="L2" s="58"/>
      <c r="M2" s="3"/>
      <c r="N2" s="3"/>
    </row>
    <row r="3" spans="2:14" ht="15.75" thickBot="1" x14ac:dyDescent="0.3">
      <c r="B3" s="1"/>
      <c r="C3" s="2"/>
      <c r="D3" s="3"/>
      <c r="E3" s="40"/>
      <c r="F3" s="125"/>
      <c r="G3" s="40"/>
      <c r="H3" s="58"/>
      <c r="I3" s="58"/>
      <c r="J3" s="58"/>
      <c r="K3" s="40"/>
      <c r="L3" s="58"/>
      <c r="M3" s="3"/>
      <c r="N3" s="3"/>
    </row>
    <row r="4" spans="2:14" ht="47.25" customHeight="1" thickBot="1" x14ac:dyDescent="0.3">
      <c r="B4" s="270" t="s">
        <v>0</v>
      </c>
      <c r="C4" s="271" t="s">
        <v>1</v>
      </c>
      <c r="D4" s="272" t="s">
        <v>2</v>
      </c>
      <c r="E4" s="273" t="s">
        <v>3</v>
      </c>
      <c r="F4" s="274" t="s">
        <v>4</v>
      </c>
      <c r="G4" s="273" t="s">
        <v>635</v>
      </c>
      <c r="H4" s="275" t="s">
        <v>636</v>
      </c>
      <c r="I4" s="275" t="s">
        <v>637</v>
      </c>
      <c r="J4" s="275" t="s">
        <v>638</v>
      </c>
      <c r="K4" s="276" t="s">
        <v>5</v>
      </c>
      <c r="L4" s="273" t="s">
        <v>3</v>
      </c>
      <c r="M4" s="277" t="s">
        <v>853</v>
      </c>
      <c r="N4" s="277" t="s">
        <v>854</v>
      </c>
    </row>
    <row r="5" spans="2:14" x14ac:dyDescent="0.25">
      <c r="B5" s="16">
        <v>42478</v>
      </c>
      <c r="C5" s="17" t="s">
        <v>6</v>
      </c>
      <c r="D5" s="18">
        <v>53000</v>
      </c>
      <c r="E5" s="43">
        <v>14.61</v>
      </c>
      <c r="F5" s="127">
        <f>+D5*E5</f>
        <v>774330</v>
      </c>
      <c r="G5" s="43"/>
      <c r="H5" s="59"/>
      <c r="I5" s="59"/>
      <c r="J5" s="59"/>
      <c r="K5" s="43">
        <f>+F5-G5</f>
        <v>774330</v>
      </c>
      <c r="L5" s="59">
        <v>14.41</v>
      </c>
      <c r="M5" s="19">
        <f>(G5+H5+I5)/L5</f>
        <v>0</v>
      </c>
      <c r="N5" s="19">
        <f>+J5/L5</f>
        <v>0</v>
      </c>
    </row>
    <row r="6" spans="2:14" x14ac:dyDescent="0.25">
      <c r="B6" s="11">
        <v>42495</v>
      </c>
      <c r="C6" s="5" t="s">
        <v>7</v>
      </c>
      <c r="D6" s="13"/>
      <c r="E6" s="44"/>
      <c r="F6" s="128"/>
      <c r="G6" s="44">
        <v>10433.93</v>
      </c>
      <c r="H6" s="60"/>
      <c r="I6" s="60"/>
      <c r="J6" s="60"/>
      <c r="K6" s="44">
        <f>+K5+F6-G6-J6-H6-I6</f>
        <v>763896.07</v>
      </c>
      <c r="L6" s="60">
        <v>14.18</v>
      </c>
      <c r="M6" s="19">
        <f t="shared" ref="M6:M69" si="0">(G6+H6+I6)/L6</f>
        <v>735.8201692524683</v>
      </c>
      <c r="N6" s="19">
        <f t="shared" ref="N6:N69" si="1">+J6/L6</f>
        <v>0</v>
      </c>
    </row>
    <row r="7" spans="2:14" x14ac:dyDescent="0.25">
      <c r="B7" s="11">
        <v>42495</v>
      </c>
      <c r="C7" s="12" t="s">
        <v>8</v>
      </c>
      <c r="D7" s="13">
        <v>6944</v>
      </c>
      <c r="E7" s="44">
        <v>14.38</v>
      </c>
      <c r="F7" s="128">
        <f>+D7*E7</f>
        <v>99854.720000000001</v>
      </c>
      <c r="G7" s="44"/>
      <c r="H7" s="60"/>
      <c r="I7" s="60"/>
      <c r="J7" s="60"/>
      <c r="K7" s="60">
        <f t="shared" ref="K7:K70" si="2">+K6+F7-G7-J7-H7-I7</f>
        <v>863750.78999999992</v>
      </c>
      <c r="L7" s="60">
        <v>14.18</v>
      </c>
      <c r="M7" s="19">
        <f t="shared" si="0"/>
        <v>0</v>
      </c>
      <c r="N7" s="19">
        <f t="shared" si="1"/>
        <v>0</v>
      </c>
    </row>
    <row r="8" spans="2:14" x14ac:dyDescent="0.25">
      <c r="B8" s="11">
        <v>42495</v>
      </c>
      <c r="C8" s="12" t="s">
        <v>18</v>
      </c>
      <c r="D8" s="13">
        <v>7083</v>
      </c>
      <c r="E8" s="44">
        <v>14.38</v>
      </c>
      <c r="F8" s="128">
        <f>+D8*E8</f>
        <v>101853.54000000001</v>
      </c>
      <c r="G8" s="44"/>
      <c r="H8" s="60"/>
      <c r="I8" s="60"/>
      <c r="J8" s="60"/>
      <c r="K8" s="60">
        <f t="shared" si="2"/>
        <v>965604.33</v>
      </c>
      <c r="L8" s="60">
        <v>14.18</v>
      </c>
      <c r="M8" s="19">
        <f t="shared" si="0"/>
        <v>0</v>
      </c>
      <c r="N8" s="19">
        <f t="shared" si="1"/>
        <v>0</v>
      </c>
    </row>
    <row r="9" spans="2:14" x14ac:dyDescent="0.25">
      <c r="B9" s="9">
        <v>42496</v>
      </c>
      <c r="C9" s="5" t="s">
        <v>9</v>
      </c>
      <c r="D9" s="13"/>
      <c r="E9" s="44"/>
      <c r="F9" s="128"/>
      <c r="G9" s="45"/>
      <c r="H9" s="61">
        <v>40000</v>
      </c>
      <c r="I9" s="61"/>
      <c r="J9" s="61"/>
      <c r="K9" s="60">
        <f t="shared" si="2"/>
        <v>925604.33</v>
      </c>
      <c r="L9" s="60">
        <v>14.14</v>
      </c>
      <c r="M9" s="19">
        <f t="shared" si="0"/>
        <v>2828.8543140028287</v>
      </c>
      <c r="N9" s="19">
        <f t="shared" si="1"/>
        <v>0</v>
      </c>
    </row>
    <row r="10" spans="2:14" x14ac:dyDescent="0.25">
      <c r="B10" s="9">
        <v>42496</v>
      </c>
      <c r="C10" s="5" t="s">
        <v>10</v>
      </c>
      <c r="D10" s="13"/>
      <c r="E10" s="44"/>
      <c r="F10" s="128"/>
      <c r="G10" s="45">
        <v>30000</v>
      </c>
      <c r="H10" s="61"/>
      <c r="I10" s="61"/>
      <c r="J10" s="61"/>
      <c r="K10" s="60">
        <f t="shared" si="2"/>
        <v>895604.33</v>
      </c>
      <c r="L10" s="60">
        <v>14.14</v>
      </c>
      <c r="M10" s="19">
        <f t="shared" si="0"/>
        <v>2121.6407355021215</v>
      </c>
      <c r="N10" s="19">
        <f t="shared" si="1"/>
        <v>0</v>
      </c>
    </row>
    <row r="11" spans="2:14" x14ac:dyDescent="0.25">
      <c r="B11" s="9">
        <v>42498</v>
      </c>
      <c r="C11" s="5" t="s">
        <v>7</v>
      </c>
      <c r="D11" s="13"/>
      <c r="E11" s="44"/>
      <c r="F11" s="128"/>
      <c r="G11" s="45">
        <v>814.4</v>
      </c>
      <c r="H11" s="61"/>
      <c r="I11" s="61"/>
      <c r="J11" s="61"/>
      <c r="K11" s="60">
        <f t="shared" si="2"/>
        <v>894789.92999999993</v>
      </c>
      <c r="L11" s="60">
        <v>14.14</v>
      </c>
      <c r="M11" s="19">
        <f t="shared" si="0"/>
        <v>57.595473833097593</v>
      </c>
      <c r="N11" s="19">
        <f t="shared" si="1"/>
        <v>0</v>
      </c>
    </row>
    <row r="12" spans="2:14" x14ac:dyDescent="0.25">
      <c r="B12" s="9">
        <v>42517</v>
      </c>
      <c r="C12" s="5" t="s">
        <v>191</v>
      </c>
      <c r="D12" s="13"/>
      <c r="E12" s="44"/>
      <c r="F12" s="128"/>
      <c r="G12" s="45">
        <v>20000</v>
      </c>
      <c r="H12" s="61"/>
      <c r="I12" s="61"/>
      <c r="J12" s="61"/>
      <c r="K12" s="60">
        <f t="shared" si="2"/>
        <v>874789.92999999993</v>
      </c>
      <c r="L12" s="60">
        <v>14.27</v>
      </c>
      <c r="M12" s="19">
        <f t="shared" si="0"/>
        <v>1401.5416958654521</v>
      </c>
      <c r="N12" s="19">
        <f t="shared" si="1"/>
        <v>0</v>
      </c>
    </row>
    <row r="13" spans="2:14" x14ac:dyDescent="0.25">
      <c r="B13" s="9">
        <v>42521</v>
      </c>
      <c r="C13" s="5" t="s">
        <v>11</v>
      </c>
      <c r="D13" s="13"/>
      <c r="E13" s="44"/>
      <c r="F13" s="128"/>
      <c r="G13" s="45">
        <v>17184</v>
      </c>
      <c r="H13" s="61"/>
      <c r="I13" s="61"/>
      <c r="J13" s="61"/>
      <c r="K13" s="60">
        <f t="shared" si="2"/>
        <v>857605.92999999993</v>
      </c>
      <c r="L13" s="60">
        <v>14.11</v>
      </c>
      <c r="M13" s="19">
        <f t="shared" si="0"/>
        <v>1217.8596739900779</v>
      </c>
      <c r="N13" s="19">
        <f t="shared" si="1"/>
        <v>0</v>
      </c>
    </row>
    <row r="14" spans="2:14" x14ac:dyDescent="0.25">
      <c r="B14" s="5"/>
      <c r="C14" s="5" t="s">
        <v>12</v>
      </c>
      <c r="D14" s="13"/>
      <c r="E14" s="44"/>
      <c r="F14" s="128"/>
      <c r="G14" s="45">
        <v>653000</v>
      </c>
      <c r="H14" s="61"/>
      <c r="I14" s="61"/>
      <c r="J14" s="61"/>
      <c r="K14" s="60">
        <f t="shared" si="2"/>
        <v>204605.92999999993</v>
      </c>
      <c r="L14" s="60">
        <v>14.11</v>
      </c>
      <c r="M14" s="19">
        <f t="shared" si="0"/>
        <v>46279.234585400431</v>
      </c>
      <c r="N14" s="19">
        <f t="shared" si="1"/>
        <v>0</v>
      </c>
    </row>
    <row r="15" spans="2:14" x14ac:dyDescent="0.25">
      <c r="B15" s="5"/>
      <c r="C15" s="5" t="s">
        <v>13</v>
      </c>
      <c r="D15" s="13"/>
      <c r="E15" s="44"/>
      <c r="F15" s="128"/>
      <c r="G15" s="45">
        <v>51000</v>
      </c>
      <c r="H15" s="61"/>
      <c r="I15" s="61"/>
      <c r="J15" s="61"/>
      <c r="K15" s="60">
        <f t="shared" si="2"/>
        <v>153605.92999999993</v>
      </c>
      <c r="L15" s="60">
        <v>14.11</v>
      </c>
      <c r="M15" s="19">
        <f t="shared" si="0"/>
        <v>3614.4578313253014</v>
      </c>
      <c r="N15" s="19">
        <f t="shared" si="1"/>
        <v>0</v>
      </c>
    </row>
    <row r="16" spans="2:14" x14ac:dyDescent="0.25">
      <c r="B16" s="6"/>
      <c r="C16" s="5" t="s">
        <v>14</v>
      </c>
      <c r="D16" s="13"/>
      <c r="E16" s="44"/>
      <c r="F16" s="128"/>
      <c r="G16" s="45"/>
      <c r="H16" s="61"/>
      <c r="I16" s="61">
        <v>2700</v>
      </c>
      <c r="J16" s="61"/>
      <c r="K16" s="60">
        <f t="shared" si="2"/>
        <v>150905.92999999993</v>
      </c>
      <c r="L16" s="60">
        <v>14.11</v>
      </c>
      <c r="M16" s="19">
        <f t="shared" si="0"/>
        <v>191.35364989369242</v>
      </c>
      <c r="N16" s="19">
        <f t="shared" si="1"/>
        <v>0</v>
      </c>
    </row>
    <row r="17" spans="2:14" x14ac:dyDescent="0.25">
      <c r="B17" s="6"/>
      <c r="C17" s="5" t="s">
        <v>7</v>
      </c>
      <c r="D17" s="13"/>
      <c r="E17" s="44"/>
      <c r="F17" s="128"/>
      <c r="G17" s="45">
        <v>6585</v>
      </c>
      <c r="H17" s="61"/>
      <c r="I17" s="61"/>
      <c r="J17" s="61"/>
      <c r="K17" s="60">
        <f t="shared" si="2"/>
        <v>144320.92999999993</v>
      </c>
      <c r="L17" s="60">
        <v>14.11</v>
      </c>
      <c r="M17" s="19">
        <f t="shared" si="0"/>
        <v>466.69029057406095</v>
      </c>
      <c r="N17" s="19">
        <f t="shared" si="1"/>
        <v>0</v>
      </c>
    </row>
    <row r="18" spans="2:14" x14ac:dyDescent="0.25">
      <c r="B18" s="6"/>
      <c r="C18" s="5" t="s">
        <v>11</v>
      </c>
      <c r="D18" s="13"/>
      <c r="E18" s="44"/>
      <c r="F18" s="128"/>
      <c r="G18" s="45">
        <v>19700</v>
      </c>
      <c r="H18" s="61"/>
      <c r="I18" s="61"/>
      <c r="J18" s="61"/>
      <c r="K18" s="60">
        <f t="shared" si="2"/>
        <v>124620.92999999993</v>
      </c>
      <c r="L18" s="60">
        <v>14.11</v>
      </c>
      <c r="M18" s="19">
        <f t="shared" si="0"/>
        <v>1396.1729270021262</v>
      </c>
      <c r="N18" s="19">
        <f t="shared" si="1"/>
        <v>0</v>
      </c>
    </row>
    <row r="19" spans="2:14" x14ac:dyDescent="0.25">
      <c r="B19" s="10">
        <v>42523</v>
      </c>
      <c r="C19" s="5" t="s">
        <v>15</v>
      </c>
      <c r="D19" s="13"/>
      <c r="E19" s="44"/>
      <c r="F19" s="128"/>
      <c r="G19" s="45"/>
      <c r="H19" s="61"/>
      <c r="I19" s="61"/>
      <c r="J19" s="61">
        <v>685.73</v>
      </c>
      <c r="K19" s="60">
        <f t="shared" si="2"/>
        <v>123935.19999999994</v>
      </c>
      <c r="L19" s="60">
        <v>13.96</v>
      </c>
      <c r="M19" s="19">
        <f t="shared" si="0"/>
        <v>0</v>
      </c>
      <c r="N19" s="19">
        <f t="shared" si="1"/>
        <v>49.121060171919773</v>
      </c>
    </row>
    <row r="20" spans="2:14" x14ac:dyDescent="0.25">
      <c r="B20" s="10">
        <v>42524</v>
      </c>
      <c r="C20" s="5" t="s">
        <v>16</v>
      </c>
      <c r="D20" s="13"/>
      <c r="E20" s="44"/>
      <c r="F20" s="128"/>
      <c r="G20" s="45"/>
      <c r="H20" s="61">
        <v>50000</v>
      </c>
      <c r="I20" s="61"/>
      <c r="J20" s="61"/>
      <c r="K20" s="60">
        <f t="shared" si="2"/>
        <v>73935.199999999939</v>
      </c>
      <c r="L20" s="60">
        <v>13.88</v>
      </c>
      <c r="M20" s="19">
        <f t="shared" si="0"/>
        <v>3602.3054755043227</v>
      </c>
      <c r="N20" s="19">
        <f t="shared" si="1"/>
        <v>0</v>
      </c>
    </row>
    <row r="21" spans="2:14" x14ac:dyDescent="0.25">
      <c r="B21" s="10">
        <v>42524</v>
      </c>
      <c r="C21" s="5" t="s">
        <v>27</v>
      </c>
      <c r="D21" s="13"/>
      <c r="E21" s="44"/>
      <c r="F21" s="128"/>
      <c r="G21" s="45"/>
      <c r="H21" s="61"/>
      <c r="I21" s="61"/>
      <c r="J21" s="61">
        <v>13000</v>
      </c>
      <c r="K21" s="60">
        <f t="shared" si="2"/>
        <v>60935.199999999939</v>
      </c>
      <c r="L21" s="60">
        <v>13.88</v>
      </c>
      <c r="M21" s="19">
        <f t="shared" si="0"/>
        <v>0</v>
      </c>
      <c r="N21" s="19">
        <f t="shared" si="1"/>
        <v>936.59942363112384</v>
      </c>
    </row>
    <row r="22" spans="2:14" x14ac:dyDescent="0.25">
      <c r="B22" s="10">
        <v>42531</v>
      </c>
      <c r="C22" s="5" t="s">
        <v>190</v>
      </c>
      <c r="D22" s="13"/>
      <c r="E22" s="44"/>
      <c r="F22" s="128"/>
      <c r="G22" s="45"/>
      <c r="H22" s="61">
        <v>32470.14</v>
      </c>
      <c r="I22" s="61"/>
      <c r="J22" s="61"/>
      <c r="K22" s="60">
        <f t="shared" si="2"/>
        <v>28465.059999999939</v>
      </c>
      <c r="L22" s="60">
        <v>13.91</v>
      </c>
      <c r="M22" s="19">
        <f t="shared" si="0"/>
        <v>2334.3019410496045</v>
      </c>
      <c r="N22" s="19">
        <f t="shared" si="1"/>
        <v>0</v>
      </c>
    </row>
    <row r="23" spans="2:14" x14ac:dyDescent="0.25">
      <c r="B23" s="10"/>
      <c r="C23" s="5" t="s">
        <v>17</v>
      </c>
      <c r="D23" s="13"/>
      <c r="E23" s="44"/>
      <c r="F23" s="128"/>
      <c r="G23" s="45"/>
      <c r="H23" s="61">
        <v>32500</v>
      </c>
      <c r="I23" s="61"/>
      <c r="J23" s="61"/>
      <c r="K23" s="60">
        <f t="shared" si="2"/>
        <v>-4034.9400000000605</v>
      </c>
      <c r="L23" s="60">
        <v>13.91</v>
      </c>
      <c r="M23" s="19">
        <f t="shared" si="0"/>
        <v>2336.4485981308412</v>
      </c>
      <c r="N23" s="19">
        <f t="shared" si="1"/>
        <v>0</v>
      </c>
    </row>
    <row r="24" spans="2:14" x14ac:dyDescent="0.25">
      <c r="B24" s="10">
        <v>42531</v>
      </c>
      <c r="C24" s="5" t="s">
        <v>11</v>
      </c>
      <c r="D24" s="13"/>
      <c r="E24" s="44"/>
      <c r="F24" s="128"/>
      <c r="G24" s="45">
        <v>24000</v>
      </c>
      <c r="H24" s="61"/>
      <c r="I24" s="61"/>
      <c r="J24" s="61"/>
      <c r="K24" s="60">
        <f t="shared" si="2"/>
        <v>-28034.940000000061</v>
      </c>
      <c r="L24" s="60">
        <v>13.91</v>
      </c>
      <c r="M24" s="19">
        <f t="shared" si="0"/>
        <v>1725.3774263120058</v>
      </c>
      <c r="N24" s="19">
        <f t="shared" si="1"/>
        <v>0</v>
      </c>
    </row>
    <row r="25" spans="2:14" x14ac:dyDescent="0.25">
      <c r="B25" s="11">
        <v>42537</v>
      </c>
      <c r="C25" s="12" t="s">
        <v>20</v>
      </c>
      <c r="D25" s="13">
        <v>2816</v>
      </c>
      <c r="E25" s="44">
        <v>14.22</v>
      </c>
      <c r="F25" s="128">
        <f>+D25*E25</f>
        <v>40043.520000000004</v>
      </c>
      <c r="G25" s="44"/>
      <c r="H25" s="60"/>
      <c r="I25" s="60"/>
      <c r="J25" s="60"/>
      <c r="K25" s="60">
        <f t="shared" si="2"/>
        <v>12008.579999999944</v>
      </c>
      <c r="L25" s="60">
        <v>14.02</v>
      </c>
      <c r="M25" s="19">
        <f t="shared" si="0"/>
        <v>0</v>
      </c>
      <c r="N25" s="19">
        <f t="shared" si="1"/>
        <v>0</v>
      </c>
    </row>
    <row r="26" spans="2:14" x14ac:dyDescent="0.25">
      <c r="B26" s="11">
        <v>42539</v>
      </c>
      <c r="C26" s="5" t="s">
        <v>21</v>
      </c>
      <c r="D26" s="13"/>
      <c r="E26" s="44"/>
      <c r="F26" s="128"/>
      <c r="G26" s="44"/>
      <c r="H26" s="60">
        <v>80000</v>
      </c>
      <c r="I26" s="60"/>
      <c r="J26" s="60"/>
      <c r="K26" s="60">
        <f t="shared" si="2"/>
        <v>-67991.420000000056</v>
      </c>
      <c r="L26" s="60">
        <v>14.02</v>
      </c>
      <c r="M26" s="19">
        <f t="shared" si="0"/>
        <v>5706.1340941512126</v>
      </c>
      <c r="N26" s="19">
        <f t="shared" si="1"/>
        <v>0</v>
      </c>
    </row>
    <row r="27" spans="2:14" x14ac:dyDescent="0.25">
      <c r="B27" s="11">
        <v>42544</v>
      </c>
      <c r="C27" s="12" t="s">
        <v>19</v>
      </c>
      <c r="D27" s="13">
        <v>20000</v>
      </c>
      <c r="E27" s="44">
        <v>14.55</v>
      </c>
      <c r="F27" s="128">
        <f>+D27*E27</f>
        <v>291000</v>
      </c>
      <c r="G27" s="44"/>
      <c r="H27" s="60"/>
      <c r="I27" s="60"/>
      <c r="J27" s="60"/>
      <c r="K27" s="60">
        <f t="shared" si="2"/>
        <v>223008.57999999996</v>
      </c>
      <c r="L27" s="60">
        <v>14.5</v>
      </c>
      <c r="M27" s="19">
        <f t="shared" si="0"/>
        <v>0</v>
      </c>
      <c r="N27" s="19">
        <f t="shared" si="1"/>
        <v>0</v>
      </c>
    </row>
    <row r="28" spans="2:14" x14ac:dyDescent="0.25">
      <c r="B28" s="11">
        <v>42544</v>
      </c>
      <c r="C28" s="5" t="s">
        <v>22</v>
      </c>
      <c r="D28" s="13"/>
      <c r="E28" s="44"/>
      <c r="F28" s="128"/>
      <c r="G28" s="45"/>
      <c r="H28" s="61"/>
      <c r="I28" s="61">
        <v>1450</v>
      </c>
      <c r="J28" s="61"/>
      <c r="K28" s="60">
        <f t="shared" si="2"/>
        <v>221558.57999999996</v>
      </c>
      <c r="L28" s="60">
        <v>14.5</v>
      </c>
      <c r="M28" s="19">
        <f t="shared" si="0"/>
        <v>100</v>
      </c>
      <c r="N28" s="19">
        <f t="shared" si="1"/>
        <v>0</v>
      </c>
    </row>
    <row r="29" spans="2:14" x14ac:dyDescent="0.25">
      <c r="B29" s="11">
        <v>42544</v>
      </c>
      <c r="C29" s="5" t="s">
        <v>23</v>
      </c>
      <c r="D29" s="13"/>
      <c r="E29" s="44"/>
      <c r="F29" s="128"/>
      <c r="G29" s="45"/>
      <c r="H29" s="61"/>
      <c r="I29" s="61"/>
      <c r="J29" s="61">
        <v>21000</v>
      </c>
      <c r="K29" s="60">
        <f t="shared" si="2"/>
        <v>200558.57999999996</v>
      </c>
      <c r="L29" s="60">
        <v>14.5</v>
      </c>
      <c r="M29" s="19">
        <f t="shared" si="0"/>
        <v>0</v>
      </c>
      <c r="N29" s="19">
        <f t="shared" si="1"/>
        <v>1448.2758620689656</v>
      </c>
    </row>
    <row r="30" spans="2:14" x14ac:dyDescent="0.25">
      <c r="B30" s="11">
        <v>42544</v>
      </c>
      <c r="C30" s="5" t="s">
        <v>24</v>
      </c>
      <c r="D30" s="13"/>
      <c r="E30" s="44"/>
      <c r="F30" s="128"/>
      <c r="G30" s="45"/>
      <c r="H30" s="61"/>
      <c r="I30" s="61"/>
      <c r="J30" s="61">
        <v>10000</v>
      </c>
      <c r="K30" s="60">
        <f t="shared" si="2"/>
        <v>190558.57999999996</v>
      </c>
      <c r="L30" s="60">
        <v>14.5</v>
      </c>
      <c r="M30" s="19">
        <f t="shared" si="0"/>
        <v>0</v>
      </c>
      <c r="N30" s="19">
        <f t="shared" si="1"/>
        <v>689.65517241379314</v>
      </c>
    </row>
    <row r="31" spans="2:14" x14ac:dyDescent="0.25">
      <c r="B31" s="11">
        <v>42544</v>
      </c>
      <c r="C31" s="5" t="s">
        <v>25</v>
      </c>
      <c r="D31" s="13"/>
      <c r="E31" s="44"/>
      <c r="F31" s="128"/>
      <c r="G31" s="45"/>
      <c r="H31" s="61"/>
      <c r="I31" s="61">
        <v>19700</v>
      </c>
      <c r="J31" s="61"/>
      <c r="K31" s="60">
        <f t="shared" si="2"/>
        <v>170858.57999999996</v>
      </c>
      <c r="L31" s="60">
        <v>14.5</v>
      </c>
      <c r="M31" s="19">
        <f t="shared" si="0"/>
        <v>1358.6206896551723</v>
      </c>
      <c r="N31" s="19">
        <f t="shared" si="1"/>
        <v>0</v>
      </c>
    </row>
    <row r="32" spans="2:14" x14ac:dyDescent="0.25">
      <c r="B32" s="11">
        <v>42544</v>
      </c>
      <c r="C32" s="5" t="s">
        <v>26</v>
      </c>
      <c r="D32" s="13"/>
      <c r="E32" s="44"/>
      <c r="F32" s="128"/>
      <c r="G32" s="45">
        <v>1223</v>
      </c>
      <c r="H32" s="61"/>
      <c r="I32" s="61"/>
      <c r="J32" s="61"/>
      <c r="K32" s="60">
        <f t="shared" si="2"/>
        <v>169635.57999999996</v>
      </c>
      <c r="L32" s="60">
        <v>14.5</v>
      </c>
      <c r="M32" s="19">
        <f t="shared" si="0"/>
        <v>84.34482758620689</v>
      </c>
      <c r="N32" s="19">
        <f t="shared" si="1"/>
        <v>0</v>
      </c>
    </row>
    <row r="33" spans="2:14" x14ac:dyDescent="0.25">
      <c r="B33" s="11">
        <v>42549</v>
      </c>
      <c r="C33" s="5" t="s">
        <v>28</v>
      </c>
      <c r="D33" s="15"/>
      <c r="E33" s="44"/>
      <c r="F33" s="128"/>
      <c r="G33" s="44"/>
      <c r="H33" s="60">
        <v>90000</v>
      </c>
      <c r="I33" s="60"/>
      <c r="J33" s="60"/>
      <c r="K33" s="60">
        <f t="shared" si="2"/>
        <v>79635.579999999958</v>
      </c>
      <c r="L33" s="60">
        <v>14.8</v>
      </c>
      <c r="M33" s="19">
        <f t="shared" si="0"/>
        <v>6081.0810810810808</v>
      </c>
      <c r="N33" s="19">
        <f t="shared" si="1"/>
        <v>0</v>
      </c>
    </row>
    <row r="34" spans="2:14" x14ac:dyDescent="0.25">
      <c r="B34" s="11">
        <v>42549</v>
      </c>
      <c r="C34" s="5" t="s">
        <v>29</v>
      </c>
      <c r="D34" s="15"/>
      <c r="E34" s="44"/>
      <c r="F34" s="128"/>
      <c r="G34" s="44">
        <v>10000</v>
      </c>
      <c r="H34" s="60"/>
      <c r="I34" s="60"/>
      <c r="J34" s="60"/>
      <c r="K34" s="60">
        <f t="shared" si="2"/>
        <v>69635.579999999958</v>
      </c>
      <c r="L34" s="60">
        <v>14.8</v>
      </c>
      <c r="M34" s="19">
        <f t="shared" si="0"/>
        <v>675.67567567567562</v>
      </c>
      <c r="N34" s="19">
        <f t="shared" si="1"/>
        <v>0</v>
      </c>
    </row>
    <row r="35" spans="2:14" x14ac:dyDescent="0.25">
      <c r="B35" s="11">
        <v>42562</v>
      </c>
      <c r="C35" s="5" t="s">
        <v>11</v>
      </c>
      <c r="D35" s="13"/>
      <c r="E35" s="44"/>
      <c r="F35" s="128"/>
      <c r="G35" s="45">
        <v>48214</v>
      </c>
      <c r="H35" s="61"/>
      <c r="I35" s="61"/>
      <c r="J35" s="61"/>
      <c r="K35" s="60">
        <f t="shared" si="2"/>
        <v>21421.579999999958</v>
      </c>
      <c r="L35" s="60">
        <v>14.8</v>
      </c>
      <c r="M35" s="19">
        <f t="shared" si="0"/>
        <v>3257.7027027027025</v>
      </c>
      <c r="N35" s="19">
        <f t="shared" si="1"/>
        <v>0</v>
      </c>
    </row>
    <row r="36" spans="2:14" x14ac:dyDescent="0.25">
      <c r="B36" s="11">
        <v>42562</v>
      </c>
      <c r="C36" s="5" t="s">
        <v>11</v>
      </c>
      <c r="D36" s="13"/>
      <c r="E36" s="44"/>
      <c r="F36" s="128"/>
      <c r="G36" s="45">
        <v>4274</v>
      </c>
      <c r="H36" s="61"/>
      <c r="I36" s="61"/>
      <c r="J36" s="61"/>
      <c r="K36" s="60">
        <f t="shared" si="2"/>
        <v>17147.579999999958</v>
      </c>
      <c r="L36" s="60">
        <v>14.8</v>
      </c>
      <c r="M36" s="19">
        <f t="shared" si="0"/>
        <v>288.78378378378375</v>
      </c>
      <c r="N36" s="19">
        <f t="shared" si="1"/>
        <v>0</v>
      </c>
    </row>
    <row r="37" spans="2:14" x14ac:dyDescent="0.25">
      <c r="B37" s="11">
        <v>42564</v>
      </c>
      <c r="C37" s="5" t="s">
        <v>30</v>
      </c>
      <c r="D37" s="13"/>
      <c r="E37" s="44"/>
      <c r="F37" s="128"/>
      <c r="G37" s="45">
        <v>217000</v>
      </c>
      <c r="H37" s="61"/>
      <c r="I37" s="61"/>
      <c r="J37" s="61"/>
      <c r="K37" s="60">
        <f t="shared" si="2"/>
        <v>-199852.42000000004</v>
      </c>
      <c r="L37" s="60">
        <v>14.8</v>
      </c>
      <c r="M37" s="19">
        <f t="shared" si="0"/>
        <v>14662.162162162162</v>
      </c>
      <c r="N37" s="19">
        <f t="shared" si="1"/>
        <v>0</v>
      </c>
    </row>
    <row r="38" spans="2:14" x14ac:dyDescent="0.25">
      <c r="B38" s="11">
        <v>42564</v>
      </c>
      <c r="C38" s="5" t="s">
        <v>31</v>
      </c>
      <c r="D38" s="13"/>
      <c r="E38" s="44"/>
      <c r="F38" s="128"/>
      <c r="G38" s="45">
        <v>25000</v>
      </c>
      <c r="H38" s="61"/>
      <c r="I38" s="61"/>
      <c r="J38" s="61"/>
      <c r="K38" s="60">
        <f t="shared" si="2"/>
        <v>-224852.42000000004</v>
      </c>
      <c r="L38" s="60">
        <v>14.8</v>
      </c>
      <c r="M38" s="19">
        <f t="shared" si="0"/>
        <v>1689.1891891891892</v>
      </c>
      <c r="N38" s="19">
        <f t="shared" si="1"/>
        <v>0</v>
      </c>
    </row>
    <row r="39" spans="2:14" x14ac:dyDescent="0.25">
      <c r="B39" s="11">
        <v>42565</v>
      </c>
      <c r="C39" s="12" t="s">
        <v>39</v>
      </c>
      <c r="D39" s="13">
        <v>15100</v>
      </c>
      <c r="E39" s="44">
        <v>14.91</v>
      </c>
      <c r="F39" s="128">
        <f>+D39*E39</f>
        <v>225141</v>
      </c>
      <c r="G39" s="44"/>
      <c r="H39" s="60"/>
      <c r="I39" s="60"/>
      <c r="J39" s="60"/>
      <c r="K39" s="60">
        <f t="shared" si="2"/>
        <v>288.57999999995809</v>
      </c>
      <c r="L39" s="60">
        <v>14.8</v>
      </c>
      <c r="M39" s="19">
        <f t="shared" si="0"/>
        <v>0</v>
      </c>
      <c r="N39" s="19">
        <f t="shared" si="1"/>
        <v>0</v>
      </c>
    </row>
    <row r="40" spans="2:14" x14ac:dyDescent="0.25">
      <c r="B40" s="10">
        <v>42566</v>
      </c>
      <c r="C40" s="5" t="s">
        <v>33</v>
      </c>
      <c r="D40" s="13"/>
      <c r="E40" s="44"/>
      <c r="F40" s="128"/>
      <c r="G40" s="45"/>
      <c r="H40" s="61"/>
      <c r="I40" s="61">
        <v>2900</v>
      </c>
      <c r="J40" s="61"/>
      <c r="K40" s="60">
        <f t="shared" si="2"/>
        <v>-2611.4200000000419</v>
      </c>
      <c r="L40" s="60">
        <v>14.9</v>
      </c>
      <c r="M40" s="19">
        <f t="shared" si="0"/>
        <v>194.63087248322148</v>
      </c>
      <c r="N40" s="19">
        <f t="shared" si="1"/>
        <v>0</v>
      </c>
    </row>
    <row r="41" spans="2:14" x14ac:dyDescent="0.25">
      <c r="B41" s="10">
        <v>42566</v>
      </c>
      <c r="C41" s="5" t="s">
        <v>23</v>
      </c>
      <c r="D41" s="13"/>
      <c r="E41" s="44"/>
      <c r="F41" s="128"/>
      <c r="G41" s="45"/>
      <c r="H41" s="61"/>
      <c r="I41" s="61"/>
      <c r="J41" s="61">
        <v>9000</v>
      </c>
      <c r="K41" s="60">
        <f t="shared" si="2"/>
        <v>-11611.420000000042</v>
      </c>
      <c r="L41" s="60">
        <v>14.9</v>
      </c>
      <c r="M41" s="19">
        <f t="shared" si="0"/>
        <v>0</v>
      </c>
      <c r="N41" s="19">
        <f t="shared" si="1"/>
        <v>604.02684563758385</v>
      </c>
    </row>
    <row r="42" spans="2:14" x14ac:dyDescent="0.25">
      <c r="B42" s="10">
        <v>42566</v>
      </c>
      <c r="C42" s="5" t="s">
        <v>24</v>
      </c>
      <c r="D42" s="13"/>
      <c r="E42" s="44"/>
      <c r="F42" s="128"/>
      <c r="G42" s="45"/>
      <c r="H42" s="61"/>
      <c r="I42" s="61"/>
      <c r="J42" s="61">
        <v>5500</v>
      </c>
      <c r="K42" s="60">
        <f t="shared" si="2"/>
        <v>-17111.420000000042</v>
      </c>
      <c r="L42" s="60">
        <v>14.9</v>
      </c>
      <c r="M42" s="19">
        <f t="shared" si="0"/>
        <v>0</v>
      </c>
      <c r="N42" s="19">
        <f t="shared" si="1"/>
        <v>369.1275167785235</v>
      </c>
    </row>
    <row r="43" spans="2:14" x14ac:dyDescent="0.25">
      <c r="B43" s="10">
        <v>42566</v>
      </c>
      <c r="C43" s="5" t="s">
        <v>34</v>
      </c>
      <c r="D43" s="13"/>
      <c r="E43" s="44"/>
      <c r="F43" s="128"/>
      <c r="G43" s="45"/>
      <c r="H43" s="61"/>
      <c r="I43" s="61">
        <v>13500</v>
      </c>
      <c r="J43" s="61"/>
      <c r="K43" s="60">
        <f t="shared" si="2"/>
        <v>-30611.420000000042</v>
      </c>
      <c r="L43" s="60">
        <v>14.9</v>
      </c>
      <c r="M43" s="19">
        <f t="shared" si="0"/>
        <v>906.04026845637577</v>
      </c>
      <c r="N43" s="19">
        <f t="shared" si="1"/>
        <v>0</v>
      </c>
    </row>
    <row r="44" spans="2:14" x14ac:dyDescent="0.25">
      <c r="B44" s="10">
        <v>42566</v>
      </c>
      <c r="C44" s="5" t="s">
        <v>26</v>
      </c>
      <c r="D44" s="13"/>
      <c r="E44" s="44"/>
      <c r="F44" s="128"/>
      <c r="G44" s="45">
        <v>6000</v>
      </c>
      <c r="H44" s="61"/>
      <c r="I44" s="61"/>
      <c r="J44" s="61"/>
      <c r="K44" s="60">
        <f t="shared" si="2"/>
        <v>-36611.420000000042</v>
      </c>
      <c r="L44" s="60">
        <v>14.9</v>
      </c>
      <c r="M44" s="19">
        <f t="shared" si="0"/>
        <v>402.68456375838923</v>
      </c>
      <c r="N44" s="19">
        <f t="shared" si="1"/>
        <v>0</v>
      </c>
    </row>
    <row r="45" spans="2:14" x14ac:dyDescent="0.25">
      <c r="B45" s="10">
        <v>42566</v>
      </c>
      <c r="C45" s="5" t="s">
        <v>27</v>
      </c>
      <c r="D45" s="13"/>
      <c r="E45" s="44"/>
      <c r="F45" s="128"/>
      <c r="G45" s="45"/>
      <c r="H45" s="61"/>
      <c r="I45" s="61"/>
      <c r="J45" s="61">
        <v>6000</v>
      </c>
      <c r="K45" s="60">
        <f t="shared" si="2"/>
        <v>-42611.420000000042</v>
      </c>
      <c r="L45" s="60">
        <v>14.9</v>
      </c>
      <c r="M45" s="19">
        <f t="shared" si="0"/>
        <v>0</v>
      </c>
      <c r="N45" s="19">
        <f t="shared" si="1"/>
        <v>402.68456375838923</v>
      </c>
    </row>
    <row r="46" spans="2:14" x14ac:dyDescent="0.25">
      <c r="B46" s="10">
        <v>42566</v>
      </c>
      <c r="C46" s="5" t="s">
        <v>35</v>
      </c>
      <c r="D46" s="13"/>
      <c r="E46" s="44"/>
      <c r="F46" s="128"/>
      <c r="G46" s="45">
        <v>8000</v>
      </c>
      <c r="H46" s="61"/>
      <c r="I46" s="61"/>
      <c r="J46" s="61"/>
      <c r="K46" s="60">
        <f t="shared" si="2"/>
        <v>-50611.420000000042</v>
      </c>
      <c r="L46" s="60">
        <v>14.9</v>
      </c>
      <c r="M46" s="19">
        <f t="shared" si="0"/>
        <v>536.91275167785238</v>
      </c>
      <c r="N46" s="19">
        <f t="shared" si="1"/>
        <v>0</v>
      </c>
    </row>
    <row r="47" spans="2:14" x14ac:dyDescent="0.25">
      <c r="B47" s="10">
        <v>42570</v>
      </c>
      <c r="C47" s="5" t="s">
        <v>36</v>
      </c>
      <c r="D47" s="13"/>
      <c r="E47" s="44"/>
      <c r="F47" s="128"/>
      <c r="G47" s="45">
        <v>2582</v>
      </c>
      <c r="H47" s="61"/>
      <c r="I47" s="61"/>
      <c r="J47" s="61"/>
      <c r="K47" s="60">
        <f t="shared" si="2"/>
        <v>-53193.420000000042</v>
      </c>
      <c r="L47" s="60">
        <v>14.9</v>
      </c>
      <c r="M47" s="19">
        <f t="shared" si="0"/>
        <v>173.28859060402684</v>
      </c>
      <c r="N47" s="19">
        <f t="shared" si="1"/>
        <v>0</v>
      </c>
    </row>
    <row r="48" spans="2:14" x14ac:dyDescent="0.25">
      <c r="B48" s="10">
        <v>42570</v>
      </c>
      <c r="C48" s="5" t="s">
        <v>37</v>
      </c>
      <c r="D48" s="13"/>
      <c r="E48" s="44"/>
      <c r="F48" s="128"/>
      <c r="G48" s="45"/>
      <c r="H48" s="61">
        <v>115000</v>
      </c>
      <c r="I48" s="61"/>
      <c r="J48" s="61"/>
      <c r="K48" s="60">
        <f t="shared" si="2"/>
        <v>-168193.42000000004</v>
      </c>
      <c r="L48" s="60">
        <v>14.9</v>
      </c>
      <c r="M48" s="19">
        <f t="shared" si="0"/>
        <v>7718.1208053691271</v>
      </c>
      <c r="N48" s="19">
        <f t="shared" si="1"/>
        <v>0</v>
      </c>
    </row>
    <row r="49" spans="2:14" x14ac:dyDescent="0.25">
      <c r="B49" s="10">
        <v>42571</v>
      </c>
      <c r="C49" s="5" t="s">
        <v>11</v>
      </c>
      <c r="D49" s="13"/>
      <c r="E49" s="44"/>
      <c r="F49" s="128"/>
      <c r="G49" s="45">
        <v>36900</v>
      </c>
      <c r="H49" s="61"/>
      <c r="I49" s="61"/>
      <c r="J49" s="61"/>
      <c r="K49" s="60">
        <f t="shared" si="2"/>
        <v>-205093.42000000004</v>
      </c>
      <c r="L49" s="60">
        <v>15</v>
      </c>
      <c r="M49" s="19">
        <f t="shared" si="0"/>
        <v>2460</v>
      </c>
      <c r="N49" s="19">
        <f t="shared" si="1"/>
        <v>0</v>
      </c>
    </row>
    <row r="50" spans="2:14" x14ac:dyDescent="0.25">
      <c r="B50" s="10">
        <v>42571</v>
      </c>
      <c r="C50" s="5" t="s">
        <v>25</v>
      </c>
      <c r="D50" s="13"/>
      <c r="E50" s="44"/>
      <c r="F50" s="128"/>
      <c r="G50" s="45"/>
      <c r="H50" s="61"/>
      <c r="I50" s="61">
        <v>15000</v>
      </c>
      <c r="J50" s="61"/>
      <c r="K50" s="60">
        <f t="shared" si="2"/>
        <v>-220093.42000000004</v>
      </c>
      <c r="L50" s="60">
        <v>15</v>
      </c>
      <c r="M50" s="19">
        <f t="shared" si="0"/>
        <v>1000</v>
      </c>
      <c r="N50" s="19">
        <f t="shared" si="1"/>
        <v>0</v>
      </c>
    </row>
    <row r="51" spans="2:14" x14ac:dyDescent="0.25">
      <c r="B51" s="10">
        <v>42572</v>
      </c>
      <c r="C51" s="5" t="s">
        <v>38</v>
      </c>
      <c r="D51" s="13"/>
      <c r="E51" s="44"/>
      <c r="F51" s="128"/>
      <c r="G51" s="45"/>
      <c r="H51" s="61"/>
      <c r="I51" s="61"/>
      <c r="J51" s="61">
        <v>30000</v>
      </c>
      <c r="K51" s="60">
        <f t="shared" si="2"/>
        <v>-250093.42000000004</v>
      </c>
      <c r="L51" s="60">
        <v>15</v>
      </c>
      <c r="M51" s="19">
        <f t="shared" si="0"/>
        <v>0</v>
      </c>
      <c r="N51" s="19">
        <f t="shared" si="1"/>
        <v>2000</v>
      </c>
    </row>
    <row r="52" spans="2:14" x14ac:dyDescent="0.25">
      <c r="B52" s="10">
        <v>42578</v>
      </c>
      <c r="C52" s="5" t="s">
        <v>11</v>
      </c>
      <c r="D52" s="13"/>
      <c r="E52" s="44"/>
      <c r="F52" s="128"/>
      <c r="G52" s="45">
        <v>24800</v>
      </c>
      <c r="H52" s="61"/>
      <c r="I52" s="61"/>
      <c r="J52" s="61"/>
      <c r="K52" s="60">
        <f t="shared" si="2"/>
        <v>-274893.42000000004</v>
      </c>
      <c r="L52" s="60">
        <v>15.15</v>
      </c>
      <c r="M52" s="19">
        <f t="shared" si="0"/>
        <v>1636.9636963696369</v>
      </c>
      <c r="N52" s="19">
        <f t="shared" si="1"/>
        <v>0</v>
      </c>
    </row>
    <row r="53" spans="2:14" x14ac:dyDescent="0.25">
      <c r="B53" s="11">
        <v>42579</v>
      </c>
      <c r="C53" s="12" t="s">
        <v>32</v>
      </c>
      <c r="D53" s="13">
        <v>16333</v>
      </c>
      <c r="E53" s="44">
        <v>15.27</v>
      </c>
      <c r="F53" s="128">
        <f>+D53*E53</f>
        <v>249404.91</v>
      </c>
      <c r="G53" s="44"/>
      <c r="H53" s="60"/>
      <c r="I53" s="60"/>
      <c r="J53" s="60"/>
      <c r="K53" s="60">
        <f t="shared" si="2"/>
        <v>-25488.510000000038</v>
      </c>
      <c r="L53" s="60">
        <v>15.12</v>
      </c>
      <c r="M53" s="19">
        <f t="shared" si="0"/>
        <v>0</v>
      </c>
      <c r="N53" s="19">
        <f t="shared" si="1"/>
        <v>0</v>
      </c>
    </row>
    <row r="54" spans="2:14" x14ac:dyDescent="0.25">
      <c r="B54" s="10">
        <v>42583</v>
      </c>
      <c r="C54" s="5" t="s">
        <v>33</v>
      </c>
      <c r="D54" s="13"/>
      <c r="E54" s="44"/>
      <c r="F54" s="128"/>
      <c r="G54" s="45"/>
      <c r="H54" s="61"/>
      <c r="I54" s="61">
        <v>3000</v>
      </c>
      <c r="J54" s="61"/>
      <c r="K54" s="60">
        <f t="shared" si="2"/>
        <v>-28488.510000000038</v>
      </c>
      <c r="L54" s="60">
        <v>15.09</v>
      </c>
      <c r="M54" s="19">
        <f t="shared" si="0"/>
        <v>198.80715705765408</v>
      </c>
      <c r="N54" s="19">
        <f t="shared" si="1"/>
        <v>0</v>
      </c>
    </row>
    <row r="55" spans="2:14" x14ac:dyDescent="0.25">
      <c r="B55" s="10">
        <v>42583</v>
      </c>
      <c r="C55" s="5" t="s">
        <v>40</v>
      </c>
      <c r="D55" s="13"/>
      <c r="E55" s="44"/>
      <c r="F55" s="128"/>
      <c r="G55" s="45"/>
      <c r="H55" s="61"/>
      <c r="I55" s="61"/>
      <c r="J55" s="61">
        <v>15700</v>
      </c>
      <c r="K55" s="60">
        <f t="shared" si="2"/>
        <v>-44188.510000000038</v>
      </c>
      <c r="L55" s="60">
        <v>15.09</v>
      </c>
      <c r="M55" s="19">
        <f t="shared" si="0"/>
        <v>0</v>
      </c>
      <c r="N55" s="19">
        <f t="shared" si="1"/>
        <v>1040.4241219350563</v>
      </c>
    </row>
    <row r="56" spans="2:14" x14ac:dyDescent="0.25">
      <c r="B56" s="10">
        <v>42583</v>
      </c>
      <c r="C56" s="5" t="s">
        <v>25</v>
      </c>
      <c r="D56" s="13"/>
      <c r="E56" s="44"/>
      <c r="F56" s="128"/>
      <c r="G56" s="45"/>
      <c r="H56" s="61"/>
      <c r="I56" s="61">
        <v>6750</v>
      </c>
      <c r="J56" s="61"/>
      <c r="K56" s="60">
        <f t="shared" si="2"/>
        <v>-50938.510000000038</v>
      </c>
      <c r="L56" s="60">
        <v>15.09</v>
      </c>
      <c r="M56" s="19">
        <f t="shared" si="0"/>
        <v>447.31610337972165</v>
      </c>
      <c r="N56" s="19">
        <f t="shared" si="1"/>
        <v>0</v>
      </c>
    </row>
    <row r="57" spans="2:14" x14ac:dyDescent="0.25">
      <c r="B57" s="10">
        <v>42583</v>
      </c>
      <c r="C57" s="5" t="s">
        <v>27</v>
      </c>
      <c r="D57" s="13"/>
      <c r="E57" s="44"/>
      <c r="F57" s="128"/>
      <c r="G57" s="45"/>
      <c r="H57" s="61"/>
      <c r="I57" s="61"/>
      <c r="J57" s="61">
        <v>6000</v>
      </c>
      <c r="K57" s="60">
        <f t="shared" si="2"/>
        <v>-56938.510000000038</v>
      </c>
      <c r="L57" s="60">
        <v>15.09</v>
      </c>
      <c r="M57" s="19">
        <f t="shared" si="0"/>
        <v>0</v>
      </c>
      <c r="N57" s="19">
        <f t="shared" si="1"/>
        <v>397.61431411530816</v>
      </c>
    </row>
    <row r="58" spans="2:14" x14ac:dyDescent="0.25">
      <c r="B58" s="10">
        <v>42583</v>
      </c>
      <c r="C58" s="5" t="s">
        <v>41</v>
      </c>
      <c r="D58" s="13"/>
      <c r="E58" s="44"/>
      <c r="F58" s="128"/>
      <c r="G58" s="45">
        <v>6600</v>
      </c>
      <c r="H58" s="61"/>
      <c r="I58" s="61"/>
      <c r="J58" s="61"/>
      <c r="K58" s="60">
        <f t="shared" si="2"/>
        <v>-63538.510000000038</v>
      </c>
      <c r="L58" s="60">
        <v>15.09</v>
      </c>
      <c r="M58" s="19">
        <f t="shared" si="0"/>
        <v>437.37574552683895</v>
      </c>
      <c r="N58" s="19">
        <f t="shared" si="1"/>
        <v>0</v>
      </c>
    </row>
    <row r="59" spans="2:14" x14ac:dyDescent="0.25">
      <c r="B59" s="10">
        <v>42583</v>
      </c>
      <c r="C59" s="5" t="s">
        <v>42</v>
      </c>
      <c r="D59" s="13"/>
      <c r="E59" s="44"/>
      <c r="F59" s="128"/>
      <c r="G59" s="45">
        <v>3000</v>
      </c>
      <c r="H59" s="61"/>
      <c r="I59" s="61"/>
      <c r="J59" s="61"/>
      <c r="K59" s="60">
        <f t="shared" si="2"/>
        <v>-66538.510000000038</v>
      </c>
      <c r="L59" s="60">
        <v>15.09</v>
      </c>
      <c r="M59" s="19">
        <f t="shared" si="0"/>
        <v>198.80715705765408</v>
      </c>
      <c r="N59" s="19">
        <f t="shared" si="1"/>
        <v>0</v>
      </c>
    </row>
    <row r="60" spans="2:14" x14ac:dyDescent="0.25">
      <c r="B60" s="10">
        <v>42583</v>
      </c>
      <c r="C60" s="5" t="s">
        <v>26</v>
      </c>
      <c r="D60" s="13"/>
      <c r="E60" s="44"/>
      <c r="F60" s="128"/>
      <c r="G60" s="45">
        <v>2440</v>
      </c>
      <c r="H60" s="61"/>
      <c r="I60" s="61"/>
      <c r="J60" s="61"/>
      <c r="K60" s="60">
        <f t="shared" si="2"/>
        <v>-68978.510000000038</v>
      </c>
      <c r="L60" s="60">
        <v>15.09</v>
      </c>
      <c r="M60" s="19">
        <f t="shared" si="0"/>
        <v>161.69648774022531</v>
      </c>
      <c r="N60" s="19">
        <f t="shared" si="1"/>
        <v>0</v>
      </c>
    </row>
    <row r="61" spans="2:14" x14ac:dyDescent="0.25">
      <c r="B61" s="10">
        <v>42586</v>
      </c>
      <c r="C61" s="5" t="s">
        <v>43</v>
      </c>
      <c r="D61" s="13"/>
      <c r="E61" s="44"/>
      <c r="F61" s="128"/>
      <c r="G61" s="45"/>
      <c r="H61" s="61">
        <v>100000</v>
      </c>
      <c r="I61" s="61"/>
      <c r="J61" s="61"/>
      <c r="K61" s="60">
        <f t="shared" si="2"/>
        <v>-168978.51000000004</v>
      </c>
      <c r="L61" s="60">
        <v>14.93</v>
      </c>
      <c r="M61" s="19">
        <f t="shared" si="0"/>
        <v>6697.9236436704623</v>
      </c>
      <c r="N61" s="19">
        <f t="shared" si="1"/>
        <v>0</v>
      </c>
    </row>
    <row r="62" spans="2:14" x14ac:dyDescent="0.25">
      <c r="B62" s="10">
        <v>42586</v>
      </c>
      <c r="C62" s="5" t="s">
        <v>7</v>
      </c>
      <c r="D62" s="13"/>
      <c r="E62" s="44"/>
      <c r="F62" s="128"/>
      <c r="G62" s="45">
        <v>13177</v>
      </c>
      <c r="H62" s="61"/>
      <c r="I62" s="61"/>
      <c r="J62" s="61"/>
      <c r="K62" s="60">
        <f t="shared" si="2"/>
        <v>-182155.51000000004</v>
      </c>
      <c r="L62" s="60">
        <v>14.93</v>
      </c>
      <c r="M62" s="19">
        <f t="shared" si="0"/>
        <v>882.58539852645686</v>
      </c>
      <c r="N62" s="19">
        <f t="shared" si="1"/>
        <v>0</v>
      </c>
    </row>
    <row r="63" spans="2:14" x14ac:dyDescent="0.25">
      <c r="B63" s="10">
        <v>42590</v>
      </c>
      <c r="C63" s="5" t="s">
        <v>11</v>
      </c>
      <c r="D63" s="13"/>
      <c r="E63" s="44"/>
      <c r="F63" s="128"/>
      <c r="G63" s="45">
        <v>32150</v>
      </c>
      <c r="H63" s="61"/>
      <c r="I63" s="61"/>
      <c r="J63" s="61"/>
      <c r="K63" s="60">
        <f t="shared" si="2"/>
        <v>-214305.51000000004</v>
      </c>
      <c r="L63" s="60">
        <v>14.93</v>
      </c>
      <c r="M63" s="19">
        <f t="shared" si="0"/>
        <v>2153.3824514400535</v>
      </c>
      <c r="N63" s="19">
        <f t="shared" si="1"/>
        <v>0</v>
      </c>
    </row>
    <row r="64" spans="2:14" x14ac:dyDescent="0.25">
      <c r="B64" s="10">
        <v>42592</v>
      </c>
      <c r="C64" s="5" t="s">
        <v>44</v>
      </c>
      <c r="D64" s="13"/>
      <c r="E64" s="44"/>
      <c r="F64" s="128"/>
      <c r="G64" s="45">
        <v>10000</v>
      </c>
      <c r="H64" s="61"/>
      <c r="I64" s="61"/>
      <c r="J64" s="61"/>
      <c r="K64" s="60">
        <f t="shared" si="2"/>
        <v>-224305.51000000004</v>
      </c>
      <c r="L64" s="60">
        <v>14.9</v>
      </c>
      <c r="M64" s="19">
        <f t="shared" si="0"/>
        <v>671.14093959731542</v>
      </c>
      <c r="N64" s="19">
        <f t="shared" si="1"/>
        <v>0</v>
      </c>
    </row>
    <row r="65" spans="2:14" x14ac:dyDescent="0.25">
      <c r="B65" s="10">
        <v>42594</v>
      </c>
      <c r="C65" s="5" t="s">
        <v>45</v>
      </c>
      <c r="D65" s="13"/>
      <c r="E65" s="44"/>
      <c r="F65" s="128"/>
      <c r="G65" s="45">
        <v>17000</v>
      </c>
      <c r="H65" s="61"/>
      <c r="I65" s="61"/>
      <c r="J65" s="61"/>
      <c r="K65" s="60">
        <f t="shared" si="2"/>
        <v>-241305.51000000004</v>
      </c>
      <c r="L65" s="60">
        <v>14.94</v>
      </c>
      <c r="M65" s="19">
        <f t="shared" si="0"/>
        <v>1137.8848728246319</v>
      </c>
      <c r="N65" s="19">
        <f t="shared" si="1"/>
        <v>0</v>
      </c>
    </row>
    <row r="66" spans="2:14" x14ac:dyDescent="0.25">
      <c r="B66" s="10">
        <v>42602</v>
      </c>
      <c r="C66" s="5" t="s">
        <v>46</v>
      </c>
      <c r="D66" s="13"/>
      <c r="E66" s="44"/>
      <c r="F66" s="128"/>
      <c r="G66" s="45"/>
      <c r="H66" s="61">
        <v>110000</v>
      </c>
      <c r="I66" s="61"/>
      <c r="J66" s="61"/>
      <c r="K66" s="60">
        <f t="shared" si="2"/>
        <v>-351305.51</v>
      </c>
      <c r="L66" s="60">
        <v>15.02</v>
      </c>
      <c r="M66" s="19">
        <f t="shared" si="0"/>
        <v>7323.5685752330228</v>
      </c>
      <c r="N66" s="19">
        <f t="shared" si="1"/>
        <v>0</v>
      </c>
    </row>
    <row r="67" spans="2:14" x14ac:dyDescent="0.25">
      <c r="B67" s="10">
        <v>42602</v>
      </c>
      <c r="C67" s="5" t="s">
        <v>33</v>
      </c>
      <c r="D67" s="13"/>
      <c r="E67" s="44"/>
      <c r="F67" s="128"/>
      <c r="G67" s="45"/>
      <c r="H67" s="61"/>
      <c r="I67" s="61">
        <v>4706</v>
      </c>
      <c r="J67" s="61"/>
      <c r="K67" s="60">
        <f t="shared" si="2"/>
        <v>-356011.51</v>
      </c>
      <c r="L67" s="60">
        <v>15.02</v>
      </c>
      <c r="M67" s="19">
        <f t="shared" si="0"/>
        <v>313.31557922769639</v>
      </c>
      <c r="N67" s="19">
        <f t="shared" si="1"/>
        <v>0</v>
      </c>
    </row>
    <row r="68" spans="2:14" x14ac:dyDescent="0.25">
      <c r="B68" s="10">
        <v>42602</v>
      </c>
      <c r="C68" s="5" t="s">
        <v>23</v>
      </c>
      <c r="D68" s="13"/>
      <c r="E68" s="44"/>
      <c r="F68" s="128"/>
      <c r="G68" s="45"/>
      <c r="H68" s="61"/>
      <c r="I68" s="61"/>
      <c r="J68" s="61">
        <v>9600</v>
      </c>
      <c r="K68" s="60">
        <f t="shared" si="2"/>
        <v>-365611.51</v>
      </c>
      <c r="L68" s="60">
        <v>15.05</v>
      </c>
      <c r="M68" s="19">
        <f t="shared" si="0"/>
        <v>0</v>
      </c>
      <c r="N68" s="19">
        <f t="shared" si="1"/>
        <v>637.87375415282384</v>
      </c>
    </row>
    <row r="69" spans="2:14" x14ac:dyDescent="0.25">
      <c r="B69" s="10">
        <v>42602</v>
      </c>
      <c r="C69" s="5" t="s">
        <v>47</v>
      </c>
      <c r="D69" s="13"/>
      <c r="E69" s="44"/>
      <c r="F69" s="128"/>
      <c r="G69" s="45">
        <v>1700</v>
      </c>
      <c r="H69" s="61"/>
      <c r="I69" s="61"/>
      <c r="J69" s="61"/>
      <c r="K69" s="60">
        <f t="shared" si="2"/>
        <v>-367311.51</v>
      </c>
      <c r="L69" s="60">
        <v>15.02</v>
      </c>
      <c r="M69" s="19">
        <f t="shared" si="0"/>
        <v>113.18242343541944</v>
      </c>
      <c r="N69" s="19">
        <f t="shared" si="1"/>
        <v>0</v>
      </c>
    </row>
    <row r="70" spans="2:14" x14ac:dyDescent="0.25">
      <c r="B70" s="10">
        <v>42602</v>
      </c>
      <c r="C70" s="5" t="s">
        <v>48</v>
      </c>
      <c r="D70" s="13"/>
      <c r="E70" s="44"/>
      <c r="F70" s="128"/>
      <c r="G70" s="45"/>
      <c r="H70" s="61"/>
      <c r="I70" s="61">
        <v>4000</v>
      </c>
      <c r="J70" s="61"/>
      <c r="K70" s="60">
        <f t="shared" si="2"/>
        <v>-371311.51</v>
      </c>
      <c r="L70" s="60">
        <v>15.02</v>
      </c>
      <c r="M70" s="19">
        <f t="shared" ref="M70:M133" si="3">(G70+H70+I70)/L70</f>
        <v>266.31158455392813</v>
      </c>
      <c r="N70" s="19">
        <f t="shared" ref="N70:N133" si="4">+J70/L70</f>
        <v>0</v>
      </c>
    </row>
    <row r="71" spans="2:14" x14ac:dyDescent="0.25">
      <c r="B71" s="10">
        <v>42607</v>
      </c>
      <c r="C71" s="5" t="s">
        <v>11</v>
      </c>
      <c r="D71" s="13"/>
      <c r="E71" s="44"/>
      <c r="F71" s="128"/>
      <c r="G71" s="45">
        <v>12881</v>
      </c>
      <c r="H71" s="61"/>
      <c r="I71" s="61"/>
      <c r="J71" s="61"/>
      <c r="K71" s="60">
        <f t="shared" ref="K71:K134" si="5">+K70+F71-G71-J71-H71-I71</f>
        <v>-384192.51</v>
      </c>
      <c r="L71" s="60">
        <v>15.09</v>
      </c>
      <c r="M71" s="19">
        <f t="shared" si="3"/>
        <v>853.61166335321411</v>
      </c>
      <c r="N71" s="19">
        <f t="shared" si="4"/>
        <v>0</v>
      </c>
    </row>
    <row r="72" spans="2:14" x14ac:dyDescent="0.25">
      <c r="B72" s="10">
        <v>42612</v>
      </c>
      <c r="C72" s="5" t="s">
        <v>49</v>
      </c>
      <c r="D72" s="13"/>
      <c r="E72" s="44"/>
      <c r="F72" s="128"/>
      <c r="G72" s="45">
        <v>20000</v>
      </c>
      <c r="H72" s="61"/>
      <c r="I72" s="61"/>
      <c r="J72" s="61"/>
      <c r="K72" s="60">
        <f t="shared" si="5"/>
        <v>-404192.51</v>
      </c>
      <c r="L72" s="60">
        <v>15.09</v>
      </c>
      <c r="M72" s="19">
        <f t="shared" si="3"/>
        <v>1325.3810470510273</v>
      </c>
      <c r="N72" s="19">
        <f t="shared" si="4"/>
        <v>0</v>
      </c>
    </row>
    <row r="73" spans="2:14" x14ac:dyDescent="0.25">
      <c r="B73" s="10">
        <v>42615</v>
      </c>
      <c r="C73" s="5" t="s">
        <v>50</v>
      </c>
      <c r="D73" s="13"/>
      <c r="E73" s="44"/>
      <c r="F73" s="128"/>
      <c r="G73" s="45"/>
      <c r="H73" s="61">
        <v>120000</v>
      </c>
      <c r="I73" s="61"/>
      <c r="J73" s="61"/>
      <c r="K73" s="60">
        <f t="shared" si="5"/>
        <v>-524192.51</v>
      </c>
      <c r="L73" s="60">
        <v>14.99</v>
      </c>
      <c r="M73" s="19">
        <f t="shared" si="3"/>
        <v>8005.3368912608403</v>
      </c>
      <c r="N73" s="19">
        <f t="shared" si="4"/>
        <v>0</v>
      </c>
    </row>
    <row r="74" spans="2:14" x14ac:dyDescent="0.25">
      <c r="B74" s="10">
        <v>42614</v>
      </c>
      <c r="C74" s="5" t="s">
        <v>36</v>
      </c>
      <c r="D74" s="13"/>
      <c r="E74" s="44"/>
      <c r="F74" s="128"/>
      <c r="G74" s="45">
        <v>17952</v>
      </c>
      <c r="H74" s="61"/>
      <c r="I74" s="61"/>
      <c r="J74" s="61"/>
      <c r="K74" s="60">
        <f t="shared" si="5"/>
        <v>-542144.51</v>
      </c>
      <c r="L74" s="60">
        <v>14.99</v>
      </c>
      <c r="M74" s="19">
        <f t="shared" si="3"/>
        <v>1197.5983989326216</v>
      </c>
      <c r="N74" s="19">
        <f t="shared" si="4"/>
        <v>0</v>
      </c>
    </row>
    <row r="75" spans="2:14" x14ac:dyDescent="0.25">
      <c r="B75" s="10">
        <v>42604</v>
      </c>
      <c r="C75" s="5" t="s">
        <v>22</v>
      </c>
      <c r="D75" s="13"/>
      <c r="E75" s="44"/>
      <c r="F75" s="128"/>
      <c r="G75" s="45"/>
      <c r="H75" s="61"/>
      <c r="I75" s="61">
        <v>1529</v>
      </c>
      <c r="J75" s="61"/>
      <c r="K75" s="60">
        <f t="shared" si="5"/>
        <v>-543673.51</v>
      </c>
      <c r="L75" s="60">
        <v>15.06</v>
      </c>
      <c r="M75" s="19">
        <f t="shared" si="3"/>
        <v>101.52722443559097</v>
      </c>
      <c r="N75" s="19">
        <f t="shared" si="4"/>
        <v>0</v>
      </c>
    </row>
    <row r="76" spans="2:14" x14ac:dyDescent="0.25">
      <c r="B76" s="10">
        <v>42602</v>
      </c>
      <c r="C76" s="5" t="s">
        <v>51</v>
      </c>
      <c r="D76" s="13"/>
      <c r="E76" s="44"/>
      <c r="F76" s="128"/>
      <c r="G76" s="45"/>
      <c r="H76" s="61"/>
      <c r="I76" s="61"/>
      <c r="J76" s="61">
        <v>6000</v>
      </c>
      <c r="K76" s="60">
        <f t="shared" si="5"/>
        <v>-549673.51</v>
      </c>
      <c r="L76" s="60">
        <v>15.02</v>
      </c>
      <c r="M76" s="19">
        <f t="shared" si="3"/>
        <v>0</v>
      </c>
      <c r="N76" s="19">
        <f t="shared" si="4"/>
        <v>399.46737683089214</v>
      </c>
    </row>
    <row r="77" spans="2:14" x14ac:dyDescent="0.25">
      <c r="B77" s="10">
        <v>42618</v>
      </c>
      <c r="C77" s="5" t="s">
        <v>24</v>
      </c>
      <c r="D77" s="13"/>
      <c r="E77" s="44"/>
      <c r="F77" s="128"/>
      <c r="G77" s="45"/>
      <c r="H77" s="61"/>
      <c r="I77" s="61"/>
      <c r="J77" s="61">
        <v>5500</v>
      </c>
      <c r="K77" s="60">
        <f t="shared" si="5"/>
        <v>-555173.51</v>
      </c>
      <c r="L77" s="60">
        <v>14.98</v>
      </c>
      <c r="M77" s="19">
        <f t="shared" si="3"/>
        <v>0</v>
      </c>
      <c r="N77" s="19">
        <f t="shared" si="4"/>
        <v>367.15620827770357</v>
      </c>
    </row>
    <row r="78" spans="2:14" x14ac:dyDescent="0.25">
      <c r="B78" s="10">
        <v>42618</v>
      </c>
      <c r="C78" s="5" t="s">
        <v>14</v>
      </c>
      <c r="D78" s="13"/>
      <c r="E78" s="44"/>
      <c r="F78" s="128"/>
      <c r="G78" s="45"/>
      <c r="H78" s="61"/>
      <c r="I78" s="61">
        <v>5100</v>
      </c>
      <c r="J78" s="61"/>
      <c r="K78" s="60">
        <f t="shared" si="5"/>
        <v>-560273.51</v>
      </c>
      <c r="L78" s="60">
        <v>14.98</v>
      </c>
      <c r="M78" s="19">
        <f t="shared" si="3"/>
        <v>340.45393858477968</v>
      </c>
      <c r="N78" s="19">
        <f t="shared" si="4"/>
        <v>0</v>
      </c>
    </row>
    <row r="79" spans="2:14" x14ac:dyDescent="0.25">
      <c r="B79" s="10">
        <v>42618</v>
      </c>
      <c r="C79" s="5" t="s">
        <v>52</v>
      </c>
      <c r="D79" s="13"/>
      <c r="E79" s="44"/>
      <c r="F79" s="128"/>
      <c r="G79" s="45"/>
      <c r="H79" s="61">
        <v>120000</v>
      </c>
      <c r="I79" s="61"/>
      <c r="J79" s="61"/>
      <c r="K79" s="60">
        <f t="shared" si="5"/>
        <v>-680273.51</v>
      </c>
      <c r="L79" s="60">
        <v>14.98</v>
      </c>
      <c r="M79" s="19">
        <f t="shared" si="3"/>
        <v>8010.6809078771694</v>
      </c>
      <c r="N79" s="19">
        <f t="shared" si="4"/>
        <v>0</v>
      </c>
    </row>
    <row r="80" spans="2:14" x14ac:dyDescent="0.25">
      <c r="B80" s="10"/>
      <c r="C80" s="5" t="s">
        <v>27</v>
      </c>
      <c r="D80" s="13"/>
      <c r="E80" s="44"/>
      <c r="F80" s="128"/>
      <c r="G80" s="45"/>
      <c r="H80" s="61"/>
      <c r="I80" s="61"/>
      <c r="J80" s="61">
        <v>6000</v>
      </c>
      <c r="K80" s="60">
        <f t="shared" si="5"/>
        <v>-686273.51</v>
      </c>
      <c r="L80" s="60">
        <v>14.98</v>
      </c>
      <c r="M80" s="19">
        <f t="shared" si="3"/>
        <v>0</v>
      </c>
      <c r="N80" s="19">
        <f t="shared" si="4"/>
        <v>400.53404539385849</v>
      </c>
    </row>
    <row r="81" spans="2:14" x14ac:dyDescent="0.25">
      <c r="B81" s="10">
        <v>42618</v>
      </c>
      <c r="C81" s="5" t="s">
        <v>53</v>
      </c>
      <c r="D81" s="13"/>
      <c r="E81" s="44"/>
      <c r="F81" s="128"/>
      <c r="G81" s="45">
        <v>15000</v>
      </c>
      <c r="H81" s="61"/>
      <c r="I81" s="61"/>
      <c r="J81" s="61"/>
      <c r="K81" s="60">
        <f t="shared" si="5"/>
        <v>-701273.51</v>
      </c>
      <c r="L81" s="60">
        <v>14.98</v>
      </c>
      <c r="M81" s="19">
        <f t="shared" si="3"/>
        <v>1001.3351134846462</v>
      </c>
      <c r="N81" s="19">
        <f t="shared" si="4"/>
        <v>0</v>
      </c>
    </row>
    <row r="82" spans="2:14" x14ac:dyDescent="0.25">
      <c r="B82" s="10">
        <v>42619</v>
      </c>
      <c r="C82" s="5" t="s">
        <v>54</v>
      </c>
      <c r="D82" s="13"/>
      <c r="E82" s="44"/>
      <c r="F82" s="128"/>
      <c r="G82" s="45">
        <v>63000</v>
      </c>
      <c r="H82" s="61"/>
      <c r="I82" s="61"/>
      <c r="J82" s="61"/>
      <c r="K82" s="60">
        <f t="shared" si="5"/>
        <v>-764273.51</v>
      </c>
      <c r="L82" s="60">
        <v>14.96</v>
      </c>
      <c r="M82" s="19">
        <f t="shared" si="3"/>
        <v>4211.229946524064</v>
      </c>
      <c r="N82" s="19">
        <f t="shared" si="4"/>
        <v>0</v>
      </c>
    </row>
    <row r="83" spans="2:14" x14ac:dyDescent="0.25">
      <c r="B83" s="10">
        <v>42626</v>
      </c>
      <c r="C83" s="5" t="s">
        <v>55</v>
      </c>
      <c r="D83" s="13"/>
      <c r="E83" s="44"/>
      <c r="F83" s="128"/>
      <c r="G83" s="45">
        <v>13500</v>
      </c>
      <c r="H83" s="61"/>
      <c r="I83" s="61"/>
      <c r="J83" s="61"/>
      <c r="K83" s="60">
        <f t="shared" si="5"/>
        <v>-777773.51</v>
      </c>
      <c r="L83" s="60">
        <v>14.97</v>
      </c>
      <c r="M83" s="19">
        <f t="shared" si="3"/>
        <v>901.80360721442878</v>
      </c>
      <c r="N83" s="19">
        <f t="shared" si="4"/>
        <v>0</v>
      </c>
    </row>
    <row r="84" spans="2:14" x14ac:dyDescent="0.25">
      <c r="B84" s="10">
        <v>42626</v>
      </c>
      <c r="C84" s="5" t="s">
        <v>56</v>
      </c>
      <c r="D84" s="13"/>
      <c r="E84" s="44"/>
      <c r="F84" s="128"/>
      <c r="G84" s="45">
        <v>12000</v>
      </c>
      <c r="H84" s="61"/>
      <c r="I84" s="61"/>
      <c r="J84" s="61"/>
      <c r="K84" s="60">
        <f t="shared" si="5"/>
        <v>-789773.51</v>
      </c>
      <c r="L84" s="60">
        <v>14.97</v>
      </c>
      <c r="M84" s="19">
        <f t="shared" si="3"/>
        <v>801.60320641282567</v>
      </c>
      <c r="N84" s="19">
        <f t="shared" si="4"/>
        <v>0</v>
      </c>
    </row>
    <row r="85" spans="2:14" x14ac:dyDescent="0.25">
      <c r="B85" s="10">
        <v>42627</v>
      </c>
      <c r="C85" s="5" t="s">
        <v>57</v>
      </c>
      <c r="D85" s="13"/>
      <c r="E85" s="44"/>
      <c r="F85" s="128"/>
      <c r="G85" s="45"/>
      <c r="H85" s="61">
        <v>120000</v>
      </c>
      <c r="I85" s="61"/>
      <c r="J85" s="61"/>
      <c r="K85" s="60">
        <f t="shared" si="5"/>
        <v>-909773.51</v>
      </c>
      <c r="L85" s="60">
        <v>15.01</v>
      </c>
      <c r="M85" s="19">
        <f t="shared" si="3"/>
        <v>7994.6702198534313</v>
      </c>
      <c r="N85" s="19">
        <f t="shared" si="4"/>
        <v>0</v>
      </c>
    </row>
    <row r="86" spans="2:14" x14ac:dyDescent="0.25">
      <c r="B86" s="10">
        <v>42626</v>
      </c>
      <c r="C86" s="5" t="s">
        <v>11</v>
      </c>
      <c r="D86" s="13"/>
      <c r="E86" s="44"/>
      <c r="F86" s="128"/>
      <c r="G86" s="45">
        <v>44747</v>
      </c>
      <c r="H86" s="61"/>
      <c r="I86" s="61"/>
      <c r="J86" s="61"/>
      <c r="K86" s="60">
        <f t="shared" si="5"/>
        <v>-954520.51</v>
      </c>
      <c r="L86" s="60">
        <v>14.97</v>
      </c>
      <c r="M86" s="19">
        <f t="shared" si="3"/>
        <v>2989.1115564462257</v>
      </c>
      <c r="N86" s="19">
        <f t="shared" si="4"/>
        <v>0</v>
      </c>
    </row>
    <row r="87" spans="2:14" x14ac:dyDescent="0.25">
      <c r="B87" s="10">
        <v>42633</v>
      </c>
      <c r="C87" s="5" t="s">
        <v>22</v>
      </c>
      <c r="D87" s="13"/>
      <c r="E87" s="44"/>
      <c r="F87" s="128"/>
      <c r="G87" s="45"/>
      <c r="H87" s="61"/>
      <c r="I87" s="61">
        <v>2600</v>
      </c>
      <c r="J87" s="61"/>
      <c r="K87" s="60">
        <f t="shared" si="5"/>
        <v>-957120.51</v>
      </c>
      <c r="L87" s="60">
        <v>15.36</v>
      </c>
      <c r="M87" s="19">
        <f t="shared" si="3"/>
        <v>169.27083333333334</v>
      </c>
      <c r="N87" s="19">
        <f t="shared" si="4"/>
        <v>0</v>
      </c>
    </row>
    <row r="88" spans="2:14" x14ac:dyDescent="0.25">
      <c r="B88" s="10">
        <v>42618</v>
      </c>
      <c r="C88" s="5" t="s">
        <v>14</v>
      </c>
      <c r="D88" s="13"/>
      <c r="E88" s="44"/>
      <c r="F88" s="128"/>
      <c r="G88" s="45"/>
      <c r="H88" s="61"/>
      <c r="I88" s="61">
        <v>2550</v>
      </c>
      <c r="J88" s="61"/>
      <c r="K88" s="60">
        <f t="shared" si="5"/>
        <v>-959670.51</v>
      </c>
      <c r="L88" s="60">
        <v>14.98</v>
      </c>
      <c r="M88" s="19">
        <f t="shared" si="3"/>
        <v>170.22696929238984</v>
      </c>
      <c r="N88" s="19">
        <f t="shared" si="4"/>
        <v>0</v>
      </c>
    </row>
    <row r="89" spans="2:14" x14ac:dyDescent="0.25">
      <c r="B89" s="10"/>
      <c r="C89" s="5" t="s">
        <v>58</v>
      </c>
      <c r="D89" s="13"/>
      <c r="E89" s="44"/>
      <c r="F89" s="128"/>
      <c r="G89" s="45">
        <v>2800</v>
      </c>
      <c r="H89" s="61"/>
      <c r="I89" s="61"/>
      <c r="J89" s="61"/>
      <c r="K89" s="60">
        <f t="shared" si="5"/>
        <v>-962470.51</v>
      </c>
      <c r="L89" s="60">
        <v>14.98</v>
      </c>
      <c r="M89" s="19">
        <f t="shared" si="3"/>
        <v>186.91588785046727</v>
      </c>
      <c r="N89" s="19">
        <f t="shared" si="4"/>
        <v>0</v>
      </c>
    </row>
    <row r="90" spans="2:14" x14ac:dyDescent="0.25">
      <c r="B90" s="10">
        <v>42618</v>
      </c>
      <c r="C90" s="5" t="s">
        <v>59</v>
      </c>
      <c r="D90" s="13"/>
      <c r="E90" s="44"/>
      <c r="F90" s="128"/>
      <c r="G90" s="45">
        <v>20000</v>
      </c>
      <c r="H90" s="61"/>
      <c r="I90" s="61"/>
      <c r="J90" s="61"/>
      <c r="K90" s="60">
        <f t="shared" si="5"/>
        <v>-982470.51</v>
      </c>
      <c r="L90" s="60">
        <v>14.98</v>
      </c>
      <c r="M90" s="19">
        <f t="shared" si="3"/>
        <v>1335.1134846461948</v>
      </c>
      <c r="N90" s="19">
        <f t="shared" si="4"/>
        <v>0</v>
      </c>
    </row>
    <row r="91" spans="2:14" x14ac:dyDescent="0.25">
      <c r="B91" s="11">
        <v>42631</v>
      </c>
      <c r="C91" s="12" t="s">
        <v>60</v>
      </c>
      <c r="D91" s="13">
        <v>14144</v>
      </c>
      <c r="E91" s="44">
        <v>15.3</v>
      </c>
      <c r="F91" s="128">
        <f>+D91*E91</f>
        <v>216403.20000000001</v>
      </c>
      <c r="G91" s="44"/>
      <c r="H91" s="60"/>
      <c r="I91" s="60"/>
      <c r="J91" s="60"/>
      <c r="K91" s="60">
        <f t="shared" si="5"/>
        <v>-766067.31</v>
      </c>
      <c r="L91" s="60">
        <v>15.2</v>
      </c>
      <c r="M91" s="19">
        <f t="shared" si="3"/>
        <v>0</v>
      </c>
      <c r="N91" s="19">
        <f t="shared" si="4"/>
        <v>0</v>
      </c>
    </row>
    <row r="92" spans="2:14" x14ac:dyDescent="0.25">
      <c r="B92" s="11">
        <v>42633</v>
      </c>
      <c r="C92" s="12" t="s">
        <v>61</v>
      </c>
      <c r="D92" s="13">
        <v>13089</v>
      </c>
      <c r="E92" s="44">
        <v>15.56</v>
      </c>
      <c r="F92" s="128">
        <f>+D92*E92</f>
        <v>203664.84</v>
      </c>
      <c r="G92" s="44"/>
      <c r="H92" s="60"/>
      <c r="I92" s="60"/>
      <c r="J92" s="60"/>
      <c r="K92" s="60">
        <f t="shared" si="5"/>
        <v>-562402.47000000009</v>
      </c>
      <c r="L92" s="60">
        <v>15.36</v>
      </c>
      <c r="M92" s="19">
        <f t="shared" si="3"/>
        <v>0</v>
      </c>
      <c r="N92" s="19">
        <f t="shared" si="4"/>
        <v>0</v>
      </c>
    </row>
    <row r="93" spans="2:14" x14ac:dyDescent="0.25">
      <c r="B93" s="11">
        <v>42633</v>
      </c>
      <c r="C93" s="12" t="s">
        <v>62</v>
      </c>
      <c r="D93" s="13">
        <v>44873</v>
      </c>
      <c r="E93" s="44">
        <v>15.56</v>
      </c>
      <c r="F93" s="128">
        <f>+D93*E93</f>
        <v>698223.88</v>
      </c>
      <c r="G93" s="44"/>
      <c r="H93" s="60"/>
      <c r="I93" s="60"/>
      <c r="J93" s="60"/>
      <c r="K93" s="60">
        <f t="shared" si="5"/>
        <v>135821.40999999992</v>
      </c>
      <c r="L93" s="60">
        <v>15.36</v>
      </c>
      <c r="M93" s="19">
        <f t="shared" si="3"/>
        <v>0</v>
      </c>
      <c r="N93" s="19">
        <f t="shared" si="4"/>
        <v>0</v>
      </c>
    </row>
    <row r="94" spans="2:14" x14ac:dyDescent="0.25">
      <c r="B94" s="10">
        <v>42633</v>
      </c>
      <c r="C94" s="5" t="s">
        <v>63</v>
      </c>
      <c r="D94" s="13"/>
      <c r="E94" s="44"/>
      <c r="F94" s="128"/>
      <c r="G94" s="45"/>
      <c r="H94" s="61">
        <v>120000</v>
      </c>
      <c r="I94" s="61"/>
      <c r="J94" s="61"/>
      <c r="K94" s="60">
        <f t="shared" si="5"/>
        <v>15821.409999999916</v>
      </c>
      <c r="L94" s="60">
        <v>15.36</v>
      </c>
      <c r="M94" s="19">
        <f t="shared" si="3"/>
        <v>7812.5</v>
      </c>
      <c r="N94" s="19">
        <f t="shared" si="4"/>
        <v>0</v>
      </c>
    </row>
    <row r="95" spans="2:14" x14ac:dyDescent="0.25">
      <c r="B95" s="10">
        <v>42635</v>
      </c>
      <c r="C95" s="5" t="s">
        <v>54</v>
      </c>
      <c r="D95" s="13"/>
      <c r="E95" s="44"/>
      <c r="F95" s="128"/>
      <c r="G95" s="45">
        <v>112000</v>
      </c>
      <c r="H95" s="61"/>
      <c r="I95" s="61"/>
      <c r="J95" s="61"/>
      <c r="K95" s="60">
        <f t="shared" si="5"/>
        <v>-96178.590000000084</v>
      </c>
      <c r="L95" s="60">
        <v>15.3</v>
      </c>
      <c r="M95" s="19">
        <f t="shared" si="3"/>
        <v>7320.2614379084962</v>
      </c>
      <c r="N95" s="19">
        <f t="shared" si="4"/>
        <v>0</v>
      </c>
    </row>
    <row r="96" spans="2:14" x14ac:dyDescent="0.25">
      <c r="B96" s="10">
        <v>42639</v>
      </c>
      <c r="C96" s="5" t="s">
        <v>64</v>
      </c>
      <c r="D96" s="13"/>
      <c r="E96" s="44"/>
      <c r="F96" s="128"/>
      <c r="G96" s="45">
        <v>15408.48</v>
      </c>
      <c r="H96" s="61"/>
      <c r="I96" s="61"/>
      <c r="J96" s="61"/>
      <c r="K96" s="60">
        <f t="shared" si="5"/>
        <v>-111587.07000000008</v>
      </c>
      <c r="L96" s="60">
        <v>15.4</v>
      </c>
      <c r="M96" s="19">
        <f t="shared" si="3"/>
        <v>1000.5506493506493</v>
      </c>
      <c r="N96" s="19">
        <f t="shared" si="4"/>
        <v>0</v>
      </c>
    </row>
    <row r="97" spans="2:14" x14ac:dyDescent="0.25">
      <c r="B97" s="10">
        <v>42640</v>
      </c>
      <c r="C97" s="5" t="s">
        <v>64</v>
      </c>
      <c r="D97" s="13"/>
      <c r="E97" s="44"/>
      <c r="F97" s="128"/>
      <c r="G97" s="45">
        <v>14150</v>
      </c>
      <c r="H97" s="61"/>
      <c r="I97" s="61"/>
      <c r="J97" s="61"/>
      <c r="K97" s="60">
        <f t="shared" si="5"/>
        <v>-125737.07000000008</v>
      </c>
      <c r="L97" s="60">
        <v>15.38</v>
      </c>
      <c r="M97" s="19">
        <f t="shared" si="3"/>
        <v>920.0260078023407</v>
      </c>
      <c r="N97" s="19">
        <f t="shared" si="4"/>
        <v>0</v>
      </c>
    </row>
    <row r="98" spans="2:14" x14ac:dyDescent="0.25">
      <c r="B98" s="10">
        <v>42640</v>
      </c>
      <c r="C98" s="5" t="s">
        <v>65</v>
      </c>
      <c r="D98" s="13"/>
      <c r="E98" s="44"/>
      <c r="F98" s="128"/>
      <c r="G98" s="45">
        <v>23071</v>
      </c>
      <c r="H98" s="61"/>
      <c r="I98" s="61"/>
      <c r="J98" s="61"/>
      <c r="K98" s="60">
        <f t="shared" si="5"/>
        <v>-148808.07000000007</v>
      </c>
      <c r="L98" s="60">
        <v>15.38</v>
      </c>
      <c r="M98" s="19">
        <f t="shared" si="3"/>
        <v>1500.0650195058518</v>
      </c>
      <c r="N98" s="19">
        <f t="shared" si="4"/>
        <v>0</v>
      </c>
    </row>
    <row r="99" spans="2:14" x14ac:dyDescent="0.25">
      <c r="B99" s="10"/>
      <c r="C99" s="5" t="s">
        <v>66</v>
      </c>
      <c r="D99" s="13"/>
      <c r="E99" s="44"/>
      <c r="F99" s="128"/>
      <c r="G99" s="45"/>
      <c r="H99" s="61"/>
      <c r="I99" s="61">
        <v>3250</v>
      </c>
      <c r="J99" s="61"/>
      <c r="K99" s="60">
        <f t="shared" si="5"/>
        <v>-152058.07000000007</v>
      </c>
      <c r="L99" s="60">
        <v>15.38</v>
      </c>
      <c r="M99" s="19">
        <f t="shared" si="3"/>
        <v>211.31339401820546</v>
      </c>
      <c r="N99" s="19">
        <f t="shared" si="4"/>
        <v>0</v>
      </c>
    </row>
    <row r="100" spans="2:14" x14ac:dyDescent="0.25">
      <c r="B100" s="11">
        <v>42642</v>
      </c>
      <c r="C100" s="12" t="s">
        <v>67</v>
      </c>
      <c r="D100" s="13">
        <v>2594</v>
      </c>
      <c r="E100" s="44">
        <v>15.54</v>
      </c>
      <c r="F100" s="128">
        <f>+D100*E100</f>
        <v>40310.759999999995</v>
      </c>
      <c r="G100" s="44"/>
      <c r="H100" s="60"/>
      <c r="I100" s="60"/>
      <c r="J100" s="60"/>
      <c r="K100" s="60">
        <f t="shared" si="5"/>
        <v>-111747.31000000007</v>
      </c>
      <c r="L100" s="60">
        <v>15.34</v>
      </c>
      <c r="M100" s="19">
        <f t="shared" si="3"/>
        <v>0</v>
      </c>
      <c r="N100" s="19">
        <f t="shared" si="4"/>
        <v>0</v>
      </c>
    </row>
    <row r="101" spans="2:14" x14ac:dyDescent="0.25">
      <c r="B101" s="11">
        <v>42643</v>
      </c>
      <c r="C101" s="12" t="s">
        <v>68</v>
      </c>
      <c r="D101" s="13">
        <v>49613</v>
      </c>
      <c r="E101" s="44">
        <v>15.51</v>
      </c>
      <c r="F101" s="128">
        <f>+D101*E101</f>
        <v>769497.63</v>
      </c>
      <c r="G101" s="44"/>
      <c r="H101" s="60"/>
      <c r="I101" s="60"/>
      <c r="J101" s="60"/>
      <c r="K101" s="60">
        <f t="shared" si="5"/>
        <v>657750.31999999995</v>
      </c>
      <c r="L101" s="60">
        <v>15.31</v>
      </c>
      <c r="M101" s="19">
        <f t="shared" si="3"/>
        <v>0</v>
      </c>
      <c r="N101" s="19">
        <f t="shared" si="4"/>
        <v>0</v>
      </c>
    </row>
    <row r="102" spans="2:14" x14ac:dyDescent="0.25">
      <c r="B102" s="10">
        <v>42647</v>
      </c>
      <c r="C102" s="5" t="s">
        <v>69</v>
      </c>
      <c r="D102" s="13"/>
      <c r="E102" s="44"/>
      <c r="F102" s="128"/>
      <c r="G102" s="45"/>
      <c r="H102" s="61">
        <v>60000</v>
      </c>
      <c r="I102" s="61"/>
      <c r="J102" s="61"/>
      <c r="K102" s="60">
        <f t="shared" si="5"/>
        <v>597750.31999999995</v>
      </c>
      <c r="L102" s="60">
        <v>15.17</v>
      </c>
      <c r="M102" s="19">
        <f t="shared" si="3"/>
        <v>3955.1746868820042</v>
      </c>
      <c r="N102" s="19">
        <f t="shared" si="4"/>
        <v>0</v>
      </c>
    </row>
    <row r="103" spans="2:14" x14ac:dyDescent="0.25">
      <c r="B103" s="10">
        <v>42648</v>
      </c>
      <c r="C103" s="5" t="s">
        <v>70</v>
      </c>
      <c r="D103" s="13"/>
      <c r="E103" s="44"/>
      <c r="F103" s="128"/>
      <c r="G103" s="45"/>
      <c r="H103" s="61">
        <v>68000</v>
      </c>
      <c r="I103" s="61"/>
      <c r="J103" s="61"/>
      <c r="K103" s="60">
        <f t="shared" si="5"/>
        <v>529750.31999999995</v>
      </c>
      <c r="L103" s="60">
        <v>15.2</v>
      </c>
      <c r="M103" s="19">
        <f t="shared" si="3"/>
        <v>4473.6842105263158</v>
      </c>
      <c r="N103" s="19">
        <f t="shared" si="4"/>
        <v>0</v>
      </c>
    </row>
    <row r="104" spans="2:14" x14ac:dyDescent="0.25">
      <c r="B104" s="10">
        <v>42648</v>
      </c>
      <c r="C104" s="5" t="s">
        <v>59</v>
      </c>
      <c r="D104" s="13"/>
      <c r="E104" s="44"/>
      <c r="F104" s="128"/>
      <c r="G104" s="45">
        <v>57500</v>
      </c>
      <c r="H104" s="61"/>
      <c r="I104" s="61"/>
      <c r="J104" s="61"/>
      <c r="K104" s="60">
        <f t="shared" si="5"/>
        <v>472250.31999999995</v>
      </c>
      <c r="L104" s="60">
        <v>15.2</v>
      </c>
      <c r="M104" s="19">
        <f t="shared" si="3"/>
        <v>3782.8947368421054</v>
      </c>
      <c r="N104" s="19">
        <f t="shared" si="4"/>
        <v>0</v>
      </c>
    </row>
    <row r="105" spans="2:14" x14ac:dyDescent="0.25">
      <c r="B105" s="10">
        <v>42648</v>
      </c>
      <c r="C105" s="5" t="s">
        <v>71</v>
      </c>
      <c r="D105" s="13"/>
      <c r="E105" s="44"/>
      <c r="F105" s="128"/>
      <c r="G105" s="45">
        <v>87071</v>
      </c>
      <c r="H105" s="61"/>
      <c r="I105" s="61"/>
      <c r="J105" s="61"/>
      <c r="K105" s="60">
        <f t="shared" si="5"/>
        <v>385179.31999999995</v>
      </c>
      <c r="L105" s="60">
        <v>15.2</v>
      </c>
      <c r="M105" s="19">
        <f t="shared" si="3"/>
        <v>5728.355263157895</v>
      </c>
      <c r="N105" s="19">
        <f t="shared" si="4"/>
        <v>0</v>
      </c>
    </row>
    <row r="106" spans="2:14" x14ac:dyDescent="0.25">
      <c r="B106" s="10">
        <v>42648</v>
      </c>
      <c r="C106" s="5" t="s">
        <v>72</v>
      </c>
      <c r="D106" s="13"/>
      <c r="E106" s="44"/>
      <c r="F106" s="128"/>
      <c r="G106" s="45"/>
      <c r="H106" s="61"/>
      <c r="I106" s="61"/>
      <c r="J106" s="61">
        <v>2500</v>
      </c>
      <c r="K106" s="60">
        <f t="shared" si="5"/>
        <v>382679.31999999995</v>
      </c>
      <c r="L106" s="60">
        <v>15.2</v>
      </c>
      <c r="M106" s="19">
        <f t="shared" si="3"/>
        <v>0</v>
      </c>
      <c r="N106" s="19">
        <f t="shared" si="4"/>
        <v>164.47368421052633</v>
      </c>
    </row>
    <row r="107" spans="2:14" x14ac:dyDescent="0.25">
      <c r="B107" s="10">
        <v>42654</v>
      </c>
      <c r="C107" s="5" t="s">
        <v>191</v>
      </c>
      <c r="D107" s="13"/>
      <c r="E107" s="44"/>
      <c r="F107" s="128"/>
      <c r="G107" s="45">
        <v>20000</v>
      </c>
      <c r="H107" s="61"/>
      <c r="I107" s="61"/>
      <c r="J107" s="61"/>
      <c r="K107" s="60">
        <f t="shared" si="5"/>
        <v>362679.31999999995</v>
      </c>
      <c r="L107" s="60">
        <v>15.19</v>
      </c>
      <c r="M107" s="19">
        <f t="shared" si="3"/>
        <v>1316.6556945358789</v>
      </c>
      <c r="N107" s="19">
        <f t="shared" si="4"/>
        <v>0</v>
      </c>
    </row>
    <row r="108" spans="2:14" x14ac:dyDescent="0.25">
      <c r="B108" s="10">
        <v>42654</v>
      </c>
      <c r="C108" s="5" t="s">
        <v>64</v>
      </c>
      <c r="D108" s="13"/>
      <c r="E108" s="44"/>
      <c r="F108" s="128"/>
      <c r="G108" s="45">
        <v>3556</v>
      </c>
      <c r="H108" s="61"/>
      <c r="I108" s="61"/>
      <c r="J108" s="61"/>
      <c r="K108" s="60">
        <f t="shared" si="5"/>
        <v>359123.31999999995</v>
      </c>
      <c r="L108" s="60">
        <v>15.19</v>
      </c>
      <c r="M108" s="19">
        <f t="shared" si="3"/>
        <v>234.10138248847926</v>
      </c>
      <c r="N108" s="19">
        <f t="shared" si="4"/>
        <v>0</v>
      </c>
    </row>
    <row r="109" spans="2:14" x14ac:dyDescent="0.25">
      <c r="B109" s="10">
        <v>42654</v>
      </c>
      <c r="C109" s="5" t="s">
        <v>64</v>
      </c>
      <c r="D109" s="13"/>
      <c r="E109" s="44"/>
      <c r="F109" s="128"/>
      <c r="G109" s="45">
        <v>15408</v>
      </c>
      <c r="H109" s="61"/>
      <c r="I109" s="61"/>
      <c r="J109" s="61"/>
      <c r="K109" s="60">
        <f t="shared" si="5"/>
        <v>343715.31999999995</v>
      </c>
      <c r="L109" s="60">
        <v>15.19</v>
      </c>
      <c r="M109" s="19">
        <f t="shared" si="3"/>
        <v>1014.3515470704411</v>
      </c>
      <c r="N109" s="19">
        <f t="shared" si="4"/>
        <v>0</v>
      </c>
    </row>
    <row r="110" spans="2:14" x14ac:dyDescent="0.25">
      <c r="B110" s="10">
        <v>42654</v>
      </c>
      <c r="C110" s="5" t="s">
        <v>11</v>
      </c>
      <c r="D110" s="13"/>
      <c r="E110" s="44"/>
      <c r="F110" s="128"/>
      <c r="G110" s="45">
        <v>67718.399999999994</v>
      </c>
      <c r="H110" s="61"/>
      <c r="I110" s="61"/>
      <c r="J110" s="61"/>
      <c r="K110" s="60">
        <f t="shared" si="5"/>
        <v>275996.91999999993</v>
      </c>
      <c r="L110" s="60">
        <v>15.19</v>
      </c>
      <c r="M110" s="19">
        <f t="shared" si="3"/>
        <v>4458.0908492429226</v>
      </c>
      <c r="N110" s="19">
        <f t="shared" si="4"/>
        <v>0</v>
      </c>
    </row>
    <row r="111" spans="2:14" x14ac:dyDescent="0.25">
      <c r="B111" s="10">
        <v>42657</v>
      </c>
      <c r="C111" s="5" t="s">
        <v>73</v>
      </c>
      <c r="D111" s="13"/>
      <c r="E111" s="44"/>
      <c r="F111" s="128"/>
      <c r="G111" s="45"/>
      <c r="H111" s="61">
        <v>130000</v>
      </c>
      <c r="I111" s="61"/>
      <c r="J111" s="61"/>
      <c r="K111" s="60">
        <f t="shared" si="5"/>
        <v>145996.91999999993</v>
      </c>
      <c r="L111" s="60">
        <v>15.2</v>
      </c>
      <c r="M111" s="19">
        <f t="shared" si="3"/>
        <v>8552.6315789473683</v>
      </c>
      <c r="N111" s="19">
        <f t="shared" si="4"/>
        <v>0</v>
      </c>
    </row>
    <row r="112" spans="2:14" x14ac:dyDescent="0.25">
      <c r="B112" s="10">
        <v>42665</v>
      </c>
      <c r="C112" s="5" t="s">
        <v>22</v>
      </c>
      <c r="D112" s="13"/>
      <c r="E112" s="44"/>
      <c r="F112" s="128"/>
      <c r="G112" s="45"/>
      <c r="H112" s="61"/>
      <c r="I112" s="61">
        <v>1550</v>
      </c>
      <c r="J112" s="61"/>
      <c r="K112" s="60">
        <f t="shared" si="5"/>
        <v>144446.91999999993</v>
      </c>
      <c r="L112" s="60">
        <v>15.18</v>
      </c>
      <c r="M112" s="19">
        <f t="shared" si="3"/>
        <v>102.10803689064559</v>
      </c>
      <c r="N112" s="19">
        <f t="shared" si="4"/>
        <v>0</v>
      </c>
    </row>
    <row r="113" spans="2:14" x14ac:dyDescent="0.25">
      <c r="B113" s="10">
        <v>42663</v>
      </c>
      <c r="C113" s="5" t="s">
        <v>74</v>
      </c>
      <c r="D113" s="13"/>
      <c r="E113" s="44"/>
      <c r="F113" s="128"/>
      <c r="G113" s="45"/>
      <c r="H113" s="61"/>
      <c r="I113" s="61">
        <v>4250</v>
      </c>
      <c r="J113" s="61"/>
      <c r="K113" s="60">
        <f t="shared" si="5"/>
        <v>140196.91999999993</v>
      </c>
      <c r="L113" s="60">
        <v>15.18</v>
      </c>
      <c r="M113" s="19">
        <f t="shared" si="3"/>
        <v>279.97364953886694</v>
      </c>
      <c r="N113" s="19">
        <f t="shared" si="4"/>
        <v>0</v>
      </c>
    </row>
    <row r="114" spans="2:14" x14ac:dyDescent="0.25">
      <c r="B114" s="10">
        <v>42663</v>
      </c>
      <c r="C114" s="5" t="s">
        <v>44</v>
      </c>
      <c r="D114" s="13"/>
      <c r="E114" s="44"/>
      <c r="F114" s="128"/>
      <c r="G114" s="45">
        <v>1500</v>
      </c>
      <c r="H114" s="61"/>
      <c r="I114" s="61"/>
      <c r="J114" s="61"/>
      <c r="K114" s="60">
        <f t="shared" si="5"/>
        <v>138696.91999999993</v>
      </c>
      <c r="L114" s="60">
        <v>15.18</v>
      </c>
      <c r="M114" s="19">
        <f t="shared" si="3"/>
        <v>98.814229249011859</v>
      </c>
      <c r="N114" s="19">
        <f t="shared" si="4"/>
        <v>0</v>
      </c>
    </row>
    <row r="115" spans="2:14" x14ac:dyDescent="0.25">
      <c r="B115" s="10">
        <v>42663</v>
      </c>
      <c r="C115" s="5" t="s">
        <v>75</v>
      </c>
      <c r="D115" s="13"/>
      <c r="E115" s="44"/>
      <c r="F115" s="128"/>
      <c r="G115" s="45">
        <v>280000</v>
      </c>
      <c r="H115" s="61"/>
      <c r="I115" s="61"/>
      <c r="J115" s="61"/>
      <c r="K115" s="60">
        <f t="shared" si="5"/>
        <v>-141303.08000000007</v>
      </c>
      <c r="L115" s="60">
        <v>15.18</v>
      </c>
      <c r="M115" s="19">
        <f t="shared" si="3"/>
        <v>18445.32279314888</v>
      </c>
      <c r="N115" s="19">
        <f t="shared" si="4"/>
        <v>0</v>
      </c>
    </row>
    <row r="116" spans="2:14" x14ac:dyDescent="0.25">
      <c r="B116" s="10">
        <v>42663</v>
      </c>
      <c r="C116" s="5" t="s">
        <v>65</v>
      </c>
      <c r="D116" s="13"/>
      <c r="E116" s="44"/>
      <c r="F116" s="128"/>
      <c r="G116" s="45">
        <v>17866</v>
      </c>
      <c r="H116" s="61"/>
      <c r="I116" s="61"/>
      <c r="J116" s="61"/>
      <c r="K116" s="60">
        <f t="shared" si="5"/>
        <v>-159169.08000000007</v>
      </c>
      <c r="L116" s="60">
        <v>15.18</v>
      </c>
      <c r="M116" s="19">
        <f t="shared" si="3"/>
        <v>1176.943346508564</v>
      </c>
      <c r="N116" s="19">
        <f t="shared" si="4"/>
        <v>0</v>
      </c>
    </row>
    <row r="117" spans="2:14" x14ac:dyDescent="0.25">
      <c r="B117" s="10"/>
      <c r="C117" s="5" t="s">
        <v>76</v>
      </c>
      <c r="D117" s="13"/>
      <c r="E117" s="44"/>
      <c r="F117" s="128"/>
      <c r="G117" s="45"/>
      <c r="H117" s="61">
        <v>130000</v>
      </c>
      <c r="I117" s="61"/>
      <c r="J117" s="61"/>
      <c r="K117" s="60">
        <f t="shared" si="5"/>
        <v>-289169.08000000007</v>
      </c>
      <c r="L117" s="60">
        <v>15.18</v>
      </c>
      <c r="M117" s="19">
        <f t="shared" si="3"/>
        <v>8563.899868247694</v>
      </c>
      <c r="N117" s="19">
        <f t="shared" si="4"/>
        <v>0</v>
      </c>
    </row>
    <row r="118" spans="2:14" x14ac:dyDescent="0.25">
      <c r="B118" s="10"/>
      <c r="C118" s="5" t="s">
        <v>77</v>
      </c>
      <c r="D118" s="13"/>
      <c r="E118" s="44"/>
      <c r="F118" s="128"/>
      <c r="G118" s="45">
        <v>165000</v>
      </c>
      <c r="H118" s="61"/>
      <c r="I118" s="61"/>
      <c r="J118" s="61"/>
      <c r="K118" s="60">
        <f t="shared" si="5"/>
        <v>-454169.08000000007</v>
      </c>
      <c r="L118" s="60">
        <v>15.18</v>
      </c>
      <c r="M118" s="19">
        <f t="shared" si="3"/>
        <v>10869.565217391304</v>
      </c>
      <c r="N118" s="19">
        <f t="shared" si="4"/>
        <v>0</v>
      </c>
    </row>
    <row r="119" spans="2:14" x14ac:dyDescent="0.25">
      <c r="B119" s="10"/>
      <c r="C119" s="5" t="s">
        <v>44</v>
      </c>
      <c r="D119" s="13"/>
      <c r="E119" s="44"/>
      <c r="F119" s="128"/>
      <c r="G119" s="45">
        <v>10000</v>
      </c>
      <c r="H119" s="61"/>
      <c r="I119" s="61"/>
      <c r="J119" s="61"/>
      <c r="K119" s="60">
        <f t="shared" si="5"/>
        <v>-464169.08000000007</v>
      </c>
      <c r="L119" s="60">
        <v>15.18</v>
      </c>
      <c r="M119" s="19">
        <f t="shared" si="3"/>
        <v>658.76152832674575</v>
      </c>
      <c r="N119" s="19">
        <f t="shared" si="4"/>
        <v>0</v>
      </c>
    </row>
    <row r="120" spans="2:14" x14ac:dyDescent="0.25">
      <c r="B120" s="11">
        <v>42671</v>
      </c>
      <c r="C120" s="12" t="s">
        <v>78</v>
      </c>
      <c r="D120" s="7">
        <v>39906</v>
      </c>
      <c r="E120" s="44">
        <v>15.37</v>
      </c>
      <c r="F120" s="128">
        <f>+D120*E120</f>
        <v>613355.22</v>
      </c>
      <c r="G120" s="44"/>
      <c r="H120" s="60"/>
      <c r="I120" s="60"/>
      <c r="J120" s="60"/>
      <c r="K120" s="60">
        <f t="shared" si="5"/>
        <v>149186.1399999999</v>
      </c>
      <c r="L120" s="60">
        <v>15.17</v>
      </c>
      <c r="M120" s="19">
        <f t="shared" si="3"/>
        <v>0</v>
      </c>
      <c r="N120" s="19">
        <f t="shared" si="4"/>
        <v>0</v>
      </c>
    </row>
    <row r="121" spans="2:14" x14ac:dyDescent="0.25">
      <c r="B121" s="10">
        <v>42675</v>
      </c>
      <c r="C121" s="5" t="s">
        <v>64</v>
      </c>
      <c r="D121" s="13"/>
      <c r="E121" s="44"/>
      <c r="F121" s="128"/>
      <c r="G121" s="45">
        <v>3428</v>
      </c>
      <c r="H121" s="61"/>
      <c r="I121" s="61"/>
      <c r="J121" s="61"/>
      <c r="K121" s="60">
        <f t="shared" si="5"/>
        <v>145758.1399999999</v>
      </c>
      <c r="L121" s="60">
        <v>15.03</v>
      </c>
      <c r="M121" s="19">
        <f t="shared" si="3"/>
        <v>228.07717897538257</v>
      </c>
      <c r="N121" s="19">
        <f t="shared" si="4"/>
        <v>0</v>
      </c>
    </row>
    <row r="122" spans="2:14" x14ac:dyDescent="0.25">
      <c r="B122" s="10">
        <v>42675</v>
      </c>
      <c r="C122" s="5" t="s">
        <v>65</v>
      </c>
      <c r="D122" s="13"/>
      <c r="E122" s="44"/>
      <c r="F122" s="128"/>
      <c r="G122" s="45">
        <v>57980</v>
      </c>
      <c r="H122" s="61"/>
      <c r="I122" s="61"/>
      <c r="J122" s="61"/>
      <c r="K122" s="60">
        <f t="shared" si="5"/>
        <v>87778.139999999898</v>
      </c>
      <c r="L122" s="60">
        <v>15.03</v>
      </c>
      <c r="M122" s="19">
        <f t="shared" si="3"/>
        <v>3857.6180971390554</v>
      </c>
      <c r="N122" s="19">
        <f t="shared" si="4"/>
        <v>0</v>
      </c>
    </row>
    <row r="123" spans="2:14" s="8" customFormat="1" x14ac:dyDescent="0.25">
      <c r="B123" s="10">
        <v>43044</v>
      </c>
      <c r="C123" s="5" t="s">
        <v>192</v>
      </c>
      <c r="D123" s="13"/>
      <c r="E123" s="44"/>
      <c r="F123" s="128"/>
      <c r="G123" s="45"/>
      <c r="H123" s="61">
        <v>130000</v>
      </c>
      <c r="I123" s="61"/>
      <c r="J123" s="61"/>
      <c r="K123" s="60">
        <f t="shared" si="5"/>
        <v>-42221.860000000102</v>
      </c>
      <c r="L123" s="60">
        <v>15.02</v>
      </c>
      <c r="M123" s="19">
        <f t="shared" si="3"/>
        <v>8655.1264980026626</v>
      </c>
      <c r="N123" s="19">
        <f t="shared" si="4"/>
        <v>0</v>
      </c>
    </row>
    <row r="124" spans="2:14" x14ac:dyDescent="0.25">
      <c r="B124" s="10">
        <v>42690</v>
      </c>
      <c r="C124" s="5" t="s">
        <v>65</v>
      </c>
      <c r="D124" s="13"/>
      <c r="E124" s="44"/>
      <c r="F124" s="128"/>
      <c r="G124" s="45">
        <v>98543</v>
      </c>
      <c r="H124" s="61"/>
      <c r="I124" s="61"/>
      <c r="J124" s="61"/>
      <c r="K124" s="60">
        <f t="shared" si="5"/>
        <v>-140764.8600000001</v>
      </c>
      <c r="L124" s="60">
        <v>15.4</v>
      </c>
      <c r="M124" s="19">
        <f t="shared" si="3"/>
        <v>6398.8961038961033</v>
      </c>
      <c r="N124" s="19">
        <f t="shared" si="4"/>
        <v>0</v>
      </c>
    </row>
    <row r="125" spans="2:14" x14ac:dyDescent="0.25">
      <c r="B125" s="10">
        <v>42690</v>
      </c>
      <c r="C125" s="5" t="s">
        <v>79</v>
      </c>
      <c r="D125" s="13"/>
      <c r="E125" s="44"/>
      <c r="F125" s="128"/>
      <c r="G125" s="45">
        <v>20500</v>
      </c>
      <c r="H125" s="61"/>
      <c r="I125" s="61"/>
      <c r="J125" s="61"/>
      <c r="K125" s="60">
        <f t="shared" si="5"/>
        <v>-161264.8600000001</v>
      </c>
      <c r="L125" s="60">
        <v>15.4</v>
      </c>
      <c r="M125" s="19">
        <f t="shared" si="3"/>
        <v>1331.168831168831</v>
      </c>
      <c r="N125" s="19">
        <f t="shared" si="4"/>
        <v>0</v>
      </c>
    </row>
    <row r="126" spans="2:14" x14ac:dyDescent="0.25">
      <c r="B126" s="10">
        <v>42694</v>
      </c>
      <c r="C126" s="5" t="s">
        <v>33</v>
      </c>
      <c r="D126" s="13"/>
      <c r="E126" s="44"/>
      <c r="F126" s="128"/>
      <c r="G126" s="45"/>
      <c r="H126" s="61"/>
      <c r="I126" s="61">
        <v>1550</v>
      </c>
      <c r="J126" s="61"/>
      <c r="K126" s="60">
        <f t="shared" si="5"/>
        <v>-162814.8600000001</v>
      </c>
      <c r="L126" s="60">
        <v>15.45</v>
      </c>
      <c r="M126" s="19">
        <f t="shared" si="3"/>
        <v>100.32362459546925</v>
      </c>
      <c r="N126" s="19">
        <f t="shared" si="4"/>
        <v>0</v>
      </c>
    </row>
    <row r="127" spans="2:14" x14ac:dyDescent="0.25">
      <c r="B127" s="10">
        <v>42694</v>
      </c>
      <c r="C127" s="5" t="s">
        <v>80</v>
      </c>
      <c r="D127" s="13"/>
      <c r="E127" s="44"/>
      <c r="F127" s="128"/>
      <c r="G127" s="45"/>
      <c r="H127" s="61">
        <v>130000</v>
      </c>
      <c r="I127" s="61"/>
      <c r="J127" s="61"/>
      <c r="K127" s="60">
        <f t="shared" si="5"/>
        <v>-292814.8600000001</v>
      </c>
      <c r="L127" s="60">
        <v>15.45</v>
      </c>
      <c r="M127" s="19">
        <f t="shared" si="3"/>
        <v>8414.2394822006481</v>
      </c>
      <c r="N127" s="19">
        <f t="shared" si="4"/>
        <v>0</v>
      </c>
    </row>
    <row r="128" spans="2:14" x14ac:dyDescent="0.25">
      <c r="B128" s="10">
        <v>42695</v>
      </c>
      <c r="C128" s="5" t="s">
        <v>81</v>
      </c>
      <c r="D128" s="13"/>
      <c r="E128" s="44"/>
      <c r="F128" s="128"/>
      <c r="G128" s="45"/>
      <c r="H128" s="61"/>
      <c r="I128" s="61"/>
      <c r="J128" s="61">
        <v>2500</v>
      </c>
      <c r="K128" s="60">
        <f t="shared" si="5"/>
        <v>-295314.8600000001</v>
      </c>
      <c r="L128" s="60">
        <v>15.42</v>
      </c>
      <c r="M128" s="19">
        <f t="shared" si="3"/>
        <v>0</v>
      </c>
      <c r="N128" s="19">
        <f t="shared" si="4"/>
        <v>162.12710765239947</v>
      </c>
    </row>
    <row r="129" spans="2:14" x14ac:dyDescent="0.25">
      <c r="B129" s="10">
        <v>42697</v>
      </c>
      <c r="C129" s="5" t="s">
        <v>82</v>
      </c>
      <c r="D129" s="13"/>
      <c r="E129" s="44"/>
      <c r="F129" s="128"/>
      <c r="G129" s="45">
        <v>230000</v>
      </c>
      <c r="H129" s="61"/>
      <c r="I129" s="61"/>
      <c r="J129" s="61"/>
      <c r="K129" s="60">
        <f t="shared" si="5"/>
        <v>-525314.8600000001</v>
      </c>
      <c r="L129" s="60">
        <v>15.55</v>
      </c>
      <c r="M129" s="19">
        <f t="shared" si="3"/>
        <v>14790.996784565916</v>
      </c>
      <c r="N129" s="19">
        <f t="shared" si="4"/>
        <v>0</v>
      </c>
    </row>
    <row r="130" spans="2:14" x14ac:dyDescent="0.25">
      <c r="B130" s="10">
        <v>42697</v>
      </c>
      <c r="C130" s="5" t="s">
        <v>83</v>
      </c>
      <c r="D130" s="13"/>
      <c r="E130" s="44"/>
      <c r="F130" s="128"/>
      <c r="G130" s="45"/>
      <c r="H130" s="61">
        <v>28000</v>
      </c>
      <c r="I130" s="61"/>
      <c r="J130" s="61"/>
      <c r="K130" s="60">
        <f t="shared" si="5"/>
        <v>-553314.8600000001</v>
      </c>
      <c r="L130" s="60">
        <v>15.55</v>
      </c>
      <c r="M130" s="19">
        <f t="shared" si="3"/>
        <v>1800.6430868167201</v>
      </c>
      <c r="N130" s="19">
        <f t="shared" si="4"/>
        <v>0</v>
      </c>
    </row>
    <row r="131" spans="2:14" x14ac:dyDescent="0.25">
      <c r="B131" s="10">
        <v>42703</v>
      </c>
      <c r="C131" s="5" t="s">
        <v>11</v>
      </c>
      <c r="D131" s="13"/>
      <c r="E131" s="44"/>
      <c r="F131" s="128"/>
      <c r="G131" s="45">
        <v>144398</v>
      </c>
      <c r="H131" s="61"/>
      <c r="I131" s="61"/>
      <c r="J131" s="61"/>
      <c r="K131" s="60">
        <f t="shared" si="5"/>
        <v>-697712.8600000001</v>
      </c>
      <c r="L131" s="60">
        <v>15.7</v>
      </c>
      <c r="M131" s="19">
        <f t="shared" si="3"/>
        <v>9197.3248407643314</v>
      </c>
      <c r="N131" s="19">
        <f t="shared" si="4"/>
        <v>0</v>
      </c>
    </row>
    <row r="132" spans="2:14" x14ac:dyDescent="0.25">
      <c r="B132" s="10">
        <v>42709</v>
      </c>
      <c r="C132" s="5" t="s">
        <v>84</v>
      </c>
      <c r="D132" s="13"/>
      <c r="E132" s="44"/>
      <c r="F132" s="128"/>
      <c r="G132" s="45"/>
      <c r="H132" s="61">
        <v>150000</v>
      </c>
      <c r="I132" s="61"/>
      <c r="J132" s="61"/>
      <c r="K132" s="60">
        <f t="shared" si="5"/>
        <v>-847712.8600000001</v>
      </c>
      <c r="L132" s="60">
        <v>15.88</v>
      </c>
      <c r="M132" s="19">
        <f t="shared" si="3"/>
        <v>9445.843828715364</v>
      </c>
      <c r="N132" s="19">
        <f t="shared" si="4"/>
        <v>0</v>
      </c>
    </row>
    <row r="133" spans="2:14" x14ac:dyDescent="0.25">
      <c r="B133" s="10">
        <v>42709</v>
      </c>
      <c r="C133" s="5" t="s">
        <v>27</v>
      </c>
      <c r="D133" s="13"/>
      <c r="E133" s="44"/>
      <c r="F133" s="128"/>
      <c r="G133" s="45"/>
      <c r="H133" s="61"/>
      <c r="I133" s="61"/>
      <c r="J133" s="61">
        <v>6000</v>
      </c>
      <c r="K133" s="60">
        <f t="shared" si="5"/>
        <v>-853712.8600000001</v>
      </c>
      <c r="L133" s="60">
        <v>15.88</v>
      </c>
      <c r="M133" s="19">
        <f t="shared" si="3"/>
        <v>0</v>
      </c>
      <c r="N133" s="19">
        <f t="shared" si="4"/>
        <v>377.83375314861462</v>
      </c>
    </row>
    <row r="134" spans="2:14" x14ac:dyDescent="0.25">
      <c r="B134" s="10">
        <v>42709</v>
      </c>
      <c r="C134" s="5" t="s">
        <v>85</v>
      </c>
      <c r="D134" s="13"/>
      <c r="E134" s="44"/>
      <c r="F134" s="128"/>
      <c r="G134" s="45"/>
      <c r="H134" s="61"/>
      <c r="I134" s="61"/>
      <c r="J134" s="61">
        <v>5500</v>
      </c>
      <c r="K134" s="60">
        <f t="shared" si="5"/>
        <v>-859212.8600000001</v>
      </c>
      <c r="L134" s="60">
        <v>15.88</v>
      </c>
      <c r="M134" s="19">
        <f t="shared" ref="M134:M197" si="6">(G134+H134+I134)/L134</f>
        <v>0</v>
      </c>
      <c r="N134" s="19">
        <f t="shared" ref="N134:N197" si="7">+J134/L134</f>
        <v>346.34760705289671</v>
      </c>
    </row>
    <row r="135" spans="2:14" x14ac:dyDescent="0.25">
      <c r="B135" s="10">
        <v>42709</v>
      </c>
      <c r="C135" s="5" t="s">
        <v>33</v>
      </c>
      <c r="D135" s="13"/>
      <c r="E135" s="44"/>
      <c r="F135" s="128"/>
      <c r="G135" s="45"/>
      <c r="H135" s="61"/>
      <c r="I135" s="61">
        <v>2950</v>
      </c>
      <c r="J135" s="61"/>
      <c r="K135" s="60">
        <f t="shared" ref="K135:K198" si="8">+K134+F135-G135-J135-H135-I135</f>
        <v>-862162.8600000001</v>
      </c>
      <c r="L135" s="60">
        <v>15.88</v>
      </c>
      <c r="M135" s="19">
        <f t="shared" si="6"/>
        <v>185.7682619647355</v>
      </c>
      <c r="N135" s="19">
        <f t="shared" si="7"/>
        <v>0</v>
      </c>
    </row>
    <row r="136" spans="2:14" x14ac:dyDescent="0.25">
      <c r="B136" s="10">
        <v>42709</v>
      </c>
      <c r="C136" s="5" t="s">
        <v>14</v>
      </c>
      <c r="D136" s="13"/>
      <c r="E136" s="44"/>
      <c r="F136" s="128"/>
      <c r="G136" s="45"/>
      <c r="H136" s="61"/>
      <c r="I136" s="61">
        <v>8500</v>
      </c>
      <c r="J136" s="61"/>
      <c r="K136" s="60">
        <f t="shared" si="8"/>
        <v>-870662.8600000001</v>
      </c>
      <c r="L136" s="60">
        <v>15.88</v>
      </c>
      <c r="M136" s="19">
        <f t="shared" si="6"/>
        <v>535.26448362720396</v>
      </c>
      <c r="N136" s="19">
        <f t="shared" si="7"/>
        <v>0</v>
      </c>
    </row>
    <row r="137" spans="2:14" x14ac:dyDescent="0.25">
      <c r="B137" s="10">
        <v>42716</v>
      </c>
      <c r="C137" s="5" t="s">
        <v>86</v>
      </c>
      <c r="D137" s="13"/>
      <c r="E137" s="44"/>
      <c r="F137" s="128"/>
      <c r="G137" s="45">
        <v>161303</v>
      </c>
      <c r="H137" s="61"/>
      <c r="I137" s="61"/>
      <c r="J137" s="61"/>
      <c r="K137" s="60">
        <f t="shared" si="8"/>
        <v>-1031965.8600000001</v>
      </c>
      <c r="L137" s="60">
        <v>15.94</v>
      </c>
      <c r="M137" s="19">
        <f t="shared" si="6"/>
        <v>10119.385194479297</v>
      </c>
      <c r="N137" s="19">
        <f t="shared" si="7"/>
        <v>0</v>
      </c>
    </row>
    <row r="138" spans="2:14" x14ac:dyDescent="0.25">
      <c r="B138" s="10">
        <v>42716</v>
      </c>
      <c r="C138" s="5" t="s">
        <v>87</v>
      </c>
      <c r="D138" s="13"/>
      <c r="E138" s="44"/>
      <c r="F138" s="128"/>
      <c r="G138" s="45"/>
      <c r="H138" s="61">
        <v>80000</v>
      </c>
      <c r="I138" s="61"/>
      <c r="J138" s="61"/>
      <c r="K138" s="60">
        <f t="shared" si="8"/>
        <v>-1111965.8600000001</v>
      </c>
      <c r="L138" s="60">
        <v>15.94</v>
      </c>
      <c r="M138" s="19">
        <f t="shared" si="6"/>
        <v>5018.8205771643661</v>
      </c>
      <c r="N138" s="19">
        <f t="shared" si="7"/>
        <v>0</v>
      </c>
    </row>
    <row r="139" spans="2:14" x14ac:dyDescent="0.25">
      <c r="B139" s="10">
        <v>42716</v>
      </c>
      <c r="C139" s="5" t="s">
        <v>88</v>
      </c>
      <c r="D139" s="13"/>
      <c r="E139" s="44"/>
      <c r="F139" s="128"/>
      <c r="G139" s="45">
        <v>48000</v>
      </c>
      <c r="H139" s="61"/>
      <c r="I139" s="61"/>
      <c r="J139" s="61"/>
      <c r="K139" s="60">
        <f t="shared" si="8"/>
        <v>-1159965.8600000001</v>
      </c>
      <c r="L139" s="60">
        <v>15.94</v>
      </c>
      <c r="M139" s="19">
        <f t="shared" si="6"/>
        <v>3011.29234629862</v>
      </c>
      <c r="N139" s="19">
        <f t="shared" si="7"/>
        <v>0</v>
      </c>
    </row>
    <row r="140" spans="2:14" x14ac:dyDescent="0.25">
      <c r="B140" s="10">
        <v>42725</v>
      </c>
      <c r="C140" s="5" t="s">
        <v>89</v>
      </c>
      <c r="D140" s="13"/>
      <c r="E140" s="44"/>
      <c r="F140" s="128"/>
      <c r="G140" s="45"/>
      <c r="H140" s="61">
        <v>170000</v>
      </c>
      <c r="I140" s="61"/>
      <c r="J140" s="61"/>
      <c r="K140" s="60">
        <f t="shared" si="8"/>
        <v>-1329965.8600000001</v>
      </c>
      <c r="L140" s="60">
        <v>16.18</v>
      </c>
      <c r="M140" s="19">
        <f t="shared" si="6"/>
        <v>10506.798516687268</v>
      </c>
      <c r="N140" s="19">
        <f t="shared" si="7"/>
        <v>0</v>
      </c>
    </row>
    <row r="141" spans="2:14" x14ac:dyDescent="0.25">
      <c r="B141" s="10">
        <v>42725</v>
      </c>
      <c r="C141" s="5" t="s">
        <v>27</v>
      </c>
      <c r="D141" s="13"/>
      <c r="E141" s="44"/>
      <c r="F141" s="128"/>
      <c r="G141" s="45"/>
      <c r="H141" s="61"/>
      <c r="I141" s="61"/>
      <c r="J141" s="61">
        <v>6000</v>
      </c>
      <c r="K141" s="60">
        <f t="shared" si="8"/>
        <v>-1335965.8600000001</v>
      </c>
      <c r="L141" s="60">
        <v>16.18</v>
      </c>
      <c r="M141" s="19">
        <f t="shared" si="6"/>
        <v>0</v>
      </c>
      <c r="N141" s="19">
        <f t="shared" si="7"/>
        <v>370.82818294190361</v>
      </c>
    </row>
    <row r="142" spans="2:14" x14ac:dyDescent="0.25">
      <c r="B142" s="10">
        <v>42725</v>
      </c>
      <c r="C142" s="5" t="s">
        <v>90</v>
      </c>
      <c r="D142" s="13"/>
      <c r="E142" s="44"/>
      <c r="F142" s="128"/>
      <c r="G142" s="45"/>
      <c r="H142" s="61"/>
      <c r="I142" s="61">
        <v>9000</v>
      </c>
      <c r="J142" s="61"/>
      <c r="K142" s="60">
        <f t="shared" si="8"/>
        <v>-1344965.86</v>
      </c>
      <c r="L142" s="60">
        <v>16.18</v>
      </c>
      <c r="M142" s="19">
        <f t="shared" si="6"/>
        <v>556.24227441285541</v>
      </c>
      <c r="N142" s="19">
        <f t="shared" si="7"/>
        <v>0</v>
      </c>
    </row>
    <row r="143" spans="2:14" x14ac:dyDescent="0.25">
      <c r="B143" s="10">
        <v>42725</v>
      </c>
      <c r="C143" s="5" t="s">
        <v>14</v>
      </c>
      <c r="D143" s="13"/>
      <c r="E143" s="44"/>
      <c r="F143" s="128"/>
      <c r="G143" s="45"/>
      <c r="H143" s="61"/>
      <c r="I143" s="61">
        <v>8500</v>
      </c>
      <c r="J143" s="61"/>
      <c r="K143" s="60">
        <f t="shared" si="8"/>
        <v>-1353465.86</v>
      </c>
      <c r="L143" s="60">
        <v>16.18</v>
      </c>
      <c r="M143" s="19">
        <f t="shared" si="6"/>
        <v>525.33992583436338</v>
      </c>
      <c r="N143" s="19">
        <f t="shared" si="7"/>
        <v>0</v>
      </c>
    </row>
    <row r="144" spans="2:14" x14ac:dyDescent="0.25">
      <c r="B144" s="10">
        <v>42725</v>
      </c>
      <c r="C144" s="5" t="s">
        <v>91</v>
      </c>
      <c r="D144" s="13"/>
      <c r="E144" s="44"/>
      <c r="F144" s="128"/>
      <c r="G144" s="45">
        <v>63000</v>
      </c>
      <c r="H144" s="61"/>
      <c r="I144" s="61"/>
      <c r="J144" s="61"/>
      <c r="K144" s="60">
        <f t="shared" si="8"/>
        <v>-1416465.86</v>
      </c>
      <c r="L144" s="60">
        <v>16.18</v>
      </c>
      <c r="M144" s="19">
        <f t="shared" si="6"/>
        <v>3893.6959208899875</v>
      </c>
      <c r="N144" s="19">
        <f t="shared" si="7"/>
        <v>0</v>
      </c>
    </row>
    <row r="145" spans="2:14" x14ac:dyDescent="0.25">
      <c r="B145" s="10">
        <v>42727</v>
      </c>
      <c r="C145" s="5" t="s">
        <v>92</v>
      </c>
      <c r="D145" s="13"/>
      <c r="E145" s="44"/>
      <c r="F145" s="128"/>
      <c r="G145" s="45">
        <v>31273.45</v>
      </c>
      <c r="H145" s="61"/>
      <c r="I145" s="61"/>
      <c r="J145" s="61"/>
      <c r="K145" s="60">
        <f t="shared" si="8"/>
        <v>-1447739.31</v>
      </c>
      <c r="L145" s="60">
        <v>16.260000000000002</v>
      </c>
      <c r="M145" s="19">
        <f t="shared" si="6"/>
        <v>1923.3364083640836</v>
      </c>
      <c r="N145" s="19">
        <f t="shared" si="7"/>
        <v>0</v>
      </c>
    </row>
    <row r="146" spans="2:14" x14ac:dyDescent="0.25">
      <c r="B146" s="11">
        <v>42732</v>
      </c>
      <c r="C146" s="12" t="s">
        <v>93</v>
      </c>
      <c r="D146" s="7">
        <v>90065</v>
      </c>
      <c r="E146" s="44">
        <v>16.600000000000001</v>
      </c>
      <c r="F146" s="128">
        <f>+D146*E146</f>
        <v>1495079.0000000002</v>
      </c>
      <c r="G146" s="44"/>
      <c r="H146" s="60"/>
      <c r="I146" s="60"/>
      <c r="J146" s="60"/>
      <c r="K146" s="60">
        <f t="shared" si="8"/>
        <v>47339.690000000177</v>
      </c>
      <c r="L146" s="60">
        <v>16.260000000000002</v>
      </c>
      <c r="M146" s="19">
        <f t="shared" si="6"/>
        <v>0</v>
      </c>
      <c r="N146" s="19">
        <f t="shared" si="7"/>
        <v>0</v>
      </c>
    </row>
    <row r="147" spans="2:14" x14ac:dyDescent="0.25">
      <c r="B147" s="11">
        <v>42732</v>
      </c>
      <c r="C147" s="47" t="s">
        <v>111</v>
      </c>
      <c r="D147" s="13"/>
      <c r="E147" s="44"/>
      <c r="F147" s="128"/>
      <c r="G147" s="44">
        <v>83000</v>
      </c>
      <c r="H147" s="60"/>
      <c r="I147" s="60"/>
      <c r="J147" s="60"/>
      <c r="K147" s="60">
        <f t="shared" si="8"/>
        <v>-35660.309999999823</v>
      </c>
      <c r="L147" s="60">
        <v>16.260000000000002</v>
      </c>
      <c r="M147" s="19">
        <f t="shared" si="6"/>
        <v>5104.551045510455</v>
      </c>
      <c r="N147" s="19">
        <f t="shared" si="7"/>
        <v>0</v>
      </c>
    </row>
    <row r="148" spans="2:14" x14ac:dyDescent="0.25">
      <c r="B148" s="11">
        <v>42733</v>
      </c>
      <c r="C148" s="47" t="s">
        <v>112</v>
      </c>
      <c r="D148" s="13"/>
      <c r="E148" s="44"/>
      <c r="F148" s="128"/>
      <c r="G148" s="44">
        <v>39610</v>
      </c>
      <c r="H148" s="60"/>
      <c r="I148" s="60"/>
      <c r="J148" s="60"/>
      <c r="K148" s="60">
        <f t="shared" si="8"/>
        <v>-75270.309999999823</v>
      </c>
      <c r="L148" s="60">
        <v>16.55</v>
      </c>
      <c r="M148" s="19">
        <f t="shared" si="6"/>
        <v>2393.3534743202417</v>
      </c>
      <c r="N148" s="19">
        <f t="shared" si="7"/>
        <v>0</v>
      </c>
    </row>
    <row r="149" spans="2:14" x14ac:dyDescent="0.25">
      <c r="B149" s="11">
        <v>42726</v>
      </c>
      <c r="C149" s="47" t="s">
        <v>113</v>
      </c>
      <c r="D149" s="13"/>
      <c r="E149" s="44"/>
      <c r="F149" s="128"/>
      <c r="G149" s="44">
        <v>4102.17</v>
      </c>
      <c r="H149" s="60"/>
      <c r="I149" s="60"/>
      <c r="J149" s="60"/>
      <c r="K149" s="60">
        <f t="shared" si="8"/>
        <v>-79372.479999999821</v>
      </c>
      <c r="L149" s="60">
        <v>16.239999999999998</v>
      </c>
      <c r="M149" s="19">
        <f t="shared" si="6"/>
        <v>252.59667487684732</v>
      </c>
      <c r="N149" s="19">
        <f t="shared" si="7"/>
        <v>0</v>
      </c>
    </row>
    <row r="150" spans="2:14" x14ac:dyDescent="0.25">
      <c r="B150" s="11">
        <v>42726</v>
      </c>
      <c r="C150" s="47" t="s">
        <v>113</v>
      </c>
      <c r="D150" s="13"/>
      <c r="E150" s="44"/>
      <c r="F150" s="128"/>
      <c r="G150" s="44">
        <v>1213.94</v>
      </c>
      <c r="H150" s="60"/>
      <c r="I150" s="60"/>
      <c r="J150" s="60"/>
      <c r="K150" s="60">
        <f t="shared" si="8"/>
        <v>-80586.419999999824</v>
      </c>
      <c r="L150" s="60">
        <v>16.239999999999998</v>
      </c>
      <c r="M150" s="19">
        <f t="shared" si="6"/>
        <v>74.750000000000014</v>
      </c>
      <c r="N150" s="19">
        <f t="shared" si="7"/>
        <v>0</v>
      </c>
    </row>
    <row r="151" spans="2:14" x14ac:dyDescent="0.25">
      <c r="B151" s="11">
        <v>42740</v>
      </c>
      <c r="C151" s="12" t="s">
        <v>169</v>
      </c>
      <c r="D151" s="13"/>
      <c r="E151" s="44"/>
      <c r="F151" s="128"/>
      <c r="G151" s="44"/>
      <c r="H151" s="60">
        <v>70000</v>
      </c>
      <c r="I151" s="60"/>
      <c r="J151" s="60"/>
      <c r="K151" s="60">
        <f t="shared" si="8"/>
        <v>-150586.41999999981</v>
      </c>
      <c r="L151" s="60">
        <v>16.47</v>
      </c>
      <c r="M151" s="19">
        <f t="shared" si="6"/>
        <v>4250.1517911353976</v>
      </c>
      <c r="N151" s="19">
        <f t="shared" si="7"/>
        <v>0</v>
      </c>
    </row>
    <row r="152" spans="2:14" x14ac:dyDescent="0.25">
      <c r="B152" s="11">
        <v>42741</v>
      </c>
      <c r="C152" s="12" t="s">
        <v>169</v>
      </c>
      <c r="D152" s="13"/>
      <c r="E152" s="44"/>
      <c r="F152" s="128"/>
      <c r="G152" s="44"/>
      <c r="H152" s="60">
        <v>100000</v>
      </c>
      <c r="I152" s="60"/>
      <c r="J152" s="60"/>
      <c r="K152" s="60">
        <f t="shared" si="8"/>
        <v>-250586.41999999981</v>
      </c>
      <c r="L152" s="60">
        <v>16.46</v>
      </c>
      <c r="M152" s="19">
        <f t="shared" si="6"/>
        <v>6075.3341433778851</v>
      </c>
      <c r="N152" s="19">
        <f t="shared" si="7"/>
        <v>0</v>
      </c>
    </row>
    <row r="153" spans="2:14" x14ac:dyDescent="0.25">
      <c r="B153" s="11">
        <v>42741</v>
      </c>
      <c r="C153" s="12" t="s">
        <v>64</v>
      </c>
      <c r="D153" s="13"/>
      <c r="E153" s="44"/>
      <c r="F153" s="128"/>
      <c r="G153" s="44">
        <v>1300</v>
      </c>
      <c r="H153" s="60"/>
      <c r="I153" s="60"/>
      <c r="J153" s="60"/>
      <c r="K153" s="60">
        <f t="shared" si="8"/>
        <v>-251886.41999999981</v>
      </c>
      <c r="L153" s="60">
        <v>16.46</v>
      </c>
      <c r="M153" s="19">
        <f t="shared" si="6"/>
        <v>78.979343863912504</v>
      </c>
      <c r="N153" s="19">
        <f t="shared" si="7"/>
        <v>0</v>
      </c>
    </row>
    <row r="154" spans="2:14" x14ac:dyDescent="0.25">
      <c r="B154" s="11">
        <v>42741</v>
      </c>
      <c r="C154" s="12" t="s">
        <v>155</v>
      </c>
      <c r="D154" s="13"/>
      <c r="E154" s="44"/>
      <c r="F154" s="128"/>
      <c r="G154" s="44"/>
      <c r="H154" s="60"/>
      <c r="I154" s="60">
        <v>5100</v>
      </c>
      <c r="J154" s="60"/>
      <c r="K154" s="60">
        <f t="shared" si="8"/>
        <v>-256986.41999999981</v>
      </c>
      <c r="L154" s="60">
        <v>16.46</v>
      </c>
      <c r="M154" s="19">
        <f t="shared" si="6"/>
        <v>309.84204131227216</v>
      </c>
      <c r="N154" s="19">
        <f t="shared" si="7"/>
        <v>0</v>
      </c>
    </row>
    <row r="155" spans="2:14" x14ac:dyDescent="0.25">
      <c r="B155" s="11">
        <v>42741</v>
      </c>
      <c r="C155" s="12" t="s">
        <v>170</v>
      </c>
      <c r="D155" s="13"/>
      <c r="E155" s="44"/>
      <c r="F155" s="128"/>
      <c r="G155" s="44">
        <v>13050</v>
      </c>
      <c r="H155" s="60"/>
      <c r="I155" s="60"/>
      <c r="J155" s="60"/>
      <c r="K155" s="60">
        <f t="shared" si="8"/>
        <v>-270036.41999999981</v>
      </c>
      <c r="L155" s="60">
        <v>16.46</v>
      </c>
      <c r="M155" s="19">
        <f t="shared" si="6"/>
        <v>792.83110571081409</v>
      </c>
      <c r="N155" s="19">
        <f t="shared" si="7"/>
        <v>0</v>
      </c>
    </row>
    <row r="156" spans="2:14" x14ac:dyDescent="0.25">
      <c r="B156" s="11">
        <v>42737</v>
      </c>
      <c r="C156" s="12" t="s">
        <v>92</v>
      </c>
      <c r="D156" s="13"/>
      <c r="E156" s="44"/>
      <c r="F156" s="128"/>
      <c r="G156" s="44">
        <v>10280.280000000001</v>
      </c>
      <c r="H156" s="60"/>
      <c r="I156" s="60"/>
      <c r="J156" s="60"/>
      <c r="K156" s="60">
        <f t="shared" si="8"/>
        <v>-280316.69999999984</v>
      </c>
      <c r="L156" s="60">
        <v>16.59</v>
      </c>
      <c r="M156" s="19">
        <f t="shared" si="6"/>
        <v>619.66726943942137</v>
      </c>
      <c r="N156" s="19">
        <f t="shared" si="7"/>
        <v>0</v>
      </c>
    </row>
    <row r="157" spans="2:14" x14ac:dyDescent="0.25">
      <c r="B157" s="11">
        <v>42737</v>
      </c>
      <c r="C157" s="12" t="s">
        <v>65</v>
      </c>
      <c r="D157" s="13"/>
      <c r="E157" s="44"/>
      <c r="F157" s="128"/>
      <c r="G157" s="44">
        <v>18652.5</v>
      </c>
      <c r="H157" s="60"/>
      <c r="I157" s="60"/>
      <c r="J157" s="60"/>
      <c r="K157" s="60">
        <f t="shared" si="8"/>
        <v>-298969.19999999984</v>
      </c>
      <c r="L157" s="60">
        <v>16.59</v>
      </c>
      <c r="M157" s="19">
        <f t="shared" si="6"/>
        <v>1124.3218806509947</v>
      </c>
      <c r="N157" s="19">
        <f t="shared" si="7"/>
        <v>0</v>
      </c>
    </row>
    <row r="158" spans="2:14" x14ac:dyDescent="0.25">
      <c r="B158" s="11">
        <v>42737</v>
      </c>
      <c r="C158" s="12" t="s">
        <v>65</v>
      </c>
      <c r="D158" s="13"/>
      <c r="E158" s="44"/>
      <c r="F158" s="128"/>
      <c r="G158" s="44">
        <v>7055.76</v>
      </c>
      <c r="H158" s="60"/>
      <c r="I158" s="60"/>
      <c r="J158" s="60"/>
      <c r="K158" s="60">
        <f t="shared" si="8"/>
        <v>-306024.95999999985</v>
      </c>
      <c r="L158" s="60">
        <v>16.59</v>
      </c>
      <c r="M158" s="19">
        <f t="shared" si="6"/>
        <v>425.30198915009044</v>
      </c>
      <c r="N158" s="19">
        <f t="shared" si="7"/>
        <v>0</v>
      </c>
    </row>
    <row r="159" spans="2:14" x14ac:dyDescent="0.25">
      <c r="B159" s="11">
        <v>42737</v>
      </c>
      <c r="C159" s="12" t="s">
        <v>65</v>
      </c>
      <c r="D159" s="13"/>
      <c r="E159" s="44"/>
      <c r="F159" s="128"/>
      <c r="G159" s="44">
        <v>6120</v>
      </c>
      <c r="H159" s="60"/>
      <c r="I159" s="60"/>
      <c r="J159" s="60"/>
      <c r="K159" s="60">
        <f t="shared" si="8"/>
        <v>-312144.95999999985</v>
      </c>
      <c r="L159" s="60">
        <v>16.59</v>
      </c>
      <c r="M159" s="19">
        <f t="shared" si="6"/>
        <v>368.89692585895119</v>
      </c>
      <c r="N159" s="19">
        <f t="shared" si="7"/>
        <v>0</v>
      </c>
    </row>
    <row r="160" spans="2:14" x14ac:dyDescent="0.25">
      <c r="B160" s="11">
        <v>42737</v>
      </c>
      <c r="C160" s="12" t="s">
        <v>65</v>
      </c>
      <c r="D160" s="13"/>
      <c r="E160" s="44"/>
      <c r="F160" s="128"/>
      <c r="G160" s="44">
        <v>19585.78</v>
      </c>
      <c r="H160" s="60"/>
      <c r="I160" s="60"/>
      <c r="J160" s="60"/>
      <c r="K160" s="60">
        <f t="shared" si="8"/>
        <v>-331730.73999999987</v>
      </c>
      <c r="L160" s="60">
        <v>16.59</v>
      </c>
      <c r="M160" s="19">
        <f t="shared" si="6"/>
        <v>1180.5774562989752</v>
      </c>
      <c r="N160" s="19">
        <f t="shared" si="7"/>
        <v>0</v>
      </c>
    </row>
    <row r="161" spans="2:14" x14ac:dyDescent="0.25">
      <c r="B161" s="11">
        <v>42739</v>
      </c>
      <c r="C161" s="12" t="s">
        <v>65</v>
      </c>
      <c r="D161" s="13"/>
      <c r="E161" s="44"/>
      <c r="F161" s="128"/>
      <c r="G161" s="44">
        <v>16614</v>
      </c>
      <c r="H161" s="60"/>
      <c r="I161" s="60"/>
      <c r="J161" s="60"/>
      <c r="K161" s="60">
        <f t="shared" si="8"/>
        <v>-348344.73999999987</v>
      </c>
      <c r="L161" s="60">
        <v>16.559999999999999</v>
      </c>
      <c r="M161" s="19">
        <f t="shared" si="6"/>
        <v>1003.2608695652175</v>
      </c>
      <c r="N161" s="19">
        <f t="shared" si="7"/>
        <v>0</v>
      </c>
    </row>
    <row r="162" spans="2:14" x14ac:dyDescent="0.25">
      <c r="B162" s="11">
        <v>42744</v>
      </c>
      <c r="C162" s="12" t="s">
        <v>65</v>
      </c>
      <c r="D162" s="13"/>
      <c r="E162" s="44"/>
      <c r="F162" s="128"/>
      <c r="G162" s="44">
        <v>9982</v>
      </c>
      <c r="H162" s="60"/>
      <c r="I162" s="60"/>
      <c r="J162" s="60"/>
      <c r="K162" s="60">
        <f t="shared" si="8"/>
        <v>-358326.73999999987</v>
      </c>
      <c r="L162" s="60">
        <v>16.48</v>
      </c>
      <c r="M162" s="19">
        <f t="shared" si="6"/>
        <v>605.70388349514565</v>
      </c>
      <c r="N162" s="19">
        <f t="shared" si="7"/>
        <v>0</v>
      </c>
    </row>
    <row r="163" spans="2:14" x14ac:dyDescent="0.25">
      <c r="B163" s="11">
        <v>42745</v>
      </c>
      <c r="C163" s="12" t="s">
        <v>65</v>
      </c>
      <c r="D163" s="13"/>
      <c r="E163" s="44"/>
      <c r="F163" s="128"/>
      <c r="G163" s="44">
        <v>11734</v>
      </c>
      <c r="H163" s="60"/>
      <c r="I163" s="60"/>
      <c r="J163" s="60"/>
      <c r="K163" s="60">
        <f t="shared" si="8"/>
        <v>-370060.73999999987</v>
      </c>
      <c r="L163" s="60">
        <v>16.45</v>
      </c>
      <c r="M163" s="19">
        <f t="shared" si="6"/>
        <v>713.31306990881467</v>
      </c>
      <c r="N163" s="19">
        <f t="shared" si="7"/>
        <v>0</v>
      </c>
    </row>
    <row r="164" spans="2:14" x14ac:dyDescent="0.25">
      <c r="B164" s="11">
        <v>42746</v>
      </c>
      <c r="C164" s="12" t="s">
        <v>65</v>
      </c>
      <c r="D164" s="13"/>
      <c r="E164" s="44"/>
      <c r="F164" s="128"/>
      <c r="G164" s="44">
        <v>8300</v>
      </c>
      <c r="H164" s="60"/>
      <c r="I164" s="60"/>
      <c r="J164" s="60"/>
      <c r="K164" s="60">
        <f t="shared" si="8"/>
        <v>-378360.73999999987</v>
      </c>
      <c r="L164" s="60">
        <v>16.41</v>
      </c>
      <c r="M164" s="19">
        <f t="shared" si="6"/>
        <v>505.78915295551491</v>
      </c>
      <c r="N164" s="19">
        <f t="shared" si="7"/>
        <v>0</v>
      </c>
    </row>
    <row r="165" spans="2:14" x14ac:dyDescent="0.25">
      <c r="B165" s="11">
        <v>42748</v>
      </c>
      <c r="C165" s="12" t="s">
        <v>82</v>
      </c>
      <c r="D165" s="13"/>
      <c r="E165" s="44"/>
      <c r="F165" s="128"/>
      <c r="G165" s="44">
        <v>100000</v>
      </c>
      <c r="H165" s="60"/>
      <c r="I165" s="60"/>
      <c r="J165" s="60"/>
      <c r="K165" s="60">
        <f t="shared" si="8"/>
        <v>-478360.73999999987</v>
      </c>
      <c r="L165" s="60">
        <v>16.39</v>
      </c>
      <c r="M165" s="19">
        <f t="shared" si="6"/>
        <v>6101.2812690665041</v>
      </c>
      <c r="N165" s="19">
        <f t="shared" si="7"/>
        <v>0</v>
      </c>
    </row>
    <row r="166" spans="2:14" x14ac:dyDescent="0.25">
      <c r="B166" s="11">
        <v>42752</v>
      </c>
      <c r="C166" s="12" t="s">
        <v>173</v>
      </c>
      <c r="D166" s="13"/>
      <c r="E166" s="44"/>
      <c r="F166" s="128"/>
      <c r="G166" s="44">
        <v>92957</v>
      </c>
      <c r="H166" s="60"/>
      <c r="I166" s="60"/>
      <c r="J166" s="60"/>
      <c r="K166" s="60">
        <f t="shared" si="8"/>
        <v>-571317.73999999987</v>
      </c>
      <c r="L166" s="60">
        <v>16.45</v>
      </c>
      <c r="M166" s="19">
        <f t="shared" si="6"/>
        <v>5650.8814589665653</v>
      </c>
      <c r="N166" s="19">
        <f t="shared" si="7"/>
        <v>0</v>
      </c>
    </row>
    <row r="167" spans="2:14" x14ac:dyDescent="0.25">
      <c r="B167" s="11">
        <v>42753</v>
      </c>
      <c r="C167" s="12" t="s">
        <v>7</v>
      </c>
      <c r="D167" s="13"/>
      <c r="E167" s="44"/>
      <c r="F167" s="128"/>
      <c r="G167" s="44">
        <v>42662</v>
      </c>
      <c r="H167" s="60"/>
      <c r="I167" s="60"/>
      <c r="J167" s="60"/>
      <c r="K167" s="60">
        <f t="shared" si="8"/>
        <v>-613979.73999999987</v>
      </c>
      <c r="L167" s="60">
        <v>16.48</v>
      </c>
      <c r="M167" s="19">
        <f t="shared" si="6"/>
        <v>2588.7135922330094</v>
      </c>
      <c r="N167" s="19">
        <f t="shared" si="7"/>
        <v>0</v>
      </c>
    </row>
    <row r="168" spans="2:14" x14ac:dyDescent="0.25">
      <c r="B168" s="11">
        <v>42755</v>
      </c>
      <c r="C168" s="12" t="s">
        <v>22</v>
      </c>
      <c r="D168" s="13"/>
      <c r="E168" s="44"/>
      <c r="F168" s="128"/>
      <c r="G168" s="44"/>
      <c r="H168" s="60"/>
      <c r="I168" s="60">
        <v>1300</v>
      </c>
      <c r="J168" s="60"/>
      <c r="K168" s="60">
        <f t="shared" si="8"/>
        <v>-615279.73999999987</v>
      </c>
      <c r="L168" s="60">
        <v>16.46</v>
      </c>
      <c r="M168" s="19">
        <f t="shared" si="6"/>
        <v>78.979343863912504</v>
      </c>
      <c r="N168" s="19">
        <f t="shared" si="7"/>
        <v>0</v>
      </c>
    </row>
    <row r="169" spans="2:14" x14ac:dyDescent="0.25">
      <c r="B169" s="11">
        <v>42755</v>
      </c>
      <c r="C169" s="12" t="s">
        <v>24</v>
      </c>
      <c r="D169" s="13"/>
      <c r="E169" s="44"/>
      <c r="F169" s="128"/>
      <c r="G169" s="44"/>
      <c r="H169" s="60"/>
      <c r="I169" s="60"/>
      <c r="J169" s="60">
        <v>5500</v>
      </c>
      <c r="K169" s="60">
        <f t="shared" si="8"/>
        <v>-620779.73999999987</v>
      </c>
      <c r="L169" s="60">
        <v>16.46</v>
      </c>
      <c r="M169" s="19">
        <f t="shared" si="6"/>
        <v>0</v>
      </c>
      <c r="N169" s="19">
        <f t="shared" si="7"/>
        <v>334.14337788578371</v>
      </c>
    </row>
    <row r="170" spans="2:14" x14ac:dyDescent="0.25">
      <c r="B170" s="11">
        <v>42755</v>
      </c>
      <c r="C170" s="12" t="s">
        <v>14</v>
      </c>
      <c r="D170" s="13"/>
      <c r="E170" s="44"/>
      <c r="F170" s="128"/>
      <c r="G170" s="44"/>
      <c r="H170" s="60"/>
      <c r="I170" s="60">
        <v>6300</v>
      </c>
      <c r="J170" s="60"/>
      <c r="K170" s="60">
        <f t="shared" si="8"/>
        <v>-627079.73999999987</v>
      </c>
      <c r="L170" s="60">
        <v>16.46</v>
      </c>
      <c r="M170" s="19">
        <f t="shared" si="6"/>
        <v>382.7460510328068</v>
      </c>
      <c r="N170" s="19">
        <f t="shared" si="7"/>
        <v>0</v>
      </c>
    </row>
    <row r="171" spans="2:14" x14ac:dyDescent="0.25">
      <c r="B171" s="11">
        <v>42755</v>
      </c>
      <c r="C171" s="12" t="s">
        <v>175</v>
      </c>
      <c r="D171" s="13"/>
      <c r="E171" s="44"/>
      <c r="F171" s="128"/>
      <c r="G171" s="44"/>
      <c r="H171" s="60">
        <v>180000</v>
      </c>
      <c r="I171" s="60"/>
      <c r="J171" s="60"/>
      <c r="K171" s="60">
        <f t="shared" si="8"/>
        <v>-807079.73999999987</v>
      </c>
      <c r="L171" s="60">
        <v>16.46</v>
      </c>
      <c r="M171" s="19">
        <f t="shared" si="6"/>
        <v>10935.601458080193</v>
      </c>
      <c r="N171" s="19">
        <f t="shared" si="7"/>
        <v>0</v>
      </c>
    </row>
    <row r="172" spans="2:14" x14ac:dyDescent="0.25">
      <c r="B172" s="11">
        <v>42755</v>
      </c>
      <c r="C172" s="12" t="s">
        <v>176</v>
      </c>
      <c r="D172" s="13"/>
      <c r="E172" s="44"/>
      <c r="F172" s="128"/>
      <c r="G172" s="44"/>
      <c r="H172" s="60"/>
      <c r="I172" s="60"/>
      <c r="J172" s="60">
        <v>6000</v>
      </c>
      <c r="K172" s="60">
        <f t="shared" si="8"/>
        <v>-813079.73999999987</v>
      </c>
      <c r="L172" s="60">
        <v>16.46</v>
      </c>
      <c r="M172" s="19">
        <f t="shared" si="6"/>
        <v>0</v>
      </c>
      <c r="N172" s="19">
        <f t="shared" si="7"/>
        <v>364.52004860267311</v>
      </c>
    </row>
    <row r="173" spans="2:14" x14ac:dyDescent="0.25">
      <c r="B173" s="11">
        <v>42755</v>
      </c>
      <c r="C173" s="12" t="s">
        <v>177</v>
      </c>
      <c r="D173" s="13"/>
      <c r="E173" s="44"/>
      <c r="F173" s="128"/>
      <c r="G173" s="44">
        <v>192045</v>
      </c>
      <c r="H173" s="60"/>
      <c r="I173" s="60"/>
      <c r="J173" s="60"/>
      <c r="K173" s="60">
        <f t="shared" si="8"/>
        <v>-1005124.7399999999</v>
      </c>
      <c r="L173" s="60">
        <v>16.46</v>
      </c>
      <c r="M173" s="19">
        <f t="shared" si="6"/>
        <v>11667.375455650061</v>
      </c>
      <c r="N173" s="19">
        <f t="shared" si="7"/>
        <v>0</v>
      </c>
    </row>
    <row r="174" spans="2:14" x14ac:dyDescent="0.25">
      <c r="B174" s="11">
        <v>42752</v>
      </c>
      <c r="C174" s="12" t="s">
        <v>65</v>
      </c>
      <c r="D174" s="13"/>
      <c r="E174" s="44"/>
      <c r="F174" s="128"/>
      <c r="G174" s="44">
        <v>23902</v>
      </c>
      <c r="H174" s="60"/>
      <c r="I174" s="60"/>
      <c r="J174" s="60"/>
      <c r="K174" s="60">
        <f t="shared" si="8"/>
        <v>-1029026.7399999999</v>
      </c>
      <c r="L174" s="60">
        <v>16.45</v>
      </c>
      <c r="M174" s="19">
        <f t="shared" si="6"/>
        <v>1453.0091185410336</v>
      </c>
      <c r="N174" s="19">
        <f t="shared" si="7"/>
        <v>0</v>
      </c>
    </row>
    <row r="175" spans="2:14" x14ac:dyDescent="0.25">
      <c r="B175" s="11">
        <v>42754</v>
      </c>
      <c r="C175" s="12" t="s">
        <v>65</v>
      </c>
      <c r="D175" s="13"/>
      <c r="E175" s="44"/>
      <c r="F175" s="128"/>
      <c r="G175" s="44">
        <v>16886</v>
      </c>
      <c r="H175" s="60"/>
      <c r="I175" s="60"/>
      <c r="J175" s="60"/>
      <c r="K175" s="60">
        <f t="shared" si="8"/>
        <v>-1045912.7399999999</v>
      </c>
      <c r="L175" s="60">
        <v>16.489999999999998</v>
      </c>
      <c r="M175" s="19">
        <f t="shared" si="6"/>
        <v>1024.0145542753185</v>
      </c>
      <c r="N175" s="19">
        <f t="shared" si="7"/>
        <v>0</v>
      </c>
    </row>
    <row r="176" spans="2:14" x14ac:dyDescent="0.25">
      <c r="B176" s="11">
        <v>42755</v>
      </c>
      <c r="C176" s="12" t="s">
        <v>65</v>
      </c>
      <c r="D176" s="13"/>
      <c r="E176" s="44"/>
      <c r="F176" s="128"/>
      <c r="G176" s="44">
        <v>6525</v>
      </c>
      <c r="H176" s="60"/>
      <c r="I176" s="60"/>
      <c r="J176" s="60"/>
      <c r="K176" s="60">
        <f t="shared" si="8"/>
        <v>-1052437.7399999998</v>
      </c>
      <c r="L176" s="60">
        <v>16.46</v>
      </c>
      <c r="M176" s="19">
        <f t="shared" si="6"/>
        <v>396.41555285540704</v>
      </c>
      <c r="N176" s="19">
        <f t="shared" si="7"/>
        <v>0</v>
      </c>
    </row>
    <row r="177" spans="2:14" x14ac:dyDescent="0.25">
      <c r="B177" s="11">
        <v>42758</v>
      </c>
      <c r="C177" s="12" t="s">
        <v>178</v>
      </c>
      <c r="D177" s="13"/>
      <c r="E177" s="44"/>
      <c r="F177" s="128"/>
      <c r="G177" s="44">
        <v>149000</v>
      </c>
      <c r="H177" s="60"/>
      <c r="I177" s="60"/>
      <c r="J177" s="60"/>
      <c r="K177" s="60">
        <f t="shared" si="8"/>
        <v>-1201437.7399999998</v>
      </c>
      <c r="L177" s="60">
        <v>16.48</v>
      </c>
      <c r="M177" s="19">
        <f t="shared" si="6"/>
        <v>9041.2621359223303</v>
      </c>
      <c r="N177" s="19">
        <f t="shared" si="7"/>
        <v>0</v>
      </c>
    </row>
    <row r="178" spans="2:14" x14ac:dyDescent="0.25">
      <c r="B178" s="11">
        <v>42758</v>
      </c>
      <c r="C178" s="12" t="s">
        <v>179</v>
      </c>
      <c r="D178" s="13"/>
      <c r="E178" s="44"/>
      <c r="F178" s="128"/>
      <c r="G178" s="44">
        <v>54500</v>
      </c>
      <c r="H178" s="60"/>
      <c r="I178" s="60"/>
      <c r="J178" s="60"/>
      <c r="K178" s="60">
        <f t="shared" si="8"/>
        <v>-1255937.7399999998</v>
      </c>
      <c r="L178" s="60">
        <v>16.48</v>
      </c>
      <c r="M178" s="19">
        <f t="shared" si="6"/>
        <v>3307.038834951456</v>
      </c>
      <c r="N178" s="19">
        <f t="shared" si="7"/>
        <v>0</v>
      </c>
    </row>
    <row r="179" spans="2:14" x14ac:dyDescent="0.25">
      <c r="B179" s="11">
        <v>42759</v>
      </c>
      <c r="C179" s="12" t="s">
        <v>180</v>
      </c>
      <c r="D179" s="13"/>
      <c r="E179" s="44"/>
      <c r="F179" s="128"/>
      <c r="G179" s="44"/>
      <c r="H179" s="60"/>
      <c r="I179" s="60"/>
      <c r="J179" s="60">
        <v>2500</v>
      </c>
      <c r="K179" s="60">
        <f t="shared" si="8"/>
        <v>-1258437.7399999998</v>
      </c>
      <c r="L179" s="60">
        <v>16.47</v>
      </c>
      <c r="M179" s="19">
        <f t="shared" si="6"/>
        <v>0</v>
      </c>
      <c r="N179" s="19">
        <f t="shared" si="7"/>
        <v>151.79113539769278</v>
      </c>
    </row>
    <row r="180" spans="2:14" x14ac:dyDescent="0.25">
      <c r="B180" s="11">
        <v>42759</v>
      </c>
      <c r="C180" s="12" t="s">
        <v>181</v>
      </c>
      <c r="D180" s="13"/>
      <c r="E180" s="44"/>
      <c r="F180" s="128"/>
      <c r="G180" s="44"/>
      <c r="H180" s="60"/>
      <c r="I180" s="60"/>
      <c r="J180" s="60">
        <v>2500</v>
      </c>
      <c r="K180" s="60">
        <f t="shared" si="8"/>
        <v>-1260937.7399999998</v>
      </c>
      <c r="L180" s="60">
        <v>16.47</v>
      </c>
      <c r="M180" s="19">
        <f t="shared" si="6"/>
        <v>0</v>
      </c>
      <c r="N180" s="19">
        <f t="shared" si="7"/>
        <v>151.79113539769278</v>
      </c>
    </row>
    <row r="181" spans="2:14" x14ac:dyDescent="0.25">
      <c r="B181" s="11">
        <v>42765</v>
      </c>
      <c r="C181" s="12" t="s">
        <v>185</v>
      </c>
      <c r="D181" s="13"/>
      <c r="E181" s="44"/>
      <c r="F181" s="128"/>
      <c r="G181" s="44">
        <v>30082</v>
      </c>
      <c r="H181" s="60"/>
      <c r="I181" s="60"/>
      <c r="J181" s="60"/>
      <c r="K181" s="60">
        <f t="shared" si="8"/>
        <v>-1291019.7399999998</v>
      </c>
      <c r="L181" s="60">
        <v>16.3</v>
      </c>
      <c r="M181" s="19">
        <f t="shared" si="6"/>
        <v>1845.5214723926379</v>
      </c>
      <c r="N181" s="19">
        <f t="shared" si="7"/>
        <v>0</v>
      </c>
    </row>
    <row r="182" spans="2:14" x14ac:dyDescent="0.25">
      <c r="B182" s="11">
        <v>42765</v>
      </c>
      <c r="C182" s="12" t="s">
        <v>184</v>
      </c>
      <c r="D182" s="13"/>
      <c r="E182" s="44"/>
      <c r="F182" s="128"/>
      <c r="G182" s="44">
        <v>12834</v>
      </c>
      <c r="H182" s="60"/>
      <c r="I182" s="60"/>
      <c r="J182" s="60"/>
      <c r="K182" s="60">
        <f t="shared" si="8"/>
        <v>-1303853.7399999998</v>
      </c>
      <c r="L182" s="60">
        <v>16.3</v>
      </c>
      <c r="M182" s="19">
        <f t="shared" si="6"/>
        <v>787.36196319018404</v>
      </c>
      <c r="N182" s="19">
        <f t="shared" si="7"/>
        <v>0</v>
      </c>
    </row>
    <row r="183" spans="2:14" x14ac:dyDescent="0.25">
      <c r="B183" s="11">
        <v>42765</v>
      </c>
      <c r="C183" s="12" t="s">
        <v>65</v>
      </c>
      <c r="D183" s="13"/>
      <c r="E183" s="44"/>
      <c r="F183" s="128"/>
      <c r="G183" s="44">
        <v>50871</v>
      </c>
      <c r="H183" s="60"/>
      <c r="I183" s="60"/>
      <c r="J183" s="60"/>
      <c r="K183" s="60">
        <f t="shared" si="8"/>
        <v>-1354724.7399999998</v>
      </c>
      <c r="L183" s="60">
        <v>16.3</v>
      </c>
      <c r="M183" s="19">
        <f t="shared" si="6"/>
        <v>3120.9202453987727</v>
      </c>
      <c r="N183" s="19">
        <f t="shared" si="7"/>
        <v>0</v>
      </c>
    </row>
    <row r="184" spans="2:14" x14ac:dyDescent="0.25">
      <c r="B184" s="11">
        <v>42767</v>
      </c>
      <c r="C184" s="12" t="s">
        <v>186</v>
      </c>
      <c r="D184" s="13"/>
      <c r="E184" s="44"/>
      <c r="F184" s="128"/>
      <c r="G184" s="44"/>
      <c r="H184" s="60"/>
      <c r="I184" s="60"/>
      <c r="J184" s="60">
        <v>4502.42</v>
      </c>
      <c r="K184" s="60">
        <f t="shared" si="8"/>
        <v>-1359227.1599999997</v>
      </c>
      <c r="L184" s="60">
        <v>16.21</v>
      </c>
      <c r="M184" s="19">
        <f t="shared" si="6"/>
        <v>0</v>
      </c>
      <c r="N184" s="19">
        <f t="shared" si="7"/>
        <v>277.75570635410241</v>
      </c>
    </row>
    <row r="185" spans="2:14" x14ac:dyDescent="0.25">
      <c r="B185" s="11">
        <v>42767</v>
      </c>
      <c r="C185" s="12" t="s">
        <v>187</v>
      </c>
      <c r="D185" s="13"/>
      <c r="E185" s="44"/>
      <c r="F185" s="128"/>
      <c r="G185" s="44"/>
      <c r="H185" s="60"/>
      <c r="I185" s="60"/>
      <c r="J185" s="60">
        <v>4442</v>
      </c>
      <c r="K185" s="60">
        <f t="shared" si="8"/>
        <v>-1363669.1599999997</v>
      </c>
      <c r="L185" s="60">
        <v>16.21</v>
      </c>
      <c r="M185" s="19">
        <f t="shared" si="6"/>
        <v>0</v>
      </c>
      <c r="N185" s="19">
        <f t="shared" si="7"/>
        <v>274.02837754472546</v>
      </c>
    </row>
    <row r="186" spans="2:14" x14ac:dyDescent="0.25">
      <c r="B186" s="11">
        <v>42772</v>
      </c>
      <c r="C186" s="12" t="s">
        <v>193</v>
      </c>
      <c r="D186" s="13"/>
      <c r="E186" s="44"/>
      <c r="F186" s="128"/>
      <c r="G186" s="44"/>
      <c r="H186" s="60">
        <v>251000</v>
      </c>
      <c r="I186" s="60"/>
      <c r="J186" s="60"/>
      <c r="K186" s="60">
        <f t="shared" si="8"/>
        <v>-1614669.1599999997</v>
      </c>
      <c r="L186" s="60">
        <v>16.079999999999998</v>
      </c>
      <c r="M186" s="19">
        <f t="shared" si="6"/>
        <v>15609.45273631841</v>
      </c>
      <c r="N186" s="19">
        <f t="shared" si="7"/>
        <v>0</v>
      </c>
    </row>
    <row r="187" spans="2:14" x14ac:dyDescent="0.25">
      <c r="B187" s="11">
        <v>42772</v>
      </c>
      <c r="C187" s="12" t="s">
        <v>196</v>
      </c>
      <c r="D187" s="13"/>
      <c r="E187" s="44"/>
      <c r="F187" s="128"/>
      <c r="G187" s="44"/>
      <c r="H187" s="60"/>
      <c r="I187" s="60">
        <v>4500</v>
      </c>
      <c r="J187" s="60"/>
      <c r="K187" s="60">
        <f t="shared" si="8"/>
        <v>-1619169.1599999997</v>
      </c>
      <c r="L187" s="60">
        <v>16.079999999999998</v>
      </c>
      <c r="M187" s="19">
        <f t="shared" si="6"/>
        <v>279.85074626865674</v>
      </c>
      <c r="N187" s="19">
        <f t="shared" si="7"/>
        <v>0</v>
      </c>
    </row>
    <row r="188" spans="2:14" x14ac:dyDescent="0.25">
      <c r="B188" s="11">
        <v>42772</v>
      </c>
      <c r="C188" s="12" t="s">
        <v>197</v>
      </c>
      <c r="D188" s="13"/>
      <c r="E188" s="44"/>
      <c r="F188" s="128"/>
      <c r="G188" s="44"/>
      <c r="H188" s="60"/>
      <c r="I188" s="60"/>
      <c r="J188" s="60">
        <v>5500</v>
      </c>
      <c r="K188" s="60">
        <f t="shared" si="8"/>
        <v>-1624669.1599999997</v>
      </c>
      <c r="L188" s="60">
        <v>16.079999999999998</v>
      </c>
      <c r="M188" s="19">
        <f t="shared" si="6"/>
        <v>0</v>
      </c>
      <c r="N188" s="19">
        <f t="shared" si="7"/>
        <v>342.0398009950249</v>
      </c>
    </row>
    <row r="189" spans="2:14" x14ac:dyDescent="0.25">
      <c r="B189" s="11">
        <v>42772</v>
      </c>
      <c r="C189" s="12" t="s">
        <v>33</v>
      </c>
      <c r="D189" s="13"/>
      <c r="E189" s="44"/>
      <c r="F189" s="128"/>
      <c r="G189" s="44"/>
      <c r="H189" s="60"/>
      <c r="I189" s="60">
        <v>2900</v>
      </c>
      <c r="J189" s="60"/>
      <c r="K189" s="60">
        <f t="shared" si="8"/>
        <v>-1627569.1599999997</v>
      </c>
      <c r="L189" s="60">
        <v>16.079999999999998</v>
      </c>
      <c r="M189" s="19">
        <f t="shared" si="6"/>
        <v>180.34825870646767</v>
      </c>
      <c r="N189" s="19">
        <f t="shared" si="7"/>
        <v>0</v>
      </c>
    </row>
    <row r="190" spans="2:14" x14ac:dyDescent="0.25">
      <c r="B190" s="11">
        <v>42772</v>
      </c>
      <c r="C190" s="12" t="s">
        <v>27</v>
      </c>
      <c r="D190" s="13"/>
      <c r="E190" s="44"/>
      <c r="F190" s="128"/>
      <c r="G190" s="44"/>
      <c r="H190" s="60"/>
      <c r="I190" s="60"/>
      <c r="J190" s="60">
        <v>6000</v>
      </c>
      <c r="K190" s="60">
        <f t="shared" si="8"/>
        <v>-1633569.1599999997</v>
      </c>
      <c r="L190" s="60">
        <v>16.079999999999998</v>
      </c>
      <c r="M190" s="19">
        <f t="shared" si="6"/>
        <v>0</v>
      </c>
      <c r="N190" s="19">
        <f t="shared" si="7"/>
        <v>373.13432835820902</v>
      </c>
    </row>
    <row r="191" spans="2:14" x14ac:dyDescent="0.25">
      <c r="B191" s="11">
        <v>42772</v>
      </c>
      <c r="C191" s="12" t="s">
        <v>198</v>
      </c>
      <c r="D191" s="13"/>
      <c r="E191" s="44"/>
      <c r="F191" s="128"/>
      <c r="G191" s="44"/>
      <c r="H191" s="60"/>
      <c r="I191" s="60"/>
      <c r="J191" s="60">
        <v>3000</v>
      </c>
      <c r="K191" s="60">
        <f t="shared" si="8"/>
        <v>-1636569.1599999997</v>
      </c>
      <c r="L191" s="60">
        <v>16.079999999999998</v>
      </c>
      <c r="M191" s="19">
        <f t="shared" si="6"/>
        <v>0</v>
      </c>
      <c r="N191" s="19">
        <f t="shared" si="7"/>
        <v>186.56716417910451</v>
      </c>
    </row>
    <row r="192" spans="2:14" x14ac:dyDescent="0.25">
      <c r="B192" s="11">
        <v>42773</v>
      </c>
      <c r="C192" s="12" t="s">
        <v>65</v>
      </c>
      <c r="D192" s="13"/>
      <c r="E192" s="44"/>
      <c r="F192" s="128"/>
      <c r="G192" s="44">
        <v>80178</v>
      </c>
      <c r="H192" s="60"/>
      <c r="I192" s="60"/>
      <c r="J192" s="60"/>
      <c r="K192" s="60">
        <f t="shared" si="8"/>
        <v>-1716747.1599999997</v>
      </c>
      <c r="L192" s="60">
        <v>16.09</v>
      </c>
      <c r="M192" s="19">
        <f t="shared" si="6"/>
        <v>4983.0950901180859</v>
      </c>
      <c r="N192" s="19">
        <f t="shared" si="7"/>
        <v>0</v>
      </c>
    </row>
    <row r="193" spans="2:14" x14ac:dyDescent="0.25">
      <c r="B193" s="11">
        <v>42780</v>
      </c>
      <c r="C193" s="12" t="s">
        <v>69</v>
      </c>
      <c r="D193" s="13"/>
      <c r="E193" s="44"/>
      <c r="F193" s="128"/>
      <c r="G193" s="44"/>
      <c r="H193" s="60">
        <v>30000</v>
      </c>
      <c r="I193" s="60"/>
      <c r="J193" s="60"/>
      <c r="K193" s="60">
        <f t="shared" si="8"/>
        <v>-1746747.1599999997</v>
      </c>
      <c r="L193" s="60">
        <v>16.010000000000002</v>
      </c>
      <c r="M193" s="19">
        <f t="shared" si="6"/>
        <v>1873.8288569643971</v>
      </c>
      <c r="N193" s="19">
        <f t="shared" si="7"/>
        <v>0</v>
      </c>
    </row>
    <row r="194" spans="2:14" x14ac:dyDescent="0.25">
      <c r="B194" s="11">
        <v>42782</v>
      </c>
      <c r="C194" s="12" t="s">
        <v>201</v>
      </c>
      <c r="D194" s="13"/>
      <c r="E194" s="44"/>
      <c r="F194" s="128"/>
      <c r="G194" s="44"/>
      <c r="H194" s="60">
        <v>35000</v>
      </c>
      <c r="I194" s="60"/>
      <c r="J194" s="60"/>
      <c r="K194" s="60">
        <f t="shared" si="8"/>
        <v>-1781747.1599999997</v>
      </c>
      <c r="L194" s="60">
        <v>15.98</v>
      </c>
      <c r="M194" s="19">
        <f t="shared" si="6"/>
        <v>2190.2377972465583</v>
      </c>
      <c r="N194" s="19">
        <f t="shared" si="7"/>
        <v>0</v>
      </c>
    </row>
    <row r="195" spans="2:14" x14ac:dyDescent="0.25">
      <c r="B195" s="11">
        <v>42786</v>
      </c>
      <c r="C195" s="12" t="s">
        <v>203</v>
      </c>
      <c r="D195" s="13"/>
      <c r="E195" s="44"/>
      <c r="F195" s="128"/>
      <c r="G195" s="44"/>
      <c r="H195" s="60">
        <v>200000</v>
      </c>
      <c r="I195" s="60"/>
      <c r="J195" s="60"/>
      <c r="K195" s="60">
        <f t="shared" si="8"/>
        <v>-1981747.1599999997</v>
      </c>
      <c r="L195" s="60">
        <v>16.09</v>
      </c>
      <c r="M195" s="19">
        <f t="shared" si="6"/>
        <v>12430.080795525171</v>
      </c>
      <c r="N195" s="19">
        <f t="shared" si="7"/>
        <v>0</v>
      </c>
    </row>
    <row r="196" spans="2:14" x14ac:dyDescent="0.25">
      <c r="B196" s="11">
        <v>42786</v>
      </c>
      <c r="C196" s="12" t="s">
        <v>14</v>
      </c>
      <c r="D196" s="13"/>
      <c r="E196" s="44"/>
      <c r="F196" s="128"/>
      <c r="G196" s="44"/>
      <c r="H196" s="60"/>
      <c r="I196" s="60">
        <v>3600</v>
      </c>
      <c r="J196" s="60"/>
      <c r="K196" s="60">
        <f t="shared" si="8"/>
        <v>-1985347.1599999997</v>
      </c>
      <c r="L196" s="60">
        <v>16.09</v>
      </c>
      <c r="M196" s="19">
        <f t="shared" si="6"/>
        <v>223.74145431945308</v>
      </c>
      <c r="N196" s="19">
        <f t="shared" si="7"/>
        <v>0</v>
      </c>
    </row>
    <row r="197" spans="2:14" x14ac:dyDescent="0.25">
      <c r="B197" s="11">
        <v>42786</v>
      </c>
      <c r="C197" s="12" t="s">
        <v>22</v>
      </c>
      <c r="D197" s="13"/>
      <c r="E197" s="44"/>
      <c r="F197" s="128"/>
      <c r="G197" s="44"/>
      <c r="H197" s="60"/>
      <c r="I197" s="60">
        <v>2600</v>
      </c>
      <c r="J197" s="60"/>
      <c r="K197" s="60">
        <f t="shared" si="8"/>
        <v>-1987947.1599999997</v>
      </c>
      <c r="L197" s="60">
        <v>16.09</v>
      </c>
      <c r="M197" s="19">
        <f t="shared" si="6"/>
        <v>161.59105034182721</v>
      </c>
      <c r="N197" s="19">
        <f t="shared" si="7"/>
        <v>0</v>
      </c>
    </row>
    <row r="198" spans="2:14" x14ac:dyDescent="0.25">
      <c r="B198" s="11">
        <v>42786</v>
      </c>
      <c r="C198" s="12" t="s">
        <v>7</v>
      </c>
      <c r="D198" s="13"/>
      <c r="E198" s="44"/>
      <c r="F198" s="128"/>
      <c r="G198" s="44">
        <v>30786</v>
      </c>
      <c r="H198" s="60"/>
      <c r="I198" s="60"/>
      <c r="J198" s="60"/>
      <c r="K198" s="60">
        <f t="shared" si="8"/>
        <v>-2018733.1599999997</v>
      </c>
      <c r="L198" s="60">
        <v>16.09</v>
      </c>
      <c r="M198" s="19">
        <f t="shared" ref="M198:M262" si="9">(G198+H198+I198)/L198</f>
        <v>1913.3623368551896</v>
      </c>
      <c r="N198" s="19">
        <f t="shared" ref="N198:N262" si="10">+J198/L198</f>
        <v>0</v>
      </c>
    </row>
    <row r="199" spans="2:14" x14ac:dyDescent="0.25">
      <c r="B199" s="11">
        <v>42780</v>
      </c>
      <c r="C199" s="12" t="s">
        <v>92</v>
      </c>
      <c r="D199" s="13"/>
      <c r="E199" s="44"/>
      <c r="F199" s="128"/>
      <c r="G199" s="44">
        <v>21110.1</v>
      </c>
      <c r="H199" s="60"/>
      <c r="I199" s="60"/>
      <c r="J199" s="60"/>
      <c r="K199" s="60">
        <f t="shared" ref="K199:K263" si="11">+K198+F199-G199-J199-H199-I199</f>
        <v>-2039843.2599999998</v>
      </c>
      <c r="L199" s="60">
        <v>16.010000000000002</v>
      </c>
      <c r="M199" s="19">
        <f t="shared" si="9"/>
        <v>1318.5571517801372</v>
      </c>
      <c r="N199" s="19">
        <f t="shared" si="10"/>
        <v>0</v>
      </c>
    </row>
    <row r="200" spans="2:14" s="8" customFormat="1" x14ac:dyDescent="0.25">
      <c r="B200" s="11">
        <v>42780</v>
      </c>
      <c r="C200" s="14" t="s">
        <v>92</v>
      </c>
      <c r="D200" s="13"/>
      <c r="E200" s="44"/>
      <c r="F200" s="128"/>
      <c r="G200" s="44">
        <v>10230.4</v>
      </c>
      <c r="H200" s="60"/>
      <c r="I200" s="60"/>
      <c r="J200" s="60"/>
      <c r="K200" s="60">
        <f t="shared" si="11"/>
        <v>-2050073.6599999997</v>
      </c>
      <c r="L200" s="60">
        <v>16.010000000000002</v>
      </c>
      <c r="M200" s="19">
        <f t="shared" si="9"/>
        <v>639.00062460961885</v>
      </c>
      <c r="N200" s="19">
        <f t="shared" si="10"/>
        <v>0</v>
      </c>
    </row>
    <row r="201" spans="2:14" s="8" customFormat="1" x14ac:dyDescent="0.25">
      <c r="B201" s="11">
        <v>42781</v>
      </c>
      <c r="C201" s="14" t="s">
        <v>92</v>
      </c>
      <c r="D201" s="13"/>
      <c r="E201" s="44"/>
      <c r="F201" s="129"/>
      <c r="G201" s="44">
        <v>12584.4</v>
      </c>
      <c r="H201" s="60"/>
      <c r="I201" s="60"/>
      <c r="J201" s="60"/>
      <c r="K201" s="60">
        <f t="shared" si="11"/>
        <v>-2062658.0599999996</v>
      </c>
      <c r="L201" s="60">
        <v>15.92</v>
      </c>
      <c r="M201" s="19">
        <f t="shared" si="9"/>
        <v>790.47738693467329</v>
      </c>
      <c r="N201" s="19">
        <f t="shared" si="10"/>
        <v>0</v>
      </c>
    </row>
    <row r="202" spans="2:14" s="8" customFormat="1" x14ac:dyDescent="0.25">
      <c r="B202" s="11">
        <v>42783</v>
      </c>
      <c r="C202" s="14" t="s">
        <v>92</v>
      </c>
      <c r="D202" s="13"/>
      <c r="E202" s="44"/>
      <c r="F202" s="128"/>
      <c r="G202" s="44">
        <v>13702.4</v>
      </c>
      <c r="H202" s="60"/>
      <c r="I202" s="60"/>
      <c r="J202" s="60"/>
      <c r="K202" s="60">
        <f t="shared" si="11"/>
        <v>-2076360.4599999995</v>
      </c>
      <c r="L202" s="60">
        <v>16.079999999999998</v>
      </c>
      <c r="M202" s="19">
        <f t="shared" si="9"/>
        <v>852.13930348258714</v>
      </c>
      <c r="N202" s="19">
        <f t="shared" si="10"/>
        <v>0</v>
      </c>
    </row>
    <row r="203" spans="2:14" s="8" customFormat="1" x14ac:dyDescent="0.25">
      <c r="B203" s="11">
        <v>42783</v>
      </c>
      <c r="C203" s="14" t="s">
        <v>92</v>
      </c>
      <c r="D203" s="13"/>
      <c r="E203" s="44"/>
      <c r="F203" s="128"/>
      <c r="G203" s="44">
        <v>10890.4</v>
      </c>
      <c r="H203" s="60"/>
      <c r="I203" s="60"/>
      <c r="J203" s="60"/>
      <c r="K203" s="60">
        <f t="shared" si="11"/>
        <v>-2087250.8599999994</v>
      </c>
      <c r="L203" s="60">
        <v>16.079999999999998</v>
      </c>
      <c r="M203" s="19">
        <f t="shared" si="9"/>
        <v>677.2636815920398</v>
      </c>
      <c r="N203" s="19">
        <f t="shared" si="10"/>
        <v>0</v>
      </c>
    </row>
    <row r="204" spans="2:14" s="8" customFormat="1" x14ac:dyDescent="0.25">
      <c r="B204" s="11">
        <v>42787</v>
      </c>
      <c r="C204" s="14" t="s">
        <v>92</v>
      </c>
      <c r="D204" s="13"/>
      <c r="E204" s="44"/>
      <c r="F204" s="128"/>
      <c r="G204" s="44">
        <v>11989.9</v>
      </c>
      <c r="H204" s="60"/>
      <c r="I204" s="60"/>
      <c r="J204" s="60"/>
      <c r="K204" s="60">
        <f t="shared" si="11"/>
        <v>-2099240.7599999993</v>
      </c>
      <c r="L204" s="60">
        <v>16.02</v>
      </c>
      <c r="M204" s="19">
        <f t="shared" si="9"/>
        <v>748.43320848938822</v>
      </c>
      <c r="N204" s="19">
        <f t="shared" si="10"/>
        <v>0</v>
      </c>
    </row>
    <row r="205" spans="2:14" s="8" customFormat="1" x14ac:dyDescent="0.25">
      <c r="B205" s="11">
        <v>42801</v>
      </c>
      <c r="C205" s="14" t="s">
        <v>9</v>
      </c>
      <c r="D205" s="13"/>
      <c r="E205" s="44"/>
      <c r="F205" s="128"/>
      <c r="G205" s="44"/>
      <c r="H205" s="60">
        <v>220000</v>
      </c>
      <c r="I205" s="60"/>
      <c r="J205" s="60"/>
      <c r="K205" s="60">
        <f t="shared" si="11"/>
        <v>-2319240.7599999993</v>
      </c>
      <c r="L205" s="60">
        <v>15.69</v>
      </c>
      <c r="M205" s="19">
        <f t="shared" si="9"/>
        <v>14021.669853409816</v>
      </c>
      <c r="N205" s="19">
        <f t="shared" si="10"/>
        <v>0</v>
      </c>
    </row>
    <row r="206" spans="2:14" s="8" customFormat="1" x14ac:dyDescent="0.25">
      <c r="B206" s="11">
        <v>42801</v>
      </c>
      <c r="C206" s="14" t="s">
        <v>22</v>
      </c>
      <c r="D206" s="13"/>
      <c r="E206" s="44"/>
      <c r="F206" s="128"/>
      <c r="G206" s="44"/>
      <c r="H206" s="60"/>
      <c r="I206" s="60">
        <v>2600</v>
      </c>
      <c r="J206" s="60"/>
      <c r="K206" s="60">
        <f t="shared" si="11"/>
        <v>-2321840.7599999993</v>
      </c>
      <c r="L206" s="60">
        <v>15.69</v>
      </c>
      <c r="M206" s="19">
        <f t="shared" si="9"/>
        <v>165.710643722116</v>
      </c>
      <c r="N206" s="19">
        <f t="shared" si="10"/>
        <v>0</v>
      </c>
    </row>
    <row r="207" spans="2:14" s="8" customFormat="1" x14ac:dyDescent="0.25">
      <c r="B207" s="11">
        <v>42801</v>
      </c>
      <c r="C207" s="14" t="s">
        <v>14</v>
      </c>
      <c r="D207" s="13"/>
      <c r="E207" s="44"/>
      <c r="F207" s="128"/>
      <c r="G207" s="44"/>
      <c r="H207" s="60"/>
      <c r="I207" s="60">
        <v>3000</v>
      </c>
      <c r="J207" s="60"/>
      <c r="K207" s="60">
        <f t="shared" si="11"/>
        <v>-2324840.7599999993</v>
      </c>
      <c r="L207" s="60">
        <v>15.69</v>
      </c>
      <c r="M207" s="19">
        <f t="shared" si="9"/>
        <v>191.20458891013385</v>
      </c>
      <c r="N207" s="19">
        <f t="shared" si="10"/>
        <v>0</v>
      </c>
    </row>
    <row r="208" spans="2:14" s="8" customFormat="1" x14ac:dyDescent="0.25">
      <c r="B208" s="11">
        <v>42801</v>
      </c>
      <c r="C208" s="14" t="s">
        <v>27</v>
      </c>
      <c r="D208" s="13"/>
      <c r="E208" s="44"/>
      <c r="F208" s="128"/>
      <c r="G208" s="44"/>
      <c r="H208" s="60"/>
      <c r="I208" s="60"/>
      <c r="J208" s="60">
        <v>6000</v>
      </c>
      <c r="K208" s="60">
        <f t="shared" si="11"/>
        <v>-2330840.7599999993</v>
      </c>
      <c r="L208" s="60">
        <v>15.69</v>
      </c>
      <c r="M208" s="19">
        <f t="shared" si="9"/>
        <v>0</v>
      </c>
      <c r="N208" s="19">
        <f t="shared" si="10"/>
        <v>382.4091778202677</v>
      </c>
    </row>
    <row r="209" spans="2:14" s="8" customFormat="1" x14ac:dyDescent="0.25">
      <c r="B209" s="11">
        <v>42801</v>
      </c>
      <c r="C209" s="14" t="s">
        <v>211</v>
      </c>
      <c r="D209" s="13"/>
      <c r="E209" s="44"/>
      <c r="F209" s="128"/>
      <c r="G209" s="44">
        <v>28000</v>
      </c>
      <c r="H209" s="60"/>
      <c r="I209" s="60"/>
      <c r="J209" s="60"/>
      <c r="K209" s="60">
        <f t="shared" si="11"/>
        <v>-2358840.7599999993</v>
      </c>
      <c r="L209" s="60">
        <v>15.69</v>
      </c>
      <c r="M209" s="19">
        <f t="shared" si="9"/>
        <v>1784.5761631612493</v>
      </c>
      <c r="N209" s="19">
        <f t="shared" si="10"/>
        <v>0</v>
      </c>
    </row>
    <row r="210" spans="2:14" s="8" customFormat="1" x14ac:dyDescent="0.25">
      <c r="B210" s="11">
        <v>42801</v>
      </c>
      <c r="C210" s="14" t="s">
        <v>51</v>
      </c>
      <c r="D210" s="13"/>
      <c r="E210" s="44"/>
      <c r="F210" s="128"/>
      <c r="G210" s="44"/>
      <c r="H210" s="60"/>
      <c r="I210" s="60"/>
      <c r="J210" s="60">
        <v>5500</v>
      </c>
      <c r="K210" s="60">
        <f t="shared" si="11"/>
        <v>-2364340.7599999993</v>
      </c>
      <c r="L210" s="60">
        <v>15.69</v>
      </c>
      <c r="M210" s="19">
        <f t="shared" si="9"/>
        <v>0</v>
      </c>
      <c r="N210" s="19">
        <f t="shared" si="10"/>
        <v>350.54174633524536</v>
      </c>
    </row>
    <row r="211" spans="2:14" s="8" customFormat="1" x14ac:dyDescent="0.25">
      <c r="B211" s="11">
        <v>42790</v>
      </c>
      <c r="C211" s="14" t="s">
        <v>65</v>
      </c>
      <c r="D211" s="13"/>
      <c r="E211" s="44"/>
      <c r="F211" s="128"/>
      <c r="G211" s="44">
        <v>14732.4</v>
      </c>
      <c r="H211" s="60"/>
      <c r="I211" s="60"/>
      <c r="J211" s="60"/>
      <c r="K211" s="60">
        <f t="shared" si="11"/>
        <v>-2379073.1599999992</v>
      </c>
      <c r="L211" s="60">
        <v>15.88</v>
      </c>
      <c r="M211" s="19">
        <f t="shared" si="9"/>
        <v>927.73299748110821</v>
      </c>
      <c r="N211" s="19">
        <f t="shared" si="10"/>
        <v>0</v>
      </c>
    </row>
    <row r="212" spans="2:14" s="8" customFormat="1" x14ac:dyDescent="0.25">
      <c r="B212" s="11">
        <v>42796</v>
      </c>
      <c r="C212" s="14" t="s">
        <v>65</v>
      </c>
      <c r="D212" s="13"/>
      <c r="E212" s="44"/>
      <c r="F212" s="128"/>
      <c r="G212" s="55">
        <v>12414.4</v>
      </c>
      <c r="H212" s="56"/>
      <c r="I212" s="56"/>
      <c r="J212" s="55"/>
      <c r="K212" s="60">
        <f t="shared" si="11"/>
        <v>-2391487.5599999991</v>
      </c>
      <c r="L212" s="60">
        <v>15.62</v>
      </c>
      <c r="M212" s="19">
        <f t="shared" si="9"/>
        <v>794.77592829705509</v>
      </c>
      <c r="N212" s="19">
        <f t="shared" si="10"/>
        <v>0</v>
      </c>
    </row>
    <row r="213" spans="2:14" s="8" customFormat="1" x14ac:dyDescent="0.25">
      <c r="B213" s="11">
        <v>42803</v>
      </c>
      <c r="C213" s="54" t="s">
        <v>212</v>
      </c>
      <c r="D213" s="13"/>
      <c r="E213" s="44"/>
      <c r="F213" s="128"/>
      <c r="G213" s="55">
        <v>16837.79</v>
      </c>
      <c r="H213" s="56"/>
      <c r="I213" s="56"/>
      <c r="J213" s="55"/>
      <c r="K213" s="60">
        <f t="shared" si="11"/>
        <v>-2408325.3499999992</v>
      </c>
      <c r="L213" s="60">
        <v>15.62</v>
      </c>
      <c r="M213" s="19">
        <f t="shared" si="9"/>
        <v>1077.9635083226633</v>
      </c>
      <c r="N213" s="19">
        <f t="shared" si="10"/>
        <v>0</v>
      </c>
    </row>
    <row r="214" spans="2:14" s="8" customFormat="1" x14ac:dyDescent="0.25">
      <c r="B214" s="11">
        <v>42803</v>
      </c>
      <c r="C214" s="54" t="s">
        <v>212</v>
      </c>
      <c r="D214" s="13"/>
      <c r="E214" s="44"/>
      <c r="F214" s="128"/>
      <c r="G214" s="55">
        <v>6730.54</v>
      </c>
      <c r="H214" s="56"/>
      <c r="I214" s="56"/>
      <c r="J214" s="55"/>
      <c r="K214" s="60">
        <f t="shared" si="11"/>
        <v>-2415055.8899999992</v>
      </c>
      <c r="L214" s="60">
        <v>15.62</v>
      </c>
      <c r="M214" s="19">
        <f t="shared" si="9"/>
        <v>430.89244558258645</v>
      </c>
      <c r="N214" s="19">
        <f t="shared" si="10"/>
        <v>0</v>
      </c>
    </row>
    <row r="215" spans="2:14" s="8" customFormat="1" x14ac:dyDescent="0.25">
      <c r="B215" s="11">
        <v>42803</v>
      </c>
      <c r="C215" s="54" t="s">
        <v>212</v>
      </c>
      <c r="D215" s="13"/>
      <c r="E215" s="44"/>
      <c r="F215" s="128"/>
      <c r="G215" s="55">
        <v>4329.04</v>
      </c>
      <c r="H215" s="56"/>
      <c r="I215" s="56"/>
      <c r="J215" s="55"/>
      <c r="K215" s="60">
        <f t="shared" si="11"/>
        <v>-2419384.9299999992</v>
      </c>
      <c r="L215" s="60">
        <v>15.62</v>
      </c>
      <c r="M215" s="19">
        <f t="shared" si="9"/>
        <v>277.14724711907814</v>
      </c>
      <c r="N215" s="19">
        <f t="shared" si="10"/>
        <v>0</v>
      </c>
    </row>
    <row r="216" spans="2:14" s="8" customFormat="1" x14ac:dyDescent="0.25">
      <c r="B216" s="11">
        <v>42803</v>
      </c>
      <c r="C216" s="54" t="s">
        <v>212</v>
      </c>
      <c r="D216" s="13"/>
      <c r="E216" s="44"/>
      <c r="F216" s="128"/>
      <c r="G216" s="55">
        <v>6209.21</v>
      </c>
      <c r="H216" s="56"/>
      <c r="I216" s="56"/>
      <c r="J216" s="55"/>
      <c r="K216" s="60">
        <f t="shared" si="11"/>
        <v>-2425594.1399999992</v>
      </c>
      <c r="L216" s="60">
        <v>15.62</v>
      </c>
      <c r="M216" s="19">
        <f t="shared" si="9"/>
        <v>397.51664532650449</v>
      </c>
      <c r="N216" s="19">
        <f t="shared" si="10"/>
        <v>0</v>
      </c>
    </row>
    <row r="217" spans="2:14" s="8" customFormat="1" x14ac:dyDescent="0.25">
      <c r="B217" s="11">
        <v>42803</v>
      </c>
      <c r="C217" s="54" t="s">
        <v>212</v>
      </c>
      <c r="D217" s="13"/>
      <c r="E217" s="44"/>
      <c r="F217" s="128"/>
      <c r="G217" s="56">
        <v>1706.77</v>
      </c>
      <c r="H217" s="56"/>
      <c r="I217" s="56"/>
      <c r="J217" s="56"/>
      <c r="K217" s="60">
        <f t="shared" si="11"/>
        <v>-2427300.9099999992</v>
      </c>
      <c r="L217" s="60">
        <v>15.62</v>
      </c>
      <c r="M217" s="19">
        <f t="shared" si="9"/>
        <v>109.26824583866838</v>
      </c>
      <c r="N217" s="19">
        <f t="shared" si="10"/>
        <v>0</v>
      </c>
    </row>
    <row r="218" spans="2:14" s="8" customFormat="1" x14ac:dyDescent="0.25">
      <c r="B218" s="91">
        <v>42803</v>
      </c>
      <c r="C218" s="90" t="s">
        <v>212</v>
      </c>
      <c r="D218" s="89"/>
      <c r="E218" s="63"/>
      <c r="F218" s="130"/>
      <c r="G218" s="92">
        <v>5465</v>
      </c>
      <c r="H218" s="92"/>
      <c r="I218" s="92"/>
      <c r="J218" s="92"/>
      <c r="K218" s="60">
        <f t="shared" si="11"/>
        <v>-2432765.9099999992</v>
      </c>
      <c r="L218" s="60">
        <v>15.62</v>
      </c>
      <c r="M218" s="19">
        <f t="shared" si="9"/>
        <v>349.87195902688865</v>
      </c>
      <c r="N218" s="19">
        <f t="shared" si="10"/>
        <v>0</v>
      </c>
    </row>
    <row r="219" spans="2:14" s="8" customFormat="1" x14ac:dyDescent="0.25">
      <c r="B219" s="91">
        <v>42803</v>
      </c>
      <c r="C219" s="90" t="s">
        <v>212</v>
      </c>
      <c r="D219" s="89"/>
      <c r="E219" s="63"/>
      <c r="F219" s="130"/>
      <c r="G219" s="63">
        <v>2751</v>
      </c>
      <c r="H219" s="93"/>
      <c r="I219" s="93"/>
      <c r="J219" s="63"/>
      <c r="K219" s="60">
        <f t="shared" si="11"/>
        <v>-2435516.9099999992</v>
      </c>
      <c r="L219" s="60">
        <v>15.62</v>
      </c>
      <c r="M219" s="19">
        <f t="shared" si="9"/>
        <v>176.12035851472473</v>
      </c>
      <c r="N219" s="19">
        <f t="shared" si="10"/>
        <v>0</v>
      </c>
    </row>
    <row r="220" spans="2:14" s="8" customFormat="1" x14ac:dyDescent="0.25">
      <c r="B220" s="91">
        <v>42795</v>
      </c>
      <c r="C220" s="90" t="s">
        <v>213</v>
      </c>
      <c r="D220" s="64">
        <v>42424</v>
      </c>
      <c r="E220" s="63">
        <f>+F220/D220</f>
        <v>16.090891947953988</v>
      </c>
      <c r="F220" s="130">
        <v>682640</v>
      </c>
      <c r="G220" s="63"/>
      <c r="H220" s="93"/>
      <c r="I220" s="93"/>
      <c r="J220" s="63"/>
      <c r="K220" s="60">
        <f t="shared" si="11"/>
        <v>-1752876.9099999992</v>
      </c>
      <c r="L220" s="60">
        <v>15.62</v>
      </c>
      <c r="M220" s="19">
        <f t="shared" si="9"/>
        <v>0</v>
      </c>
      <c r="N220" s="19">
        <f t="shared" si="10"/>
        <v>0</v>
      </c>
    </row>
    <row r="221" spans="2:14" s="8" customFormat="1" x14ac:dyDescent="0.25">
      <c r="B221" s="91">
        <v>42801</v>
      </c>
      <c r="C221" s="90" t="s">
        <v>65</v>
      </c>
      <c r="D221" s="89"/>
      <c r="E221" s="63"/>
      <c r="F221" s="130"/>
      <c r="G221" s="93">
        <v>28177.4</v>
      </c>
      <c r="H221" s="93"/>
      <c r="I221" s="93"/>
      <c r="J221" s="93"/>
      <c r="K221" s="60">
        <f t="shared" si="11"/>
        <v>-1781054.3099999991</v>
      </c>
      <c r="L221" s="93">
        <v>15.84</v>
      </c>
      <c r="M221" s="19">
        <f t="shared" si="9"/>
        <v>1778.8762626262628</v>
      </c>
      <c r="N221" s="19">
        <f t="shared" si="10"/>
        <v>0</v>
      </c>
    </row>
    <row r="222" spans="2:14" s="8" customFormat="1" x14ac:dyDescent="0.25">
      <c r="B222" s="91"/>
      <c r="C222" s="68" t="s">
        <v>216</v>
      </c>
      <c r="D222" s="64">
        <v>38437</v>
      </c>
      <c r="E222" s="63">
        <v>15.01</v>
      </c>
      <c r="F222" s="130">
        <v>603076</v>
      </c>
      <c r="G222" s="63"/>
      <c r="H222" s="93"/>
      <c r="I222" s="93"/>
      <c r="J222" s="63"/>
      <c r="K222" s="60">
        <f t="shared" si="11"/>
        <v>-1177978.3099999991</v>
      </c>
      <c r="L222" s="60">
        <v>15.69</v>
      </c>
      <c r="M222" s="19">
        <f t="shared" si="9"/>
        <v>0</v>
      </c>
      <c r="N222" s="19">
        <f t="shared" si="10"/>
        <v>0</v>
      </c>
    </row>
    <row r="223" spans="2:14" s="188" customFormat="1" x14ac:dyDescent="0.25">
      <c r="B223" s="91"/>
      <c r="C223" s="90" t="s">
        <v>215</v>
      </c>
      <c r="D223" s="90"/>
      <c r="E223" s="93"/>
      <c r="F223" s="130"/>
      <c r="G223" s="93"/>
      <c r="H223" s="93"/>
      <c r="I223" s="93">
        <v>121393</v>
      </c>
      <c r="J223" s="93"/>
      <c r="K223" s="60">
        <f t="shared" si="11"/>
        <v>-1299371.3099999991</v>
      </c>
      <c r="L223" s="60">
        <v>15.69</v>
      </c>
      <c r="M223" s="241">
        <f t="shared" si="9"/>
        <v>7736.9662205226259</v>
      </c>
      <c r="N223" s="19">
        <f t="shared" si="10"/>
        <v>0</v>
      </c>
    </row>
    <row r="224" spans="2:14" s="8" customFormat="1" x14ac:dyDescent="0.25">
      <c r="B224" s="91"/>
      <c r="C224" s="68" t="s">
        <v>215</v>
      </c>
      <c r="D224" s="89"/>
      <c r="E224" s="63"/>
      <c r="F224" s="130"/>
      <c r="G224" s="63"/>
      <c r="H224" s="93">
        <v>481683</v>
      </c>
      <c r="I224" s="93"/>
      <c r="J224" s="63"/>
      <c r="K224" s="60">
        <f t="shared" si="11"/>
        <v>-1781054.3099999991</v>
      </c>
      <c r="L224" s="60">
        <v>15.69</v>
      </c>
      <c r="M224" s="241">
        <f t="shared" si="9"/>
        <v>30700</v>
      </c>
      <c r="N224" s="19">
        <f t="shared" si="10"/>
        <v>0</v>
      </c>
    </row>
    <row r="225" spans="2:14" s="57" customFormat="1" x14ac:dyDescent="0.25">
      <c r="B225" s="91">
        <v>42800</v>
      </c>
      <c r="C225" s="90" t="s">
        <v>218</v>
      </c>
      <c r="D225" s="64">
        <v>21602</v>
      </c>
      <c r="E225" s="63">
        <v>16</v>
      </c>
      <c r="F225" s="130">
        <f>+D225*E225</f>
        <v>345632</v>
      </c>
      <c r="G225" s="63"/>
      <c r="H225" s="93"/>
      <c r="I225" s="93"/>
      <c r="J225" s="63"/>
      <c r="K225" s="60">
        <f t="shared" si="11"/>
        <v>-1435422.3099999991</v>
      </c>
      <c r="L225" s="93">
        <v>15.7</v>
      </c>
      <c r="M225" s="19">
        <f t="shared" si="9"/>
        <v>0</v>
      </c>
      <c r="N225" s="19">
        <f t="shared" si="10"/>
        <v>0</v>
      </c>
    </row>
    <row r="226" spans="2:14" s="57" customFormat="1" x14ac:dyDescent="0.25">
      <c r="B226" s="91">
        <v>42800</v>
      </c>
      <c r="C226" s="68" t="s">
        <v>217</v>
      </c>
      <c r="D226" s="89"/>
      <c r="E226" s="63"/>
      <c r="F226" s="130"/>
      <c r="G226" s="63">
        <v>345632</v>
      </c>
      <c r="H226" s="93"/>
      <c r="I226" s="93"/>
      <c r="J226" s="63"/>
      <c r="K226" s="60">
        <f t="shared" si="11"/>
        <v>-1781054.3099999991</v>
      </c>
      <c r="L226" s="93">
        <v>15.7</v>
      </c>
      <c r="M226" s="19">
        <f t="shared" si="9"/>
        <v>22014.777070063694</v>
      </c>
      <c r="N226" s="19">
        <f t="shared" si="10"/>
        <v>0</v>
      </c>
    </row>
    <row r="227" spans="2:14" s="8" customFormat="1" x14ac:dyDescent="0.25">
      <c r="B227" s="91">
        <v>42810</v>
      </c>
      <c r="C227" s="68" t="s">
        <v>213</v>
      </c>
      <c r="D227" s="68">
        <f>+F227/E227</f>
        <v>50409.577819785765</v>
      </c>
      <c r="E227" s="63">
        <v>15.87</v>
      </c>
      <c r="F227" s="130">
        <v>800000</v>
      </c>
      <c r="G227" s="63"/>
      <c r="H227" s="93"/>
      <c r="I227" s="93"/>
      <c r="J227" s="63"/>
      <c r="K227" s="60">
        <f t="shared" si="11"/>
        <v>-981054.30999999912</v>
      </c>
      <c r="L227" s="93">
        <v>15.64</v>
      </c>
      <c r="M227" s="19">
        <f t="shared" si="9"/>
        <v>0</v>
      </c>
      <c r="N227" s="19">
        <f t="shared" si="10"/>
        <v>0</v>
      </c>
    </row>
    <row r="228" spans="2:14" s="8" customFormat="1" x14ac:dyDescent="0.25">
      <c r="B228" s="91">
        <v>42807</v>
      </c>
      <c r="C228" s="68" t="s">
        <v>212</v>
      </c>
      <c r="D228" s="89"/>
      <c r="E228" s="63"/>
      <c r="F228" s="130"/>
      <c r="G228" s="63">
        <v>8261</v>
      </c>
      <c r="H228" s="93"/>
      <c r="I228" s="93"/>
      <c r="J228" s="63"/>
      <c r="K228" s="60">
        <f t="shared" si="11"/>
        <v>-989315.30999999912</v>
      </c>
      <c r="L228" s="93">
        <v>15.68</v>
      </c>
      <c r="M228" s="19">
        <f t="shared" si="9"/>
        <v>526.84948979591843</v>
      </c>
      <c r="N228" s="19">
        <f t="shared" si="10"/>
        <v>0</v>
      </c>
    </row>
    <row r="229" spans="2:14" s="8" customFormat="1" x14ac:dyDescent="0.25">
      <c r="B229" s="91">
        <v>42809</v>
      </c>
      <c r="C229" s="68" t="s">
        <v>92</v>
      </c>
      <c r="D229" s="89"/>
      <c r="E229" s="63"/>
      <c r="F229" s="130"/>
      <c r="G229" s="63">
        <v>66200</v>
      </c>
      <c r="H229" s="93"/>
      <c r="I229" s="93"/>
      <c r="J229" s="63"/>
      <c r="K229" s="60">
        <f t="shared" si="11"/>
        <v>-1055515.3099999991</v>
      </c>
      <c r="L229" s="93">
        <v>15.66</v>
      </c>
      <c r="M229" s="19">
        <f t="shared" si="9"/>
        <v>4227.330779054917</v>
      </c>
      <c r="N229" s="19">
        <f t="shared" si="10"/>
        <v>0</v>
      </c>
    </row>
    <row r="230" spans="2:14" s="8" customFormat="1" x14ac:dyDescent="0.25">
      <c r="B230" s="91">
        <v>42814</v>
      </c>
      <c r="C230" s="68" t="s">
        <v>221</v>
      </c>
      <c r="D230" s="89"/>
      <c r="E230" s="63"/>
      <c r="F230" s="130"/>
      <c r="G230" s="63"/>
      <c r="H230" s="93">
        <v>240000</v>
      </c>
      <c r="I230" s="93"/>
      <c r="J230" s="63"/>
      <c r="K230" s="60">
        <f t="shared" si="11"/>
        <v>-1295515.3099999991</v>
      </c>
      <c r="L230" s="93">
        <v>15.8</v>
      </c>
      <c r="M230" s="19">
        <f t="shared" si="9"/>
        <v>15189.873417721517</v>
      </c>
      <c r="N230" s="19">
        <f t="shared" si="10"/>
        <v>0</v>
      </c>
    </row>
    <row r="231" spans="2:14" s="8" customFormat="1" x14ac:dyDescent="0.25">
      <c r="B231" s="91">
        <v>42814</v>
      </c>
      <c r="C231" s="68" t="s">
        <v>222</v>
      </c>
      <c r="D231" s="89"/>
      <c r="E231" s="63"/>
      <c r="F231" s="130"/>
      <c r="G231" s="63"/>
      <c r="H231" s="93"/>
      <c r="I231" s="93">
        <v>4000</v>
      </c>
      <c r="J231" s="63"/>
      <c r="K231" s="60">
        <f t="shared" si="11"/>
        <v>-1299515.3099999991</v>
      </c>
      <c r="L231" s="93">
        <v>15.8</v>
      </c>
      <c r="M231" s="19">
        <f t="shared" si="9"/>
        <v>253.1645569620253</v>
      </c>
      <c r="N231" s="19">
        <f t="shared" si="10"/>
        <v>0</v>
      </c>
    </row>
    <row r="232" spans="2:14" s="8" customFormat="1" x14ac:dyDescent="0.25">
      <c r="B232" s="11">
        <v>42814</v>
      </c>
      <c r="C232" s="14" t="s">
        <v>223</v>
      </c>
      <c r="D232" s="13"/>
      <c r="E232" s="44"/>
      <c r="F232" s="128"/>
      <c r="G232" s="44">
        <v>4500</v>
      </c>
      <c r="H232" s="60"/>
      <c r="I232" s="60"/>
      <c r="J232" s="60"/>
      <c r="K232" s="60">
        <f t="shared" si="11"/>
        <v>-1304015.3099999991</v>
      </c>
      <c r="L232" s="93">
        <v>15.8</v>
      </c>
      <c r="M232" s="19">
        <f t="shared" si="9"/>
        <v>284.81012658227849</v>
      </c>
      <c r="N232" s="19">
        <f t="shared" si="10"/>
        <v>0</v>
      </c>
    </row>
    <row r="233" spans="2:14" s="8" customFormat="1" x14ac:dyDescent="0.25">
      <c r="B233" s="11">
        <v>42814</v>
      </c>
      <c r="C233" s="14" t="s">
        <v>23</v>
      </c>
      <c r="D233" s="13"/>
      <c r="E233" s="44"/>
      <c r="F233" s="128"/>
      <c r="G233" s="44"/>
      <c r="H233" s="60"/>
      <c r="I233" s="60"/>
      <c r="J233" s="60">
        <v>13500</v>
      </c>
      <c r="K233" s="60">
        <f t="shared" si="11"/>
        <v>-1317515.3099999991</v>
      </c>
      <c r="L233" s="93">
        <v>15.8</v>
      </c>
      <c r="M233" s="19">
        <f t="shared" si="9"/>
        <v>0</v>
      </c>
      <c r="N233" s="19">
        <f t="shared" si="10"/>
        <v>854.43037974683546</v>
      </c>
    </row>
    <row r="234" spans="2:14" s="8" customFormat="1" x14ac:dyDescent="0.25">
      <c r="B234" s="11">
        <v>42814</v>
      </c>
      <c r="C234" s="14" t="s">
        <v>227</v>
      </c>
      <c r="D234" s="13"/>
      <c r="E234" s="44"/>
      <c r="F234" s="128"/>
      <c r="G234" s="44">
        <v>34280</v>
      </c>
      <c r="H234" s="60"/>
      <c r="I234" s="60"/>
      <c r="J234" s="60"/>
      <c r="K234" s="60">
        <f t="shared" si="11"/>
        <v>-1351795.3099999991</v>
      </c>
      <c r="L234" s="93">
        <v>15.8</v>
      </c>
      <c r="M234" s="19">
        <f t="shared" si="9"/>
        <v>2169.6202531645567</v>
      </c>
      <c r="N234" s="19">
        <f t="shared" si="10"/>
        <v>0</v>
      </c>
    </row>
    <row r="235" spans="2:14" s="8" customFormat="1" x14ac:dyDescent="0.25">
      <c r="B235" s="11">
        <v>42814</v>
      </c>
      <c r="C235" s="14" t="s">
        <v>228</v>
      </c>
      <c r="D235" s="13"/>
      <c r="E235" s="44"/>
      <c r="F235" s="128"/>
      <c r="G235" s="44">
        <v>40230</v>
      </c>
      <c r="H235" s="60"/>
      <c r="I235" s="60"/>
      <c r="J235" s="60"/>
      <c r="K235" s="60">
        <f t="shared" si="11"/>
        <v>-1392025.3099999991</v>
      </c>
      <c r="L235" s="93">
        <v>15.8</v>
      </c>
      <c r="M235" s="19">
        <f t="shared" si="9"/>
        <v>2546.2025316455697</v>
      </c>
      <c r="N235" s="19">
        <f t="shared" si="10"/>
        <v>0</v>
      </c>
    </row>
    <row r="236" spans="2:14" s="8" customFormat="1" x14ac:dyDescent="0.25">
      <c r="B236" s="11">
        <v>42814</v>
      </c>
      <c r="C236" s="14" t="s">
        <v>229</v>
      </c>
      <c r="D236" s="13"/>
      <c r="E236" s="44"/>
      <c r="F236" s="128"/>
      <c r="G236" s="44"/>
      <c r="H236" s="60"/>
      <c r="I236" s="60">
        <v>1750</v>
      </c>
      <c r="J236" s="60"/>
      <c r="K236" s="60">
        <f t="shared" si="11"/>
        <v>-1393775.3099999991</v>
      </c>
      <c r="L236" s="93">
        <v>15.8</v>
      </c>
      <c r="M236" s="19">
        <f t="shared" si="9"/>
        <v>110.75949367088607</v>
      </c>
      <c r="N236" s="19">
        <f t="shared" si="10"/>
        <v>0</v>
      </c>
    </row>
    <row r="237" spans="2:14" s="8" customFormat="1" x14ac:dyDescent="0.25">
      <c r="B237" s="11">
        <v>42824</v>
      </c>
      <c r="C237" s="14" t="s">
        <v>65</v>
      </c>
      <c r="D237" s="13"/>
      <c r="E237" s="44"/>
      <c r="F237" s="128"/>
      <c r="G237" s="44">
        <v>94900</v>
      </c>
      <c r="H237" s="60"/>
      <c r="I237" s="60"/>
      <c r="J237" s="60"/>
      <c r="K237" s="60">
        <f t="shared" si="11"/>
        <v>-1488675.3099999991</v>
      </c>
      <c r="L237" s="60">
        <v>15.49</v>
      </c>
      <c r="M237" s="19">
        <f t="shared" si="9"/>
        <v>6126.5332472562941</v>
      </c>
      <c r="N237" s="19">
        <f t="shared" si="10"/>
        <v>0</v>
      </c>
    </row>
    <row r="238" spans="2:14" s="8" customFormat="1" x14ac:dyDescent="0.25">
      <c r="B238" s="11">
        <v>42825</v>
      </c>
      <c r="C238" s="14" t="s">
        <v>87</v>
      </c>
      <c r="D238" s="13"/>
      <c r="E238" s="44"/>
      <c r="F238" s="128"/>
      <c r="G238" s="44"/>
      <c r="H238" s="60">
        <v>25000</v>
      </c>
      <c r="I238" s="60"/>
      <c r="J238" s="60"/>
      <c r="K238" s="60">
        <f t="shared" si="11"/>
        <v>-1513675.3099999991</v>
      </c>
      <c r="L238" s="60">
        <v>15.58</v>
      </c>
      <c r="M238" s="19">
        <f t="shared" si="9"/>
        <v>1604.6213093709885</v>
      </c>
      <c r="N238" s="19">
        <f t="shared" si="10"/>
        <v>0</v>
      </c>
    </row>
    <row r="239" spans="2:14" s="8" customFormat="1" x14ac:dyDescent="0.25">
      <c r="B239" s="11">
        <v>42825</v>
      </c>
      <c r="C239" s="14" t="s">
        <v>234</v>
      </c>
      <c r="D239" s="13"/>
      <c r="E239" s="44"/>
      <c r="F239" s="128"/>
      <c r="G239" s="44">
        <v>76000</v>
      </c>
      <c r="H239" s="60"/>
      <c r="I239" s="60"/>
      <c r="J239" s="60"/>
      <c r="K239" s="60">
        <f t="shared" si="11"/>
        <v>-1589675.3099999991</v>
      </c>
      <c r="L239" s="60">
        <v>15.58</v>
      </c>
      <c r="M239" s="19">
        <f t="shared" si="9"/>
        <v>4878.0487804878048</v>
      </c>
      <c r="N239" s="19">
        <f t="shared" si="10"/>
        <v>0</v>
      </c>
    </row>
    <row r="240" spans="2:14" s="8" customFormat="1" x14ac:dyDescent="0.25">
      <c r="B240" s="11">
        <v>42829</v>
      </c>
      <c r="C240" s="14" t="s">
        <v>242</v>
      </c>
      <c r="D240" s="13"/>
      <c r="E240" s="44"/>
      <c r="F240" s="128"/>
      <c r="G240" s="44"/>
      <c r="H240" s="60"/>
      <c r="I240" s="60"/>
      <c r="J240" s="60">
        <v>18200</v>
      </c>
      <c r="K240" s="60">
        <f t="shared" si="11"/>
        <v>-1607875.3099999991</v>
      </c>
      <c r="L240" s="60">
        <v>15.48</v>
      </c>
      <c r="M240" s="19">
        <f t="shared" si="9"/>
        <v>0</v>
      </c>
      <c r="N240" s="19">
        <f t="shared" si="10"/>
        <v>1175.7105943152455</v>
      </c>
    </row>
    <row r="241" spans="2:14" s="8" customFormat="1" x14ac:dyDescent="0.25">
      <c r="B241" s="11">
        <v>42829</v>
      </c>
      <c r="C241" s="14" t="s">
        <v>243</v>
      </c>
      <c r="D241" s="13"/>
      <c r="E241" s="44"/>
      <c r="F241" s="128"/>
      <c r="G241" s="44"/>
      <c r="H241" s="60"/>
      <c r="I241" s="60"/>
      <c r="J241" s="60">
        <v>4750</v>
      </c>
      <c r="K241" s="60">
        <f t="shared" si="11"/>
        <v>-1612625.3099999991</v>
      </c>
      <c r="L241" s="60">
        <v>15.48</v>
      </c>
      <c r="M241" s="19">
        <f t="shared" si="9"/>
        <v>0</v>
      </c>
      <c r="N241" s="19">
        <f t="shared" si="10"/>
        <v>306.84754521963822</v>
      </c>
    </row>
    <row r="242" spans="2:14" s="8" customFormat="1" x14ac:dyDescent="0.25">
      <c r="B242" s="11">
        <v>42829</v>
      </c>
      <c r="C242" s="14" t="s">
        <v>244</v>
      </c>
      <c r="D242" s="13"/>
      <c r="E242" s="44"/>
      <c r="F242" s="128"/>
      <c r="G242" s="44"/>
      <c r="H242" s="60">
        <v>320000</v>
      </c>
      <c r="I242" s="60"/>
      <c r="J242" s="60"/>
      <c r="K242" s="60">
        <f t="shared" si="11"/>
        <v>-1932625.3099999991</v>
      </c>
      <c r="L242" s="60">
        <v>15.48</v>
      </c>
      <c r="M242" s="19">
        <f t="shared" si="9"/>
        <v>20671.834625322997</v>
      </c>
      <c r="N242" s="19">
        <f t="shared" si="10"/>
        <v>0</v>
      </c>
    </row>
    <row r="243" spans="2:14" s="8" customFormat="1" x14ac:dyDescent="0.25">
      <c r="B243" s="11">
        <v>42832</v>
      </c>
      <c r="C243" s="14" t="s">
        <v>247</v>
      </c>
      <c r="D243" s="13"/>
      <c r="E243" s="44"/>
      <c r="F243" s="128"/>
      <c r="G243" s="44">
        <v>8590</v>
      </c>
      <c r="H243" s="60"/>
      <c r="I243" s="60"/>
      <c r="J243" s="60"/>
      <c r="K243" s="60">
        <f t="shared" si="11"/>
        <v>-1941215.3099999991</v>
      </c>
      <c r="L243" s="60">
        <v>15.29</v>
      </c>
      <c r="M243" s="19">
        <f t="shared" si="9"/>
        <v>561.80510137344675</v>
      </c>
      <c r="N243" s="19">
        <f t="shared" si="10"/>
        <v>0</v>
      </c>
    </row>
    <row r="244" spans="2:14" s="8" customFormat="1" x14ac:dyDescent="0.25">
      <c r="B244" s="11">
        <v>42836</v>
      </c>
      <c r="C244" s="14" t="s">
        <v>65</v>
      </c>
      <c r="D244" s="13"/>
      <c r="E244" s="44"/>
      <c r="F244" s="128"/>
      <c r="G244" s="44">
        <v>85035</v>
      </c>
      <c r="H244" s="60"/>
      <c r="I244" s="60"/>
      <c r="J244" s="60"/>
      <c r="K244" s="60">
        <f t="shared" si="11"/>
        <v>-2026250.3099999991</v>
      </c>
      <c r="L244" s="60">
        <v>15.29</v>
      </c>
      <c r="M244" s="19">
        <f t="shared" si="9"/>
        <v>5561.4780902550692</v>
      </c>
      <c r="N244" s="19">
        <f t="shared" si="10"/>
        <v>0</v>
      </c>
    </row>
    <row r="245" spans="2:14" x14ac:dyDescent="0.25">
      <c r="B245" s="85">
        <v>42840</v>
      </c>
      <c r="C245" s="86" t="s">
        <v>248</v>
      </c>
      <c r="D245" s="81"/>
      <c r="E245" s="80"/>
      <c r="F245" s="131"/>
      <c r="G245" s="80">
        <v>33250</v>
      </c>
      <c r="H245" s="80"/>
      <c r="I245" s="80"/>
      <c r="J245" s="80"/>
      <c r="K245" s="60">
        <f t="shared" si="11"/>
        <v>-2059500.3099999991</v>
      </c>
      <c r="L245" s="80">
        <v>15.29</v>
      </c>
      <c r="M245" s="19">
        <f t="shared" si="9"/>
        <v>2174.6239372138652</v>
      </c>
      <c r="N245" s="19">
        <f t="shared" si="10"/>
        <v>0</v>
      </c>
    </row>
    <row r="246" spans="2:14" s="57" customFormat="1" x14ac:dyDescent="0.25">
      <c r="B246" s="11">
        <v>42842</v>
      </c>
      <c r="C246" s="54" t="s">
        <v>251</v>
      </c>
      <c r="D246" s="13"/>
      <c r="E246" s="60"/>
      <c r="F246" s="128"/>
      <c r="G246" s="60">
        <v>27050</v>
      </c>
      <c r="H246" s="60"/>
      <c r="I246" s="60"/>
      <c r="J246" s="60"/>
      <c r="K246" s="60">
        <f t="shared" si="11"/>
        <v>-2086550.3099999991</v>
      </c>
      <c r="L246" s="60">
        <v>15.51</v>
      </c>
      <c r="M246" s="19">
        <f t="shared" si="9"/>
        <v>1744.0361057382333</v>
      </c>
      <c r="N246" s="19">
        <f t="shared" si="10"/>
        <v>0</v>
      </c>
    </row>
    <row r="247" spans="2:14" x14ac:dyDescent="0.25">
      <c r="B247" s="11">
        <v>42842</v>
      </c>
      <c r="C247" s="54" t="s">
        <v>251</v>
      </c>
      <c r="D247" s="13"/>
      <c r="E247" s="60"/>
      <c r="F247" s="128"/>
      <c r="G247" s="60">
        <v>1597</v>
      </c>
      <c r="H247" s="60"/>
      <c r="I247" s="60"/>
      <c r="J247" s="60"/>
      <c r="K247" s="60">
        <f t="shared" si="11"/>
        <v>-2088147.3099999991</v>
      </c>
      <c r="L247" s="60">
        <v>15.51</v>
      </c>
      <c r="M247" s="19">
        <f t="shared" si="9"/>
        <v>102.96582849774339</v>
      </c>
      <c r="N247" s="19">
        <f t="shared" si="10"/>
        <v>0</v>
      </c>
    </row>
    <row r="248" spans="2:14" x14ac:dyDescent="0.25">
      <c r="B248" s="11">
        <v>42842</v>
      </c>
      <c r="C248" s="54" t="s">
        <v>250</v>
      </c>
      <c r="D248" s="13"/>
      <c r="E248" s="60"/>
      <c r="F248" s="128"/>
      <c r="G248" s="60"/>
      <c r="H248" s="60">
        <v>3585</v>
      </c>
      <c r="I248" s="60"/>
      <c r="J248" s="60"/>
      <c r="K248" s="60">
        <f t="shared" si="11"/>
        <v>-2091732.3099999991</v>
      </c>
      <c r="L248" s="60">
        <v>15.51</v>
      </c>
      <c r="M248" s="19">
        <f t="shared" si="9"/>
        <v>231.14119922630562</v>
      </c>
      <c r="N248" s="19">
        <f t="shared" si="10"/>
        <v>0</v>
      </c>
    </row>
    <row r="249" spans="2:14" x14ac:dyDescent="0.25">
      <c r="B249" s="11">
        <v>42842</v>
      </c>
      <c r="C249" s="54" t="s">
        <v>250</v>
      </c>
      <c r="D249" s="13"/>
      <c r="E249" s="60"/>
      <c r="F249" s="128"/>
      <c r="G249" s="60"/>
      <c r="H249" s="60">
        <v>10965</v>
      </c>
      <c r="I249" s="60"/>
      <c r="J249" s="60"/>
      <c r="K249" s="60">
        <f t="shared" si="11"/>
        <v>-2102697.3099999991</v>
      </c>
      <c r="L249" s="60">
        <v>15.51</v>
      </c>
      <c r="M249" s="19">
        <f t="shared" si="9"/>
        <v>706.96324951644101</v>
      </c>
      <c r="N249" s="19">
        <f t="shared" si="10"/>
        <v>0</v>
      </c>
    </row>
    <row r="250" spans="2:14" x14ac:dyDescent="0.25">
      <c r="B250" s="11">
        <v>42842</v>
      </c>
      <c r="C250" s="54" t="s">
        <v>249</v>
      </c>
      <c r="D250" s="13"/>
      <c r="E250" s="60"/>
      <c r="F250" s="128"/>
      <c r="G250" s="60"/>
      <c r="H250" s="60">
        <v>4196</v>
      </c>
      <c r="I250" s="60"/>
      <c r="J250" s="60"/>
      <c r="K250" s="60">
        <f t="shared" si="11"/>
        <v>-2106893.3099999991</v>
      </c>
      <c r="L250" s="60">
        <v>15.51</v>
      </c>
      <c r="M250" s="19">
        <f t="shared" si="9"/>
        <v>270.53513862024499</v>
      </c>
      <c r="N250" s="19">
        <f t="shared" si="10"/>
        <v>0</v>
      </c>
    </row>
    <row r="251" spans="2:14" s="57" customFormat="1" x14ac:dyDescent="0.25">
      <c r="B251" s="100">
        <v>42842</v>
      </c>
      <c r="C251" s="101" t="s">
        <v>252</v>
      </c>
      <c r="D251" s="102">
        <f>+F251/E251</f>
        <v>38461.538461538461</v>
      </c>
      <c r="E251" s="103">
        <v>15.6</v>
      </c>
      <c r="F251" s="132">
        <v>600000</v>
      </c>
      <c r="G251" s="60"/>
      <c r="H251" s="60"/>
      <c r="I251" s="60"/>
      <c r="J251" s="60"/>
      <c r="K251" s="60">
        <f t="shared" si="11"/>
        <v>-1506893.3099999991</v>
      </c>
      <c r="L251" s="60">
        <v>15.51</v>
      </c>
      <c r="M251" s="19">
        <f t="shared" si="9"/>
        <v>0</v>
      </c>
      <c r="N251" s="19">
        <f t="shared" si="10"/>
        <v>0</v>
      </c>
    </row>
    <row r="252" spans="2:14" s="57" customFormat="1" x14ac:dyDescent="0.25">
      <c r="B252" s="11">
        <v>42842</v>
      </c>
      <c r="C252" s="54" t="s">
        <v>253</v>
      </c>
      <c r="D252" s="68"/>
      <c r="E252" s="63"/>
      <c r="F252" s="133"/>
      <c r="G252" s="104">
        <v>45000</v>
      </c>
      <c r="H252" s="104"/>
      <c r="I252" s="104"/>
      <c r="J252" s="80"/>
      <c r="K252" s="60">
        <f t="shared" si="11"/>
        <v>-1551893.3099999991</v>
      </c>
      <c r="L252" s="60">
        <v>15.51</v>
      </c>
      <c r="M252" s="19">
        <f t="shared" si="9"/>
        <v>2901.3539651837523</v>
      </c>
      <c r="N252" s="19">
        <f t="shared" si="10"/>
        <v>0</v>
      </c>
    </row>
    <row r="253" spans="2:14" s="57" customFormat="1" x14ac:dyDescent="0.25">
      <c r="B253" s="11">
        <v>42845</v>
      </c>
      <c r="C253" s="54" t="s">
        <v>244</v>
      </c>
      <c r="D253" s="68"/>
      <c r="E253" s="63"/>
      <c r="F253" s="133"/>
      <c r="G253" s="104"/>
      <c r="H253" s="104">
        <v>300000</v>
      </c>
      <c r="I253" s="104"/>
      <c r="J253" s="80"/>
      <c r="K253" s="60">
        <f t="shared" si="11"/>
        <v>-1851893.3099999991</v>
      </c>
      <c r="L253" s="93">
        <v>15.69</v>
      </c>
      <c r="M253" s="19">
        <f t="shared" si="9"/>
        <v>19120.458891013386</v>
      </c>
      <c r="N253" s="19">
        <f t="shared" si="10"/>
        <v>0</v>
      </c>
    </row>
    <row r="254" spans="2:14" s="57" customFormat="1" x14ac:dyDescent="0.25">
      <c r="B254" s="11">
        <v>42845</v>
      </c>
      <c r="C254" s="54" t="s">
        <v>254</v>
      </c>
      <c r="D254" s="68"/>
      <c r="E254" s="63" t="s">
        <v>352</v>
      </c>
      <c r="F254" s="133"/>
      <c r="G254" s="104"/>
      <c r="H254" s="104"/>
      <c r="I254" s="104"/>
      <c r="J254" s="80">
        <v>13000</v>
      </c>
      <c r="K254" s="60">
        <f t="shared" si="11"/>
        <v>-1864893.3099999991</v>
      </c>
      <c r="L254" s="93">
        <v>15.69</v>
      </c>
      <c r="M254" s="19">
        <f t="shared" si="9"/>
        <v>0</v>
      </c>
      <c r="N254" s="19">
        <f t="shared" si="10"/>
        <v>828.55321861057996</v>
      </c>
    </row>
    <row r="255" spans="2:14" s="57" customFormat="1" x14ac:dyDescent="0.25">
      <c r="B255" s="11">
        <v>42845</v>
      </c>
      <c r="C255" s="54" t="s">
        <v>255</v>
      </c>
      <c r="D255" s="68"/>
      <c r="E255" s="63"/>
      <c r="F255" s="133"/>
      <c r="G255" s="104"/>
      <c r="H255" s="104"/>
      <c r="I255" s="104"/>
      <c r="J255" s="80">
        <v>6500</v>
      </c>
      <c r="K255" s="60">
        <f t="shared" si="11"/>
        <v>-1871393.3099999991</v>
      </c>
      <c r="L255" s="93">
        <v>15.69</v>
      </c>
      <c r="M255" s="19">
        <f t="shared" si="9"/>
        <v>0</v>
      </c>
      <c r="N255" s="19">
        <f t="shared" si="10"/>
        <v>414.27660930528998</v>
      </c>
    </row>
    <row r="256" spans="2:14" s="57" customFormat="1" x14ac:dyDescent="0.25">
      <c r="B256" s="11">
        <v>42846</v>
      </c>
      <c r="C256" s="54" t="s">
        <v>256</v>
      </c>
      <c r="D256" s="68"/>
      <c r="E256" s="63"/>
      <c r="F256" s="133"/>
      <c r="G256" s="104">
        <v>25800</v>
      </c>
      <c r="H256" s="104"/>
      <c r="I256" s="104"/>
      <c r="J256" s="80"/>
      <c r="K256" s="60">
        <f t="shared" si="11"/>
        <v>-1897193.3099999991</v>
      </c>
      <c r="L256" s="93">
        <v>15.69</v>
      </c>
      <c r="M256" s="19">
        <f t="shared" si="9"/>
        <v>1644.3594646271511</v>
      </c>
      <c r="N256" s="19">
        <f t="shared" si="10"/>
        <v>0</v>
      </c>
    </row>
    <row r="257" spans="2:14" s="57" customFormat="1" x14ac:dyDescent="0.25">
      <c r="B257" s="11">
        <v>42846</v>
      </c>
      <c r="C257" s="54" t="s">
        <v>257</v>
      </c>
      <c r="D257" s="68"/>
      <c r="E257" s="63"/>
      <c r="F257" s="133"/>
      <c r="G257" s="104"/>
      <c r="H257" s="104"/>
      <c r="I257" s="104"/>
      <c r="J257" s="80">
        <v>2280</v>
      </c>
      <c r="K257" s="60">
        <f t="shared" si="11"/>
        <v>-1899473.3099999991</v>
      </c>
      <c r="L257" s="93">
        <v>15.69</v>
      </c>
      <c r="M257" s="19">
        <f t="shared" si="9"/>
        <v>0</v>
      </c>
      <c r="N257" s="19">
        <f t="shared" si="10"/>
        <v>145.31548757170174</v>
      </c>
    </row>
    <row r="258" spans="2:14" s="57" customFormat="1" x14ac:dyDescent="0.25">
      <c r="B258" s="11">
        <v>42846</v>
      </c>
      <c r="C258" s="54" t="s">
        <v>258</v>
      </c>
      <c r="D258" s="68"/>
      <c r="E258" s="63"/>
      <c r="F258" s="133"/>
      <c r="G258" s="104">
        <v>76800</v>
      </c>
      <c r="H258" s="104"/>
      <c r="I258" s="104"/>
      <c r="J258" s="80"/>
      <c r="K258" s="60">
        <f t="shared" si="11"/>
        <v>-1976273.3099999991</v>
      </c>
      <c r="L258" s="93">
        <v>15.69</v>
      </c>
      <c r="M258" s="19">
        <f t="shared" si="9"/>
        <v>4894.8374760994266</v>
      </c>
      <c r="N258" s="19">
        <f t="shared" si="10"/>
        <v>0</v>
      </c>
    </row>
    <row r="259" spans="2:14" s="57" customFormat="1" x14ac:dyDescent="0.25">
      <c r="B259" s="105">
        <v>42849</v>
      </c>
      <c r="C259" s="106" t="s">
        <v>252</v>
      </c>
      <c r="D259" s="102">
        <v>12080</v>
      </c>
      <c r="E259" s="107">
        <f>+F259/D259</f>
        <v>15.600248344370861</v>
      </c>
      <c r="F259" s="134">
        <v>188451</v>
      </c>
      <c r="G259" s="60"/>
      <c r="H259" s="60"/>
      <c r="I259" s="60"/>
      <c r="J259" s="60"/>
      <c r="K259" s="60">
        <f t="shared" si="11"/>
        <v>-1787822.3099999991</v>
      </c>
      <c r="L259" s="107">
        <v>15.72</v>
      </c>
      <c r="M259" s="19">
        <f t="shared" si="9"/>
        <v>0</v>
      </c>
      <c r="N259" s="19">
        <f t="shared" si="10"/>
        <v>0</v>
      </c>
    </row>
    <row r="260" spans="2:14" s="57" customFormat="1" x14ac:dyDescent="0.25">
      <c r="B260" s="91">
        <v>42853</v>
      </c>
      <c r="C260" s="90" t="s">
        <v>263</v>
      </c>
      <c r="D260" s="68"/>
      <c r="E260" s="63"/>
      <c r="F260" s="130"/>
      <c r="G260" s="60">
        <v>36400</v>
      </c>
      <c r="H260" s="60"/>
      <c r="I260" s="60"/>
      <c r="J260" s="60"/>
      <c r="K260" s="60">
        <f t="shared" si="11"/>
        <v>-1824222.3099999991</v>
      </c>
      <c r="L260" s="93">
        <v>15.59</v>
      </c>
      <c r="M260" s="19">
        <f t="shared" si="9"/>
        <v>2334.8300192431047</v>
      </c>
      <c r="N260" s="19">
        <f t="shared" si="10"/>
        <v>0</v>
      </c>
    </row>
    <row r="261" spans="2:14" s="57" customFormat="1" x14ac:dyDescent="0.25">
      <c r="B261" s="91">
        <v>42853</v>
      </c>
      <c r="C261" s="90" t="s">
        <v>264</v>
      </c>
      <c r="D261" s="68"/>
      <c r="E261" s="63"/>
      <c r="F261" s="130"/>
      <c r="G261" s="60">
        <v>96745</v>
      </c>
      <c r="H261" s="60"/>
      <c r="I261" s="60"/>
      <c r="J261" s="60"/>
      <c r="K261" s="60">
        <f t="shared" si="11"/>
        <v>-1920967.3099999991</v>
      </c>
      <c r="L261" s="93">
        <v>15.59</v>
      </c>
      <c r="M261" s="19">
        <f t="shared" si="9"/>
        <v>6205.5805003207188</v>
      </c>
      <c r="N261" s="19">
        <f t="shared" si="10"/>
        <v>0</v>
      </c>
    </row>
    <row r="262" spans="2:14" s="57" customFormat="1" x14ac:dyDescent="0.25">
      <c r="B262" s="91">
        <v>42829</v>
      </c>
      <c r="C262" s="90" t="s">
        <v>284</v>
      </c>
      <c r="D262" s="68"/>
      <c r="E262" s="63"/>
      <c r="F262" s="130"/>
      <c r="G262" s="60">
        <v>28000</v>
      </c>
      <c r="H262" s="60"/>
      <c r="I262" s="60"/>
      <c r="J262" s="60"/>
      <c r="K262" s="60">
        <f t="shared" si="11"/>
        <v>-1948967.3099999991</v>
      </c>
      <c r="L262" s="93">
        <v>15.48</v>
      </c>
      <c r="M262" s="19">
        <f t="shared" si="9"/>
        <v>1808.7855297157623</v>
      </c>
      <c r="N262" s="19">
        <f t="shared" si="10"/>
        <v>0</v>
      </c>
    </row>
    <row r="263" spans="2:14" s="57" customFormat="1" x14ac:dyDescent="0.25">
      <c r="B263" s="91">
        <v>42853</v>
      </c>
      <c r="C263" s="90" t="s">
        <v>267</v>
      </c>
      <c r="D263" s="68"/>
      <c r="E263" s="63"/>
      <c r="F263" s="130"/>
      <c r="G263" s="60">
        <v>100000</v>
      </c>
      <c r="H263" s="60"/>
      <c r="I263" s="60"/>
      <c r="J263" s="60"/>
      <c r="K263" s="60">
        <f t="shared" si="11"/>
        <v>-2048967.3099999991</v>
      </c>
      <c r="L263" s="93">
        <v>15.59</v>
      </c>
      <c r="M263" s="19">
        <f t="shared" ref="M263:M326" si="12">(G263+H263+I263)/L263</f>
        <v>6414.3681847338039</v>
      </c>
      <c r="N263" s="19">
        <f t="shared" ref="N263:N326" si="13">+J263/L263</f>
        <v>0</v>
      </c>
    </row>
    <row r="264" spans="2:14" s="57" customFormat="1" x14ac:dyDescent="0.25">
      <c r="B264" s="91">
        <v>42853</v>
      </c>
      <c r="C264" s="90" t="s">
        <v>268</v>
      </c>
      <c r="D264" s="68"/>
      <c r="E264" s="63"/>
      <c r="F264" s="130"/>
      <c r="G264" s="60">
        <v>53336</v>
      </c>
      <c r="H264" s="60"/>
      <c r="I264" s="60"/>
      <c r="J264" s="60"/>
      <c r="K264" s="60">
        <f t="shared" ref="K264:K327" si="14">+K263+F264-G264-J264-H264-I264</f>
        <v>-2102303.3099999991</v>
      </c>
      <c r="L264" s="93">
        <v>15.59</v>
      </c>
      <c r="M264" s="19">
        <f t="shared" si="12"/>
        <v>3421.1674150096214</v>
      </c>
      <c r="N264" s="19">
        <f t="shared" si="13"/>
        <v>0</v>
      </c>
    </row>
    <row r="265" spans="2:14" s="57" customFormat="1" x14ac:dyDescent="0.25">
      <c r="B265" s="91">
        <v>42853</v>
      </c>
      <c r="C265" s="90" t="s">
        <v>269</v>
      </c>
      <c r="D265" s="68"/>
      <c r="E265" s="63"/>
      <c r="F265" s="130"/>
      <c r="G265" s="60"/>
      <c r="H265" s="60">
        <v>48055</v>
      </c>
      <c r="I265" s="60"/>
      <c r="J265" s="60"/>
      <c r="K265" s="60">
        <f t="shared" si="14"/>
        <v>-2150358.3099999991</v>
      </c>
      <c r="L265" s="93">
        <v>15.59</v>
      </c>
      <c r="M265" s="19">
        <f t="shared" si="12"/>
        <v>3082.4246311738293</v>
      </c>
      <c r="N265" s="19">
        <f t="shared" si="13"/>
        <v>0</v>
      </c>
    </row>
    <row r="266" spans="2:14" s="57" customFormat="1" x14ac:dyDescent="0.25">
      <c r="B266" s="91">
        <v>42853</v>
      </c>
      <c r="C266" s="90" t="s">
        <v>271</v>
      </c>
      <c r="D266" s="68"/>
      <c r="E266" s="63"/>
      <c r="F266" s="130"/>
      <c r="G266" s="60">
        <v>57200</v>
      </c>
      <c r="H266" s="60"/>
      <c r="I266" s="60"/>
      <c r="J266" s="60"/>
      <c r="K266" s="60">
        <f t="shared" si="14"/>
        <v>-2207558.3099999991</v>
      </c>
      <c r="L266" s="93">
        <v>15.59</v>
      </c>
      <c r="M266" s="19">
        <f t="shared" si="12"/>
        <v>3669.0186016677358</v>
      </c>
      <c r="N266" s="19">
        <f t="shared" si="13"/>
        <v>0</v>
      </c>
    </row>
    <row r="267" spans="2:14" s="57" customFormat="1" x14ac:dyDescent="0.25">
      <c r="B267" s="91">
        <v>42853</v>
      </c>
      <c r="C267" s="90" t="s">
        <v>272</v>
      </c>
      <c r="D267" s="68"/>
      <c r="E267" s="63"/>
      <c r="F267" s="130"/>
      <c r="G267" s="60">
        <v>57200</v>
      </c>
      <c r="H267" s="60"/>
      <c r="I267" s="60"/>
      <c r="J267" s="60"/>
      <c r="K267" s="60">
        <f t="shared" si="14"/>
        <v>-2264758.3099999991</v>
      </c>
      <c r="L267" s="93">
        <v>15.59</v>
      </c>
      <c r="M267" s="19">
        <f t="shared" si="12"/>
        <v>3669.0186016677358</v>
      </c>
      <c r="N267" s="19">
        <f t="shared" si="13"/>
        <v>0</v>
      </c>
    </row>
    <row r="268" spans="2:14" s="57" customFormat="1" x14ac:dyDescent="0.25">
      <c r="B268" s="91">
        <v>42853</v>
      </c>
      <c r="C268" s="90" t="s">
        <v>273</v>
      </c>
      <c r="D268" s="68">
        <v>15000</v>
      </c>
      <c r="E268" s="63">
        <v>15.7</v>
      </c>
      <c r="F268" s="130">
        <v>235500</v>
      </c>
      <c r="G268" s="60"/>
      <c r="H268" s="60"/>
      <c r="I268" s="60"/>
      <c r="J268" s="60"/>
      <c r="K268" s="60">
        <f t="shared" si="14"/>
        <v>-2029258.3099999991</v>
      </c>
      <c r="L268" s="93">
        <v>15.59</v>
      </c>
      <c r="M268" s="19">
        <f t="shared" si="12"/>
        <v>0</v>
      </c>
      <c r="N268" s="19">
        <f t="shared" si="13"/>
        <v>0</v>
      </c>
    </row>
    <row r="269" spans="2:14" s="57" customFormat="1" x14ac:dyDescent="0.25">
      <c r="B269" s="91">
        <v>42857</v>
      </c>
      <c r="C269" s="90" t="s">
        <v>33</v>
      </c>
      <c r="D269" s="68"/>
      <c r="E269" s="63"/>
      <c r="F269" s="130"/>
      <c r="G269" s="60"/>
      <c r="H269" s="60"/>
      <c r="I269" s="60">
        <v>2800</v>
      </c>
      <c r="J269" s="60"/>
      <c r="K269" s="60">
        <f t="shared" si="14"/>
        <v>-2032058.3099999991</v>
      </c>
      <c r="L269" s="93">
        <v>15.57</v>
      </c>
      <c r="M269" s="19">
        <f t="shared" si="12"/>
        <v>179.83301220295439</v>
      </c>
      <c r="N269" s="19">
        <f t="shared" si="13"/>
        <v>0</v>
      </c>
    </row>
    <row r="270" spans="2:14" s="57" customFormat="1" x14ac:dyDescent="0.25">
      <c r="B270" s="91">
        <v>42860</v>
      </c>
      <c r="C270" s="90" t="s">
        <v>85</v>
      </c>
      <c r="D270" s="68"/>
      <c r="E270" s="63"/>
      <c r="F270" s="130"/>
      <c r="G270" s="60"/>
      <c r="H270" s="60"/>
      <c r="I270" s="60"/>
      <c r="J270" s="60">
        <v>5500</v>
      </c>
      <c r="K270" s="60">
        <f t="shared" si="14"/>
        <v>-2037558.3099999991</v>
      </c>
      <c r="L270" s="93">
        <v>15.51</v>
      </c>
      <c r="M270" s="19">
        <f t="shared" si="12"/>
        <v>0</v>
      </c>
      <c r="N270" s="19">
        <f t="shared" si="13"/>
        <v>354.6099290780142</v>
      </c>
    </row>
    <row r="271" spans="2:14" s="57" customFormat="1" x14ac:dyDescent="0.25">
      <c r="B271" s="91">
        <v>42860</v>
      </c>
      <c r="C271" s="90" t="s">
        <v>222</v>
      </c>
      <c r="D271" s="68"/>
      <c r="E271" s="63"/>
      <c r="F271" s="130"/>
      <c r="G271" s="60"/>
      <c r="H271" s="60"/>
      <c r="I271" s="60">
        <v>4000</v>
      </c>
      <c r="J271" s="60"/>
      <c r="K271" s="60">
        <f t="shared" si="14"/>
        <v>-2041558.3099999991</v>
      </c>
      <c r="L271" s="93">
        <v>15.51</v>
      </c>
      <c r="M271" s="19">
        <f t="shared" si="12"/>
        <v>257.89813023855578</v>
      </c>
      <c r="N271" s="19">
        <f t="shared" si="13"/>
        <v>0</v>
      </c>
    </row>
    <row r="272" spans="2:14" s="57" customFormat="1" x14ac:dyDescent="0.25">
      <c r="B272" s="91">
        <v>42860</v>
      </c>
      <c r="C272" s="90" t="s">
        <v>27</v>
      </c>
      <c r="D272" s="68"/>
      <c r="E272" s="63"/>
      <c r="F272" s="130"/>
      <c r="G272" s="60"/>
      <c r="H272" s="60"/>
      <c r="I272" s="60"/>
      <c r="J272" s="60">
        <v>6000</v>
      </c>
      <c r="K272" s="60">
        <f t="shared" si="14"/>
        <v>-2047558.3099999991</v>
      </c>
      <c r="L272" s="93">
        <v>15.51</v>
      </c>
      <c r="M272" s="19">
        <f t="shared" si="12"/>
        <v>0</v>
      </c>
      <c r="N272" s="19">
        <f t="shared" si="13"/>
        <v>386.84719535783364</v>
      </c>
    </row>
    <row r="273" spans="2:14" s="57" customFormat="1" x14ac:dyDescent="0.25">
      <c r="B273" s="91">
        <v>42860</v>
      </c>
      <c r="C273" s="90" t="s">
        <v>244</v>
      </c>
      <c r="D273" s="68"/>
      <c r="E273" s="63"/>
      <c r="F273" s="130"/>
      <c r="G273" s="60"/>
      <c r="H273" s="60">
        <v>320000</v>
      </c>
      <c r="I273" s="60"/>
      <c r="J273" s="60"/>
      <c r="K273" s="60">
        <f t="shared" si="14"/>
        <v>-2367558.3099999991</v>
      </c>
      <c r="L273" s="93">
        <v>15.51</v>
      </c>
      <c r="M273" s="19">
        <f t="shared" si="12"/>
        <v>20631.850419084461</v>
      </c>
      <c r="N273" s="19">
        <f t="shared" si="13"/>
        <v>0</v>
      </c>
    </row>
    <row r="274" spans="2:14" s="57" customFormat="1" x14ac:dyDescent="0.25">
      <c r="B274" s="91">
        <v>42860</v>
      </c>
      <c r="C274" s="90" t="s">
        <v>274</v>
      </c>
      <c r="D274" s="68"/>
      <c r="E274" s="63"/>
      <c r="F274" s="130"/>
      <c r="G274" s="60"/>
      <c r="H274" s="60">
        <v>47250</v>
      </c>
      <c r="I274" s="60"/>
      <c r="J274" s="60"/>
      <c r="K274" s="60">
        <f t="shared" si="14"/>
        <v>-2414808.3099999991</v>
      </c>
      <c r="L274" s="93">
        <v>15.51</v>
      </c>
      <c r="M274" s="19">
        <f t="shared" si="12"/>
        <v>3046.4216634429399</v>
      </c>
      <c r="N274" s="19">
        <f t="shared" si="13"/>
        <v>0</v>
      </c>
    </row>
    <row r="275" spans="2:14" s="57" customFormat="1" x14ac:dyDescent="0.25">
      <c r="B275" s="91">
        <v>42771</v>
      </c>
      <c r="C275" s="90" t="s">
        <v>256</v>
      </c>
      <c r="D275" s="68"/>
      <c r="E275" s="63"/>
      <c r="F275" s="130"/>
      <c r="G275" s="60">
        <v>16000</v>
      </c>
      <c r="H275" s="60"/>
      <c r="I275" s="60"/>
      <c r="J275" s="60"/>
      <c r="K275" s="60">
        <f t="shared" si="14"/>
        <v>-2430808.3099999991</v>
      </c>
      <c r="L275" s="93">
        <v>15.51</v>
      </c>
      <c r="M275" s="19">
        <f t="shared" si="12"/>
        <v>1031.5925209542231</v>
      </c>
      <c r="N275" s="19">
        <f t="shared" si="13"/>
        <v>0</v>
      </c>
    </row>
    <row r="276" spans="2:14" s="57" customFormat="1" x14ac:dyDescent="0.25">
      <c r="B276" s="91">
        <v>42866</v>
      </c>
      <c r="C276" s="90" t="s">
        <v>276</v>
      </c>
      <c r="D276" s="68"/>
      <c r="E276" s="63"/>
      <c r="F276" s="130"/>
      <c r="G276" s="60">
        <v>92400</v>
      </c>
      <c r="H276" s="60"/>
      <c r="I276" s="60"/>
      <c r="J276" s="60"/>
      <c r="K276" s="60">
        <f t="shared" si="14"/>
        <v>-2523208.3099999991</v>
      </c>
      <c r="L276" s="93">
        <v>15.52</v>
      </c>
      <c r="M276" s="19">
        <f t="shared" si="12"/>
        <v>5953.6082474226805</v>
      </c>
      <c r="N276" s="19">
        <f t="shared" si="13"/>
        <v>0</v>
      </c>
    </row>
    <row r="277" spans="2:14" s="87" customFormat="1" x14ac:dyDescent="0.25">
      <c r="B277" s="100">
        <v>42866</v>
      </c>
      <c r="C277" s="101" t="s">
        <v>278</v>
      </c>
      <c r="D277" s="102">
        <v>128628</v>
      </c>
      <c r="E277" s="103">
        <v>15.52</v>
      </c>
      <c r="F277" s="132">
        <v>1966310</v>
      </c>
      <c r="G277" s="63"/>
      <c r="H277" s="93"/>
      <c r="I277" s="93"/>
      <c r="J277" s="63"/>
      <c r="K277" s="60">
        <f t="shared" si="14"/>
        <v>-556898.30999999912</v>
      </c>
      <c r="L277" s="93">
        <v>15.52</v>
      </c>
      <c r="M277" s="19">
        <f t="shared" si="12"/>
        <v>0</v>
      </c>
      <c r="N277" s="19">
        <f t="shared" si="13"/>
        <v>0</v>
      </c>
    </row>
    <row r="278" spans="2:14" s="57" customFormat="1" x14ac:dyDescent="0.25">
      <c r="B278" s="91">
        <v>42867</v>
      </c>
      <c r="C278" s="90" t="s">
        <v>279</v>
      </c>
      <c r="D278" s="68"/>
      <c r="E278" s="63"/>
      <c r="F278" s="130"/>
      <c r="G278" s="60">
        <v>17850</v>
      </c>
      <c r="H278" s="60"/>
      <c r="I278" s="60"/>
      <c r="J278" s="60"/>
      <c r="K278" s="60">
        <f t="shared" si="14"/>
        <v>-574748.30999999912</v>
      </c>
      <c r="L278" s="93">
        <v>15.53</v>
      </c>
      <c r="M278" s="19">
        <f t="shared" si="12"/>
        <v>1149.3882807469415</v>
      </c>
      <c r="N278" s="19">
        <f t="shared" si="13"/>
        <v>0</v>
      </c>
    </row>
    <row r="279" spans="2:14" s="57" customFormat="1" x14ac:dyDescent="0.25">
      <c r="B279" s="91">
        <v>42870</v>
      </c>
      <c r="C279" s="90" t="s">
        <v>281</v>
      </c>
      <c r="D279" s="68"/>
      <c r="E279" s="63"/>
      <c r="F279" s="130"/>
      <c r="G279" s="60">
        <v>28800</v>
      </c>
      <c r="H279" s="60"/>
      <c r="I279" s="60"/>
      <c r="J279" s="60"/>
      <c r="K279" s="60">
        <f t="shared" si="14"/>
        <v>-603548.30999999912</v>
      </c>
      <c r="L279" s="93">
        <v>15.57</v>
      </c>
      <c r="M279" s="19">
        <f t="shared" si="12"/>
        <v>1849.7109826589594</v>
      </c>
      <c r="N279" s="19">
        <f t="shared" si="13"/>
        <v>0</v>
      </c>
    </row>
    <row r="280" spans="2:14" s="57" customFormat="1" x14ac:dyDescent="0.25">
      <c r="B280" s="91">
        <v>42870</v>
      </c>
      <c r="C280" s="90" t="s">
        <v>282</v>
      </c>
      <c r="D280" s="68"/>
      <c r="E280" s="63"/>
      <c r="F280" s="130"/>
      <c r="G280" s="60"/>
      <c r="H280" s="60">
        <v>31400</v>
      </c>
      <c r="I280" s="60"/>
      <c r="J280" s="60"/>
      <c r="K280" s="60">
        <f t="shared" si="14"/>
        <v>-634948.30999999912</v>
      </c>
      <c r="L280" s="93">
        <v>15.57</v>
      </c>
      <c r="M280" s="19">
        <f t="shared" si="12"/>
        <v>2016.6987797045599</v>
      </c>
      <c r="N280" s="19">
        <f t="shared" si="13"/>
        <v>0</v>
      </c>
    </row>
    <row r="281" spans="2:14" s="57" customFormat="1" x14ac:dyDescent="0.25">
      <c r="B281" s="91">
        <v>42872</v>
      </c>
      <c r="C281" s="90" t="s">
        <v>285</v>
      </c>
      <c r="D281" s="68"/>
      <c r="E281" s="63"/>
      <c r="F281" s="130"/>
      <c r="G281" s="60"/>
      <c r="H281" s="60">
        <v>20000</v>
      </c>
      <c r="I281" s="60"/>
      <c r="J281" s="60"/>
      <c r="K281" s="60">
        <f t="shared" si="14"/>
        <v>-654948.30999999912</v>
      </c>
      <c r="L281" s="93">
        <v>15.66</v>
      </c>
      <c r="M281" s="19">
        <f t="shared" si="12"/>
        <v>1277.139208173691</v>
      </c>
      <c r="N281" s="19">
        <f t="shared" si="13"/>
        <v>0</v>
      </c>
    </row>
    <row r="282" spans="2:14" s="57" customFormat="1" x14ac:dyDescent="0.25">
      <c r="B282" s="91">
        <v>42873</v>
      </c>
      <c r="C282" s="90" t="s">
        <v>286</v>
      </c>
      <c r="D282" s="68"/>
      <c r="E282" s="63"/>
      <c r="F282" s="130"/>
      <c r="G282" s="60"/>
      <c r="H282" s="60"/>
      <c r="I282" s="60"/>
      <c r="J282" s="60">
        <v>23000</v>
      </c>
      <c r="K282" s="60">
        <f t="shared" si="14"/>
        <v>-677948.30999999912</v>
      </c>
      <c r="L282" s="93">
        <v>15.8</v>
      </c>
      <c r="M282" s="19">
        <f t="shared" si="12"/>
        <v>0</v>
      </c>
      <c r="N282" s="19">
        <f t="shared" si="13"/>
        <v>1455.6962025316454</v>
      </c>
    </row>
    <row r="283" spans="2:14" s="57" customFormat="1" x14ac:dyDescent="0.25">
      <c r="B283" s="91">
        <v>42873</v>
      </c>
      <c r="C283" s="90" t="s">
        <v>289</v>
      </c>
      <c r="D283" s="68"/>
      <c r="E283" s="63"/>
      <c r="F283" s="130"/>
      <c r="G283" s="60">
        <v>33100</v>
      </c>
      <c r="H283" s="60"/>
      <c r="I283" s="60"/>
      <c r="J283" s="60"/>
      <c r="K283" s="60">
        <f t="shared" si="14"/>
        <v>-711048.30999999912</v>
      </c>
      <c r="L283" s="93">
        <v>15.8</v>
      </c>
      <c r="M283" s="19">
        <f t="shared" si="12"/>
        <v>2094.9367088607596</v>
      </c>
      <c r="N283" s="19">
        <f t="shared" si="13"/>
        <v>0</v>
      </c>
    </row>
    <row r="284" spans="2:14" s="57" customFormat="1" x14ac:dyDescent="0.25">
      <c r="B284" s="91">
        <v>42877</v>
      </c>
      <c r="C284" s="90" t="s">
        <v>290</v>
      </c>
      <c r="D284" s="68"/>
      <c r="E284" s="63"/>
      <c r="F284" s="130"/>
      <c r="G284" s="60">
        <v>24481</v>
      </c>
      <c r="H284" s="60"/>
      <c r="I284" s="60"/>
      <c r="J284" s="60"/>
      <c r="K284" s="60">
        <f t="shared" si="14"/>
        <v>-735529.30999999912</v>
      </c>
      <c r="L284" s="93">
        <v>15.82</v>
      </c>
      <c r="M284" s="19">
        <f t="shared" si="12"/>
        <v>1547.4715549936789</v>
      </c>
      <c r="N284" s="19">
        <f t="shared" si="13"/>
        <v>0</v>
      </c>
    </row>
    <row r="285" spans="2:14" s="57" customFormat="1" x14ac:dyDescent="0.25">
      <c r="B285" s="91">
        <v>42877</v>
      </c>
      <c r="C285" s="90" t="s">
        <v>282</v>
      </c>
      <c r="D285" s="68"/>
      <c r="E285" s="63"/>
      <c r="F285" s="130"/>
      <c r="G285" s="60"/>
      <c r="H285" s="60">
        <v>320000</v>
      </c>
      <c r="I285" s="60"/>
      <c r="J285" s="60"/>
      <c r="K285" s="60">
        <f t="shared" si="14"/>
        <v>-1055529.3099999991</v>
      </c>
      <c r="L285" s="93">
        <v>15.82</v>
      </c>
      <c r="M285" s="19">
        <f t="shared" si="12"/>
        <v>20227.5600505689</v>
      </c>
      <c r="N285" s="19">
        <f t="shared" si="13"/>
        <v>0</v>
      </c>
    </row>
    <row r="286" spans="2:14" s="57" customFormat="1" x14ac:dyDescent="0.25">
      <c r="B286" s="91">
        <v>42877</v>
      </c>
      <c r="C286" s="90" t="s">
        <v>27</v>
      </c>
      <c r="D286" s="68"/>
      <c r="E286" s="63"/>
      <c r="F286" s="130"/>
      <c r="G286" s="60"/>
      <c r="H286" s="60"/>
      <c r="I286" s="60"/>
      <c r="J286" s="60">
        <v>6000</v>
      </c>
      <c r="K286" s="60">
        <f t="shared" si="14"/>
        <v>-1061529.3099999991</v>
      </c>
      <c r="L286" s="93">
        <v>15.82</v>
      </c>
      <c r="M286" s="19">
        <f t="shared" si="12"/>
        <v>0</v>
      </c>
      <c r="N286" s="19">
        <f t="shared" si="13"/>
        <v>379.26675094816687</v>
      </c>
    </row>
    <row r="287" spans="2:14" s="57" customFormat="1" x14ac:dyDescent="0.25">
      <c r="B287" s="91">
        <v>42877</v>
      </c>
      <c r="C287" s="90" t="s">
        <v>14</v>
      </c>
      <c r="D287" s="68"/>
      <c r="E287" s="63"/>
      <c r="F287" s="130"/>
      <c r="G287" s="60"/>
      <c r="H287" s="60"/>
      <c r="I287" s="60">
        <v>6000</v>
      </c>
      <c r="J287" s="60"/>
      <c r="K287" s="60">
        <f t="shared" si="14"/>
        <v>-1067529.3099999991</v>
      </c>
      <c r="L287" s="93">
        <v>15.82</v>
      </c>
      <c r="M287" s="19">
        <f t="shared" si="12"/>
        <v>379.26675094816687</v>
      </c>
      <c r="N287" s="19">
        <f t="shared" si="13"/>
        <v>0</v>
      </c>
    </row>
    <row r="288" spans="2:14" s="57" customFormat="1" x14ac:dyDescent="0.25">
      <c r="B288" s="11">
        <v>42877</v>
      </c>
      <c r="C288" s="54" t="s">
        <v>291</v>
      </c>
      <c r="D288" s="13"/>
      <c r="E288" s="60"/>
      <c r="F288" s="128"/>
      <c r="G288" s="60">
        <v>13300</v>
      </c>
      <c r="H288" s="60"/>
      <c r="I288" s="60"/>
      <c r="J288" s="60"/>
      <c r="K288" s="60">
        <f t="shared" si="14"/>
        <v>-1080829.3099999991</v>
      </c>
      <c r="L288" s="93">
        <v>15.82</v>
      </c>
      <c r="M288" s="19">
        <f t="shared" si="12"/>
        <v>840.70796460176985</v>
      </c>
      <c r="N288" s="19">
        <f t="shared" si="13"/>
        <v>0</v>
      </c>
    </row>
    <row r="289" spans="2:14" s="57" customFormat="1" x14ac:dyDescent="0.25">
      <c r="B289" s="11">
        <v>42877</v>
      </c>
      <c r="C289" s="54" t="s">
        <v>293</v>
      </c>
      <c r="D289" s="13"/>
      <c r="E289" s="60"/>
      <c r="F289" s="128"/>
      <c r="G289" s="60"/>
      <c r="H289" s="60">
        <v>37150</v>
      </c>
      <c r="I289" s="60"/>
      <c r="J289" s="60"/>
      <c r="K289" s="60">
        <f t="shared" si="14"/>
        <v>-1117979.3099999991</v>
      </c>
      <c r="L289" s="93">
        <v>15.82</v>
      </c>
      <c r="M289" s="19">
        <f t="shared" si="12"/>
        <v>2348.2932996207333</v>
      </c>
      <c r="N289" s="19">
        <f t="shared" si="13"/>
        <v>0</v>
      </c>
    </row>
    <row r="290" spans="2:14" s="57" customFormat="1" x14ac:dyDescent="0.25">
      <c r="B290" s="11">
        <v>42877</v>
      </c>
      <c r="C290" s="54" t="s">
        <v>294</v>
      </c>
      <c r="D290" s="13"/>
      <c r="E290" s="60"/>
      <c r="F290" s="128"/>
      <c r="G290" s="60"/>
      <c r="H290" s="60"/>
      <c r="I290" s="60"/>
      <c r="J290" s="60">
        <v>9200</v>
      </c>
      <c r="K290" s="60">
        <f t="shared" si="14"/>
        <v>-1127179.3099999991</v>
      </c>
      <c r="L290" s="93">
        <v>15.82</v>
      </c>
      <c r="M290" s="19">
        <f t="shared" si="12"/>
        <v>0</v>
      </c>
      <c r="N290" s="19">
        <f t="shared" si="13"/>
        <v>581.54235145385587</v>
      </c>
    </row>
    <row r="291" spans="2:14" s="57" customFormat="1" x14ac:dyDescent="0.25">
      <c r="B291" s="11">
        <v>42878</v>
      </c>
      <c r="C291" s="54" t="s">
        <v>295</v>
      </c>
      <c r="D291" s="13"/>
      <c r="E291" s="60"/>
      <c r="F291" s="128"/>
      <c r="G291" s="60">
        <v>3500</v>
      </c>
      <c r="H291" s="60"/>
      <c r="I291" s="60"/>
      <c r="J291" s="60"/>
      <c r="K291" s="60">
        <f t="shared" si="14"/>
        <v>-1130679.3099999991</v>
      </c>
      <c r="L291" s="60">
        <v>15.88</v>
      </c>
      <c r="M291" s="19">
        <f t="shared" si="12"/>
        <v>220.40302267002517</v>
      </c>
      <c r="N291" s="19">
        <f t="shared" si="13"/>
        <v>0</v>
      </c>
    </row>
    <row r="292" spans="2:14" s="57" customFormat="1" x14ac:dyDescent="0.25">
      <c r="B292" s="11">
        <v>42881</v>
      </c>
      <c r="C292" s="54" t="s">
        <v>299</v>
      </c>
      <c r="D292" s="13"/>
      <c r="E292" s="60"/>
      <c r="F292" s="128"/>
      <c r="G292" s="60"/>
      <c r="H292" s="60"/>
      <c r="I292" s="60"/>
      <c r="J292" s="60">
        <v>6200</v>
      </c>
      <c r="K292" s="60">
        <f t="shared" si="14"/>
        <v>-1136879.3099999991</v>
      </c>
      <c r="L292" s="60">
        <v>15.94</v>
      </c>
      <c r="M292" s="19">
        <f t="shared" si="12"/>
        <v>0</v>
      </c>
      <c r="N292" s="19">
        <f t="shared" si="13"/>
        <v>388.95859473023842</v>
      </c>
    </row>
    <row r="293" spans="2:14" s="57" customFormat="1" x14ac:dyDescent="0.25">
      <c r="B293" s="11">
        <v>42881</v>
      </c>
      <c r="C293" s="54" t="s">
        <v>300</v>
      </c>
      <c r="D293" s="13"/>
      <c r="E293" s="60"/>
      <c r="F293" s="128"/>
      <c r="G293" s="60">
        <v>25890</v>
      </c>
      <c r="H293" s="60"/>
      <c r="I293" s="60"/>
      <c r="J293" s="60"/>
      <c r="K293" s="60">
        <f t="shared" si="14"/>
        <v>-1162769.3099999991</v>
      </c>
      <c r="L293" s="60">
        <v>15.94</v>
      </c>
      <c r="M293" s="19">
        <f t="shared" si="12"/>
        <v>1624.2158092848181</v>
      </c>
      <c r="N293" s="19">
        <f t="shared" si="13"/>
        <v>0</v>
      </c>
    </row>
    <row r="294" spans="2:14" s="57" customFormat="1" x14ac:dyDescent="0.25">
      <c r="B294" s="11">
        <v>42885</v>
      </c>
      <c r="C294" s="54" t="s">
        <v>302</v>
      </c>
      <c r="D294" s="13"/>
      <c r="E294" s="60"/>
      <c r="F294" s="128"/>
      <c r="G294" s="60"/>
      <c r="H294" s="60"/>
      <c r="I294" s="60"/>
      <c r="J294" s="60">
        <v>11250</v>
      </c>
      <c r="K294" s="60">
        <f t="shared" si="14"/>
        <v>-1174019.3099999991</v>
      </c>
      <c r="L294" s="60">
        <v>16.05</v>
      </c>
      <c r="M294" s="19">
        <f t="shared" si="12"/>
        <v>0</v>
      </c>
      <c r="N294" s="19">
        <f t="shared" si="13"/>
        <v>700.93457943925227</v>
      </c>
    </row>
    <row r="295" spans="2:14" s="57" customFormat="1" x14ac:dyDescent="0.25">
      <c r="B295" s="11">
        <v>42885</v>
      </c>
      <c r="C295" s="54" t="s">
        <v>303</v>
      </c>
      <c r="D295" s="13"/>
      <c r="E295" s="60"/>
      <c r="F295" s="128"/>
      <c r="G295" s="60">
        <v>19850</v>
      </c>
      <c r="H295" s="60"/>
      <c r="I295" s="60"/>
      <c r="J295" s="60"/>
      <c r="K295" s="60">
        <f t="shared" si="14"/>
        <v>-1193869.3099999991</v>
      </c>
      <c r="L295" s="60">
        <v>16.05</v>
      </c>
      <c r="M295" s="19">
        <f t="shared" si="12"/>
        <v>1236.7601246105919</v>
      </c>
      <c r="N295" s="19">
        <f t="shared" si="13"/>
        <v>0</v>
      </c>
    </row>
    <row r="296" spans="2:14" s="57" customFormat="1" x14ac:dyDescent="0.25">
      <c r="B296" s="11">
        <v>42887</v>
      </c>
      <c r="C296" s="54" t="s">
        <v>304</v>
      </c>
      <c r="D296" s="13"/>
      <c r="E296" s="60"/>
      <c r="F296" s="128"/>
      <c r="G296" s="60">
        <v>5982</v>
      </c>
      <c r="H296" s="60"/>
      <c r="I296" s="60"/>
      <c r="J296" s="60"/>
      <c r="K296" s="60">
        <f t="shared" si="14"/>
        <v>-1199851.3099999991</v>
      </c>
      <c r="L296" s="60">
        <v>15.9</v>
      </c>
      <c r="M296" s="19">
        <f t="shared" si="12"/>
        <v>376.22641509433959</v>
      </c>
      <c r="N296" s="19">
        <f t="shared" si="13"/>
        <v>0</v>
      </c>
    </row>
    <row r="297" spans="2:14" s="57" customFormat="1" x14ac:dyDescent="0.25">
      <c r="B297" s="11">
        <v>42887</v>
      </c>
      <c r="C297" s="54" t="s">
        <v>305</v>
      </c>
      <c r="D297" s="13"/>
      <c r="E297" s="60"/>
      <c r="F297" s="128"/>
      <c r="G297" s="60">
        <v>60000</v>
      </c>
      <c r="H297" s="60"/>
      <c r="I297" s="60"/>
      <c r="J297" s="60"/>
      <c r="K297" s="60">
        <f t="shared" si="14"/>
        <v>-1259851.3099999991</v>
      </c>
      <c r="L297" s="60">
        <v>15.9</v>
      </c>
      <c r="M297" s="19">
        <f t="shared" si="12"/>
        <v>3773.5849056603774</v>
      </c>
      <c r="N297" s="19">
        <f t="shared" si="13"/>
        <v>0</v>
      </c>
    </row>
    <row r="298" spans="2:14" s="57" customFormat="1" x14ac:dyDescent="0.25">
      <c r="B298" s="11">
        <v>42892</v>
      </c>
      <c r="C298" s="109" t="s">
        <v>307</v>
      </c>
      <c r="D298" s="108"/>
      <c r="E298" s="108"/>
      <c r="F298" s="128"/>
      <c r="G298" s="108"/>
      <c r="H298" s="109"/>
      <c r="I298" s="109"/>
      <c r="J298" s="108">
        <v>11000</v>
      </c>
      <c r="K298" s="60">
        <f t="shared" si="14"/>
        <v>-1270851.3099999991</v>
      </c>
      <c r="L298" s="109">
        <v>15.98</v>
      </c>
      <c r="M298" s="19">
        <f t="shared" si="12"/>
        <v>0</v>
      </c>
      <c r="N298" s="19">
        <f t="shared" si="13"/>
        <v>688.36045056320404</v>
      </c>
    </row>
    <row r="299" spans="2:14" s="57" customFormat="1" x14ac:dyDescent="0.25">
      <c r="B299" s="11">
        <v>42891</v>
      </c>
      <c r="C299" s="109" t="s">
        <v>308</v>
      </c>
      <c r="D299" s="108"/>
      <c r="E299" s="108"/>
      <c r="F299" s="128"/>
      <c r="G299" s="108"/>
      <c r="H299" s="109"/>
      <c r="I299" s="109">
        <v>15000</v>
      </c>
      <c r="J299" s="108"/>
      <c r="K299" s="60">
        <f t="shared" si="14"/>
        <v>-1285851.3099999991</v>
      </c>
      <c r="L299" s="109">
        <v>15.94</v>
      </c>
      <c r="M299" s="19">
        <f t="shared" si="12"/>
        <v>941.02885821831876</v>
      </c>
      <c r="N299" s="19">
        <f t="shared" si="13"/>
        <v>0</v>
      </c>
    </row>
    <row r="300" spans="2:14" s="57" customFormat="1" x14ac:dyDescent="0.25">
      <c r="B300" s="11">
        <v>42891</v>
      </c>
      <c r="C300" s="109" t="s">
        <v>27</v>
      </c>
      <c r="D300" s="108"/>
      <c r="E300" s="108"/>
      <c r="F300" s="128"/>
      <c r="G300" s="108"/>
      <c r="H300" s="109"/>
      <c r="I300" s="109"/>
      <c r="J300" s="108">
        <v>6000</v>
      </c>
      <c r="K300" s="60">
        <f t="shared" si="14"/>
        <v>-1291851.3099999991</v>
      </c>
      <c r="L300" s="109">
        <v>15.94</v>
      </c>
      <c r="M300" s="19">
        <f t="shared" si="12"/>
        <v>0</v>
      </c>
      <c r="N300" s="19">
        <f t="shared" si="13"/>
        <v>376.4115432873275</v>
      </c>
    </row>
    <row r="301" spans="2:14" s="57" customFormat="1" x14ac:dyDescent="0.25">
      <c r="B301" s="11">
        <v>42891</v>
      </c>
      <c r="C301" s="109" t="s">
        <v>309</v>
      </c>
      <c r="D301" s="108"/>
      <c r="E301" s="108"/>
      <c r="F301" s="128"/>
      <c r="G301" s="108">
        <v>13300</v>
      </c>
      <c r="H301" s="109"/>
      <c r="I301" s="109"/>
      <c r="J301" s="108"/>
      <c r="K301" s="60">
        <f t="shared" si="14"/>
        <v>-1305151.3099999991</v>
      </c>
      <c r="L301" s="109">
        <v>15.94</v>
      </c>
      <c r="M301" s="19">
        <f t="shared" si="12"/>
        <v>834.37892095357597</v>
      </c>
      <c r="N301" s="19">
        <f t="shared" si="13"/>
        <v>0</v>
      </c>
    </row>
    <row r="302" spans="2:14" s="57" customFormat="1" x14ac:dyDescent="0.25">
      <c r="B302" s="11">
        <v>42891</v>
      </c>
      <c r="C302" s="109" t="s">
        <v>244</v>
      </c>
      <c r="D302" s="108"/>
      <c r="E302" s="108"/>
      <c r="F302" s="128"/>
      <c r="G302" s="108"/>
      <c r="H302" s="109">
        <v>320000</v>
      </c>
      <c r="I302" s="109"/>
      <c r="J302" s="108"/>
      <c r="K302" s="60">
        <f t="shared" si="14"/>
        <v>-1625151.3099999991</v>
      </c>
      <c r="L302" s="109">
        <v>15.94</v>
      </c>
      <c r="M302" s="19">
        <f t="shared" si="12"/>
        <v>20075.282308657464</v>
      </c>
      <c r="N302" s="19">
        <f t="shared" si="13"/>
        <v>0</v>
      </c>
    </row>
    <row r="303" spans="2:14" s="57" customFormat="1" x14ac:dyDescent="0.25">
      <c r="B303" s="11">
        <v>42893</v>
      </c>
      <c r="C303" s="109" t="s">
        <v>311</v>
      </c>
      <c r="D303" s="108"/>
      <c r="E303" s="108"/>
      <c r="F303" s="128"/>
      <c r="G303" s="108">
        <v>3100</v>
      </c>
      <c r="H303" s="109"/>
      <c r="I303" s="109"/>
      <c r="J303" s="108"/>
      <c r="K303" s="60">
        <f t="shared" si="14"/>
        <v>-1628251.3099999991</v>
      </c>
      <c r="L303" s="109">
        <v>15.96</v>
      </c>
      <c r="M303" s="19">
        <f t="shared" si="12"/>
        <v>194.23558897243106</v>
      </c>
      <c r="N303" s="19">
        <f t="shared" si="13"/>
        <v>0</v>
      </c>
    </row>
    <row r="304" spans="2:14" s="57" customFormat="1" x14ac:dyDescent="0.25">
      <c r="B304" s="11">
        <v>42893</v>
      </c>
      <c r="C304" s="109" t="s">
        <v>312</v>
      </c>
      <c r="D304" s="108"/>
      <c r="E304" s="108"/>
      <c r="F304" s="128"/>
      <c r="G304" s="108">
        <v>53640</v>
      </c>
      <c r="H304" s="109"/>
      <c r="I304" s="109"/>
      <c r="J304" s="108"/>
      <c r="K304" s="60">
        <f t="shared" si="14"/>
        <v>-1681891.3099999991</v>
      </c>
      <c r="L304" s="109">
        <v>15.96</v>
      </c>
      <c r="M304" s="19">
        <f t="shared" si="12"/>
        <v>3360.9022556390973</v>
      </c>
      <c r="N304" s="19">
        <f t="shared" si="13"/>
        <v>0</v>
      </c>
    </row>
    <row r="305" spans="2:14" s="57" customFormat="1" x14ac:dyDescent="0.25">
      <c r="B305" s="11">
        <v>42895</v>
      </c>
      <c r="C305" s="109" t="s">
        <v>313</v>
      </c>
      <c r="D305" s="108"/>
      <c r="E305" s="108"/>
      <c r="F305" s="128"/>
      <c r="G305" s="108"/>
      <c r="H305" s="109">
        <v>7000</v>
      </c>
      <c r="I305" s="109"/>
      <c r="J305" s="108"/>
      <c r="K305" s="60">
        <f t="shared" si="14"/>
        <v>-1688891.3099999991</v>
      </c>
      <c r="L305" s="109">
        <v>15.95</v>
      </c>
      <c r="M305" s="19">
        <f t="shared" si="12"/>
        <v>438.87147335423197</v>
      </c>
      <c r="N305" s="19">
        <f t="shared" si="13"/>
        <v>0</v>
      </c>
    </row>
    <row r="306" spans="2:14" s="57" customFormat="1" x14ac:dyDescent="0.25">
      <c r="B306" s="11">
        <v>42899</v>
      </c>
      <c r="C306" s="109" t="s">
        <v>83</v>
      </c>
      <c r="D306" s="108"/>
      <c r="E306" s="108"/>
      <c r="F306" s="128"/>
      <c r="G306" s="108"/>
      <c r="H306" s="109">
        <v>134582</v>
      </c>
      <c r="I306" s="109"/>
      <c r="J306" s="108"/>
      <c r="K306" s="60">
        <f t="shared" si="14"/>
        <v>-1823473.3099999991</v>
      </c>
      <c r="L306" s="109">
        <v>16.010000000000002</v>
      </c>
      <c r="M306" s="19">
        <f t="shared" si="12"/>
        <v>8406.1211742660835</v>
      </c>
      <c r="N306" s="19">
        <f t="shared" si="13"/>
        <v>0</v>
      </c>
    </row>
    <row r="307" spans="2:14" s="57" customFormat="1" x14ac:dyDescent="0.25">
      <c r="B307" s="11">
        <v>42895</v>
      </c>
      <c r="C307" s="109" t="s">
        <v>318</v>
      </c>
      <c r="D307" s="108"/>
      <c r="E307" s="108"/>
      <c r="F307" s="128"/>
      <c r="G307" s="108">
        <v>32400</v>
      </c>
      <c r="H307" s="109"/>
      <c r="I307" s="109"/>
      <c r="J307" s="108"/>
      <c r="K307" s="60">
        <f t="shared" si="14"/>
        <v>-1855873.3099999991</v>
      </c>
      <c r="L307" s="109">
        <v>15.95</v>
      </c>
      <c r="M307" s="19">
        <f t="shared" si="12"/>
        <v>2031.3479623824453</v>
      </c>
      <c r="N307" s="19">
        <f t="shared" si="13"/>
        <v>0</v>
      </c>
    </row>
    <row r="308" spans="2:14" s="57" customFormat="1" x14ac:dyDescent="0.25">
      <c r="B308" s="11">
        <v>42902</v>
      </c>
      <c r="C308" s="109" t="s">
        <v>321</v>
      </c>
      <c r="D308" s="108"/>
      <c r="E308" s="108"/>
      <c r="F308" s="128"/>
      <c r="G308" s="108"/>
      <c r="H308" s="109"/>
      <c r="I308" s="109"/>
      <c r="J308" s="108">
        <v>4650</v>
      </c>
      <c r="K308" s="60">
        <f t="shared" si="14"/>
        <v>-1860523.3099999991</v>
      </c>
      <c r="L308" s="109">
        <v>16.13</v>
      </c>
      <c r="M308" s="19">
        <f t="shared" si="12"/>
        <v>0</v>
      </c>
      <c r="N308" s="19">
        <f t="shared" si="13"/>
        <v>288.28270303781773</v>
      </c>
    </row>
    <row r="309" spans="2:14" s="87" customFormat="1" x14ac:dyDescent="0.25">
      <c r="B309" s="91">
        <v>42902</v>
      </c>
      <c r="C309" s="124" t="s">
        <v>322</v>
      </c>
      <c r="D309" s="122"/>
      <c r="E309" s="122"/>
      <c r="F309" s="130"/>
      <c r="G309" s="122"/>
      <c r="H309" s="237"/>
      <c r="I309" s="237"/>
      <c r="J309" s="122">
        <v>10000</v>
      </c>
      <c r="K309" s="60">
        <f t="shared" si="14"/>
        <v>-1870523.3099999991</v>
      </c>
      <c r="L309" s="109">
        <v>16.13</v>
      </c>
      <c r="M309" s="19">
        <f t="shared" si="12"/>
        <v>0</v>
      </c>
      <c r="N309" s="19">
        <f t="shared" si="13"/>
        <v>619.96280223186614</v>
      </c>
    </row>
    <row r="310" spans="2:14" s="87" customFormat="1" x14ac:dyDescent="0.25">
      <c r="B310" s="91">
        <v>42902</v>
      </c>
      <c r="C310" s="124" t="s">
        <v>64</v>
      </c>
      <c r="D310" s="122"/>
      <c r="E310" s="122"/>
      <c r="F310" s="130"/>
      <c r="G310" s="122"/>
      <c r="H310" s="237">
        <v>45465</v>
      </c>
      <c r="I310" s="237"/>
      <c r="J310" s="122"/>
      <c r="K310" s="60">
        <f t="shared" si="14"/>
        <v>-1915988.3099999991</v>
      </c>
      <c r="L310" s="109">
        <v>16.13</v>
      </c>
      <c r="M310" s="19">
        <f t="shared" si="12"/>
        <v>2818.6608803471795</v>
      </c>
      <c r="N310" s="19">
        <f t="shared" si="13"/>
        <v>0</v>
      </c>
    </row>
    <row r="311" spans="2:14" s="87" customFormat="1" x14ac:dyDescent="0.25">
      <c r="B311" s="91">
        <v>42902</v>
      </c>
      <c r="C311" s="124" t="s">
        <v>323</v>
      </c>
      <c r="D311" s="122"/>
      <c r="E311" s="122"/>
      <c r="F311" s="130"/>
      <c r="G311" s="122"/>
      <c r="H311" s="237">
        <v>2938</v>
      </c>
      <c r="I311" s="237"/>
      <c r="J311" s="122"/>
      <c r="K311" s="60">
        <f t="shared" si="14"/>
        <v>-1918926.3099999991</v>
      </c>
      <c r="L311" s="109">
        <v>16.13</v>
      </c>
      <c r="M311" s="19">
        <f t="shared" si="12"/>
        <v>182.14507129572226</v>
      </c>
      <c r="N311" s="19">
        <f t="shared" si="13"/>
        <v>0</v>
      </c>
    </row>
    <row r="312" spans="2:14" s="87" customFormat="1" x14ac:dyDescent="0.25">
      <c r="B312" s="91">
        <v>42908</v>
      </c>
      <c r="C312" s="122" t="s">
        <v>325</v>
      </c>
      <c r="D312" s="68">
        <v>69000</v>
      </c>
      <c r="E312" s="122">
        <v>16.350000000000001</v>
      </c>
      <c r="F312" s="130">
        <f>+D312*E312</f>
        <v>1128150</v>
      </c>
      <c r="G312" s="122"/>
      <c r="H312" s="237"/>
      <c r="I312" s="237"/>
      <c r="J312" s="122"/>
      <c r="K312" s="60">
        <f t="shared" si="14"/>
        <v>-790776.30999999912</v>
      </c>
      <c r="L312" s="109">
        <v>16.13</v>
      </c>
      <c r="M312" s="19">
        <f t="shared" si="12"/>
        <v>0</v>
      </c>
      <c r="N312" s="19">
        <f t="shared" si="13"/>
        <v>0</v>
      </c>
    </row>
    <row r="313" spans="2:14" s="87" customFormat="1" x14ac:dyDescent="0.25">
      <c r="B313" s="91">
        <v>42907</v>
      </c>
      <c r="C313" s="124" t="s">
        <v>328</v>
      </c>
      <c r="D313" s="122"/>
      <c r="E313" s="122"/>
      <c r="F313" s="130"/>
      <c r="G313" s="122">
        <v>37147</v>
      </c>
      <c r="H313" s="237"/>
      <c r="I313" s="237"/>
      <c r="J313" s="122"/>
      <c r="K313" s="60">
        <f t="shared" si="14"/>
        <v>-827923.30999999912</v>
      </c>
      <c r="L313" s="109">
        <v>16.13</v>
      </c>
      <c r="M313" s="19">
        <f t="shared" si="12"/>
        <v>2302.9758214507133</v>
      </c>
      <c r="N313" s="19">
        <f t="shared" si="13"/>
        <v>0</v>
      </c>
    </row>
    <row r="314" spans="2:14" s="87" customFormat="1" x14ac:dyDescent="0.25">
      <c r="B314" s="91">
        <v>42908</v>
      </c>
      <c r="C314" s="124" t="s">
        <v>203</v>
      </c>
      <c r="D314" s="122"/>
      <c r="E314" s="122"/>
      <c r="F314" s="133"/>
      <c r="G314" s="122"/>
      <c r="H314" s="237">
        <v>320000</v>
      </c>
      <c r="I314" s="237"/>
      <c r="J314" s="122"/>
      <c r="K314" s="60">
        <f t="shared" si="14"/>
        <v>-1147923.3099999991</v>
      </c>
      <c r="L314" s="109">
        <v>16.13</v>
      </c>
      <c r="M314" s="19">
        <f t="shared" si="12"/>
        <v>19838.809671419716</v>
      </c>
      <c r="N314" s="19">
        <f t="shared" si="13"/>
        <v>0</v>
      </c>
    </row>
    <row r="315" spans="2:14" s="87" customFormat="1" x14ac:dyDescent="0.25">
      <c r="B315" s="91">
        <v>42908</v>
      </c>
      <c r="C315" s="124" t="s">
        <v>329</v>
      </c>
      <c r="D315" s="122"/>
      <c r="E315" s="122"/>
      <c r="F315" s="133"/>
      <c r="G315" s="122">
        <v>19200</v>
      </c>
      <c r="H315" s="237"/>
      <c r="I315" s="237"/>
      <c r="J315" s="122"/>
      <c r="K315" s="60">
        <f t="shared" si="14"/>
        <v>-1167123.3099999991</v>
      </c>
      <c r="L315" s="109">
        <v>16.13</v>
      </c>
      <c r="M315" s="19">
        <f t="shared" si="12"/>
        <v>1190.3285802851829</v>
      </c>
      <c r="N315" s="19">
        <f t="shared" si="13"/>
        <v>0</v>
      </c>
    </row>
    <row r="316" spans="2:14" s="87" customFormat="1" x14ac:dyDescent="0.25">
      <c r="B316" s="91">
        <v>42908</v>
      </c>
      <c r="C316" s="124" t="s">
        <v>254</v>
      </c>
      <c r="D316" s="122"/>
      <c r="E316" s="122"/>
      <c r="F316" s="133"/>
      <c r="G316" s="122"/>
      <c r="H316" s="237"/>
      <c r="I316" s="237"/>
      <c r="J316" s="122">
        <v>5000</v>
      </c>
      <c r="K316" s="60">
        <f t="shared" si="14"/>
        <v>-1172123.3099999991</v>
      </c>
      <c r="L316" s="109">
        <v>16.13</v>
      </c>
      <c r="M316" s="19">
        <f t="shared" si="12"/>
        <v>0</v>
      </c>
      <c r="N316" s="19">
        <f t="shared" si="13"/>
        <v>309.98140111593307</v>
      </c>
    </row>
    <row r="317" spans="2:14" s="87" customFormat="1" x14ac:dyDescent="0.25">
      <c r="B317" s="91">
        <v>42909</v>
      </c>
      <c r="C317" s="124" t="s">
        <v>330</v>
      </c>
      <c r="D317" s="122"/>
      <c r="E317" s="122"/>
      <c r="F317" s="133"/>
      <c r="G317" s="122">
        <v>23400</v>
      </c>
      <c r="H317" s="237"/>
      <c r="I317" s="237"/>
      <c r="J317" s="122"/>
      <c r="K317" s="60">
        <f t="shared" si="14"/>
        <v>-1195523.3099999991</v>
      </c>
      <c r="L317" s="237">
        <v>16.16</v>
      </c>
      <c r="M317" s="19">
        <f t="shared" si="12"/>
        <v>1448.0198019801981</v>
      </c>
      <c r="N317" s="19">
        <f t="shared" si="13"/>
        <v>0</v>
      </c>
    </row>
    <row r="318" spans="2:14" s="87" customFormat="1" x14ac:dyDescent="0.25">
      <c r="B318" s="91">
        <v>42914</v>
      </c>
      <c r="C318" s="124" t="s">
        <v>338</v>
      </c>
      <c r="D318" s="122"/>
      <c r="E318" s="122"/>
      <c r="F318" s="133"/>
      <c r="G318" s="122">
        <v>30000</v>
      </c>
      <c r="H318" s="237"/>
      <c r="I318" s="237"/>
      <c r="J318" s="122"/>
      <c r="K318" s="60">
        <f t="shared" si="14"/>
        <v>-1225523.3099999991</v>
      </c>
      <c r="L318" s="237">
        <v>16.27</v>
      </c>
      <c r="M318" s="19">
        <f t="shared" si="12"/>
        <v>1843.8844499078059</v>
      </c>
      <c r="N318" s="19">
        <f t="shared" si="13"/>
        <v>0</v>
      </c>
    </row>
    <row r="319" spans="2:14" s="87" customFormat="1" x14ac:dyDescent="0.25">
      <c r="B319" s="91">
        <v>42914</v>
      </c>
      <c r="C319" s="124" t="s">
        <v>340</v>
      </c>
      <c r="D319" s="122"/>
      <c r="E319" s="122"/>
      <c r="F319" s="133"/>
      <c r="G319" s="122">
        <v>19000</v>
      </c>
      <c r="H319" s="237"/>
      <c r="I319" s="237"/>
      <c r="J319" s="122"/>
      <c r="K319" s="60">
        <f t="shared" si="14"/>
        <v>-1244523.3099999991</v>
      </c>
      <c r="L319" s="237">
        <v>16.27</v>
      </c>
      <c r="M319" s="19">
        <f t="shared" si="12"/>
        <v>1167.7934849416104</v>
      </c>
      <c r="N319" s="19">
        <f t="shared" si="13"/>
        <v>0</v>
      </c>
    </row>
    <row r="320" spans="2:14" s="87" customFormat="1" x14ac:dyDescent="0.25">
      <c r="B320" s="91">
        <v>42916</v>
      </c>
      <c r="C320" s="124" t="s">
        <v>341</v>
      </c>
      <c r="D320" s="122"/>
      <c r="E320" s="122"/>
      <c r="F320" s="133"/>
      <c r="G320" s="122">
        <v>150000</v>
      </c>
      <c r="H320" s="237"/>
      <c r="I320" s="237"/>
      <c r="J320" s="122"/>
      <c r="K320" s="60">
        <f t="shared" si="14"/>
        <v>-1394523.3099999991</v>
      </c>
      <c r="L320" s="237">
        <v>16.440000000000001</v>
      </c>
      <c r="M320" s="19">
        <f t="shared" si="12"/>
        <v>9124.0875912408756</v>
      </c>
      <c r="N320" s="19">
        <f t="shared" si="13"/>
        <v>0</v>
      </c>
    </row>
    <row r="321" spans="2:14" s="87" customFormat="1" x14ac:dyDescent="0.25">
      <c r="B321" s="91">
        <v>42921</v>
      </c>
      <c r="C321" s="124" t="s">
        <v>346</v>
      </c>
      <c r="D321" s="122"/>
      <c r="E321" s="122"/>
      <c r="F321" s="133"/>
      <c r="G321" s="122">
        <v>11500</v>
      </c>
      <c r="H321" s="237"/>
      <c r="I321" s="237"/>
      <c r="J321" s="122"/>
      <c r="K321" s="60">
        <f t="shared" si="14"/>
        <v>-1406023.3099999991</v>
      </c>
      <c r="L321" s="237">
        <v>16.809999999999999</v>
      </c>
      <c r="M321" s="19">
        <f t="shared" si="12"/>
        <v>684.11659726353366</v>
      </c>
      <c r="N321" s="19">
        <f t="shared" si="13"/>
        <v>0</v>
      </c>
    </row>
    <row r="322" spans="2:14" s="87" customFormat="1" x14ac:dyDescent="0.25">
      <c r="B322" s="91">
        <v>42922</v>
      </c>
      <c r="C322" s="124" t="s">
        <v>203</v>
      </c>
      <c r="D322" s="122"/>
      <c r="E322" s="122"/>
      <c r="F322" s="133"/>
      <c r="G322" s="122"/>
      <c r="H322" s="237">
        <v>320000</v>
      </c>
      <c r="I322" s="237"/>
      <c r="J322" s="122"/>
      <c r="K322" s="60">
        <f t="shared" si="14"/>
        <v>-1726023.3099999991</v>
      </c>
      <c r="L322" s="237">
        <v>16.850000000000001</v>
      </c>
      <c r="M322" s="19">
        <f t="shared" si="12"/>
        <v>18991.097922848665</v>
      </c>
      <c r="N322" s="19">
        <f t="shared" si="13"/>
        <v>0</v>
      </c>
    </row>
    <row r="323" spans="2:14" s="87" customFormat="1" x14ac:dyDescent="0.25">
      <c r="B323" s="91">
        <v>42922</v>
      </c>
      <c r="C323" s="124" t="s">
        <v>348</v>
      </c>
      <c r="D323" s="122"/>
      <c r="E323" s="122"/>
      <c r="F323" s="133"/>
      <c r="G323" s="122"/>
      <c r="H323" s="237"/>
      <c r="I323" s="237"/>
      <c r="J323" s="122">
        <v>11500</v>
      </c>
      <c r="K323" s="60">
        <f t="shared" si="14"/>
        <v>-1737523.3099999991</v>
      </c>
      <c r="L323" s="237">
        <v>16.850000000000001</v>
      </c>
      <c r="M323" s="19">
        <f t="shared" si="12"/>
        <v>0</v>
      </c>
      <c r="N323" s="19">
        <f t="shared" si="13"/>
        <v>682.49258160237378</v>
      </c>
    </row>
    <row r="324" spans="2:14" s="87" customFormat="1" x14ac:dyDescent="0.25">
      <c r="B324" s="91">
        <v>42923</v>
      </c>
      <c r="C324" s="124" t="s">
        <v>14</v>
      </c>
      <c r="D324" s="122"/>
      <c r="E324" s="122"/>
      <c r="F324" s="133"/>
      <c r="G324" s="122"/>
      <c r="H324" s="237"/>
      <c r="I324" s="237">
        <v>12500</v>
      </c>
      <c r="J324" s="122"/>
      <c r="K324" s="60">
        <f t="shared" si="14"/>
        <v>-1750023.3099999991</v>
      </c>
      <c r="L324" s="237">
        <v>16.8</v>
      </c>
      <c r="M324" s="19">
        <f t="shared" si="12"/>
        <v>744.04761904761904</v>
      </c>
      <c r="N324" s="19">
        <f t="shared" si="13"/>
        <v>0</v>
      </c>
    </row>
    <row r="325" spans="2:14" s="87" customFormat="1" x14ac:dyDescent="0.25">
      <c r="B325" s="91">
        <v>42923</v>
      </c>
      <c r="C325" s="124" t="s">
        <v>349</v>
      </c>
      <c r="D325" s="122"/>
      <c r="E325" s="122"/>
      <c r="F325" s="133"/>
      <c r="G325" s="122">
        <v>16244</v>
      </c>
      <c r="H325" s="237"/>
      <c r="I325" s="237"/>
      <c r="J325" s="122"/>
      <c r="K325" s="60">
        <f t="shared" si="14"/>
        <v>-1766267.3099999991</v>
      </c>
      <c r="L325" s="237">
        <v>16.8</v>
      </c>
      <c r="M325" s="19">
        <f t="shared" si="12"/>
        <v>966.90476190476181</v>
      </c>
      <c r="N325" s="19">
        <f t="shared" si="13"/>
        <v>0</v>
      </c>
    </row>
    <row r="326" spans="2:14" s="87" customFormat="1" x14ac:dyDescent="0.25">
      <c r="B326" s="91">
        <v>42928</v>
      </c>
      <c r="C326" s="124" t="s">
        <v>353</v>
      </c>
      <c r="D326" s="122"/>
      <c r="E326" s="122"/>
      <c r="F326" s="133"/>
      <c r="G326" s="122">
        <v>15000</v>
      </c>
      <c r="H326" s="237"/>
      <c r="I326" s="237"/>
      <c r="J326" s="122"/>
      <c r="K326" s="60">
        <f t="shared" si="14"/>
        <v>-1781267.3099999991</v>
      </c>
      <c r="L326" s="237">
        <v>17.100000000000001</v>
      </c>
      <c r="M326" s="19">
        <f t="shared" si="12"/>
        <v>877.19298245614027</v>
      </c>
      <c r="N326" s="19">
        <f t="shared" si="13"/>
        <v>0</v>
      </c>
    </row>
    <row r="327" spans="2:14" s="87" customFormat="1" x14ac:dyDescent="0.25">
      <c r="B327" s="91">
        <v>42929</v>
      </c>
      <c r="C327" s="124" t="s">
        <v>354</v>
      </c>
      <c r="D327" s="122"/>
      <c r="E327" s="122"/>
      <c r="F327" s="133"/>
      <c r="G327" s="122">
        <v>45600</v>
      </c>
      <c r="H327" s="237"/>
      <c r="I327" s="237"/>
      <c r="J327" s="122"/>
      <c r="K327" s="60">
        <f t="shared" si="14"/>
        <v>-1826867.3099999991</v>
      </c>
      <c r="L327" s="237">
        <v>17.2</v>
      </c>
      <c r="M327" s="19">
        <f t="shared" ref="M327:M390" si="15">(G327+H327+I327)/L327</f>
        <v>2651.1627906976746</v>
      </c>
      <c r="N327" s="19">
        <f t="shared" ref="N327:N390" si="16">+J327/L327</f>
        <v>0</v>
      </c>
    </row>
    <row r="328" spans="2:14" s="87" customFormat="1" x14ac:dyDescent="0.25">
      <c r="B328" s="91">
        <v>42930</v>
      </c>
      <c r="C328" s="124" t="s">
        <v>357</v>
      </c>
      <c r="D328" s="122"/>
      <c r="E328" s="122"/>
      <c r="F328" s="133"/>
      <c r="G328" s="122"/>
      <c r="H328" s="237"/>
      <c r="I328" s="237"/>
      <c r="J328" s="122">
        <v>3996</v>
      </c>
      <c r="K328" s="60">
        <f t="shared" ref="K328:K391" si="17">+K327+F328-G328-J328-H328-I328</f>
        <v>-1830863.3099999991</v>
      </c>
      <c r="L328" s="237">
        <v>17.170000000000002</v>
      </c>
      <c r="M328" s="19">
        <f t="shared" si="15"/>
        <v>0</v>
      </c>
      <c r="N328" s="19">
        <f t="shared" si="16"/>
        <v>232.73150844496212</v>
      </c>
    </row>
    <row r="329" spans="2:14" s="87" customFormat="1" x14ac:dyDescent="0.25">
      <c r="B329" s="91">
        <v>42930</v>
      </c>
      <c r="C329" s="124" t="s">
        <v>358</v>
      </c>
      <c r="D329" s="122"/>
      <c r="E329" s="122"/>
      <c r="F329" s="133"/>
      <c r="G329" s="122"/>
      <c r="H329" s="237">
        <v>46000</v>
      </c>
      <c r="I329" s="237"/>
      <c r="J329" s="122"/>
      <c r="K329" s="60">
        <f t="shared" si="17"/>
        <v>-1876863.3099999991</v>
      </c>
      <c r="L329" s="237">
        <v>17.170000000000002</v>
      </c>
      <c r="M329" s="19">
        <f t="shared" si="15"/>
        <v>2679.0914385556198</v>
      </c>
      <c r="N329" s="19">
        <f t="shared" si="16"/>
        <v>0</v>
      </c>
    </row>
    <row r="330" spans="2:14" s="87" customFormat="1" x14ac:dyDescent="0.25">
      <c r="B330" s="91">
        <v>42933</v>
      </c>
      <c r="C330" s="124" t="s">
        <v>362</v>
      </c>
      <c r="D330" s="122"/>
      <c r="E330" s="122"/>
      <c r="F330" s="133"/>
      <c r="G330" s="122"/>
      <c r="H330" s="237"/>
      <c r="I330" s="237">
        <v>13000</v>
      </c>
      <c r="J330" s="122"/>
      <c r="K330" s="60">
        <f t="shared" si="17"/>
        <v>-1889863.3099999991</v>
      </c>
      <c r="L330" s="237">
        <v>17.32</v>
      </c>
      <c r="M330" s="19">
        <f t="shared" si="15"/>
        <v>750.57736720554271</v>
      </c>
      <c r="N330" s="19">
        <f t="shared" si="16"/>
        <v>0</v>
      </c>
    </row>
    <row r="331" spans="2:14" s="87" customFormat="1" x14ac:dyDescent="0.25">
      <c r="B331" s="91">
        <v>42933</v>
      </c>
      <c r="C331" s="124" t="s">
        <v>363</v>
      </c>
      <c r="D331" s="122"/>
      <c r="E331" s="122"/>
      <c r="F331" s="133"/>
      <c r="G331" s="122">
        <v>32000</v>
      </c>
      <c r="H331" s="237"/>
      <c r="I331" s="237"/>
      <c r="J331" s="122"/>
      <c r="K331" s="60">
        <f t="shared" si="17"/>
        <v>-1921863.3099999991</v>
      </c>
      <c r="L331" s="237">
        <v>17.32</v>
      </c>
      <c r="M331" s="19">
        <f t="shared" si="15"/>
        <v>1847.5750577367205</v>
      </c>
      <c r="N331" s="19">
        <f t="shared" si="16"/>
        <v>0</v>
      </c>
    </row>
    <row r="332" spans="2:14" s="87" customFormat="1" x14ac:dyDescent="0.25">
      <c r="B332" s="91">
        <v>42934</v>
      </c>
      <c r="C332" s="124" t="s">
        <v>187</v>
      </c>
      <c r="D332" s="122"/>
      <c r="E332" s="122"/>
      <c r="F332" s="133"/>
      <c r="G332" s="122"/>
      <c r="H332" s="237"/>
      <c r="I332" s="237"/>
      <c r="J332" s="122">
        <v>8250</v>
      </c>
      <c r="K332" s="60">
        <f t="shared" si="17"/>
        <v>-1930113.3099999991</v>
      </c>
      <c r="L332" s="237">
        <v>17.440000000000001</v>
      </c>
      <c r="M332" s="19">
        <f t="shared" si="15"/>
        <v>0</v>
      </c>
      <c r="N332" s="19">
        <f t="shared" si="16"/>
        <v>473.05045871559628</v>
      </c>
    </row>
    <row r="333" spans="2:14" s="87" customFormat="1" x14ac:dyDescent="0.25">
      <c r="B333" s="91">
        <v>42935</v>
      </c>
      <c r="C333" s="124" t="s">
        <v>364</v>
      </c>
      <c r="D333" s="122"/>
      <c r="E333" s="122"/>
      <c r="F333" s="133"/>
      <c r="G333" s="122">
        <v>33400</v>
      </c>
      <c r="H333" s="237"/>
      <c r="I333" s="237"/>
      <c r="J333" s="122"/>
      <c r="K333" s="60">
        <f t="shared" si="17"/>
        <v>-1963513.3099999991</v>
      </c>
      <c r="L333" s="237">
        <v>17.420000000000002</v>
      </c>
      <c r="M333" s="19">
        <f t="shared" si="15"/>
        <v>1917.3363949483351</v>
      </c>
      <c r="N333" s="19">
        <f t="shared" si="16"/>
        <v>0</v>
      </c>
    </row>
    <row r="334" spans="2:14" s="87" customFormat="1" x14ac:dyDescent="0.25">
      <c r="B334" s="91">
        <v>42937</v>
      </c>
      <c r="C334" s="124" t="s">
        <v>36</v>
      </c>
      <c r="D334" s="122"/>
      <c r="E334" s="122"/>
      <c r="F334" s="133"/>
      <c r="G334" s="122">
        <v>3675</v>
      </c>
      <c r="H334" s="237"/>
      <c r="I334" s="237"/>
      <c r="J334" s="122"/>
      <c r="K334" s="60">
        <f t="shared" si="17"/>
        <v>-1967188.3099999991</v>
      </c>
      <c r="L334" s="237">
        <v>17.559999999999999</v>
      </c>
      <c r="M334" s="19">
        <f t="shared" si="15"/>
        <v>209.28246013667427</v>
      </c>
      <c r="N334" s="19">
        <f t="shared" si="16"/>
        <v>0</v>
      </c>
    </row>
    <row r="335" spans="2:14" s="87" customFormat="1" x14ac:dyDescent="0.25">
      <c r="B335" s="91">
        <v>42937</v>
      </c>
      <c r="C335" s="124" t="s">
        <v>84</v>
      </c>
      <c r="D335" s="122"/>
      <c r="E335" s="122"/>
      <c r="F335" s="133"/>
      <c r="G335" s="122"/>
      <c r="H335" s="237">
        <v>270000</v>
      </c>
      <c r="I335" s="237"/>
      <c r="J335" s="122"/>
      <c r="K335" s="60">
        <f t="shared" si="17"/>
        <v>-2237188.3099999991</v>
      </c>
      <c r="L335" s="237">
        <v>17.559999999999999</v>
      </c>
      <c r="M335" s="19">
        <f t="shared" si="15"/>
        <v>15375.854214123008</v>
      </c>
      <c r="N335" s="19">
        <f t="shared" si="16"/>
        <v>0</v>
      </c>
    </row>
    <row r="336" spans="2:14" s="87" customFormat="1" x14ac:dyDescent="0.25">
      <c r="B336" s="91">
        <v>42940</v>
      </c>
      <c r="C336" s="124" t="s">
        <v>369</v>
      </c>
      <c r="D336" s="122"/>
      <c r="E336" s="122"/>
      <c r="F336" s="133"/>
      <c r="G336" s="122"/>
      <c r="H336" s="237"/>
      <c r="I336" s="237"/>
      <c r="J336" s="122">
        <v>16000</v>
      </c>
      <c r="K336" s="60">
        <f t="shared" si="17"/>
        <v>-2253188.3099999991</v>
      </c>
      <c r="L336" s="237">
        <v>17.649999999999999</v>
      </c>
      <c r="M336" s="19">
        <f t="shared" si="15"/>
        <v>0</v>
      </c>
      <c r="N336" s="19">
        <f t="shared" si="16"/>
        <v>906.51558073654394</v>
      </c>
    </row>
    <row r="337" spans="2:14" s="87" customFormat="1" x14ac:dyDescent="0.25">
      <c r="B337" s="91">
        <v>42941</v>
      </c>
      <c r="C337" s="124" t="s">
        <v>370</v>
      </c>
      <c r="D337" s="122"/>
      <c r="E337" s="122"/>
      <c r="F337" s="133"/>
      <c r="G337" s="122">
        <v>20850</v>
      </c>
      <c r="H337" s="237"/>
      <c r="I337" s="237"/>
      <c r="J337" s="122"/>
      <c r="K337" s="60">
        <f t="shared" si="17"/>
        <v>-2274038.3099999991</v>
      </c>
      <c r="L337" s="237">
        <v>17.739999999999998</v>
      </c>
      <c r="M337" s="19">
        <f t="shared" si="15"/>
        <v>1175.3100338218717</v>
      </c>
      <c r="N337" s="19">
        <f t="shared" si="16"/>
        <v>0</v>
      </c>
    </row>
    <row r="338" spans="2:14" s="87" customFormat="1" x14ac:dyDescent="0.25">
      <c r="B338" s="160">
        <v>42941</v>
      </c>
      <c r="C338" s="161" t="s">
        <v>34</v>
      </c>
      <c r="D338" s="162"/>
      <c r="E338" s="162"/>
      <c r="F338" s="163"/>
      <c r="G338" s="162"/>
      <c r="H338" s="162"/>
      <c r="I338" s="162">
        <v>12000</v>
      </c>
      <c r="J338" s="162"/>
      <c r="K338" s="60">
        <f t="shared" si="17"/>
        <v>-2286038.3099999991</v>
      </c>
      <c r="L338" s="162">
        <v>17.739999999999998</v>
      </c>
      <c r="M338" s="19">
        <f t="shared" si="15"/>
        <v>676.4374295377678</v>
      </c>
      <c r="N338" s="19">
        <f t="shared" si="16"/>
        <v>0</v>
      </c>
    </row>
    <row r="339" spans="2:14" s="87" customFormat="1" x14ac:dyDescent="0.25">
      <c r="B339" s="91">
        <v>42943</v>
      </c>
      <c r="C339" s="124" t="s">
        <v>381</v>
      </c>
      <c r="D339" s="68">
        <v>32000</v>
      </c>
      <c r="E339" s="122">
        <v>18</v>
      </c>
      <c r="F339" s="133">
        <f>+D339*E339</f>
        <v>576000</v>
      </c>
      <c r="G339" s="122"/>
      <c r="H339" s="237"/>
      <c r="I339" s="237"/>
      <c r="J339" s="122"/>
      <c r="K339" s="60">
        <f t="shared" si="17"/>
        <v>-1710038.3099999991</v>
      </c>
      <c r="L339" s="237">
        <v>18.02</v>
      </c>
      <c r="M339" s="19">
        <f t="shared" si="15"/>
        <v>0</v>
      </c>
      <c r="N339" s="19">
        <f t="shared" si="16"/>
        <v>0</v>
      </c>
    </row>
    <row r="340" spans="2:14" s="87" customFormat="1" x14ac:dyDescent="0.25">
      <c r="B340" s="91">
        <v>42947</v>
      </c>
      <c r="C340" s="237" t="s">
        <v>36</v>
      </c>
      <c r="D340" s="122"/>
      <c r="E340" s="122"/>
      <c r="F340" s="238"/>
      <c r="G340" s="162">
        <v>21800</v>
      </c>
      <c r="H340" s="162"/>
      <c r="I340" s="162"/>
      <c r="J340" s="162"/>
      <c r="K340" s="60">
        <f t="shared" si="17"/>
        <v>-1731838.3099999991</v>
      </c>
      <c r="L340" s="237">
        <v>17.649999999999999</v>
      </c>
      <c r="M340" s="19">
        <f t="shared" si="15"/>
        <v>1235.1274787535413</v>
      </c>
      <c r="N340" s="19">
        <f t="shared" si="16"/>
        <v>0</v>
      </c>
    </row>
    <row r="341" spans="2:14" s="87" customFormat="1" x14ac:dyDescent="0.25">
      <c r="B341" s="160">
        <v>42947</v>
      </c>
      <c r="C341" s="161" t="s">
        <v>330</v>
      </c>
      <c r="D341" s="162"/>
      <c r="E341" s="162"/>
      <c r="F341" s="163"/>
      <c r="G341" s="162">
        <v>5160</v>
      </c>
      <c r="H341" s="162"/>
      <c r="I341" s="162"/>
      <c r="J341" s="162"/>
      <c r="K341" s="60">
        <f t="shared" si="17"/>
        <v>-1736998.3099999991</v>
      </c>
      <c r="L341" s="237">
        <v>17.649999999999999</v>
      </c>
      <c r="M341" s="19">
        <f t="shared" si="15"/>
        <v>292.35127478753543</v>
      </c>
      <c r="N341" s="19">
        <f t="shared" si="16"/>
        <v>0</v>
      </c>
    </row>
    <row r="342" spans="2:14" s="87" customFormat="1" x14ac:dyDescent="0.25">
      <c r="B342" s="160">
        <v>42947</v>
      </c>
      <c r="C342" s="161" t="s">
        <v>382</v>
      </c>
      <c r="D342" s="162"/>
      <c r="E342" s="162"/>
      <c r="F342" s="163"/>
      <c r="G342" s="162">
        <v>6900</v>
      </c>
      <c r="H342" s="162"/>
      <c r="I342" s="162"/>
      <c r="J342" s="162"/>
      <c r="K342" s="60">
        <f t="shared" si="17"/>
        <v>-1743898.3099999991</v>
      </c>
      <c r="L342" s="237">
        <v>17.649999999999999</v>
      </c>
      <c r="M342" s="19">
        <f t="shared" si="15"/>
        <v>390.93484419263461</v>
      </c>
      <c r="N342" s="19">
        <f t="shared" si="16"/>
        <v>0</v>
      </c>
    </row>
    <row r="343" spans="2:14" s="87" customFormat="1" x14ac:dyDescent="0.25">
      <c r="B343" s="160">
        <v>42951</v>
      </c>
      <c r="C343" s="161" t="s">
        <v>85</v>
      </c>
      <c r="D343" s="162"/>
      <c r="E343" s="162"/>
      <c r="F343" s="163"/>
      <c r="G343" s="162"/>
      <c r="H343" s="162"/>
      <c r="I343" s="162"/>
      <c r="J343" s="162">
        <v>5500</v>
      </c>
      <c r="K343" s="60">
        <f t="shared" si="17"/>
        <v>-1749398.3099999991</v>
      </c>
      <c r="L343" s="162">
        <v>17.75</v>
      </c>
      <c r="M343" s="19">
        <f t="shared" si="15"/>
        <v>0</v>
      </c>
      <c r="N343" s="19">
        <f t="shared" si="16"/>
        <v>309.85915492957747</v>
      </c>
    </row>
    <row r="344" spans="2:14" s="87" customFormat="1" x14ac:dyDescent="0.25">
      <c r="B344" s="160">
        <v>42951</v>
      </c>
      <c r="C344" s="161" t="s">
        <v>34</v>
      </c>
      <c r="D344" s="162"/>
      <c r="E344" s="162"/>
      <c r="F344" s="163"/>
      <c r="G344" s="162"/>
      <c r="H344" s="162"/>
      <c r="I344" s="162">
        <v>4000</v>
      </c>
      <c r="J344" s="162"/>
      <c r="K344" s="60">
        <f t="shared" si="17"/>
        <v>-1753398.3099999991</v>
      </c>
      <c r="L344" s="162">
        <v>17.75</v>
      </c>
      <c r="M344" s="19">
        <f t="shared" si="15"/>
        <v>225.35211267605635</v>
      </c>
      <c r="N344" s="19">
        <f t="shared" si="16"/>
        <v>0</v>
      </c>
    </row>
    <row r="345" spans="2:14" s="87" customFormat="1" x14ac:dyDescent="0.25">
      <c r="B345" s="160">
        <v>42951</v>
      </c>
      <c r="C345" s="161" t="s">
        <v>383</v>
      </c>
      <c r="D345" s="162"/>
      <c r="E345" s="162"/>
      <c r="F345" s="163"/>
      <c r="G345" s="162"/>
      <c r="H345" s="162">
        <v>270000</v>
      </c>
      <c r="I345" s="162"/>
      <c r="J345" s="162"/>
      <c r="K345" s="60">
        <f t="shared" si="17"/>
        <v>-2023398.3099999991</v>
      </c>
      <c r="L345" s="162">
        <v>17.75</v>
      </c>
      <c r="M345" s="19">
        <f t="shared" si="15"/>
        <v>15211.267605633802</v>
      </c>
      <c r="N345" s="19">
        <f t="shared" si="16"/>
        <v>0</v>
      </c>
    </row>
    <row r="346" spans="2:14" s="87" customFormat="1" x14ac:dyDescent="0.25">
      <c r="B346" s="160">
        <v>42951</v>
      </c>
      <c r="C346" s="161" t="s">
        <v>27</v>
      </c>
      <c r="D346" s="162"/>
      <c r="E346" s="162"/>
      <c r="F346" s="163"/>
      <c r="G346" s="162"/>
      <c r="H346" s="162"/>
      <c r="I346" s="162"/>
      <c r="J346" s="162">
        <v>6000</v>
      </c>
      <c r="K346" s="60">
        <f t="shared" si="17"/>
        <v>-2029398.3099999991</v>
      </c>
      <c r="L346" s="162">
        <v>17.75</v>
      </c>
      <c r="M346" s="19">
        <f t="shared" si="15"/>
        <v>0</v>
      </c>
      <c r="N346" s="19">
        <f t="shared" si="16"/>
        <v>338.02816901408448</v>
      </c>
    </row>
    <row r="347" spans="2:14" s="87" customFormat="1" x14ac:dyDescent="0.25">
      <c r="B347" s="91">
        <v>42954</v>
      </c>
      <c r="C347" s="237" t="s">
        <v>394</v>
      </c>
      <c r="D347" s="68">
        <v>28242.21</v>
      </c>
      <c r="E347" s="122">
        <v>17.79</v>
      </c>
      <c r="F347" s="133">
        <f>+D347*E347</f>
        <v>502428.91589999996</v>
      </c>
      <c r="G347" s="122"/>
      <c r="H347" s="237"/>
      <c r="I347" s="237"/>
      <c r="J347" s="122"/>
      <c r="K347" s="60">
        <f t="shared" si="17"/>
        <v>-1526969.3940999992</v>
      </c>
      <c r="L347" s="237">
        <v>17.79</v>
      </c>
      <c r="M347" s="19">
        <f t="shared" si="15"/>
        <v>0</v>
      </c>
      <c r="N347" s="19">
        <f t="shared" si="16"/>
        <v>0</v>
      </c>
    </row>
    <row r="348" spans="2:14" s="87" customFormat="1" x14ac:dyDescent="0.25">
      <c r="B348" s="91">
        <v>42954</v>
      </c>
      <c r="C348" s="5" t="s">
        <v>395</v>
      </c>
      <c r="D348" s="122"/>
      <c r="E348" s="122"/>
      <c r="F348" s="133"/>
      <c r="G348" s="122"/>
      <c r="H348" s="237">
        <v>177000</v>
      </c>
      <c r="I348" s="237"/>
      <c r="J348" s="122"/>
      <c r="K348" s="60">
        <f t="shared" si="17"/>
        <v>-1703969.3940999992</v>
      </c>
      <c r="L348" s="237">
        <v>17.79</v>
      </c>
      <c r="M348" s="19">
        <f t="shared" si="15"/>
        <v>9949.4097807757171</v>
      </c>
      <c r="N348" s="19">
        <f t="shared" si="16"/>
        <v>0</v>
      </c>
    </row>
    <row r="349" spans="2:14" s="87" customFormat="1" x14ac:dyDescent="0.25">
      <c r="B349" s="91">
        <v>42954</v>
      </c>
      <c r="C349" s="5" t="s">
        <v>396</v>
      </c>
      <c r="D349" s="122"/>
      <c r="E349" s="122"/>
      <c r="F349" s="133"/>
      <c r="G349" s="122"/>
      <c r="H349" s="237"/>
      <c r="I349" s="237"/>
      <c r="J349" s="122">
        <v>5000</v>
      </c>
      <c r="K349" s="60">
        <f t="shared" si="17"/>
        <v>-1708969.3940999992</v>
      </c>
      <c r="L349" s="237">
        <v>17.79</v>
      </c>
      <c r="M349" s="19">
        <f t="shared" si="15"/>
        <v>0</v>
      </c>
      <c r="N349" s="19">
        <f t="shared" si="16"/>
        <v>281.05677346824058</v>
      </c>
    </row>
    <row r="350" spans="2:14" s="87" customFormat="1" x14ac:dyDescent="0.25">
      <c r="B350" s="91">
        <v>42955</v>
      </c>
      <c r="C350" s="5" t="s">
        <v>397</v>
      </c>
      <c r="D350" s="122"/>
      <c r="E350" s="122"/>
      <c r="F350" s="133"/>
      <c r="G350" s="122">
        <v>18000</v>
      </c>
      <c r="H350" s="237"/>
      <c r="I350" s="237"/>
      <c r="J350" s="122"/>
      <c r="K350" s="60">
        <f t="shared" si="17"/>
        <v>-1726969.3940999992</v>
      </c>
      <c r="L350" s="237">
        <v>18</v>
      </c>
      <c r="M350" s="19">
        <f t="shared" si="15"/>
        <v>1000</v>
      </c>
      <c r="N350" s="19">
        <f t="shared" si="16"/>
        <v>0</v>
      </c>
    </row>
    <row r="351" spans="2:14" s="87" customFormat="1" x14ac:dyDescent="0.25">
      <c r="B351" s="91">
        <v>42958</v>
      </c>
      <c r="C351" s="5" t="s">
        <v>398</v>
      </c>
      <c r="D351" s="122"/>
      <c r="E351" s="122"/>
      <c r="F351" s="133"/>
      <c r="G351" s="122"/>
      <c r="H351" s="237"/>
      <c r="I351" s="237"/>
      <c r="J351" s="122">
        <v>68478</v>
      </c>
      <c r="K351" s="60">
        <f t="shared" si="17"/>
        <v>-1795447.3940999992</v>
      </c>
      <c r="L351" s="237">
        <v>18.079999999999998</v>
      </c>
      <c r="M351" s="19">
        <f t="shared" si="15"/>
        <v>0</v>
      </c>
      <c r="N351" s="19">
        <f t="shared" si="16"/>
        <v>3787.5000000000005</v>
      </c>
    </row>
    <row r="352" spans="2:14" s="87" customFormat="1" x14ac:dyDescent="0.25">
      <c r="B352" s="91">
        <v>42958</v>
      </c>
      <c r="C352" s="5" t="s">
        <v>399</v>
      </c>
      <c r="D352" s="122"/>
      <c r="E352" s="122"/>
      <c r="F352" s="133"/>
      <c r="G352" s="122">
        <v>61000</v>
      </c>
      <c r="H352" s="237"/>
      <c r="I352" s="237"/>
      <c r="J352" s="122"/>
      <c r="K352" s="60">
        <f t="shared" si="17"/>
        <v>-1856447.3940999992</v>
      </c>
      <c r="L352" s="237">
        <v>18.079999999999998</v>
      </c>
      <c r="M352" s="19">
        <f t="shared" si="15"/>
        <v>3373.8938053097349</v>
      </c>
      <c r="N352" s="19">
        <f t="shared" si="16"/>
        <v>0</v>
      </c>
    </row>
    <row r="353" spans="2:14" s="87" customFormat="1" x14ac:dyDescent="0.25">
      <c r="B353" s="91">
        <v>42958</v>
      </c>
      <c r="C353" s="5" t="s">
        <v>400</v>
      </c>
      <c r="D353" s="122"/>
      <c r="E353" s="122"/>
      <c r="F353" s="133"/>
      <c r="G353" s="122"/>
      <c r="H353" s="237">
        <v>150000</v>
      </c>
      <c r="I353" s="237"/>
      <c r="J353" s="122"/>
      <c r="K353" s="60">
        <f t="shared" si="17"/>
        <v>-2006447.3940999992</v>
      </c>
      <c r="L353" s="237">
        <v>18.079999999999998</v>
      </c>
      <c r="M353" s="19">
        <f t="shared" si="15"/>
        <v>8296.4601769911515</v>
      </c>
      <c r="N353" s="19">
        <f t="shared" si="16"/>
        <v>0</v>
      </c>
    </row>
    <row r="354" spans="2:14" s="87" customFormat="1" x14ac:dyDescent="0.25">
      <c r="B354" s="91">
        <v>42962</v>
      </c>
      <c r="C354" s="237" t="s">
        <v>408</v>
      </c>
      <c r="D354" s="68">
        <v>68400</v>
      </c>
      <c r="E354" s="122">
        <v>17.75</v>
      </c>
      <c r="F354" s="133">
        <f>+D354*E354</f>
        <v>1214100</v>
      </c>
      <c r="G354" s="122"/>
      <c r="H354" s="237"/>
      <c r="I354" s="237"/>
      <c r="J354" s="122"/>
      <c r="K354" s="60">
        <f t="shared" si="17"/>
        <v>-792347.39409999922</v>
      </c>
      <c r="L354" s="237">
        <v>17.75</v>
      </c>
      <c r="M354" s="19">
        <f t="shared" si="15"/>
        <v>0</v>
      </c>
      <c r="N354" s="19">
        <f t="shared" si="16"/>
        <v>0</v>
      </c>
    </row>
    <row r="355" spans="2:14" s="87" customFormat="1" x14ac:dyDescent="0.25">
      <c r="B355" s="91">
        <v>42967</v>
      </c>
      <c r="C355" s="5" t="s">
        <v>409</v>
      </c>
      <c r="D355" s="122"/>
      <c r="E355" s="122"/>
      <c r="F355" s="133"/>
      <c r="G355" s="122">
        <v>25400</v>
      </c>
      <c r="H355" s="237"/>
      <c r="I355" s="237"/>
      <c r="J355" s="122"/>
      <c r="K355" s="60">
        <f t="shared" si="17"/>
        <v>-817747.39409999922</v>
      </c>
      <c r="L355" s="237">
        <v>17.899999999999999</v>
      </c>
      <c r="M355" s="19">
        <f t="shared" si="15"/>
        <v>1418.9944134078214</v>
      </c>
      <c r="N355" s="19">
        <f t="shared" si="16"/>
        <v>0</v>
      </c>
    </row>
    <row r="356" spans="2:14" s="87" customFormat="1" x14ac:dyDescent="0.25">
      <c r="B356" s="91">
        <v>42967</v>
      </c>
      <c r="C356" s="5" t="s">
        <v>410</v>
      </c>
      <c r="D356" s="122"/>
      <c r="E356" s="122"/>
      <c r="F356" s="133"/>
      <c r="G356" s="122">
        <v>17200</v>
      </c>
      <c r="H356" s="237"/>
      <c r="I356" s="237"/>
      <c r="J356" s="122"/>
      <c r="K356" s="60">
        <f t="shared" si="17"/>
        <v>-834947.39409999922</v>
      </c>
      <c r="L356" s="237">
        <v>17.899999999999999</v>
      </c>
      <c r="M356" s="19">
        <f t="shared" si="15"/>
        <v>960.89385474860342</v>
      </c>
      <c r="N356" s="19">
        <f t="shared" si="16"/>
        <v>0</v>
      </c>
    </row>
    <row r="357" spans="2:14" s="87" customFormat="1" x14ac:dyDescent="0.25">
      <c r="B357" s="91">
        <v>42967</v>
      </c>
      <c r="C357" s="5" t="s">
        <v>411</v>
      </c>
      <c r="D357" s="122"/>
      <c r="E357" s="122"/>
      <c r="F357" s="133"/>
      <c r="G357" s="122"/>
      <c r="H357" s="237">
        <v>76100</v>
      </c>
      <c r="I357" s="237"/>
      <c r="J357" s="122"/>
      <c r="K357" s="60">
        <f t="shared" si="17"/>
        <v>-911047.39409999922</v>
      </c>
      <c r="L357" s="237">
        <v>17.899999999999999</v>
      </c>
      <c r="M357" s="19">
        <f t="shared" si="15"/>
        <v>4251.3966480446934</v>
      </c>
      <c r="N357" s="19">
        <f t="shared" si="16"/>
        <v>0</v>
      </c>
    </row>
    <row r="358" spans="2:14" s="87" customFormat="1" x14ac:dyDescent="0.25">
      <c r="B358" s="91">
        <v>42978</v>
      </c>
      <c r="C358" s="5" t="s">
        <v>421</v>
      </c>
      <c r="D358" s="122"/>
      <c r="E358" s="122"/>
      <c r="F358" s="133"/>
      <c r="G358" s="122"/>
      <c r="H358" s="237"/>
      <c r="I358" s="237">
        <v>2400</v>
      </c>
      <c r="J358" s="122"/>
      <c r="K358" s="60">
        <f t="shared" si="17"/>
        <v>-913447.39409999922</v>
      </c>
      <c r="L358" s="237">
        <v>17.829999999999998</v>
      </c>
      <c r="M358" s="19">
        <f t="shared" si="15"/>
        <v>134.60459899046552</v>
      </c>
      <c r="N358" s="19">
        <f t="shared" si="16"/>
        <v>0</v>
      </c>
    </row>
    <row r="359" spans="2:14" s="87" customFormat="1" x14ac:dyDescent="0.25">
      <c r="B359" s="91">
        <v>42978</v>
      </c>
      <c r="C359" s="5" t="s">
        <v>422</v>
      </c>
      <c r="D359" s="122"/>
      <c r="E359" s="122"/>
      <c r="F359" s="133"/>
      <c r="G359" s="122"/>
      <c r="H359" s="237">
        <v>130000</v>
      </c>
      <c r="I359" s="237"/>
      <c r="J359" s="122"/>
      <c r="K359" s="60">
        <f t="shared" si="17"/>
        <v>-1043447.3940999992</v>
      </c>
      <c r="L359" s="237">
        <v>17.829999999999998</v>
      </c>
      <c r="M359" s="19">
        <f t="shared" si="15"/>
        <v>7291.0824453168825</v>
      </c>
      <c r="N359" s="19">
        <f t="shared" si="16"/>
        <v>0</v>
      </c>
    </row>
    <row r="360" spans="2:14" s="87" customFormat="1" x14ac:dyDescent="0.25">
      <c r="B360" s="91">
        <v>42979</v>
      </c>
      <c r="C360" s="237" t="s">
        <v>278</v>
      </c>
      <c r="D360" s="68">
        <v>50000</v>
      </c>
      <c r="E360" s="122">
        <v>17.75</v>
      </c>
      <c r="F360" s="133">
        <f>+D360*E360</f>
        <v>887500</v>
      </c>
      <c r="G360" s="122"/>
      <c r="H360" s="237"/>
      <c r="I360" s="237"/>
      <c r="J360" s="122"/>
      <c r="K360" s="60">
        <f t="shared" si="17"/>
        <v>-155947.39409999922</v>
      </c>
      <c r="L360" s="237">
        <v>17.75</v>
      </c>
      <c r="M360" s="19">
        <f t="shared" si="15"/>
        <v>0</v>
      </c>
      <c r="N360" s="19">
        <f t="shared" si="16"/>
        <v>0</v>
      </c>
    </row>
    <row r="361" spans="2:14" s="87" customFormat="1" x14ac:dyDescent="0.25">
      <c r="B361" s="91">
        <v>42983</v>
      </c>
      <c r="C361" s="237" t="s">
        <v>433</v>
      </c>
      <c r="D361" s="68">
        <v>-2222.2199999999998</v>
      </c>
      <c r="E361" s="122">
        <v>18</v>
      </c>
      <c r="F361" s="133">
        <v>-40000</v>
      </c>
      <c r="G361" s="122"/>
      <c r="H361" s="237"/>
      <c r="I361" s="237"/>
      <c r="J361" s="122"/>
      <c r="K361" s="60">
        <f t="shared" si="17"/>
        <v>-195947.39409999922</v>
      </c>
      <c r="L361" s="237">
        <v>17.59</v>
      </c>
      <c r="M361" s="19">
        <f t="shared" si="15"/>
        <v>0</v>
      </c>
      <c r="N361" s="19">
        <f t="shared" si="16"/>
        <v>0</v>
      </c>
    </row>
    <row r="362" spans="2:14" s="87" customFormat="1" x14ac:dyDescent="0.25">
      <c r="B362" s="91">
        <v>42987</v>
      </c>
      <c r="C362" s="5" t="s">
        <v>85</v>
      </c>
      <c r="D362" s="122"/>
      <c r="E362" s="122"/>
      <c r="F362" s="133"/>
      <c r="G362" s="122"/>
      <c r="H362" s="237"/>
      <c r="I362" s="237"/>
      <c r="J362" s="122">
        <v>5500</v>
      </c>
      <c r="K362" s="60">
        <f t="shared" si="17"/>
        <v>-201447.39409999922</v>
      </c>
      <c r="L362" s="237">
        <v>17.48</v>
      </c>
      <c r="M362" s="19">
        <f t="shared" si="15"/>
        <v>0</v>
      </c>
      <c r="N362" s="19">
        <f t="shared" si="16"/>
        <v>314.64530892448511</v>
      </c>
    </row>
    <row r="363" spans="2:14" s="87" customFormat="1" x14ac:dyDescent="0.25">
      <c r="B363" s="91">
        <v>42987</v>
      </c>
      <c r="C363" s="5" t="s">
        <v>434</v>
      </c>
      <c r="D363" s="122"/>
      <c r="E363" s="122"/>
      <c r="F363" s="133"/>
      <c r="G363" s="122"/>
      <c r="H363" s="237">
        <v>130000</v>
      </c>
      <c r="I363" s="237"/>
      <c r="J363" s="122"/>
      <c r="K363" s="60">
        <f t="shared" si="17"/>
        <v>-331447.39409999922</v>
      </c>
      <c r="L363" s="237">
        <v>17.48</v>
      </c>
      <c r="M363" s="19">
        <f t="shared" si="15"/>
        <v>7437.0709382151026</v>
      </c>
      <c r="N363" s="19">
        <f t="shared" si="16"/>
        <v>0</v>
      </c>
    </row>
    <row r="364" spans="2:14" s="87" customFormat="1" x14ac:dyDescent="0.25">
      <c r="B364" s="91">
        <v>42987</v>
      </c>
      <c r="C364" s="5" t="s">
        <v>14</v>
      </c>
      <c r="D364" s="122"/>
      <c r="E364" s="122"/>
      <c r="F364" s="133"/>
      <c r="G364" s="122"/>
      <c r="H364" s="237"/>
      <c r="I364" s="237">
        <v>3600</v>
      </c>
      <c r="J364" s="122"/>
      <c r="K364" s="60">
        <f t="shared" si="17"/>
        <v>-335047.39409999922</v>
      </c>
      <c r="L364" s="237">
        <v>17.48</v>
      </c>
      <c r="M364" s="19">
        <f t="shared" si="15"/>
        <v>205.94965675057207</v>
      </c>
      <c r="N364" s="19">
        <f t="shared" si="16"/>
        <v>0</v>
      </c>
    </row>
    <row r="365" spans="2:14" s="87" customFormat="1" x14ac:dyDescent="0.25">
      <c r="B365" s="91">
        <v>42987</v>
      </c>
      <c r="C365" s="5" t="s">
        <v>27</v>
      </c>
      <c r="D365" s="122"/>
      <c r="E365" s="122"/>
      <c r="F365" s="133"/>
      <c r="G365" s="122"/>
      <c r="H365" s="237"/>
      <c r="I365" s="237"/>
      <c r="J365" s="122">
        <v>6000</v>
      </c>
      <c r="K365" s="60">
        <f t="shared" si="17"/>
        <v>-341047.39409999922</v>
      </c>
      <c r="L365" s="237">
        <v>17.48</v>
      </c>
      <c r="M365" s="19">
        <f t="shared" si="15"/>
        <v>0</v>
      </c>
      <c r="N365" s="19">
        <f t="shared" si="16"/>
        <v>343.24942791762015</v>
      </c>
    </row>
    <row r="366" spans="2:14" s="87" customFormat="1" x14ac:dyDescent="0.25">
      <c r="B366" s="91">
        <v>42987</v>
      </c>
      <c r="C366" s="5" t="s">
        <v>435</v>
      </c>
      <c r="D366" s="122"/>
      <c r="E366" s="122"/>
      <c r="F366" s="133"/>
      <c r="G366" s="122">
        <v>25544</v>
      </c>
      <c r="H366" s="237"/>
      <c r="I366" s="237"/>
      <c r="J366" s="122"/>
      <c r="K366" s="60">
        <f t="shared" si="17"/>
        <v>-366591.39409999922</v>
      </c>
      <c r="L366" s="237">
        <v>17.48</v>
      </c>
      <c r="M366" s="19">
        <f t="shared" si="15"/>
        <v>1461.3272311212813</v>
      </c>
      <c r="N366" s="19">
        <f t="shared" si="16"/>
        <v>0</v>
      </c>
    </row>
    <row r="367" spans="2:14" s="87" customFormat="1" x14ac:dyDescent="0.25">
      <c r="B367" s="91">
        <v>42987</v>
      </c>
      <c r="C367" s="5" t="s">
        <v>436</v>
      </c>
      <c r="D367" s="122"/>
      <c r="E367" s="122"/>
      <c r="F367" s="133"/>
      <c r="G367" s="122">
        <v>99300</v>
      </c>
      <c r="H367" s="237"/>
      <c r="I367" s="237"/>
      <c r="J367" s="122"/>
      <c r="K367" s="60">
        <f t="shared" si="17"/>
        <v>-465891.39409999922</v>
      </c>
      <c r="L367" s="237">
        <v>17.48</v>
      </c>
      <c r="M367" s="19">
        <f t="shared" si="15"/>
        <v>5680.7780320366128</v>
      </c>
      <c r="N367" s="19">
        <f t="shared" si="16"/>
        <v>0</v>
      </c>
    </row>
    <row r="368" spans="2:14" s="87" customFormat="1" x14ac:dyDescent="0.25">
      <c r="B368" s="91">
        <v>42987</v>
      </c>
      <c r="C368" s="5" t="s">
        <v>437</v>
      </c>
      <c r="D368" s="122"/>
      <c r="E368" s="122"/>
      <c r="F368" s="133"/>
      <c r="G368" s="122"/>
      <c r="H368" s="237"/>
      <c r="I368" s="237"/>
      <c r="J368" s="122">
        <v>4500</v>
      </c>
      <c r="K368" s="60">
        <f t="shared" si="17"/>
        <v>-470391.39409999922</v>
      </c>
      <c r="L368" s="237">
        <v>17.48</v>
      </c>
      <c r="M368" s="19">
        <f t="shared" si="15"/>
        <v>0</v>
      </c>
      <c r="N368" s="19">
        <f t="shared" si="16"/>
        <v>257.43707093821507</v>
      </c>
    </row>
    <row r="369" spans="2:14" s="87" customFormat="1" x14ac:dyDescent="0.25">
      <c r="B369" s="91">
        <v>42987</v>
      </c>
      <c r="C369" s="5" t="s">
        <v>438</v>
      </c>
      <c r="D369" s="122"/>
      <c r="E369" s="122"/>
      <c r="F369" s="133"/>
      <c r="G369" s="122">
        <v>2400</v>
      </c>
      <c r="H369" s="237"/>
      <c r="I369" s="237"/>
      <c r="J369" s="122"/>
      <c r="K369" s="60">
        <f t="shared" si="17"/>
        <v>-472791.39409999922</v>
      </c>
      <c r="L369" s="237">
        <v>17.48</v>
      </c>
      <c r="M369" s="19">
        <f t="shared" si="15"/>
        <v>137.29977116704805</v>
      </c>
      <c r="N369" s="19">
        <f t="shared" si="16"/>
        <v>0</v>
      </c>
    </row>
    <row r="370" spans="2:14" s="87" customFormat="1" x14ac:dyDescent="0.25">
      <c r="B370" s="91">
        <v>42987</v>
      </c>
      <c r="C370" s="5" t="s">
        <v>64</v>
      </c>
      <c r="D370" s="122"/>
      <c r="E370" s="122"/>
      <c r="F370" s="133"/>
      <c r="G370" s="122">
        <v>4404</v>
      </c>
      <c r="H370" s="237"/>
      <c r="I370" s="237"/>
      <c r="J370" s="122"/>
      <c r="K370" s="60">
        <f t="shared" si="17"/>
        <v>-477195.39409999922</v>
      </c>
      <c r="L370" s="237">
        <v>17.48</v>
      </c>
      <c r="M370" s="19">
        <f t="shared" si="15"/>
        <v>251.94508009153319</v>
      </c>
      <c r="N370" s="19">
        <f t="shared" si="16"/>
        <v>0</v>
      </c>
    </row>
    <row r="371" spans="2:14" s="87" customFormat="1" x14ac:dyDescent="0.25">
      <c r="B371" s="91">
        <v>42987</v>
      </c>
      <c r="C371" s="5" t="s">
        <v>439</v>
      </c>
      <c r="D371" s="122"/>
      <c r="E371" s="122"/>
      <c r="F371" s="133"/>
      <c r="G371" s="122"/>
      <c r="H371" s="237"/>
      <c r="I371" s="237"/>
      <c r="J371" s="122">
        <v>5000</v>
      </c>
      <c r="K371" s="60">
        <f t="shared" si="17"/>
        <v>-482195.39409999922</v>
      </c>
      <c r="L371" s="237">
        <v>17.48</v>
      </c>
      <c r="M371" s="19">
        <f t="shared" si="15"/>
        <v>0</v>
      </c>
      <c r="N371" s="19">
        <f t="shared" si="16"/>
        <v>286.04118993135012</v>
      </c>
    </row>
    <row r="372" spans="2:14" s="87" customFormat="1" x14ac:dyDescent="0.25">
      <c r="B372" s="91">
        <v>42987</v>
      </c>
      <c r="C372" s="5" t="s">
        <v>440</v>
      </c>
      <c r="D372" s="122"/>
      <c r="E372" s="122"/>
      <c r="F372" s="133"/>
      <c r="G372" s="122">
        <v>12980</v>
      </c>
      <c r="H372" s="237"/>
      <c r="I372" s="237"/>
      <c r="J372" s="122"/>
      <c r="K372" s="60">
        <f t="shared" si="17"/>
        <v>-495175.39409999922</v>
      </c>
      <c r="L372" s="237">
        <v>17.48</v>
      </c>
      <c r="M372" s="19">
        <f t="shared" si="15"/>
        <v>742.56292906178487</v>
      </c>
      <c r="N372" s="19">
        <f t="shared" si="16"/>
        <v>0</v>
      </c>
    </row>
    <row r="373" spans="2:14" s="87" customFormat="1" x14ac:dyDescent="0.25">
      <c r="B373" s="91">
        <v>42987</v>
      </c>
      <c r="C373" s="5" t="s">
        <v>441</v>
      </c>
      <c r="D373" s="122"/>
      <c r="E373" s="122"/>
      <c r="F373" s="133"/>
      <c r="G373" s="122"/>
      <c r="H373" s="237">
        <v>18000</v>
      </c>
      <c r="I373" s="237"/>
      <c r="J373" s="122"/>
      <c r="K373" s="60">
        <f t="shared" si="17"/>
        <v>-513175.39409999922</v>
      </c>
      <c r="L373" s="237">
        <v>17.48</v>
      </c>
      <c r="M373" s="19">
        <f t="shared" si="15"/>
        <v>1029.7482837528603</v>
      </c>
      <c r="N373" s="19">
        <f t="shared" si="16"/>
        <v>0</v>
      </c>
    </row>
    <row r="374" spans="2:14" s="87" customFormat="1" x14ac:dyDescent="0.25">
      <c r="B374" s="91">
        <v>42994</v>
      </c>
      <c r="C374" s="5" t="s">
        <v>454</v>
      </c>
      <c r="D374" s="122"/>
      <c r="E374" s="122"/>
      <c r="F374" s="133"/>
      <c r="G374" s="122"/>
      <c r="H374" s="237"/>
      <c r="I374" s="237"/>
      <c r="J374" s="122">
        <v>14300</v>
      </c>
      <c r="K374" s="60">
        <f t="shared" si="17"/>
        <v>-527475.39409999922</v>
      </c>
      <c r="L374" s="237">
        <v>17.440000000000001</v>
      </c>
      <c r="M374" s="19">
        <f t="shared" si="15"/>
        <v>0</v>
      </c>
      <c r="N374" s="19">
        <f t="shared" si="16"/>
        <v>819.95412844036696</v>
      </c>
    </row>
    <row r="375" spans="2:14" s="87" customFormat="1" x14ac:dyDescent="0.25">
      <c r="B375" s="91">
        <v>42994</v>
      </c>
      <c r="C375" s="171" t="s">
        <v>208</v>
      </c>
      <c r="D375" s="122"/>
      <c r="E375" s="122"/>
      <c r="F375" s="133"/>
      <c r="G375" s="122"/>
      <c r="H375" s="237">
        <v>35000</v>
      </c>
      <c r="I375" s="237"/>
      <c r="J375" s="122"/>
      <c r="K375" s="60">
        <f t="shared" si="17"/>
        <v>-562475.39409999922</v>
      </c>
      <c r="L375" s="237">
        <v>17.440000000000001</v>
      </c>
      <c r="M375" s="19">
        <f t="shared" si="15"/>
        <v>2006.880733944954</v>
      </c>
      <c r="N375" s="19">
        <f t="shared" si="16"/>
        <v>0</v>
      </c>
    </row>
    <row r="376" spans="2:14" s="87" customFormat="1" x14ac:dyDescent="0.25">
      <c r="B376" s="11">
        <v>43001</v>
      </c>
      <c r="C376" s="5" t="s">
        <v>460</v>
      </c>
      <c r="D376" s="170"/>
      <c r="E376" s="122"/>
      <c r="F376" s="133"/>
      <c r="G376" s="122">
        <v>11848</v>
      </c>
      <c r="H376" s="237"/>
      <c r="I376" s="237"/>
      <c r="J376" s="122"/>
      <c r="K376" s="60">
        <f t="shared" si="17"/>
        <v>-574323.39409999922</v>
      </c>
      <c r="L376" s="237">
        <v>17.55</v>
      </c>
      <c r="M376" s="19">
        <f t="shared" si="15"/>
        <v>675.09971509971513</v>
      </c>
      <c r="N376" s="19">
        <f t="shared" si="16"/>
        <v>0</v>
      </c>
    </row>
    <row r="377" spans="2:14" s="87" customFormat="1" x14ac:dyDescent="0.25">
      <c r="B377" s="11">
        <v>43001</v>
      </c>
      <c r="C377" s="5" t="s">
        <v>64</v>
      </c>
      <c r="D377" s="170"/>
      <c r="E377" s="122"/>
      <c r="F377" s="133"/>
      <c r="G377" s="122">
        <v>4087</v>
      </c>
      <c r="H377" s="237"/>
      <c r="I377" s="237"/>
      <c r="J377" s="122"/>
      <c r="K377" s="60">
        <f t="shared" si="17"/>
        <v>-578410.39409999922</v>
      </c>
      <c r="L377" s="237">
        <v>17.55</v>
      </c>
      <c r="M377" s="19">
        <f t="shared" si="15"/>
        <v>232.87749287749287</v>
      </c>
      <c r="N377" s="19">
        <f t="shared" si="16"/>
        <v>0</v>
      </c>
    </row>
    <row r="378" spans="2:14" s="87" customFormat="1" x14ac:dyDescent="0.25">
      <c r="B378" s="11">
        <v>43001</v>
      </c>
      <c r="C378" s="5" t="s">
        <v>461</v>
      </c>
      <c r="D378" s="170"/>
      <c r="E378" s="122"/>
      <c r="F378" s="133"/>
      <c r="G378" s="122"/>
      <c r="H378" s="237">
        <v>150000</v>
      </c>
      <c r="I378" s="237"/>
      <c r="J378" s="122"/>
      <c r="K378" s="60">
        <f t="shared" si="17"/>
        <v>-728410.39409999922</v>
      </c>
      <c r="L378" s="237">
        <v>17.55</v>
      </c>
      <c r="M378" s="19">
        <f t="shared" si="15"/>
        <v>8547.0085470085469</v>
      </c>
      <c r="N378" s="19">
        <f t="shared" si="16"/>
        <v>0</v>
      </c>
    </row>
    <row r="379" spans="2:14" s="87" customFormat="1" x14ac:dyDescent="0.25">
      <c r="B379" s="11">
        <v>43001</v>
      </c>
      <c r="C379" s="5" t="s">
        <v>462</v>
      </c>
      <c r="D379" s="170"/>
      <c r="E379" s="122"/>
      <c r="F379" s="133"/>
      <c r="G379" s="122">
        <v>26706</v>
      </c>
      <c r="H379" s="237"/>
      <c r="I379" s="237"/>
      <c r="J379" s="122"/>
      <c r="K379" s="60">
        <f t="shared" si="17"/>
        <v>-755116.39409999922</v>
      </c>
      <c r="L379" s="237">
        <v>17.55</v>
      </c>
      <c r="M379" s="19">
        <f t="shared" si="15"/>
        <v>1521.7094017094016</v>
      </c>
      <c r="N379" s="19">
        <f t="shared" si="16"/>
        <v>0</v>
      </c>
    </row>
    <row r="380" spans="2:14" s="87" customFormat="1" x14ac:dyDescent="0.25">
      <c r="B380" s="11">
        <v>43001</v>
      </c>
      <c r="C380" s="5" t="s">
        <v>463</v>
      </c>
      <c r="D380" s="170"/>
      <c r="E380" s="122"/>
      <c r="F380" s="133"/>
      <c r="G380" s="122">
        <v>67000</v>
      </c>
      <c r="H380" s="237"/>
      <c r="I380" s="237"/>
      <c r="J380" s="122"/>
      <c r="K380" s="60">
        <f t="shared" si="17"/>
        <v>-822116.39409999922</v>
      </c>
      <c r="L380" s="237">
        <v>17.55</v>
      </c>
      <c r="M380" s="19">
        <f t="shared" si="15"/>
        <v>3817.6638176638176</v>
      </c>
      <c r="N380" s="19">
        <f t="shared" si="16"/>
        <v>0</v>
      </c>
    </row>
    <row r="381" spans="2:14" s="87" customFormat="1" x14ac:dyDescent="0.25">
      <c r="B381" s="91">
        <v>43008</v>
      </c>
      <c r="C381" s="172" t="s">
        <v>397</v>
      </c>
      <c r="D381" s="122"/>
      <c r="E381" s="122"/>
      <c r="F381" s="133"/>
      <c r="G381" s="122">
        <v>20383</v>
      </c>
      <c r="H381" s="237"/>
      <c r="I381" s="237"/>
      <c r="J381" s="122"/>
      <c r="K381" s="60">
        <f t="shared" si="17"/>
        <v>-842499.39409999922</v>
      </c>
      <c r="L381" s="237">
        <v>17.510000000000002</v>
      </c>
      <c r="M381" s="19">
        <f t="shared" si="15"/>
        <v>1164.0776699029125</v>
      </c>
      <c r="N381" s="19">
        <f t="shared" si="16"/>
        <v>0</v>
      </c>
    </row>
    <row r="382" spans="2:14" s="87" customFormat="1" x14ac:dyDescent="0.25">
      <c r="B382" s="91">
        <v>43008</v>
      </c>
      <c r="C382" s="172" t="s">
        <v>491</v>
      </c>
      <c r="D382" s="122"/>
      <c r="E382" s="122"/>
      <c r="F382" s="133"/>
      <c r="G382" s="122">
        <v>48000</v>
      </c>
      <c r="H382" s="237"/>
      <c r="I382" s="237"/>
      <c r="J382" s="122">
        <v>9500</v>
      </c>
      <c r="K382" s="60">
        <f t="shared" si="17"/>
        <v>-899999.39409999922</v>
      </c>
      <c r="L382" s="237">
        <v>17.510000000000002</v>
      </c>
      <c r="M382" s="19">
        <f t="shared" si="15"/>
        <v>2741.2906910336947</v>
      </c>
      <c r="N382" s="19">
        <f t="shared" si="16"/>
        <v>542.54711593375214</v>
      </c>
    </row>
    <row r="383" spans="2:14" s="87" customFormat="1" x14ac:dyDescent="0.25">
      <c r="B383" s="91">
        <v>43008</v>
      </c>
      <c r="C383" s="172" t="s">
        <v>481</v>
      </c>
      <c r="D383" s="122"/>
      <c r="E383" s="122"/>
      <c r="F383" s="133"/>
      <c r="G383" s="122"/>
      <c r="H383" s="237"/>
      <c r="I383" s="237">
        <v>37095</v>
      </c>
      <c r="J383" s="122"/>
      <c r="K383" s="60">
        <f t="shared" si="17"/>
        <v>-937094.39409999922</v>
      </c>
      <c r="L383" s="237">
        <v>17.510000000000002</v>
      </c>
      <c r="M383" s="19">
        <f t="shared" si="15"/>
        <v>2118.5037121644773</v>
      </c>
      <c r="N383" s="19">
        <f t="shared" si="16"/>
        <v>0</v>
      </c>
    </row>
    <row r="384" spans="2:14" s="87" customFormat="1" x14ac:dyDescent="0.25">
      <c r="B384" s="91">
        <v>43014</v>
      </c>
      <c r="C384" s="174" t="s">
        <v>85</v>
      </c>
      <c r="D384" s="122"/>
      <c r="E384" s="122"/>
      <c r="F384" s="133"/>
      <c r="G384" s="122"/>
      <c r="H384" s="237"/>
      <c r="I384" s="237"/>
      <c r="J384" s="122">
        <v>5500</v>
      </c>
      <c r="K384" s="60">
        <f t="shared" si="17"/>
        <v>-942594.39409999922</v>
      </c>
      <c r="L384" s="237">
        <v>17.41</v>
      </c>
      <c r="M384" s="19">
        <f t="shared" si="15"/>
        <v>0</v>
      </c>
      <c r="N384" s="19">
        <f t="shared" si="16"/>
        <v>315.91039632395177</v>
      </c>
    </row>
    <row r="385" spans="2:14" s="87" customFormat="1" x14ac:dyDescent="0.25">
      <c r="B385" s="91">
        <v>43014</v>
      </c>
      <c r="C385" s="174" t="s">
        <v>14</v>
      </c>
      <c r="D385" s="122"/>
      <c r="E385" s="122"/>
      <c r="F385" s="133"/>
      <c r="G385" s="122"/>
      <c r="H385" s="237"/>
      <c r="I385" s="237">
        <v>3600</v>
      </c>
      <c r="J385" s="122"/>
      <c r="K385" s="60">
        <f t="shared" si="17"/>
        <v>-946194.39409999922</v>
      </c>
      <c r="L385" s="237">
        <v>17.41</v>
      </c>
      <c r="M385" s="19">
        <f t="shared" si="15"/>
        <v>206.77771395749568</v>
      </c>
      <c r="N385" s="19">
        <f t="shared" si="16"/>
        <v>0</v>
      </c>
    </row>
    <row r="386" spans="2:14" s="87" customFormat="1" x14ac:dyDescent="0.25">
      <c r="B386" s="91">
        <v>43014</v>
      </c>
      <c r="C386" s="174" t="s">
        <v>492</v>
      </c>
      <c r="D386" s="122"/>
      <c r="E386" s="122"/>
      <c r="F386" s="133"/>
      <c r="G386" s="122"/>
      <c r="H386" s="237">
        <v>120000</v>
      </c>
      <c r="I386" s="237"/>
      <c r="J386" s="122"/>
      <c r="K386" s="60">
        <f t="shared" si="17"/>
        <v>-1066194.3940999992</v>
      </c>
      <c r="L386" s="237">
        <v>17.41</v>
      </c>
      <c r="M386" s="19">
        <f t="shared" si="15"/>
        <v>6892.5904652498566</v>
      </c>
      <c r="N386" s="19">
        <f t="shared" si="16"/>
        <v>0</v>
      </c>
    </row>
    <row r="387" spans="2:14" s="87" customFormat="1" x14ac:dyDescent="0.25">
      <c r="B387" s="91">
        <v>43014</v>
      </c>
      <c r="C387" s="174" t="s">
        <v>27</v>
      </c>
      <c r="D387" s="122"/>
      <c r="E387" s="122"/>
      <c r="F387" s="133"/>
      <c r="G387" s="122"/>
      <c r="H387" s="237"/>
      <c r="I387" s="237"/>
      <c r="J387" s="122">
        <v>6000</v>
      </c>
      <c r="K387" s="60">
        <f t="shared" si="17"/>
        <v>-1072194.3940999992</v>
      </c>
      <c r="L387" s="237">
        <v>17.41</v>
      </c>
      <c r="M387" s="19">
        <f t="shared" si="15"/>
        <v>0</v>
      </c>
      <c r="N387" s="19">
        <f t="shared" si="16"/>
        <v>344.6295232624928</v>
      </c>
    </row>
    <row r="388" spans="2:14" s="87" customFormat="1" x14ac:dyDescent="0.25">
      <c r="B388" s="91">
        <v>43022</v>
      </c>
      <c r="C388" s="110" t="s">
        <v>503</v>
      </c>
      <c r="D388" s="122"/>
      <c r="E388" s="122"/>
      <c r="F388" s="133"/>
      <c r="G388" s="122">
        <v>128450</v>
      </c>
      <c r="H388" s="237"/>
      <c r="I388" s="237"/>
      <c r="J388" s="122"/>
      <c r="K388" s="60">
        <f t="shared" si="17"/>
        <v>-1200644.3940999992</v>
      </c>
      <c r="L388" s="237">
        <v>17.5</v>
      </c>
      <c r="M388" s="19">
        <f t="shared" si="15"/>
        <v>7340</v>
      </c>
      <c r="N388" s="19">
        <f t="shared" si="16"/>
        <v>0</v>
      </c>
    </row>
    <row r="389" spans="2:14" s="87" customFormat="1" x14ac:dyDescent="0.25">
      <c r="B389" s="91">
        <v>43029</v>
      </c>
      <c r="C389" s="5" t="s">
        <v>516</v>
      </c>
      <c r="D389" s="122"/>
      <c r="E389" s="122"/>
      <c r="F389" s="133"/>
      <c r="G389" s="122">
        <v>53000</v>
      </c>
      <c r="H389" s="237"/>
      <c r="I389" s="237"/>
      <c r="J389" s="122"/>
      <c r="K389" s="60">
        <f t="shared" si="17"/>
        <v>-1253644.3940999992</v>
      </c>
      <c r="L389" s="237">
        <v>17.61</v>
      </c>
      <c r="M389" s="19">
        <f t="shared" si="15"/>
        <v>3009.6536059057353</v>
      </c>
      <c r="N389" s="19">
        <f t="shared" si="16"/>
        <v>0</v>
      </c>
    </row>
    <row r="390" spans="2:14" s="87" customFormat="1" x14ac:dyDescent="0.25">
      <c r="B390" s="91">
        <v>43029</v>
      </c>
      <c r="C390" s="5" t="s">
        <v>517</v>
      </c>
      <c r="D390" s="122"/>
      <c r="E390" s="122"/>
      <c r="F390" s="133"/>
      <c r="G390" s="122"/>
      <c r="H390" s="237">
        <v>100000</v>
      </c>
      <c r="I390" s="237"/>
      <c r="J390" s="122"/>
      <c r="K390" s="60">
        <f t="shared" si="17"/>
        <v>-1353644.3940999992</v>
      </c>
      <c r="L390" s="237">
        <v>17.61</v>
      </c>
      <c r="M390" s="19">
        <f t="shared" si="15"/>
        <v>5678.5917092561049</v>
      </c>
      <c r="N390" s="19">
        <f t="shared" si="16"/>
        <v>0</v>
      </c>
    </row>
    <row r="391" spans="2:14" s="87" customFormat="1" x14ac:dyDescent="0.25">
      <c r="B391" s="91">
        <v>43033</v>
      </c>
      <c r="C391" s="5" t="s">
        <v>542</v>
      </c>
      <c r="D391" s="68">
        <f>+F391/E391</f>
        <v>28280.542986425338</v>
      </c>
      <c r="E391" s="122">
        <v>17.68</v>
      </c>
      <c r="F391" s="133">
        <v>500000</v>
      </c>
      <c r="G391" s="122"/>
      <c r="H391" s="237"/>
      <c r="I391" s="237"/>
      <c r="J391" s="122"/>
      <c r="K391" s="60">
        <f t="shared" si="17"/>
        <v>-853644.39409999922</v>
      </c>
      <c r="L391" s="237">
        <v>17.7</v>
      </c>
      <c r="M391" s="19">
        <f t="shared" ref="M391:M454" si="18">(G391+H391+I391)/L391</f>
        <v>0</v>
      </c>
      <c r="N391" s="19">
        <f t="shared" ref="N391:N454" si="19">+J391/L391</f>
        <v>0</v>
      </c>
    </row>
    <row r="392" spans="2:14" s="87" customFormat="1" x14ac:dyDescent="0.25">
      <c r="B392" s="91">
        <v>43036</v>
      </c>
      <c r="C392" s="110" t="s">
        <v>541</v>
      </c>
      <c r="D392" s="122"/>
      <c r="E392" s="122"/>
      <c r="F392" s="133"/>
      <c r="G392" s="122">
        <v>49400</v>
      </c>
      <c r="H392" s="237"/>
      <c r="I392" s="237"/>
      <c r="J392" s="122"/>
      <c r="K392" s="60">
        <f t="shared" ref="K392:K482" si="20">+K391+F392-G392-J392-H392-I392</f>
        <v>-903044.39409999922</v>
      </c>
      <c r="L392" s="237">
        <v>17.62</v>
      </c>
      <c r="M392" s="19">
        <f t="shared" si="18"/>
        <v>2803.6322360953459</v>
      </c>
      <c r="N392" s="19">
        <f t="shared" si="19"/>
        <v>0</v>
      </c>
    </row>
    <row r="393" spans="2:14" s="87" customFormat="1" x14ac:dyDescent="0.25">
      <c r="B393" s="91">
        <v>43042</v>
      </c>
      <c r="C393" s="5" t="s">
        <v>561</v>
      </c>
      <c r="D393" s="122"/>
      <c r="E393" s="122"/>
      <c r="F393" s="133"/>
      <c r="G393" s="122">
        <v>22000</v>
      </c>
      <c r="H393" s="237"/>
      <c r="I393" s="237"/>
      <c r="J393" s="122"/>
      <c r="K393" s="60">
        <f t="shared" si="20"/>
        <v>-925044.39409999922</v>
      </c>
      <c r="L393" s="237">
        <v>17.61</v>
      </c>
      <c r="M393" s="19">
        <f t="shared" si="18"/>
        <v>1249.2901760363429</v>
      </c>
      <c r="N393" s="19">
        <f t="shared" si="19"/>
        <v>0</v>
      </c>
    </row>
    <row r="394" spans="2:14" s="87" customFormat="1" x14ac:dyDescent="0.25">
      <c r="B394" s="91">
        <v>43042</v>
      </c>
      <c r="C394" s="5" t="s">
        <v>7</v>
      </c>
      <c r="D394" s="122"/>
      <c r="E394" s="122"/>
      <c r="F394" s="133"/>
      <c r="G394" s="122">
        <v>39065</v>
      </c>
      <c r="H394" s="237"/>
      <c r="I394" s="237"/>
      <c r="J394" s="122"/>
      <c r="K394" s="60">
        <f t="shared" si="20"/>
        <v>-964109.39409999922</v>
      </c>
      <c r="L394" s="237">
        <v>17.61</v>
      </c>
      <c r="M394" s="19">
        <f t="shared" si="18"/>
        <v>2218.3418512208973</v>
      </c>
      <c r="N394" s="19">
        <f t="shared" si="19"/>
        <v>0</v>
      </c>
    </row>
    <row r="395" spans="2:14" s="87" customFormat="1" x14ac:dyDescent="0.25">
      <c r="B395" s="91">
        <v>43049</v>
      </c>
      <c r="C395" s="5" t="s">
        <v>563</v>
      </c>
      <c r="D395" s="122"/>
      <c r="E395" s="122"/>
      <c r="F395" s="133"/>
      <c r="G395" s="122"/>
      <c r="H395" s="237"/>
      <c r="I395" s="237">
        <v>4800</v>
      </c>
      <c r="J395" s="122"/>
      <c r="K395" s="60">
        <f t="shared" si="20"/>
        <v>-968909.39409999922</v>
      </c>
      <c r="L395" s="237">
        <v>17.510000000000002</v>
      </c>
      <c r="M395" s="19">
        <f t="shared" si="18"/>
        <v>274.12906910336949</v>
      </c>
      <c r="N395" s="19">
        <f t="shared" si="19"/>
        <v>0</v>
      </c>
    </row>
    <row r="396" spans="2:14" s="87" customFormat="1" x14ac:dyDescent="0.25">
      <c r="B396" s="91">
        <v>43049</v>
      </c>
      <c r="C396" s="5" t="s">
        <v>27</v>
      </c>
      <c r="D396" s="122"/>
      <c r="E396" s="122"/>
      <c r="F396" s="133"/>
      <c r="G396" s="122"/>
      <c r="H396" s="237"/>
      <c r="I396" s="237"/>
      <c r="J396" s="122">
        <v>9000</v>
      </c>
      <c r="K396" s="60">
        <f t="shared" si="20"/>
        <v>-977909.39409999922</v>
      </c>
      <c r="L396" s="237">
        <v>17.510000000000002</v>
      </c>
      <c r="M396" s="19">
        <f t="shared" si="18"/>
        <v>0</v>
      </c>
      <c r="N396" s="19">
        <f t="shared" si="19"/>
        <v>513.99200456881772</v>
      </c>
    </row>
    <row r="397" spans="2:14" s="87" customFormat="1" x14ac:dyDescent="0.25">
      <c r="B397" s="91">
        <v>43049</v>
      </c>
      <c r="C397" s="5" t="s">
        <v>564</v>
      </c>
      <c r="D397" s="122"/>
      <c r="E397" s="122"/>
      <c r="F397" s="133"/>
      <c r="G397" s="122">
        <v>61203</v>
      </c>
      <c r="H397" s="237"/>
      <c r="I397" s="237"/>
      <c r="J397" s="122"/>
      <c r="K397" s="60">
        <f t="shared" si="20"/>
        <v>-1039112.3940999992</v>
      </c>
      <c r="L397" s="237">
        <v>17.510000000000002</v>
      </c>
      <c r="M397" s="19">
        <f t="shared" si="18"/>
        <v>3495.3169617361505</v>
      </c>
      <c r="N397" s="19">
        <f t="shared" si="19"/>
        <v>0</v>
      </c>
    </row>
    <row r="398" spans="2:14" s="87" customFormat="1" x14ac:dyDescent="0.25">
      <c r="B398" s="91">
        <v>43053</v>
      </c>
      <c r="C398" s="5" t="s">
        <v>213</v>
      </c>
      <c r="D398" s="68">
        <v>25000</v>
      </c>
      <c r="E398" s="122">
        <v>17.670000000000002</v>
      </c>
      <c r="F398" s="133">
        <f>+D398*E398</f>
        <v>441750.00000000006</v>
      </c>
      <c r="G398" s="122"/>
      <c r="H398" s="237"/>
      <c r="I398" s="237"/>
      <c r="J398" s="122"/>
      <c r="K398" s="60">
        <f t="shared" si="20"/>
        <v>-597362.39409999922</v>
      </c>
      <c r="L398" s="237">
        <v>17.670000000000002</v>
      </c>
      <c r="M398" s="19">
        <f t="shared" si="18"/>
        <v>0</v>
      </c>
      <c r="N398" s="19">
        <f t="shared" si="19"/>
        <v>0</v>
      </c>
    </row>
    <row r="399" spans="2:14" s="87" customFormat="1" x14ac:dyDescent="0.25">
      <c r="B399" s="91">
        <v>43063</v>
      </c>
      <c r="C399" s="5" t="s">
        <v>397</v>
      </c>
      <c r="D399" s="122"/>
      <c r="E399" s="122"/>
      <c r="F399" s="133"/>
      <c r="G399" s="122">
        <v>1293</v>
      </c>
      <c r="H399" s="237"/>
      <c r="I399" s="237"/>
      <c r="J399" s="122"/>
      <c r="K399" s="60">
        <f t="shared" si="20"/>
        <v>-598655.39409999922</v>
      </c>
      <c r="L399" s="237">
        <v>17.77</v>
      </c>
      <c r="M399" s="19">
        <f t="shared" si="18"/>
        <v>72.763083849184014</v>
      </c>
      <c r="N399" s="19">
        <f t="shared" si="19"/>
        <v>0</v>
      </c>
    </row>
    <row r="400" spans="2:14" s="87" customFormat="1" x14ac:dyDescent="0.25">
      <c r="B400" s="91">
        <v>43063</v>
      </c>
      <c r="C400" s="5" t="s">
        <v>516</v>
      </c>
      <c r="D400" s="122"/>
      <c r="E400" s="122"/>
      <c r="F400" s="133"/>
      <c r="G400" s="122">
        <v>35600</v>
      </c>
      <c r="H400" s="237"/>
      <c r="I400" s="237"/>
      <c r="J400" s="122"/>
      <c r="K400" s="60">
        <f t="shared" si="20"/>
        <v>-634255.39409999922</v>
      </c>
      <c r="L400" s="237">
        <v>17.77</v>
      </c>
      <c r="M400" s="19">
        <f t="shared" si="18"/>
        <v>2003.3764772087789</v>
      </c>
      <c r="N400" s="19">
        <f t="shared" si="19"/>
        <v>0</v>
      </c>
    </row>
    <row r="401" spans="2:14" s="87" customFormat="1" x14ac:dyDescent="0.25">
      <c r="B401" s="91">
        <v>43063</v>
      </c>
      <c r="C401" s="5" t="s">
        <v>289</v>
      </c>
      <c r="D401" s="122"/>
      <c r="E401" s="122"/>
      <c r="F401" s="133"/>
      <c r="G401" s="122">
        <v>12700</v>
      </c>
      <c r="H401" s="237"/>
      <c r="I401" s="237"/>
      <c r="J401" s="122"/>
      <c r="K401" s="60">
        <f t="shared" si="20"/>
        <v>-646955.39409999922</v>
      </c>
      <c r="L401" s="237">
        <v>17.77</v>
      </c>
      <c r="M401" s="19">
        <f t="shared" si="18"/>
        <v>714.68767585818796</v>
      </c>
      <c r="N401" s="19">
        <f t="shared" si="19"/>
        <v>0</v>
      </c>
    </row>
    <row r="402" spans="2:14" s="87" customFormat="1" x14ac:dyDescent="0.25">
      <c r="B402" s="91">
        <v>43063</v>
      </c>
      <c r="C402" s="5" t="s">
        <v>574</v>
      </c>
      <c r="D402" s="122"/>
      <c r="E402" s="122"/>
      <c r="F402" s="133"/>
      <c r="G402" s="122"/>
      <c r="H402" s="237">
        <v>445000</v>
      </c>
      <c r="I402" s="237"/>
      <c r="J402" s="122"/>
      <c r="K402" s="60">
        <f t="shared" si="20"/>
        <v>-1091955.3940999992</v>
      </c>
      <c r="L402" s="237">
        <v>17.77</v>
      </c>
      <c r="M402" s="19">
        <f t="shared" si="18"/>
        <v>25042.205965109737</v>
      </c>
      <c r="N402" s="19">
        <f t="shared" si="19"/>
        <v>0</v>
      </c>
    </row>
    <row r="403" spans="2:14" s="87" customFormat="1" x14ac:dyDescent="0.25">
      <c r="B403" s="91">
        <v>43063</v>
      </c>
      <c r="C403" s="5" t="s">
        <v>573</v>
      </c>
      <c r="D403" s="122"/>
      <c r="E403" s="122"/>
      <c r="F403" s="133"/>
      <c r="G403" s="122">
        <v>68000</v>
      </c>
      <c r="H403" s="237"/>
      <c r="I403" s="237"/>
      <c r="J403" s="122"/>
      <c r="K403" s="60">
        <f t="shared" si="20"/>
        <v>-1159955.3940999992</v>
      </c>
      <c r="L403" s="237">
        <v>17.77</v>
      </c>
      <c r="M403" s="19">
        <f t="shared" si="18"/>
        <v>3826.6741699493527</v>
      </c>
      <c r="N403" s="19">
        <f t="shared" si="19"/>
        <v>0</v>
      </c>
    </row>
    <row r="404" spans="2:14" s="87" customFormat="1" x14ac:dyDescent="0.25">
      <c r="B404" s="91">
        <v>43070</v>
      </c>
      <c r="C404" s="5" t="s">
        <v>397</v>
      </c>
      <c r="D404" s="122"/>
      <c r="E404" s="122"/>
      <c r="F404" s="133"/>
      <c r="G404" s="122">
        <v>16620</v>
      </c>
      <c r="H404" s="237"/>
      <c r="I404" s="237"/>
      <c r="J404" s="122"/>
      <c r="K404" s="60">
        <f t="shared" si="20"/>
        <v>-1176575.3940999992</v>
      </c>
      <c r="L404" s="237">
        <v>17.61</v>
      </c>
      <c r="M404" s="19">
        <f t="shared" si="18"/>
        <v>943.78194207836464</v>
      </c>
      <c r="N404" s="19">
        <f t="shared" si="19"/>
        <v>0</v>
      </c>
    </row>
    <row r="405" spans="2:14" s="87" customFormat="1" x14ac:dyDescent="0.25">
      <c r="B405" s="91">
        <v>43070</v>
      </c>
      <c r="C405" s="5" t="s">
        <v>589</v>
      </c>
      <c r="D405" s="122"/>
      <c r="E405" s="122"/>
      <c r="F405" s="133"/>
      <c r="G405" s="122">
        <v>28600</v>
      </c>
      <c r="H405" s="237"/>
      <c r="I405" s="237"/>
      <c r="J405" s="122"/>
      <c r="K405" s="60">
        <f t="shared" si="20"/>
        <v>-1205175.3940999992</v>
      </c>
      <c r="L405" s="237">
        <v>17.61</v>
      </c>
      <c r="M405" s="19">
        <f t="shared" si="18"/>
        <v>1624.077228847246</v>
      </c>
      <c r="N405" s="19">
        <f t="shared" si="19"/>
        <v>0</v>
      </c>
    </row>
    <row r="406" spans="2:14" s="87" customFormat="1" x14ac:dyDescent="0.25">
      <c r="B406" s="91">
        <v>43078</v>
      </c>
      <c r="C406" s="220" t="s">
        <v>34</v>
      </c>
      <c r="D406" s="122"/>
      <c r="E406" s="122"/>
      <c r="F406" s="133"/>
      <c r="G406" s="122"/>
      <c r="H406" s="237"/>
      <c r="I406" s="237">
        <v>5600</v>
      </c>
      <c r="J406" s="122"/>
      <c r="K406" s="60">
        <f t="shared" si="20"/>
        <v>-1210775.3940999992</v>
      </c>
      <c r="L406" s="237">
        <v>17.48</v>
      </c>
      <c r="M406" s="19">
        <f t="shared" si="18"/>
        <v>320.36613272311212</v>
      </c>
      <c r="N406" s="19">
        <f t="shared" si="19"/>
        <v>0</v>
      </c>
    </row>
    <row r="407" spans="2:14" s="87" customFormat="1" x14ac:dyDescent="0.25">
      <c r="B407" s="91">
        <v>43078</v>
      </c>
      <c r="C407" s="220" t="s">
        <v>603</v>
      </c>
      <c r="D407" s="122"/>
      <c r="E407" s="122"/>
      <c r="F407" s="133"/>
      <c r="G407" s="122"/>
      <c r="H407" s="237">
        <v>100000</v>
      </c>
      <c r="I407" s="237"/>
      <c r="J407" s="122"/>
      <c r="K407" s="60">
        <f t="shared" si="20"/>
        <v>-1310775.3940999992</v>
      </c>
      <c r="L407" s="237">
        <v>17.48</v>
      </c>
      <c r="M407" s="19">
        <f t="shared" si="18"/>
        <v>5720.8237986270024</v>
      </c>
      <c r="N407" s="19">
        <f t="shared" si="19"/>
        <v>0</v>
      </c>
    </row>
    <row r="408" spans="2:14" s="87" customFormat="1" x14ac:dyDescent="0.25">
      <c r="B408" s="91">
        <v>43078</v>
      </c>
      <c r="C408" s="220" t="s">
        <v>27</v>
      </c>
      <c r="D408" s="122"/>
      <c r="E408" s="122"/>
      <c r="F408" s="133"/>
      <c r="G408" s="122"/>
      <c r="H408" s="237"/>
      <c r="I408" s="237"/>
      <c r="J408" s="122">
        <v>9000</v>
      </c>
      <c r="K408" s="60">
        <f t="shared" si="20"/>
        <v>-1319775.3940999992</v>
      </c>
      <c r="L408" s="237">
        <v>17.48</v>
      </c>
      <c r="M408" s="19">
        <f t="shared" si="18"/>
        <v>0</v>
      </c>
      <c r="N408" s="19">
        <f t="shared" si="19"/>
        <v>514.87414187643014</v>
      </c>
    </row>
    <row r="409" spans="2:14" s="87" customFormat="1" x14ac:dyDescent="0.25">
      <c r="B409" s="91">
        <v>43078</v>
      </c>
      <c r="C409" s="220" t="s">
        <v>604</v>
      </c>
      <c r="D409" s="122"/>
      <c r="E409" s="122"/>
      <c r="F409" s="133"/>
      <c r="G409" s="122">
        <v>36700</v>
      </c>
      <c r="H409" s="237"/>
      <c r="I409" s="237"/>
      <c r="J409" s="122"/>
      <c r="K409" s="60">
        <f t="shared" si="20"/>
        <v>-1356475.3940999992</v>
      </c>
      <c r="L409" s="237">
        <v>17.48</v>
      </c>
      <c r="M409" s="19">
        <f t="shared" si="18"/>
        <v>2099.5423340961097</v>
      </c>
      <c r="N409" s="19">
        <f t="shared" si="19"/>
        <v>0</v>
      </c>
    </row>
    <row r="410" spans="2:14" s="87" customFormat="1" x14ac:dyDescent="0.25">
      <c r="B410" s="11">
        <v>43085</v>
      </c>
      <c r="C410" s="110" t="s">
        <v>182</v>
      </c>
      <c r="D410" s="122"/>
      <c r="E410" s="122"/>
      <c r="F410" s="133"/>
      <c r="G410" s="122">
        <v>665</v>
      </c>
      <c r="H410" s="237"/>
      <c r="I410" s="237"/>
      <c r="J410" s="122"/>
      <c r="K410" s="60">
        <f t="shared" si="20"/>
        <v>-1357140.3940999992</v>
      </c>
      <c r="L410" s="237">
        <v>17.690000000000001</v>
      </c>
      <c r="M410" s="19">
        <f t="shared" si="18"/>
        <v>37.591859807801015</v>
      </c>
      <c r="N410" s="19">
        <f t="shared" si="19"/>
        <v>0</v>
      </c>
    </row>
    <row r="411" spans="2:14" s="87" customFormat="1" x14ac:dyDescent="0.25">
      <c r="B411" s="91">
        <v>43089</v>
      </c>
      <c r="C411" s="173" t="s">
        <v>252</v>
      </c>
      <c r="D411" s="90">
        <v>82600</v>
      </c>
      <c r="E411" s="237">
        <v>17.670000000000002</v>
      </c>
      <c r="F411" s="133">
        <f>+D411*E411</f>
        <v>1459542.0000000002</v>
      </c>
      <c r="G411" s="237"/>
      <c r="H411" s="237"/>
      <c r="I411" s="237"/>
      <c r="J411" s="237"/>
      <c r="K411" s="60">
        <f t="shared" si="20"/>
        <v>102401.60590000101</v>
      </c>
      <c r="L411" s="237">
        <v>17.66</v>
      </c>
      <c r="M411" s="19">
        <f t="shared" si="18"/>
        <v>0</v>
      </c>
      <c r="N411" s="19">
        <f t="shared" si="19"/>
        <v>0</v>
      </c>
    </row>
    <row r="412" spans="2:14" s="87" customFormat="1" x14ac:dyDescent="0.25">
      <c r="B412" s="91">
        <v>43092</v>
      </c>
      <c r="C412" s="173" t="s">
        <v>644</v>
      </c>
      <c r="D412" s="237"/>
      <c r="E412" s="237"/>
      <c r="F412" s="133"/>
      <c r="G412" s="237"/>
      <c r="H412" s="237">
        <v>619500</v>
      </c>
      <c r="I412" s="237"/>
      <c r="J412" s="237"/>
      <c r="K412" s="60">
        <f t="shared" si="20"/>
        <v>-517098.39409999899</v>
      </c>
      <c r="L412" s="237">
        <v>18.07</v>
      </c>
      <c r="M412" s="19">
        <f t="shared" si="18"/>
        <v>34283.342556723852</v>
      </c>
      <c r="N412" s="19">
        <f t="shared" si="19"/>
        <v>0</v>
      </c>
    </row>
    <row r="413" spans="2:14" s="87" customFormat="1" x14ac:dyDescent="0.25">
      <c r="B413" s="91">
        <v>43092</v>
      </c>
      <c r="C413" s="5" t="s">
        <v>625</v>
      </c>
      <c r="D413" s="122"/>
      <c r="E413" s="122"/>
      <c r="F413" s="133"/>
      <c r="G413" s="122">
        <v>5885</v>
      </c>
      <c r="H413" s="237"/>
      <c r="I413" s="237"/>
      <c r="J413" s="122"/>
      <c r="K413" s="60">
        <f t="shared" si="20"/>
        <v>-522983.39409999899</v>
      </c>
      <c r="L413" s="237">
        <v>18.07</v>
      </c>
      <c r="M413" s="19">
        <f t="shared" si="18"/>
        <v>325.67791920309907</v>
      </c>
      <c r="N413" s="19">
        <f t="shared" si="19"/>
        <v>0</v>
      </c>
    </row>
    <row r="414" spans="2:14" s="87" customFormat="1" x14ac:dyDescent="0.25">
      <c r="B414" s="91">
        <v>43099</v>
      </c>
      <c r="C414" s="5" t="s">
        <v>654</v>
      </c>
      <c r="D414" s="237"/>
      <c r="E414" s="237"/>
      <c r="F414" s="133"/>
      <c r="G414" s="237"/>
      <c r="H414" s="237"/>
      <c r="I414" s="237"/>
      <c r="J414" s="237">
        <v>35000</v>
      </c>
      <c r="K414" s="60">
        <f t="shared" si="20"/>
        <v>-557983.39409999899</v>
      </c>
      <c r="L414" s="237">
        <v>18.899999999999999</v>
      </c>
      <c r="M414" s="19">
        <f t="shared" si="18"/>
        <v>0</v>
      </c>
      <c r="N414" s="19">
        <f t="shared" si="19"/>
        <v>1851.851851851852</v>
      </c>
    </row>
    <row r="415" spans="2:14" s="87" customFormat="1" x14ac:dyDescent="0.25">
      <c r="B415" s="91">
        <v>43099</v>
      </c>
      <c r="C415" s="5" t="s">
        <v>657</v>
      </c>
      <c r="D415" s="237"/>
      <c r="E415" s="237"/>
      <c r="F415" s="133"/>
      <c r="G415" s="237"/>
      <c r="H415" s="237">
        <v>189000</v>
      </c>
      <c r="I415" s="237"/>
      <c r="J415" s="237"/>
      <c r="K415" s="60">
        <f t="shared" si="20"/>
        <v>-746983.39409999899</v>
      </c>
      <c r="L415" s="237">
        <v>18.899999999999999</v>
      </c>
      <c r="M415" s="19">
        <f t="shared" si="18"/>
        <v>10000</v>
      </c>
      <c r="N415" s="19">
        <f t="shared" si="19"/>
        <v>0</v>
      </c>
    </row>
    <row r="416" spans="2:14" s="87" customFormat="1" x14ac:dyDescent="0.25">
      <c r="B416" s="91">
        <v>43099</v>
      </c>
      <c r="C416" s="5" t="s">
        <v>655</v>
      </c>
      <c r="D416" s="237"/>
      <c r="E416" s="237"/>
      <c r="F416" s="133"/>
      <c r="G416" s="237">
        <v>12000</v>
      </c>
      <c r="H416" s="237"/>
      <c r="I416" s="237"/>
      <c r="J416" s="237"/>
      <c r="K416" s="60">
        <f t="shared" si="20"/>
        <v>-758983.39409999899</v>
      </c>
      <c r="L416" s="237">
        <v>18.899999999999999</v>
      </c>
      <c r="M416" s="19">
        <f t="shared" si="18"/>
        <v>634.92063492063494</v>
      </c>
      <c r="N416" s="19">
        <f t="shared" si="19"/>
        <v>0</v>
      </c>
    </row>
    <row r="417" spans="2:14" s="87" customFormat="1" x14ac:dyDescent="0.25">
      <c r="B417" s="91">
        <v>43099</v>
      </c>
      <c r="C417" s="5" t="s">
        <v>656</v>
      </c>
      <c r="D417" s="237"/>
      <c r="E417" s="237"/>
      <c r="F417" s="133"/>
      <c r="G417" s="237"/>
      <c r="H417" s="237">
        <v>8000</v>
      </c>
      <c r="I417" s="237"/>
      <c r="J417" s="237"/>
      <c r="K417" s="60">
        <f t="shared" si="20"/>
        <v>-766983.39409999899</v>
      </c>
      <c r="L417" s="237">
        <v>18.88</v>
      </c>
      <c r="M417" s="19">
        <f t="shared" si="18"/>
        <v>423.72881355932208</v>
      </c>
      <c r="N417" s="19">
        <f t="shared" si="19"/>
        <v>0</v>
      </c>
    </row>
    <row r="418" spans="2:14" s="87" customFormat="1" x14ac:dyDescent="0.25">
      <c r="B418" s="91">
        <v>43106</v>
      </c>
      <c r="C418" s="5" t="s">
        <v>658</v>
      </c>
      <c r="D418" s="237"/>
      <c r="E418" s="237"/>
      <c r="F418" s="133"/>
      <c r="G418" s="237">
        <v>800</v>
      </c>
      <c r="H418" s="237"/>
      <c r="I418" s="237"/>
      <c r="J418" s="237"/>
      <c r="K418" s="60">
        <f t="shared" si="20"/>
        <v>-767783.39409999899</v>
      </c>
      <c r="L418" s="237">
        <v>19.05</v>
      </c>
      <c r="M418" s="19">
        <f t="shared" si="18"/>
        <v>41.99475065616798</v>
      </c>
      <c r="N418" s="19">
        <f t="shared" si="19"/>
        <v>0</v>
      </c>
    </row>
    <row r="419" spans="2:14" s="87" customFormat="1" x14ac:dyDescent="0.25">
      <c r="B419" s="91">
        <v>43106</v>
      </c>
      <c r="C419" s="5" t="s">
        <v>27</v>
      </c>
      <c r="D419" s="237"/>
      <c r="E419" s="237"/>
      <c r="F419" s="133"/>
      <c r="G419" s="237"/>
      <c r="H419" s="237"/>
      <c r="I419" s="237"/>
      <c r="J419" s="237">
        <v>9000</v>
      </c>
      <c r="K419" s="60">
        <f t="shared" si="20"/>
        <v>-776783.39409999899</v>
      </c>
      <c r="L419" s="237">
        <v>19.05</v>
      </c>
      <c r="M419" s="19">
        <f t="shared" si="18"/>
        <v>0</v>
      </c>
      <c r="N419" s="19">
        <f t="shared" si="19"/>
        <v>472.44094488188972</v>
      </c>
    </row>
    <row r="420" spans="2:14" s="87" customFormat="1" x14ac:dyDescent="0.25">
      <c r="B420" s="91">
        <v>43106</v>
      </c>
      <c r="C420" s="5" t="s">
        <v>36</v>
      </c>
      <c r="D420" s="237"/>
      <c r="E420" s="237"/>
      <c r="F420" s="133"/>
      <c r="G420" s="237">
        <v>4872</v>
      </c>
      <c r="H420" s="237"/>
      <c r="I420" s="237"/>
      <c r="J420" s="237"/>
      <c r="K420" s="60">
        <f t="shared" si="20"/>
        <v>-781655.39409999899</v>
      </c>
      <c r="L420" s="237">
        <v>19.05</v>
      </c>
      <c r="M420" s="19">
        <f t="shared" si="18"/>
        <v>255.74803149606299</v>
      </c>
      <c r="N420" s="19">
        <f t="shared" si="19"/>
        <v>0</v>
      </c>
    </row>
    <row r="421" spans="2:14" s="87" customFormat="1" x14ac:dyDescent="0.25">
      <c r="B421" s="91">
        <v>43106</v>
      </c>
      <c r="C421" s="5" t="s">
        <v>659</v>
      </c>
      <c r="D421" s="237"/>
      <c r="E421" s="237"/>
      <c r="F421" s="133"/>
      <c r="G421" s="237">
        <v>10850</v>
      </c>
      <c r="H421" s="237"/>
      <c r="I421" s="237"/>
      <c r="J421" s="237"/>
      <c r="K421" s="60">
        <f t="shared" si="20"/>
        <v>-792505.39409999899</v>
      </c>
      <c r="L421" s="237">
        <v>19.05</v>
      </c>
      <c r="M421" s="19">
        <f t="shared" si="18"/>
        <v>569.5538057742782</v>
      </c>
      <c r="N421" s="19">
        <f t="shared" si="19"/>
        <v>0</v>
      </c>
    </row>
    <row r="422" spans="2:14" s="87" customFormat="1" x14ac:dyDescent="0.25">
      <c r="B422" s="91">
        <v>43113</v>
      </c>
      <c r="C422" s="5" t="s">
        <v>694</v>
      </c>
      <c r="D422" s="237"/>
      <c r="E422" s="237"/>
      <c r="F422" s="133"/>
      <c r="G422" s="237"/>
      <c r="H422" s="237">
        <v>380000</v>
      </c>
      <c r="I422" s="237"/>
      <c r="J422" s="237"/>
      <c r="K422" s="60">
        <f t="shared" si="20"/>
        <v>-1172505.394099999</v>
      </c>
      <c r="L422" s="237">
        <v>19.14</v>
      </c>
      <c r="M422" s="19">
        <f t="shared" si="18"/>
        <v>19853.709508881922</v>
      </c>
      <c r="N422" s="19">
        <f t="shared" si="19"/>
        <v>0</v>
      </c>
    </row>
    <row r="423" spans="2:14" s="87" customFormat="1" x14ac:dyDescent="0.25">
      <c r="B423" s="91">
        <v>43113</v>
      </c>
      <c r="C423" s="5" t="s">
        <v>693</v>
      </c>
      <c r="D423" s="237"/>
      <c r="E423" s="237"/>
      <c r="F423" s="133"/>
      <c r="G423" s="237">
        <v>20000</v>
      </c>
      <c r="H423" s="237"/>
      <c r="I423" s="237"/>
      <c r="J423" s="237"/>
      <c r="K423" s="60">
        <f t="shared" si="20"/>
        <v>-1192505.394099999</v>
      </c>
      <c r="L423" s="237">
        <v>19.14</v>
      </c>
      <c r="M423" s="19">
        <f t="shared" si="18"/>
        <v>1044.932079414838</v>
      </c>
      <c r="N423" s="19">
        <f t="shared" si="19"/>
        <v>0</v>
      </c>
    </row>
    <row r="424" spans="2:14" s="87" customFormat="1" x14ac:dyDescent="0.25">
      <c r="B424" s="91">
        <v>43118</v>
      </c>
      <c r="C424" s="5" t="s">
        <v>252</v>
      </c>
      <c r="D424" s="237">
        <v>160000</v>
      </c>
      <c r="E424" s="237">
        <v>19.2</v>
      </c>
      <c r="F424" s="133">
        <f>+D424*E424</f>
        <v>3072000</v>
      </c>
      <c r="G424" s="237"/>
      <c r="H424" s="237"/>
      <c r="I424" s="237"/>
      <c r="J424" s="237"/>
      <c r="K424" s="60">
        <f t="shared" si="20"/>
        <v>1879494.605900001</v>
      </c>
      <c r="L424" s="237">
        <v>19.29</v>
      </c>
      <c r="M424" s="19">
        <f t="shared" si="18"/>
        <v>0</v>
      </c>
      <c r="N424" s="19">
        <f t="shared" si="19"/>
        <v>0</v>
      </c>
    </row>
    <row r="425" spans="2:14" s="87" customFormat="1" x14ac:dyDescent="0.25">
      <c r="B425" s="91">
        <v>43120</v>
      </c>
      <c r="C425" s="5" t="s">
        <v>702</v>
      </c>
      <c r="D425" s="237"/>
      <c r="E425" s="237"/>
      <c r="F425" s="133"/>
      <c r="G425" s="237">
        <v>21800</v>
      </c>
      <c r="H425" s="237"/>
      <c r="I425" s="237"/>
      <c r="J425" s="237"/>
      <c r="K425" s="60">
        <f t="shared" si="20"/>
        <v>1857694.605900001</v>
      </c>
      <c r="L425" s="237">
        <v>19.29</v>
      </c>
      <c r="M425" s="19">
        <f t="shared" si="18"/>
        <v>1130.1192327630897</v>
      </c>
      <c r="N425" s="19">
        <f t="shared" si="19"/>
        <v>0</v>
      </c>
    </row>
    <row r="426" spans="2:14" s="87" customFormat="1" x14ac:dyDescent="0.25">
      <c r="B426" s="91">
        <v>43120</v>
      </c>
      <c r="C426" s="5" t="s">
        <v>694</v>
      </c>
      <c r="D426" s="237"/>
      <c r="E426" s="237"/>
      <c r="F426" s="133"/>
      <c r="G426" s="237"/>
      <c r="H426" s="237">
        <v>386000</v>
      </c>
      <c r="I426" s="237"/>
      <c r="J426" s="237"/>
      <c r="K426" s="60">
        <f t="shared" si="20"/>
        <v>1471694.605900001</v>
      </c>
      <c r="L426" s="237">
        <v>19.29</v>
      </c>
      <c r="M426" s="19">
        <f t="shared" si="18"/>
        <v>20010.368066355626</v>
      </c>
      <c r="N426" s="19">
        <f t="shared" si="19"/>
        <v>0</v>
      </c>
    </row>
    <row r="427" spans="2:14" s="87" customFormat="1" x14ac:dyDescent="0.25">
      <c r="B427" s="91">
        <v>43120</v>
      </c>
      <c r="C427" s="5" t="s">
        <v>208</v>
      </c>
      <c r="D427" s="237"/>
      <c r="E427" s="237"/>
      <c r="F427" s="133"/>
      <c r="G427" s="237"/>
      <c r="H427" s="237">
        <v>15000</v>
      </c>
      <c r="I427" s="237"/>
      <c r="J427" s="237"/>
      <c r="K427" s="60">
        <f t="shared" si="20"/>
        <v>1456694.605900001</v>
      </c>
      <c r="L427" s="237">
        <v>19.29</v>
      </c>
      <c r="M427" s="19">
        <f t="shared" si="18"/>
        <v>777.60497667185075</v>
      </c>
      <c r="N427" s="19">
        <f t="shared" si="19"/>
        <v>0</v>
      </c>
    </row>
    <row r="428" spans="2:14" s="87" customFormat="1" x14ac:dyDescent="0.25">
      <c r="B428" s="91">
        <v>43130</v>
      </c>
      <c r="C428" s="5" t="s">
        <v>711</v>
      </c>
      <c r="D428" s="237"/>
      <c r="E428" s="237"/>
      <c r="F428" s="133"/>
      <c r="G428" s="237">
        <v>50000</v>
      </c>
      <c r="H428" s="237"/>
      <c r="I428" s="237"/>
      <c r="J428" s="237"/>
      <c r="K428" s="60">
        <f t="shared" si="20"/>
        <v>1406694.605900001</v>
      </c>
      <c r="L428" s="237">
        <v>19.63</v>
      </c>
      <c r="M428" s="19">
        <f t="shared" si="18"/>
        <v>2547.1217524197659</v>
      </c>
      <c r="N428" s="19">
        <f t="shared" si="19"/>
        <v>0</v>
      </c>
    </row>
    <row r="429" spans="2:14" s="87" customFormat="1" x14ac:dyDescent="0.25">
      <c r="B429" s="91">
        <v>43130</v>
      </c>
      <c r="C429" s="5" t="s">
        <v>687</v>
      </c>
      <c r="D429" s="237"/>
      <c r="E429" s="237"/>
      <c r="F429" s="133"/>
      <c r="G429" s="237">
        <v>2600</v>
      </c>
      <c r="H429" s="237"/>
      <c r="I429" s="237"/>
      <c r="J429" s="237"/>
      <c r="K429" s="60">
        <f t="shared" si="20"/>
        <v>1404094.605900001</v>
      </c>
      <c r="L429" s="237">
        <v>19.63</v>
      </c>
      <c r="M429" s="19">
        <f t="shared" si="18"/>
        <v>132.45033112582783</v>
      </c>
      <c r="N429" s="19">
        <f t="shared" si="19"/>
        <v>0</v>
      </c>
    </row>
    <row r="430" spans="2:14" s="87" customFormat="1" x14ac:dyDescent="0.25">
      <c r="B430" s="91">
        <v>43130</v>
      </c>
      <c r="C430" s="5" t="s">
        <v>397</v>
      </c>
      <c r="D430" s="237"/>
      <c r="E430" s="237"/>
      <c r="F430" s="133"/>
      <c r="G430" s="237">
        <v>7200</v>
      </c>
      <c r="H430" s="237"/>
      <c r="I430" s="237"/>
      <c r="J430" s="237"/>
      <c r="K430" s="60">
        <f t="shared" si="20"/>
        <v>1396894.605900001</v>
      </c>
      <c r="L430" s="237">
        <v>19.63</v>
      </c>
      <c r="M430" s="19">
        <f t="shared" si="18"/>
        <v>366.78553234844628</v>
      </c>
      <c r="N430" s="19">
        <f t="shared" si="19"/>
        <v>0</v>
      </c>
    </row>
    <row r="431" spans="2:14" s="87" customFormat="1" x14ac:dyDescent="0.25">
      <c r="B431" s="91">
        <v>43134</v>
      </c>
      <c r="C431" s="5" t="s">
        <v>727</v>
      </c>
      <c r="D431" s="237"/>
      <c r="E431" s="237"/>
      <c r="F431" s="133"/>
      <c r="G431" s="237"/>
      <c r="H431" s="237"/>
      <c r="I431" s="237"/>
      <c r="J431" s="237">
        <v>15000</v>
      </c>
      <c r="K431" s="60">
        <f t="shared" si="20"/>
        <v>1381894.605900001</v>
      </c>
      <c r="L431" s="237">
        <v>19.579999999999998</v>
      </c>
      <c r="M431" s="19">
        <f t="shared" si="18"/>
        <v>0</v>
      </c>
      <c r="N431" s="19">
        <f t="shared" si="19"/>
        <v>766.08784473953017</v>
      </c>
    </row>
    <row r="432" spans="2:14" s="87" customFormat="1" x14ac:dyDescent="0.25">
      <c r="B432" s="91">
        <v>43134</v>
      </c>
      <c r="C432" s="5" t="s">
        <v>75</v>
      </c>
      <c r="D432" s="237"/>
      <c r="E432" s="237"/>
      <c r="F432" s="133"/>
      <c r="G432" s="237">
        <v>3164</v>
      </c>
      <c r="H432" s="237"/>
      <c r="I432" s="237"/>
      <c r="J432" s="237"/>
      <c r="K432" s="60">
        <f t="shared" si="20"/>
        <v>1378730.605900001</v>
      </c>
      <c r="L432" s="237">
        <v>19.579999999999998</v>
      </c>
      <c r="M432" s="19">
        <f t="shared" si="18"/>
        <v>161.59346271705823</v>
      </c>
      <c r="N432" s="19">
        <f t="shared" si="19"/>
        <v>0</v>
      </c>
    </row>
    <row r="433" spans="2:14" s="87" customFormat="1" x14ac:dyDescent="0.25">
      <c r="B433" s="91">
        <v>43134</v>
      </c>
      <c r="C433" s="5" t="s">
        <v>728</v>
      </c>
      <c r="D433" s="237"/>
      <c r="E433" s="237"/>
      <c r="F433" s="133"/>
      <c r="G433" s="237"/>
      <c r="H433" s="237">
        <v>394000</v>
      </c>
      <c r="I433" s="237"/>
      <c r="J433" s="237"/>
      <c r="K433" s="60">
        <f t="shared" si="20"/>
        <v>984730.60590000101</v>
      </c>
      <c r="L433" s="237">
        <v>19.579999999999998</v>
      </c>
      <c r="M433" s="19">
        <f t="shared" si="18"/>
        <v>20122.574055158326</v>
      </c>
      <c r="N433" s="19">
        <f t="shared" si="19"/>
        <v>0</v>
      </c>
    </row>
    <row r="434" spans="2:14" s="87" customFormat="1" x14ac:dyDescent="0.25">
      <c r="B434" s="91">
        <v>43152</v>
      </c>
      <c r="C434" s="5" t="s">
        <v>744</v>
      </c>
      <c r="D434" s="237"/>
      <c r="E434" s="237"/>
      <c r="F434" s="133"/>
      <c r="G434" s="237"/>
      <c r="H434" s="237"/>
      <c r="I434" s="237">
        <v>2600</v>
      </c>
      <c r="J434" s="237"/>
      <c r="K434" s="60">
        <f t="shared" si="20"/>
        <v>982130.60590000101</v>
      </c>
      <c r="L434" s="237">
        <v>19.75</v>
      </c>
      <c r="M434" s="19">
        <f t="shared" si="18"/>
        <v>131.64556962025316</v>
      </c>
      <c r="N434" s="19">
        <f t="shared" si="19"/>
        <v>0</v>
      </c>
    </row>
    <row r="435" spans="2:14" s="87" customFormat="1" x14ac:dyDescent="0.25">
      <c r="B435" s="91">
        <v>43152</v>
      </c>
      <c r="C435" s="5" t="s">
        <v>745</v>
      </c>
      <c r="D435" s="237"/>
      <c r="E435" s="237"/>
      <c r="F435" s="133"/>
      <c r="G435" s="237"/>
      <c r="H435" s="237"/>
      <c r="I435" s="237"/>
      <c r="J435" s="237">
        <v>9000</v>
      </c>
      <c r="K435" s="60">
        <f t="shared" si="20"/>
        <v>973130.60590000101</v>
      </c>
      <c r="L435" s="237">
        <v>19.75</v>
      </c>
      <c r="M435" s="19">
        <f t="shared" si="18"/>
        <v>0</v>
      </c>
      <c r="N435" s="19">
        <f t="shared" si="19"/>
        <v>455.69620253164555</v>
      </c>
    </row>
    <row r="436" spans="2:14" s="87" customFormat="1" x14ac:dyDescent="0.25">
      <c r="B436" s="91">
        <v>43152</v>
      </c>
      <c r="C436" s="5" t="s">
        <v>746</v>
      </c>
      <c r="D436" s="237"/>
      <c r="E436" s="237"/>
      <c r="F436" s="133"/>
      <c r="G436" s="237">
        <v>29300</v>
      </c>
      <c r="H436" s="237"/>
      <c r="I436" s="237"/>
      <c r="J436" s="237"/>
      <c r="K436" s="60">
        <f t="shared" si="20"/>
        <v>943830.60590000101</v>
      </c>
      <c r="L436" s="237">
        <v>19.75</v>
      </c>
      <c r="M436" s="19">
        <f t="shared" si="18"/>
        <v>1483.5443037974683</v>
      </c>
      <c r="N436" s="19">
        <f t="shared" si="19"/>
        <v>0</v>
      </c>
    </row>
    <row r="437" spans="2:14" s="87" customFormat="1" x14ac:dyDescent="0.25">
      <c r="B437" s="91">
        <v>43152</v>
      </c>
      <c r="C437" s="5" t="s">
        <v>747</v>
      </c>
      <c r="D437" s="237"/>
      <c r="E437" s="237"/>
      <c r="F437" s="133"/>
      <c r="G437" s="237">
        <v>13000</v>
      </c>
      <c r="H437" s="237"/>
      <c r="I437" s="237"/>
      <c r="J437" s="237"/>
      <c r="K437" s="60">
        <f t="shared" si="20"/>
        <v>930830.60590000101</v>
      </c>
      <c r="L437" s="237">
        <v>19.75</v>
      </c>
      <c r="M437" s="19">
        <f t="shared" si="18"/>
        <v>658.22784810126586</v>
      </c>
      <c r="N437" s="19">
        <f t="shared" si="19"/>
        <v>0</v>
      </c>
    </row>
    <row r="438" spans="2:14" s="87" customFormat="1" x14ac:dyDescent="0.25">
      <c r="B438" s="91">
        <v>43152</v>
      </c>
      <c r="C438" s="5" t="s">
        <v>748</v>
      </c>
      <c r="D438" s="237"/>
      <c r="E438" s="237"/>
      <c r="F438" s="133"/>
      <c r="G438" s="237"/>
      <c r="H438" s="237">
        <v>35000</v>
      </c>
      <c r="I438" s="237"/>
      <c r="J438" s="237"/>
      <c r="K438" s="60">
        <f t="shared" si="20"/>
        <v>895830.60590000101</v>
      </c>
      <c r="L438" s="237">
        <v>19.75</v>
      </c>
      <c r="M438" s="19">
        <f t="shared" si="18"/>
        <v>1772.1518987341772</v>
      </c>
      <c r="N438" s="19">
        <f t="shared" si="19"/>
        <v>0</v>
      </c>
    </row>
    <row r="439" spans="2:14" s="87" customFormat="1" x14ac:dyDescent="0.25">
      <c r="B439" s="91">
        <v>43152</v>
      </c>
      <c r="C439" s="5" t="s">
        <v>749</v>
      </c>
      <c r="D439" s="237"/>
      <c r="E439" s="237"/>
      <c r="F439" s="133"/>
      <c r="G439" s="237">
        <v>19500</v>
      </c>
      <c r="H439" s="237"/>
      <c r="I439" s="237"/>
      <c r="J439" s="237"/>
      <c r="K439" s="60">
        <f t="shared" si="20"/>
        <v>876330.60590000101</v>
      </c>
      <c r="L439" s="237">
        <v>19.75</v>
      </c>
      <c r="M439" s="19">
        <f t="shared" si="18"/>
        <v>987.34177215189868</v>
      </c>
      <c r="N439" s="19">
        <f t="shared" si="19"/>
        <v>0</v>
      </c>
    </row>
    <row r="440" spans="2:14" s="87" customFormat="1" x14ac:dyDescent="0.25">
      <c r="B440" s="91">
        <v>43152</v>
      </c>
      <c r="C440" s="110" t="s">
        <v>764</v>
      </c>
      <c r="D440" s="237"/>
      <c r="E440" s="237"/>
      <c r="F440" s="133"/>
      <c r="G440" s="237"/>
      <c r="H440" s="237"/>
      <c r="I440" s="237"/>
      <c r="J440" s="237">
        <v>29000</v>
      </c>
      <c r="K440" s="60">
        <f t="shared" si="20"/>
        <v>847330.60590000101</v>
      </c>
      <c r="L440" s="237">
        <v>19.75</v>
      </c>
      <c r="M440" s="19">
        <f t="shared" si="18"/>
        <v>0</v>
      </c>
      <c r="N440" s="19">
        <f t="shared" si="19"/>
        <v>1468.3544303797469</v>
      </c>
    </row>
    <row r="441" spans="2:14" s="87" customFormat="1" x14ac:dyDescent="0.25">
      <c r="B441" s="91">
        <v>43153</v>
      </c>
      <c r="C441" s="5" t="s">
        <v>770</v>
      </c>
      <c r="D441" s="237"/>
      <c r="E441" s="237"/>
      <c r="F441" s="133"/>
      <c r="G441" s="237"/>
      <c r="H441" s="237"/>
      <c r="I441" s="237"/>
      <c r="J441" s="237">
        <v>10000</v>
      </c>
      <c r="K441" s="60">
        <f t="shared" si="20"/>
        <v>837330.60590000101</v>
      </c>
      <c r="L441" s="237">
        <v>19.829999999999998</v>
      </c>
      <c r="M441" s="19">
        <f t="shared" si="18"/>
        <v>0</v>
      </c>
      <c r="N441" s="19">
        <f t="shared" si="19"/>
        <v>504.28643469490675</v>
      </c>
    </row>
    <row r="442" spans="2:14" s="87" customFormat="1" x14ac:dyDescent="0.25">
      <c r="B442" s="91">
        <v>43161</v>
      </c>
      <c r="C442" s="5" t="s">
        <v>774</v>
      </c>
      <c r="D442" s="237"/>
      <c r="E442" s="237"/>
      <c r="F442" s="133"/>
      <c r="G442" s="237"/>
      <c r="H442" s="237">
        <v>297000</v>
      </c>
      <c r="I442" s="237"/>
      <c r="J442" s="237"/>
      <c r="K442" s="60">
        <f t="shared" si="20"/>
        <v>540330.60590000101</v>
      </c>
      <c r="L442" s="237">
        <v>19.8</v>
      </c>
      <c r="M442" s="19">
        <f t="shared" si="18"/>
        <v>15000</v>
      </c>
      <c r="N442" s="19">
        <f t="shared" si="19"/>
        <v>0</v>
      </c>
    </row>
    <row r="443" spans="2:14" s="87" customFormat="1" x14ac:dyDescent="0.25">
      <c r="B443" s="91">
        <v>43161</v>
      </c>
      <c r="C443" s="5" t="s">
        <v>208</v>
      </c>
      <c r="D443" s="237"/>
      <c r="E443" s="237"/>
      <c r="F443" s="133"/>
      <c r="G443" s="237"/>
      <c r="H443" s="237">
        <v>10000</v>
      </c>
      <c r="I443" s="237"/>
      <c r="J443" s="237"/>
      <c r="K443" s="60">
        <f t="shared" si="20"/>
        <v>530330.60590000101</v>
      </c>
      <c r="L443" s="237">
        <v>19.8</v>
      </c>
      <c r="M443" s="19">
        <f t="shared" si="18"/>
        <v>505.05050505050502</v>
      </c>
      <c r="N443" s="19">
        <f t="shared" si="19"/>
        <v>0</v>
      </c>
    </row>
    <row r="444" spans="2:14" s="87" customFormat="1" x14ac:dyDescent="0.25">
      <c r="B444" s="91">
        <v>43161</v>
      </c>
      <c r="C444" s="5" t="s">
        <v>773</v>
      </c>
      <c r="D444" s="237"/>
      <c r="E444" s="237"/>
      <c r="F444" s="133"/>
      <c r="G444" s="237"/>
      <c r="H444" s="237"/>
      <c r="I444" s="237"/>
      <c r="J444" s="237">
        <v>13500</v>
      </c>
      <c r="K444" s="60">
        <f t="shared" si="20"/>
        <v>516830.60590000101</v>
      </c>
      <c r="L444" s="237">
        <v>19.8</v>
      </c>
      <c r="M444" s="19">
        <f t="shared" si="18"/>
        <v>0</v>
      </c>
      <c r="N444" s="19">
        <f t="shared" si="19"/>
        <v>681.81818181818176</v>
      </c>
    </row>
    <row r="445" spans="2:14" s="87" customFormat="1" x14ac:dyDescent="0.25">
      <c r="B445" s="11">
        <v>43161</v>
      </c>
      <c r="C445" s="5" t="s">
        <v>793</v>
      </c>
      <c r="D445" s="122"/>
      <c r="E445" s="122"/>
      <c r="F445" s="133"/>
      <c r="G445" s="122"/>
      <c r="H445" s="237"/>
      <c r="I445" s="237"/>
      <c r="J445" s="122">
        <v>4590</v>
      </c>
      <c r="K445" s="60">
        <f t="shared" si="20"/>
        <v>512240.60590000101</v>
      </c>
      <c r="L445" s="237">
        <v>19.8</v>
      </c>
      <c r="M445" s="19">
        <f t="shared" si="18"/>
        <v>0</v>
      </c>
      <c r="N445" s="19">
        <f t="shared" si="19"/>
        <v>231.81818181818181</v>
      </c>
    </row>
    <row r="446" spans="2:14" s="87" customFormat="1" x14ac:dyDescent="0.25">
      <c r="B446" s="11">
        <v>43161</v>
      </c>
      <c r="C446" s="5" t="s">
        <v>794</v>
      </c>
      <c r="D446" s="122"/>
      <c r="E446" s="122"/>
      <c r="F446" s="133"/>
      <c r="G446" s="122"/>
      <c r="H446" s="237"/>
      <c r="I446" s="237"/>
      <c r="J446" s="122">
        <v>15000</v>
      </c>
      <c r="K446" s="60">
        <f t="shared" si="20"/>
        <v>497240.60590000101</v>
      </c>
      <c r="L446" s="237">
        <v>19.8</v>
      </c>
      <c r="M446" s="19">
        <f t="shared" si="18"/>
        <v>0</v>
      </c>
      <c r="N446" s="19">
        <f t="shared" si="19"/>
        <v>757.57575757575751</v>
      </c>
    </row>
    <row r="447" spans="2:14" s="87" customFormat="1" x14ac:dyDescent="0.25">
      <c r="B447" s="11">
        <v>43169</v>
      </c>
      <c r="C447" s="110" t="s">
        <v>65</v>
      </c>
      <c r="D447" s="237"/>
      <c r="E447" s="237"/>
      <c r="F447" s="133"/>
      <c r="G447" s="237"/>
      <c r="H447" s="237"/>
      <c r="I447" s="237"/>
      <c r="J447" s="237">
        <v>4724</v>
      </c>
      <c r="K447" s="60">
        <f t="shared" si="20"/>
        <v>492516.60590000101</v>
      </c>
      <c r="L447" s="237">
        <v>20.3</v>
      </c>
      <c r="M447" s="19">
        <f t="shared" si="18"/>
        <v>0</v>
      </c>
      <c r="N447" s="19">
        <f t="shared" si="19"/>
        <v>232.70935960591132</v>
      </c>
    </row>
    <row r="448" spans="2:14" s="87" customFormat="1" x14ac:dyDescent="0.25">
      <c r="B448" s="11">
        <v>43169</v>
      </c>
      <c r="C448" s="5" t="s">
        <v>808</v>
      </c>
      <c r="D448" s="237"/>
      <c r="E448" s="237"/>
      <c r="F448" s="133"/>
      <c r="G448" s="237"/>
      <c r="H448" s="237"/>
      <c r="I448" s="237"/>
      <c r="J448" s="237">
        <v>3100</v>
      </c>
      <c r="K448" s="60">
        <f t="shared" si="20"/>
        <v>489416.60590000101</v>
      </c>
      <c r="L448" s="237">
        <v>20.3</v>
      </c>
      <c r="M448" s="19">
        <f t="shared" si="18"/>
        <v>0</v>
      </c>
      <c r="N448" s="19">
        <f t="shared" si="19"/>
        <v>152.70935960591132</v>
      </c>
    </row>
    <row r="449" spans="2:14" s="87" customFormat="1" x14ac:dyDescent="0.25">
      <c r="B449" s="11">
        <v>43169</v>
      </c>
      <c r="C449" s="5" t="s">
        <v>809</v>
      </c>
      <c r="D449" s="237"/>
      <c r="E449" s="237"/>
      <c r="F449" s="133"/>
      <c r="G449" s="237"/>
      <c r="H449" s="237"/>
      <c r="I449" s="237"/>
      <c r="J449" s="237">
        <v>10000</v>
      </c>
      <c r="K449" s="60">
        <f t="shared" si="20"/>
        <v>479416.60590000101</v>
      </c>
      <c r="L449" s="237">
        <v>20.3</v>
      </c>
      <c r="M449" s="19">
        <f t="shared" si="18"/>
        <v>0</v>
      </c>
      <c r="N449" s="19">
        <f t="shared" si="19"/>
        <v>492.61083743842363</v>
      </c>
    </row>
    <row r="450" spans="2:14" s="87" customFormat="1" x14ac:dyDescent="0.25">
      <c r="B450" s="11">
        <v>43169</v>
      </c>
      <c r="C450" s="5" t="s">
        <v>810</v>
      </c>
      <c r="D450" s="237"/>
      <c r="E450" s="237"/>
      <c r="F450" s="133"/>
      <c r="G450" s="237"/>
      <c r="H450" s="237"/>
      <c r="I450" s="237"/>
      <c r="J450" s="237">
        <v>8900</v>
      </c>
      <c r="K450" s="60">
        <f t="shared" si="20"/>
        <v>470516.60590000101</v>
      </c>
      <c r="L450" s="237">
        <v>20.3</v>
      </c>
      <c r="M450" s="19">
        <f t="shared" si="18"/>
        <v>0</v>
      </c>
      <c r="N450" s="19">
        <f t="shared" si="19"/>
        <v>438.42364532019701</v>
      </c>
    </row>
    <row r="451" spans="2:14" s="87" customFormat="1" x14ac:dyDescent="0.25">
      <c r="B451" s="11">
        <v>43169</v>
      </c>
      <c r="C451" s="5" t="s">
        <v>811</v>
      </c>
      <c r="D451" s="237"/>
      <c r="E451" s="237"/>
      <c r="F451" s="133"/>
      <c r="G451" s="237"/>
      <c r="H451" s="237"/>
      <c r="I451" s="237"/>
      <c r="J451" s="237">
        <v>5000</v>
      </c>
      <c r="K451" s="60">
        <f t="shared" si="20"/>
        <v>465516.60590000101</v>
      </c>
      <c r="L451" s="237">
        <v>20.3</v>
      </c>
      <c r="M451" s="19">
        <f t="shared" si="18"/>
        <v>0</v>
      </c>
      <c r="N451" s="19">
        <f t="shared" si="19"/>
        <v>246.30541871921181</v>
      </c>
    </row>
    <row r="452" spans="2:14" s="87" customFormat="1" x14ac:dyDescent="0.25">
      <c r="B452" s="11">
        <v>43176</v>
      </c>
      <c r="C452" s="110" t="s">
        <v>812</v>
      </c>
      <c r="D452" s="237"/>
      <c r="E452" s="237"/>
      <c r="F452" s="133"/>
      <c r="G452" s="237"/>
      <c r="H452" s="237"/>
      <c r="I452" s="237"/>
      <c r="J452" s="237">
        <v>18620</v>
      </c>
      <c r="K452" s="60">
        <f t="shared" si="20"/>
        <v>446896.60590000101</v>
      </c>
      <c r="L452" s="237">
        <v>20.5</v>
      </c>
      <c r="M452" s="19">
        <f t="shared" si="18"/>
        <v>0</v>
      </c>
      <c r="N452" s="19">
        <f t="shared" si="19"/>
        <v>908.29268292682923</v>
      </c>
    </row>
    <row r="453" spans="2:14" s="87" customFormat="1" x14ac:dyDescent="0.25">
      <c r="B453" s="11">
        <v>43176</v>
      </c>
      <c r="C453" s="5" t="s">
        <v>813</v>
      </c>
      <c r="D453" s="237"/>
      <c r="E453" s="237"/>
      <c r="F453" s="133"/>
      <c r="G453" s="237"/>
      <c r="H453" s="237"/>
      <c r="I453" s="237"/>
      <c r="J453" s="237">
        <v>14350</v>
      </c>
      <c r="K453" s="60">
        <f t="shared" si="20"/>
        <v>432546.60590000101</v>
      </c>
      <c r="L453" s="237">
        <v>20.5</v>
      </c>
      <c r="M453" s="19">
        <f t="shared" si="18"/>
        <v>0</v>
      </c>
      <c r="N453" s="19">
        <f t="shared" si="19"/>
        <v>700</v>
      </c>
    </row>
    <row r="454" spans="2:14" s="87" customFormat="1" x14ac:dyDescent="0.25">
      <c r="B454" s="11">
        <v>43176</v>
      </c>
      <c r="C454" s="5" t="s">
        <v>814</v>
      </c>
      <c r="D454" s="237"/>
      <c r="E454" s="237"/>
      <c r="F454" s="133"/>
      <c r="G454" s="237"/>
      <c r="H454" s="237"/>
      <c r="I454" s="237"/>
      <c r="J454" s="237">
        <v>3600</v>
      </c>
      <c r="K454" s="60">
        <f t="shared" si="20"/>
        <v>428946.60590000101</v>
      </c>
      <c r="L454" s="237">
        <v>20.5</v>
      </c>
      <c r="M454" s="19">
        <f t="shared" si="18"/>
        <v>0</v>
      </c>
      <c r="N454" s="19">
        <f t="shared" si="19"/>
        <v>175.60975609756099</v>
      </c>
    </row>
    <row r="455" spans="2:14" s="87" customFormat="1" x14ac:dyDescent="0.25">
      <c r="B455" s="11">
        <v>43176</v>
      </c>
      <c r="C455" s="5" t="s">
        <v>815</v>
      </c>
      <c r="D455" s="237"/>
      <c r="E455" s="237"/>
      <c r="F455" s="133"/>
      <c r="G455" s="237"/>
      <c r="H455" s="237"/>
      <c r="I455" s="237"/>
      <c r="J455" s="237">
        <v>10800</v>
      </c>
      <c r="K455" s="60">
        <f t="shared" si="20"/>
        <v>418146.60590000101</v>
      </c>
      <c r="L455" s="237">
        <v>20.5</v>
      </c>
      <c r="M455" s="19">
        <f t="shared" ref="M455:M465" si="21">(G455+H455+I455)/L455</f>
        <v>0</v>
      </c>
      <c r="N455" s="19">
        <f t="shared" ref="N455:N465" si="22">+J455/L455</f>
        <v>526.82926829268297</v>
      </c>
    </row>
    <row r="456" spans="2:14" s="87" customFormat="1" x14ac:dyDescent="0.25">
      <c r="B456" s="11">
        <v>43176</v>
      </c>
      <c r="C456" s="5" t="s">
        <v>816</v>
      </c>
      <c r="D456" s="237"/>
      <c r="E456" s="237"/>
      <c r="F456" s="133"/>
      <c r="G456" s="237"/>
      <c r="H456" s="237"/>
      <c r="I456" s="237"/>
      <c r="J456" s="237">
        <v>2200</v>
      </c>
      <c r="K456" s="60">
        <f t="shared" si="20"/>
        <v>415946.60590000101</v>
      </c>
      <c r="L456" s="237">
        <v>20.5</v>
      </c>
      <c r="M456" s="19">
        <f t="shared" si="21"/>
        <v>0</v>
      </c>
      <c r="N456" s="19">
        <f t="shared" si="22"/>
        <v>107.3170731707317</v>
      </c>
    </row>
    <row r="457" spans="2:14" s="87" customFormat="1" x14ac:dyDescent="0.25">
      <c r="B457" s="11">
        <v>43176</v>
      </c>
      <c r="C457" s="5" t="s">
        <v>817</v>
      </c>
      <c r="D457" s="237"/>
      <c r="E457" s="237"/>
      <c r="F457" s="133"/>
      <c r="G457" s="237"/>
      <c r="H457" s="237"/>
      <c r="I457" s="237"/>
      <c r="J457" s="237">
        <v>300</v>
      </c>
      <c r="K457" s="60">
        <f t="shared" si="20"/>
        <v>415646.60590000101</v>
      </c>
      <c r="L457" s="237">
        <v>20.5</v>
      </c>
      <c r="M457" s="19">
        <f t="shared" si="21"/>
        <v>0</v>
      </c>
      <c r="N457" s="19">
        <f t="shared" si="22"/>
        <v>14.634146341463415</v>
      </c>
    </row>
    <row r="458" spans="2:14" s="87" customFormat="1" x14ac:dyDescent="0.25">
      <c r="B458" s="11">
        <v>43176</v>
      </c>
      <c r="C458" s="5" t="s">
        <v>818</v>
      </c>
      <c r="D458" s="237"/>
      <c r="E458" s="237"/>
      <c r="F458" s="133"/>
      <c r="G458" s="237"/>
      <c r="H458" s="237"/>
      <c r="I458" s="237"/>
      <c r="J458" s="237">
        <v>1245</v>
      </c>
      <c r="K458" s="60">
        <f t="shared" si="20"/>
        <v>414401.60590000101</v>
      </c>
      <c r="L458" s="237">
        <v>20.5</v>
      </c>
      <c r="M458" s="19">
        <f t="shared" si="21"/>
        <v>0</v>
      </c>
      <c r="N458" s="19">
        <f t="shared" si="22"/>
        <v>60.731707317073173</v>
      </c>
    </row>
    <row r="459" spans="2:14" s="87" customFormat="1" x14ac:dyDescent="0.25">
      <c r="B459" s="11">
        <v>43176</v>
      </c>
      <c r="C459" s="5" t="s">
        <v>819</v>
      </c>
      <c r="D459" s="237"/>
      <c r="E459" s="237"/>
      <c r="F459" s="133"/>
      <c r="G459" s="237"/>
      <c r="H459" s="237"/>
      <c r="I459" s="237"/>
      <c r="J459" s="237">
        <v>5650</v>
      </c>
      <c r="K459" s="60">
        <f t="shared" si="20"/>
        <v>408751.60590000101</v>
      </c>
      <c r="L459" s="237">
        <v>20.5</v>
      </c>
      <c r="M459" s="19">
        <f t="shared" si="21"/>
        <v>0</v>
      </c>
      <c r="N459" s="19">
        <f t="shared" si="22"/>
        <v>275.60975609756099</v>
      </c>
    </row>
    <row r="460" spans="2:14" s="87" customFormat="1" x14ac:dyDescent="0.25">
      <c r="B460" s="11">
        <v>43176</v>
      </c>
      <c r="C460" s="5" t="s">
        <v>609</v>
      </c>
      <c r="D460" s="237"/>
      <c r="E460" s="237"/>
      <c r="F460" s="133"/>
      <c r="G460" s="237"/>
      <c r="H460" s="237"/>
      <c r="I460" s="237"/>
      <c r="J460" s="237">
        <v>16500</v>
      </c>
      <c r="K460" s="60">
        <f t="shared" si="20"/>
        <v>392251.60590000101</v>
      </c>
      <c r="L460" s="237">
        <v>20.5</v>
      </c>
      <c r="M460" s="19">
        <f t="shared" si="21"/>
        <v>0</v>
      </c>
      <c r="N460" s="19">
        <f t="shared" si="22"/>
        <v>804.8780487804878</v>
      </c>
    </row>
    <row r="461" spans="2:14" s="87" customFormat="1" x14ac:dyDescent="0.25">
      <c r="B461" s="11">
        <v>43183</v>
      </c>
      <c r="C461" s="110" t="s">
        <v>830</v>
      </c>
      <c r="D461" s="237"/>
      <c r="E461" s="237"/>
      <c r="F461" s="133"/>
      <c r="G461" s="237"/>
      <c r="H461" s="237"/>
      <c r="I461" s="237"/>
      <c r="J461" s="237">
        <v>3000</v>
      </c>
      <c r="K461" s="60">
        <f t="shared" si="20"/>
        <v>389251.60590000101</v>
      </c>
      <c r="L461" s="237">
        <v>20.54</v>
      </c>
      <c r="M461" s="19">
        <f t="shared" si="21"/>
        <v>0</v>
      </c>
      <c r="N461" s="19">
        <f t="shared" si="22"/>
        <v>146.05647517039924</v>
      </c>
    </row>
    <row r="462" spans="2:14" s="87" customFormat="1" x14ac:dyDescent="0.25">
      <c r="B462" s="11">
        <v>43190</v>
      </c>
      <c r="C462" s="5" t="s">
        <v>841</v>
      </c>
      <c r="D462" s="237"/>
      <c r="E462" s="237"/>
      <c r="F462" s="133"/>
      <c r="G462" s="237"/>
      <c r="H462" s="237"/>
      <c r="I462" s="237"/>
      <c r="J462" s="237">
        <v>3500</v>
      </c>
      <c r="K462" s="60">
        <f t="shared" si="20"/>
        <v>385751.60590000101</v>
      </c>
      <c r="L462" s="237">
        <v>21</v>
      </c>
      <c r="M462" s="19">
        <f t="shared" si="21"/>
        <v>0</v>
      </c>
      <c r="N462" s="19">
        <f t="shared" si="22"/>
        <v>166.66666666666666</v>
      </c>
    </row>
    <row r="463" spans="2:14" s="87" customFormat="1" x14ac:dyDescent="0.25">
      <c r="B463" s="11">
        <v>43190</v>
      </c>
      <c r="C463" s="5" t="s">
        <v>842</v>
      </c>
      <c r="D463" s="237"/>
      <c r="E463" s="237"/>
      <c r="F463" s="133"/>
      <c r="G463" s="237"/>
      <c r="H463" s="237"/>
      <c r="I463" s="237"/>
      <c r="J463" s="237">
        <v>10000</v>
      </c>
      <c r="K463" s="60">
        <f t="shared" si="20"/>
        <v>375751.60590000101</v>
      </c>
      <c r="L463" s="237">
        <v>21</v>
      </c>
      <c r="M463" s="19">
        <f t="shared" si="21"/>
        <v>0</v>
      </c>
      <c r="N463" s="19">
        <f t="shared" si="22"/>
        <v>476.1904761904762</v>
      </c>
    </row>
    <row r="464" spans="2:14" s="87" customFormat="1" x14ac:dyDescent="0.25">
      <c r="B464" s="11">
        <v>43190</v>
      </c>
      <c r="C464" s="5" t="s">
        <v>843</v>
      </c>
      <c r="D464" s="237"/>
      <c r="E464" s="237"/>
      <c r="F464" s="133"/>
      <c r="G464" s="237"/>
      <c r="H464" s="237"/>
      <c r="I464" s="237"/>
      <c r="J464" s="237">
        <v>1781</v>
      </c>
      <c r="K464" s="60">
        <f t="shared" si="20"/>
        <v>373970.60590000101</v>
      </c>
      <c r="L464" s="237">
        <v>21</v>
      </c>
      <c r="M464" s="19">
        <f t="shared" si="21"/>
        <v>0</v>
      </c>
      <c r="N464" s="19">
        <f t="shared" si="22"/>
        <v>84.80952380952381</v>
      </c>
    </row>
    <row r="465" spans="2:14" s="87" customFormat="1" x14ac:dyDescent="0.25">
      <c r="B465" s="11">
        <v>43190</v>
      </c>
      <c r="C465" s="5" t="s">
        <v>844</v>
      </c>
      <c r="D465" s="237"/>
      <c r="E465" s="237"/>
      <c r="F465" s="133"/>
      <c r="G465" s="237"/>
      <c r="H465" s="237"/>
      <c r="I465" s="237"/>
      <c r="J465" s="237">
        <v>18828</v>
      </c>
      <c r="K465" s="60">
        <f t="shared" si="20"/>
        <v>355142.60590000101</v>
      </c>
      <c r="L465" s="237">
        <v>21</v>
      </c>
      <c r="M465" s="19">
        <f t="shared" si="21"/>
        <v>0</v>
      </c>
      <c r="N465" s="19">
        <f t="shared" si="22"/>
        <v>896.57142857142856</v>
      </c>
    </row>
    <row r="466" spans="2:14" s="87" customFormat="1" x14ac:dyDescent="0.25">
      <c r="B466" s="11">
        <v>43204</v>
      </c>
      <c r="C466" s="5" t="s">
        <v>886</v>
      </c>
      <c r="D466" s="237"/>
      <c r="E466" s="237"/>
      <c r="F466" s="133"/>
      <c r="G466" s="237"/>
      <c r="H466" s="237"/>
      <c r="I466" s="237"/>
      <c r="J466" s="237">
        <v>303000</v>
      </c>
      <c r="K466" s="60">
        <f t="shared" si="20"/>
        <v>52142.605900001014</v>
      </c>
      <c r="L466" s="237">
        <v>21</v>
      </c>
      <c r="M466" s="19">
        <f t="shared" ref="M466:M467" si="23">(G466+H466+I466)/L466</f>
        <v>0</v>
      </c>
      <c r="N466" s="19">
        <f t="shared" ref="N466:N467" si="24">+J466/L466</f>
        <v>14428.571428571429</v>
      </c>
    </row>
    <row r="467" spans="2:14" s="87" customFormat="1" x14ac:dyDescent="0.25">
      <c r="B467" s="11">
        <v>43218</v>
      </c>
      <c r="C467" s="5" t="s">
        <v>924</v>
      </c>
      <c r="D467" s="237"/>
      <c r="E467" s="237"/>
      <c r="F467" s="133"/>
      <c r="G467" s="237"/>
      <c r="H467" s="237"/>
      <c r="I467" s="237"/>
      <c r="J467" s="237">
        <v>16000</v>
      </c>
      <c r="K467" s="60">
        <f t="shared" si="20"/>
        <v>36142.605900001014</v>
      </c>
      <c r="L467" s="237">
        <v>21</v>
      </c>
      <c r="M467" s="19">
        <f t="shared" si="23"/>
        <v>0</v>
      </c>
      <c r="N467" s="19">
        <f t="shared" si="24"/>
        <v>761.90476190476193</v>
      </c>
    </row>
    <row r="468" spans="2:14" s="87" customFormat="1" x14ac:dyDescent="0.25">
      <c r="B468" s="11">
        <v>43218</v>
      </c>
      <c r="C468" s="5" t="s">
        <v>925</v>
      </c>
      <c r="D468" s="237"/>
      <c r="E468" s="237"/>
      <c r="F468" s="133"/>
      <c r="G468" s="237"/>
      <c r="H468" s="237"/>
      <c r="I468" s="237"/>
      <c r="J468" s="237">
        <v>1200</v>
      </c>
      <c r="K468" s="60">
        <f t="shared" si="20"/>
        <v>34942.605900001014</v>
      </c>
      <c r="L468" s="237">
        <v>21</v>
      </c>
      <c r="M468" s="19">
        <f t="shared" ref="M468:M473" si="25">(G468+H468+I468)/L468</f>
        <v>0</v>
      </c>
      <c r="N468" s="19">
        <f t="shared" ref="N468:N473" si="26">+J468/L468</f>
        <v>57.142857142857146</v>
      </c>
    </row>
    <row r="469" spans="2:14" s="87" customFormat="1" x14ac:dyDescent="0.25">
      <c r="B469" s="11">
        <v>43218</v>
      </c>
      <c r="C469" s="290" t="s">
        <v>911</v>
      </c>
      <c r="D469" s="237"/>
      <c r="E469" s="237"/>
      <c r="F469" s="133"/>
      <c r="G469" s="237"/>
      <c r="H469" s="237"/>
      <c r="I469" s="237"/>
      <c r="J469" s="237">
        <v>9000</v>
      </c>
      <c r="K469" s="60">
        <f t="shared" si="20"/>
        <v>25942.605900001014</v>
      </c>
      <c r="L469" s="237">
        <v>21</v>
      </c>
      <c r="M469" s="19">
        <f t="shared" si="25"/>
        <v>0</v>
      </c>
      <c r="N469" s="19">
        <f t="shared" si="26"/>
        <v>428.57142857142856</v>
      </c>
    </row>
    <row r="470" spans="2:14" s="87" customFormat="1" x14ac:dyDescent="0.25">
      <c r="B470" s="11">
        <v>43218</v>
      </c>
      <c r="C470" s="290" t="s">
        <v>926</v>
      </c>
      <c r="D470" s="237"/>
      <c r="E470" s="237"/>
      <c r="F470" s="133"/>
      <c r="G470" s="237"/>
      <c r="H470" s="237"/>
      <c r="I470" s="237"/>
      <c r="J470" s="237">
        <v>3000</v>
      </c>
      <c r="K470" s="60">
        <f t="shared" si="20"/>
        <v>22942.605900001014</v>
      </c>
      <c r="L470" s="237">
        <v>21</v>
      </c>
      <c r="M470" s="19">
        <f t="shared" si="25"/>
        <v>0</v>
      </c>
      <c r="N470" s="19">
        <f t="shared" si="26"/>
        <v>142.85714285714286</v>
      </c>
    </row>
    <row r="471" spans="2:14" s="87" customFormat="1" x14ac:dyDescent="0.25">
      <c r="B471" s="11">
        <v>43218</v>
      </c>
      <c r="C471" s="290" t="s">
        <v>927</v>
      </c>
      <c r="D471" s="237"/>
      <c r="E471" s="237"/>
      <c r="F471" s="133"/>
      <c r="G471" s="237"/>
      <c r="H471" s="237"/>
      <c r="I471" s="237"/>
      <c r="J471" s="237">
        <v>5200</v>
      </c>
      <c r="K471" s="60">
        <f t="shared" si="20"/>
        <v>17742.605900001014</v>
      </c>
      <c r="L471" s="237">
        <v>21</v>
      </c>
      <c r="M471" s="19">
        <f t="shared" si="25"/>
        <v>0</v>
      </c>
      <c r="N471" s="19">
        <f t="shared" si="26"/>
        <v>247.61904761904762</v>
      </c>
    </row>
    <row r="472" spans="2:14" s="87" customFormat="1" x14ac:dyDescent="0.25">
      <c r="B472" s="11">
        <v>43218</v>
      </c>
      <c r="C472" s="290" t="s">
        <v>928</v>
      </c>
      <c r="D472" s="237"/>
      <c r="E472" s="237"/>
      <c r="F472" s="133"/>
      <c r="G472" s="237"/>
      <c r="H472" s="237"/>
      <c r="I472" s="237"/>
      <c r="J472" s="237">
        <v>4940</v>
      </c>
      <c r="K472" s="60">
        <f t="shared" si="20"/>
        <v>12802.605900001014</v>
      </c>
      <c r="L472" s="237">
        <v>21</v>
      </c>
      <c r="M472" s="19">
        <f t="shared" si="25"/>
        <v>0</v>
      </c>
      <c r="N472" s="19">
        <f t="shared" si="26"/>
        <v>235.23809523809524</v>
      </c>
    </row>
    <row r="473" spans="2:14" s="87" customFormat="1" x14ac:dyDescent="0.25">
      <c r="B473" s="11">
        <v>43245</v>
      </c>
      <c r="C473" s="5" t="s">
        <v>983</v>
      </c>
      <c r="D473" s="237"/>
      <c r="E473" s="237"/>
      <c r="F473" s="133"/>
      <c r="G473" s="237"/>
      <c r="H473" s="237"/>
      <c r="I473" s="237"/>
      <c r="J473" s="237">
        <f>3000+36000</f>
        <v>39000</v>
      </c>
      <c r="K473" s="60">
        <f t="shared" si="20"/>
        <v>-26197.394099998986</v>
      </c>
      <c r="L473" s="237">
        <v>25</v>
      </c>
      <c r="M473" s="19">
        <f t="shared" si="25"/>
        <v>0</v>
      </c>
      <c r="N473" s="19">
        <f t="shared" si="26"/>
        <v>1560</v>
      </c>
    </row>
    <row r="474" spans="2:14" s="87" customFormat="1" x14ac:dyDescent="0.25">
      <c r="B474" s="11">
        <v>43245</v>
      </c>
      <c r="C474" s="110" t="s">
        <v>984</v>
      </c>
      <c r="D474" s="237"/>
      <c r="E474" s="237"/>
      <c r="F474" s="133"/>
      <c r="G474" s="237"/>
      <c r="H474" s="237"/>
      <c r="I474" s="237"/>
      <c r="J474" s="237">
        <v>12980</v>
      </c>
      <c r="K474" s="60">
        <f t="shared" si="20"/>
        <v>-39177.394099998986</v>
      </c>
      <c r="L474" s="237">
        <v>25</v>
      </c>
      <c r="M474" s="19">
        <f t="shared" ref="M474" si="27">(G474+H474+I474)/L474</f>
        <v>0</v>
      </c>
      <c r="N474" s="19">
        <f t="shared" ref="N474" si="28">+J474/L474</f>
        <v>519.20000000000005</v>
      </c>
    </row>
    <row r="475" spans="2:14" s="87" customFormat="1" x14ac:dyDescent="0.25">
      <c r="B475" s="11">
        <v>43259</v>
      </c>
      <c r="C475" s="5" t="s">
        <v>1015</v>
      </c>
      <c r="D475" s="237"/>
      <c r="E475" s="237"/>
      <c r="F475" s="133"/>
      <c r="G475" s="237">
        <v>12524</v>
      </c>
      <c r="H475" s="237"/>
      <c r="I475" s="237"/>
      <c r="J475" s="237"/>
      <c r="K475" s="60">
        <f t="shared" si="20"/>
        <v>-51701.394099998986</v>
      </c>
      <c r="L475" s="237">
        <v>25</v>
      </c>
      <c r="M475" s="19">
        <f t="shared" ref="M475:M480" si="29">(G475+H475+I475)/L475</f>
        <v>500.96</v>
      </c>
      <c r="N475" s="19">
        <f t="shared" ref="N475:N480" si="30">+J475/L475</f>
        <v>0</v>
      </c>
    </row>
    <row r="476" spans="2:14" s="87" customFormat="1" x14ac:dyDescent="0.25">
      <c r="B476" s="11">
        <v>43259</v>
      </c>
      <c r="C476" s="5" t="s">
        <v>1021</v>
      </c>
      <c r="D476" s="237"/>
      <c r="E476" s="237"/>
      <c r="F476" s="133"/>
      <c r="G476" s="237"/>
      <c r="H476" s="237">
        <v>18000</v>
      </c>
      <c r="I476" s="237"/>
      <c r="J476" s="237"/>
      <c r="K476" s="60">
        <f t="shared" si="20"/>
        <v>-69701.394099998986</v>
      </c>
      <c r="L476" s="237">
        <v>25</v>
      </c>
      <c r="M476" s="19">
        <f t="shared" si="29"/>
        <v>720</v>
      </c>
      <c r="N476" s="19">
        <f t="shared" si="30"/>
        <v>0</v>
      </c>
    </row>
    <row r="477" spans="2:14" s="87" customFormat="1" x14ac:dyDescent="0.25">
      <c r="B477" s="11">
        <v>43267</v>
      </c>
      <c r="C477" s="5" t="s">
        <v>1041</v>
      </c>
      <c r="D477" s="237"/>
      <c r="E477" s="237"/>
      <c r="F477" s="133"/>
      <c r="G477" s="237"/>
      <c r="H477" s="237">
        <v>30000</v>
      </c>
      <c r="I477" s="237"/>
      <c r="J477" s="237"/>
      <c r="K477" s="60">
        <f t="shared" si="20"/>
        <v>-99701.394099998986</v>
      </c>
      <c r="L477" s="237">
        <v>27.2</v>
      </c>
      <c r="M477" s="19">
        <f t="shared" si="29"/>
        <v>1102.9411764705883</v>
      </c>
      <c r="N477" s="54">
        <f t="shared" si="30"/>
        <v>0</v>
      </c>
    </row>
    <row r="478" spans="2:14" s="87" customFormat="1" x14ac:dyDescent="0.25">
      <c r="B478" s="11">
        <v>43273</v>
      </c>
      <c r="C478" s="5" t="s">
        <v>1060</v>
      </c>
      <c r="D478" s="237"/>
      <c r="E478" s="237"/>
      <c r="F478" s="133"/>
      <c r="G478" s="237"/>
      <c r="H478" s="237">
        <v>30000</v>
      </c>
      <c r="I478" s="237"/>
      <c r="J478" s="237"/>
      <c r="K478" s="60">
        <f t="shared" si="20"/>
        <v>-129701.39409999899</v>
      </c>
      <c r="L478" s="237">
        <v>27.1</v>
      </c>
      <c r="M478" s="19">
        <f t="shared" si="29"/>
        <v>1107.011070110701</v>
      </c>
      <c r="N478" s="54">
        <f t="shared" si="30"/>
        <v>0</v>
      </c>
    </row>
    <row r="479" spans="2:14" s="159" customFormat="1" x14ac:dyDescent="0.25">
      <c r="B479" s="91">
        <v>43280</v>
      </c>
      <c r="C479" s="5" t="s">
        <v>1074</v>
      </c>
      <c r="D479" s="136"/>
      <c r="E479" s="63"/>
      <c r="F479" s="98"/>
      <c r="G479" s="98"/>
      <c r="H479" s="98"/>
      <c r="I479" s="80">
        <v>35000</v>
      </c>
      <c r="J479" s="80"/>
      <c r="K479" s="60">
        <f t="shared" si="20"/>
        <v>-164701.39409999899</v>
      </c>
      <c r="L479" s="237">
        <v>28.02</v>
      </c>
      <c r="M479" s="54">
        <f>(G479+H479+I479)/L479</f>
        <v>1249.1077801570307</v>
      </c>
      <c r="N479" s="54">
        <f>+J479/L479</f>
        <v>0</v>
      </c>
    </row>
    <row r="480" spans="2:14" s="87" customFormat="1" x14ac:dyDescent="0.25">
      <c r="B480" s="11">
        <v>43288</v>
      </c>
      <c r="C480" s="5" t="s">
        <v>1103</v>
      </c>
      <c r="D480" s="237"/>
      <c r="E480" s="237"/>
      <c r="F480" s="133"/>
      <c r="G480" s="237"/>
      <c r="H480" s="237"/>
      <c r="I480" s="237">
        <v>47990</v>
      </c>
      <c r="J480" s="237"/>
      <c r="K480" s="60">
        <f t="shared" si="20"/>
        <v>-212691.39409999899</v>
      </c>
      <c r="L480" s="237">
        <v>28</v>
      </c>
      <c r="M480" s="19">
        <f t="shared" si="29"/>
        <v>1713.9285714285713</v>
      </c>
      <c r="N480" s="54">
        <f t="shared" si="30"/>
        <v>0</v>
      </c>
    </row>
    <row r="481" spans="2:14" s="87" customFormat="1" x14ac:dyDescent="0.25">
      <c r="B481" s="11">
        <v>43288</v>
      </c>
      <c r="C481" s="5" t="s">
        <v>1107</v>
      </c>
      <c r="D481" s="237"/>
      <c r="E481" s="237"/>
      <c r="F481" s="133"/>
      <c r="G481" s="237"/>
      <c r="H481" s="237">
        <v>35000</v>
      </c>
      <c r="I481" s="237"/>
      <c r="J481" s="237"/>
      <c r="K481" s="60">
        <f t="shared" si="20"/>
        <v>-247691.39409999899</v>
      </c>
      <c r="L481" s="237">
        <v>28</v>
      </c>
      <c r="M481" s="19">
        <f t="shared" ref="M481:M482" si="31">(G481+H481+I481)/L481</f>
        <v>1250</v>
      </c>
      <c r="N481" s="54">
        <f t="shared" ref="N481:N482" si="32">+J481/L481</f>
        <v>0</v>
      </c>
    </row>
    <row r="482" spans="2:14" s="87" customFormat="1" x14ac:dyDescent="0.25">
      <c r="B482" s="91">
        <v>43295</v>
      </c>
      <c r="C482" s="5" t="s">
        <v>1126</v>
      </c>
      <c r="D482" s="122"/>
      <c r="E482" s="122"/>
      <c r="F482" s="133"/>
      <c r="G482" s="122"/>
      <c r="H482" s="237"/>
      <c r="I482" s="237">
        <v>15000</v>
      </c>
      <c r="J482" s="122"/>
      <c r="K482" s="60">
        <f t="shared" si="20"/>
        <v>-262691.39409999899</v>
      </c>
      <c r="L482" s="237">
        <v>28.5</v>
      </c>
      <c r="M482" s="19">
        <f t="shared" si="31"/>
        <v>526.31578947368416</v>
      </c>
      <c r="N482" s="54">
        <f t="shared" si="32"/>
        <v>0</v>
      </c>
    </row>
    <row r="483" spans="2:14" s="159" customFormat="1" x14ac:dyDescent="0.25">
      <c r="B483" s="11">
        <v>43295</v>
      </c>
      <c r="C483" s="5" t="s">
        <v>656</v>
      </c>
      <c r="D483" s="118"/>
      <c r="E483" s="60"/>
      <c r="F483" s="80"/>
      <c r="G483" s="80"/>
      <c r="H483" s="80"/>
      <c r="I483" s="80">
        <v>7200</v>
      </c>
      <c r="J483" s="80"/>
      <c r="K483" s="60">
        <f t="shared" ref="K483:K563" si="33">+K482+F483-G483-J483-H483-I483</f>
        <v>-269891.39409999899</v>
      </c>
      <c r="L483" s="237">
        <v>29</v>
      </c>
      <c r="M483" s="54">
        <f>(G483+H483+I483)/L483</f>
        <v>248.27586206896552</v>
      </c>
      <c r="N483" s="54">
        <f>+J483/L483</f>
        <v>0</v>
      </c>
    </row>
    <row r="484" spans="2:14" s="159" customFormat="1" x14ac:dyDescent="0.25">
      <c r="B484" s="91">
        <v>43295</v>
      </c>
      <c r="C484" s="5" t="s">
        <v>1122</v>
      </c>
      <c r="D484" s="136"/>
      <c r="E484" s="63"/>
      <c r="F484" s="98"/>
      <c r="G484" s="98"/>
      <c r="H484" s="98"/>
      <c r="I484" s="80">
        <v>20900</v>
      </c>
      <c r="J484" s="80"/>
      <c r="K484" s="60">
        <f t="shared" si="33"/>
        <v>-290791.39409999899</v>
      </c>
      <c r="L484" s="237">
        <v>29</v>
      </c>
      <c r="M484" s="54">
        <f>(G484+H484+I484)/L484</f>
        <v>720.68965517241384</v>
      </c>
      <c r="N484" s="54">
        <f>+J484/L484</f>
        <v>0</v>
      </c>
    </row>
    <row r="485" spans="2:14" s="159" customFormat="1" x14ac:dyDescent="0.25">
      <c r="B485" s="11">
        <v>43295</v>
      </c>
      <c r="C485" s="5" t="s">
        <v>1123</v>
      </c>
      <c r="D485" s="118"/>
      <c r="E485" s="60"/>
      <c r="F485" s="80"/>
      <c r="G485" s="80"/>
      <c r="H485" s="80"/>
      <c r="I485" s="80">
        <v>3444</v>
      </c>
      <c r="J485" s="80"/>
      <c r="K485" s="60">
        <f t="shared" si="33"/>
        <v>-294235.39409999899</v>
      </c>
      <c r="L485" s="237">
        <v>29</v>
      </c>
      <c r="M485" s="54">
        <f>(G485+H485+I485)/L485</f>
        <v>118.75862068965517</v>
      </c>
      <c r="N485" s="54">
        <f>+J485/L485</f>
        <v>0</v>
      </c>
    </row>
    <row r="486" spans="2:14" s="87" customFormat="1" x14ac:dyDescent="0.25">
      <c r="B486" s="91">
        <v>43302</v>
      </c>
      <c r="C486" s="5" t="s">
        <v>1145</v>
      </c>
      <c r="D486" s="237"/>
      <c r="E486" s="237"/>
      <c r="F486" s="133"/>
      <c r="G486" s="237"/>
      <c r="H486" s="237"/>
      <c r="I486" s="237"/>
      <c r="J486" s="237">
        <v>20000</v>
      </c>
      <c r="K486" s="60">
        <f t="shared" si="33"/>
        <v>-314235.39409999899</v>
      </c>
      <c r="L486" s="237">
        <v>28.1</v>
      </c>
      <c r="M486" s="19">
        <f t="shared" ref="M486" si="34">(G486+H486+I486)/L486</f>
        <v>0</v>
      </c>
      <c r="N486" s="54">
        <f t="shared" ref="N486" si="35">+J486/L486</f>
        <v>711.74377224199281</v>
      </c>
    </row>
    <row r="487" spans="2:14" s="87" customFormat="1" x14ac:dyDescent="0.25">
      <c r="B487" s="91">
        <v>43302</v>
      </c>
      <c r="C487" s="5" t="s">
        <v>1152</v>
      </c>
      <c r="D487" s="237"/>
      <c r="E487" s="237"/>
      <c r="F487" s="133"/>
      <c r="G487" s="237"/>
      <c r="H487" s="237"/>
      <c r="I487" s="237"/>
      <c r="J487" s="237">
        <v>10000</v>
      </c>
      <c r="K487" s="60">
        <f t="shared" si="33"/>
        <v>-324235.39409999899</v>
      </c>
      <c r="L487" s="237">
        <v>28.1</v>
      </c>
      <c r="M487" s="19">
        <f t="shared" ref="M487:M493" si="36">(G487+H487+I487)/L487</f>
        <v>0</v>
      </c>
      <c r="N487" s="54">
        <f t="shared" ref="N487:N493" si="37">+J487/L487</f>
        <v>355.87188612099641</v>
      </c>
    </row>
    <row r="488" spans="2:14" s="87" customFormat="1" x14ac:dyDescent="0.25">
      <c r="B488" s="91">
        <v>43302</v>
      </c>
      <c r="C488" s="5" t="s">
        <v>1153</v>
      </c>
      <c r="D488" s="237"/>
      <c r="E488" s="237"/>
      <c r="F488" s="133"/>
      <c r="G488" s="237"/>
      <c r="H488" s="237"/>
      <c r="I488" s="237"/>
      <c r="J488" s="237">
        <v>35000</v>
      </c>
      <c r="K488" s="60">
        <f t="shared" si="33"/>
        <v>-359235.39409999899</v>
      </c>
      <c r="L488" s="237">
        <v>28.1</v>
      </c>
      <c r="M488" s="19">
        <f t="shared" si="36"/>
        <v>0</v>
      </c>
      <c r="N488" s="54">
        <f t="shared" si="37"/>
        <v>1245.5516014234875</v>
      </c>
    </row>
    <row r="489" spans="2:14" s="159" customFormat="1" x14ac:dyDescent="0.25">
      <c r="B489" s="11">
        <v>43302</v>
      </c>
      <c r="C489" s="5" t="s">
        <v>1147</v>
      </c>
      <c r="D489" s="118"/>
      <c r="E489" s="60"/>
      <c r="F489" s="80"/>
      <c r="G489" s="80"/>
      <c r="H489" s="80"/>
      <c r="I489" s="80">
        <v>2600</v>
      </c>
      <c r="J489" s="80"/>
      <c r="K489" s="60">
        <f t="shared" si="33"/>
        <v>-361835.39409999899</v>
      </c>
      <c r="L489" s="237">
        <v>28.1</v>
      </c>
      <c r="M489" s="54">
        <f>(G489+H489+I489)/L489</f>
        <v>92.52669039145907</v>
      </c>
      <c r="N489" s="54">
        <f>+J489/L489</f>
        <v>0</v>
      </c>
    </row>
    <row r="490" spans="2:14" s="159" customFormat="1" x14ac:dyDescent="0.25">
      <c r="B490" s="11">
        <v>43302</v>
      </c>
      <c r="C490" s="5" t="s">
        <v>1148</v>
      </c>
      <c r="D490" s="118"/>
      <c r="E490" s="60"/>
      <c r="F490" s="80"/>
      <c r="G490" s="80"/>
      <c r="H490" s="80"/>
      <c r="I490" s="80">
        <v>2900</v>
      </c>
      <c r="J490" s="80"/>
      <c r="K490" s="60">
        <f t="shared" si="33"/>
        <v>-364735.39409999899</v>
      </c>
      <c r="L490" s="237">
        <v>28.1</v>
      </c>
      <c r="M490" s="54">
        <f>(G490+H490+I490)/L490</f>
        <v>103.20284697508896</v>
      </c>
      <c r="N490" s="54">
        <f>+J490/L490</f>
        <v>0</v>
      </c>
    </row>
    <row r="491" spans="2:14" s="159" customFormat="1" x14ac:dyDescent="0.25">
      <c r="B491" s="11">
        <v>43302</v>
      </c>
      <c r="C491" s="5" t="s">
        <v>1149</v>
      </c>
      <c r="D491" s="118"/>
      <c r="E491" s="60"/>
      <c r="F491" s="80"/>
      <c r="G491" s="80"/>
      <c r="H491" s="80"/>
      <c r="I491" s="80">
        <v>7146</v>
      </c>
      <c r="J491" s="80"/>
      <c r="K491" s="60">
        <f t="shared" si="33"/>
        <v>-371881.39409999899</v>
      </c>
      <c r="L491" s="237">
        <v>28.1</v>
      </c>
      <c r="M491" s="54">
        <f>(G491+H491+I491)/L491</f>
        <v>254.30604982206404</v>
      </c>
      <c r="N491" s="54">
        <f>+J491/L491</f>
        <v>0</v>
      </c>
    </row>
    <row r="492" spans="2:14" s="159" customFormat="1" x14ac:dyDescent="0.25">
      <c r="B492" s="11">
        <v>43302</v>
      </c>
      <c r="C492" s="5" t="s">
        <v>1151</v>
      </c>
      <c r="D492" s="118"/>
      <c r="E492" s="60"/>
      <c r="F492" s="80"/>
      <c r="G492" s="80"/>
      <c r="H492" s="80"/>
      <c r="I492" s="80">
        <v>8200</v>
      </c>
      <c r="J492" s="80"/>
      <c r="K492" s="60">
        <f t="shared" si="33"/>
        <v>-380081.39409999899</v>
      </c>
      <c r="L492" s="237">
        <v>28.1</v>
      </c>
      <c r="M492" s="54">
        <f>(G492+H492+I492)/L492</f>
        <v>291.81494661921704</v>
      </c>
      <c r="N492" s="54">
        <f>+J492/L492</f>
        <v>0</v>
      </c>
    </row>
    <row r="493" spans="2:14" s="87" customFormat="1" x14ac:dyDescent="0.25">
      <c r="B493" s="91">
        <v>43309</v>
      </c>
      <c r="C493" s="110" t="s">
        <v>1126</v>
      </c>
      <c r="D493" s="237"/>
      <c r="E493" s="237"/>
      <c r="F493" s="133"/>
      <c r="G493" s="237"/>
      <c r="H493" s="237"/>
      <c r="I493" s="237"/>
      <c r="J493" s="237">
        <v>25000</v>
      </c>
      <c r="K493" s="60">
        <f t="shared" si="33"/>
        <v>-405081.39409999899</v>
      </c>
      <c r="L493" s="237">
        <v>28.2</v>
      </c>
      <c r="M493" s="19">
        <f t="shared" si="36"/>
        <v>0</v>
      </c>
      <c r="N493" s="54">
        <f t="shared" si="37"/>
        <v>886.52482269503548</v>
      </c>
    </row>
    <row r="494" spans="2:14" s="87" customFormat="1" x14ac:dyDescent="0.25">
      <c r="B494" s="91">
        <v>43315</v>
      </c>
      <c r="C494" s="5" t="s">
        <v>1176</v>
      </c>
      <c r="D494" s="237"/>
      <c r="E494" s="237"/>
      <c r="F494" s="133"/>
      <c r="G494" s="237"/>
      <c r="H494" s="237"/>
      <c r="I494" s="237">
        <v>7532</v>
      </c>
      <c r="J494" s="237"/>
      <c r="K494" s="60">
        <f t="shared" si="33"/>
        <v>-412613.39409999899</v>
      </c>
      <c r="L494" s="237">
        <v>28.35</v>
      </c>
      <c r="M494" s="19">
        <f t="shared" ref="M494:M515" si="38">(G494+H494+I494)/L494</f>
        <v>265.67901234567898</v>
      </c>
      <c r="N494" s="54">
        <f t="shared" ref="N494:N515" si="39">+J494/L494</f>
        <v>0</v>
      </c>
    </row>
    <row r="495" spans="2:14" s="87" customFormat="1" x14ac:dyDescent="0.25">
      <c r="B495" s="91">
        <v>43315</v>
      </c>
      <c r="C495" s="5" t="s">
        <v>1177</v>
      </c>
      <c r="D495" s="237"/>
      <c r="E495" s="237"/>
      <c r="F495" s="133"/>
      <c r="G495" s="237"/>
      <c r="H495" s="237"/>
      <c r="I495" s="237">
        <v>2864</v>
      </c>
      <c r="J495" s="237"/>
      <c r="K495" s="60">
        <f t="shared" si="33"/>
        <v>-415477.39409999899</v>
      </c>
      <c r="L495" s="237">
        <v>28.35</v>
      </c>
      <c r="M495" s="19">
        <f t="shared" si="38"/>
        <v>101.02292768959435</v>
      </c>
      <c r="N495" s="54">
        <f t="shared" si="39"/>
        <v>0</v>
      </c>
    </row>
    <row r="496" spans="2:14" s="87" customFormat="1" x14ac:dyDescent="0.25">
      <c r="B496" s="91">
        <v>43315</v>
      </c>
      <c r="C496" s="5" t="s">
        <v>1178</v>
      </c>
      <c r="D496" s="237"/>
      <c r="E496" s="237"/>
      <c r="F496" s="133"/>
      <c r="G496" s="237"/>
      <c r="H496" s="237"/>
      <c r="I496" s="237">
        <v>35000</v>
      </c>
      <c r="J496" s="237"/>
      <c r="K496" s="60">
        <f t="shared" si="33"/>
        <v>-450477.39409999899</v>
      </c>
      <c r="L496" s="237">
        <v>28.35</v>
      </c>
      <c r="M496" s="19">
        <f t="shared" si="38"/>
        <v>1234.5679012345679</v>
      </c>
      <c r="N496" s="54">
        <f t="shared" si="39"/>
        <v>0</v>
      </c>
    </row>
    <row r="497" spans="2:14" s="87" customFormat="1" x14ac:dyDescent="0.25">
      <c r="B497" s="91">
        <v>43322</v>
      </c>
      <c r="C497" s="110" t="s">
        <v>1196</v>
      </c>
      <c r="D497" s="237"/>
      <c r="E497" s="237"/>
      <c r="F497" s="133"/>
      <c r="G497" s="237"/>
      <c r="H497" s="237"/>
      <c r="I497" s="237">
        <v>35000</v>
      </c>
      <c r="J497" s="237"/>
      <c r="K497" s="60">
        <f t="shared" si="33"/>
        <v>-485477.39409999899</v>
      </c>
      <c r="L497" s="237">
        <v>29</v>
      </c>
      <c r="M497" s="19">
        <f t="shared" si="38"/>
        <v>1206.8965517241379</v>
      </c>
      <c r="N497" s="54">
        <f t="shared" si="39"/>
        <v>0</v>
      </c>
    </row>
    <row r="498" spans="2:14" s="87" customFormat="1" x14ac:dyDescent="0.25">
      <c r="B498" s="91">
        <v>43330</v>
      </c>
      <c r="C498" s="5" t="s">
        <v>1213</v>
      </c>
      <c r="D498" s="237"/>
      <c r="E498" s="237"/>
      <c r="F498" s="133"/>
      <c r="G498" s="237"/>
      <c r="H498" s="237"/>
      <c r="I498" s="237">
        <v>1800</v>
      </c>
      <c r="J498" s="237"/>
      <c r="K498" s="60">
        <f t="shared" si="33"/>
        <v>-487277.39409999899</v>
      </c>
      <c r="L498" s="237">
        <v>30.2</v>
      </c>
      <c r="M498" s="19">
        <f t="shared" si="38"/>
        <v>59.602649006622521</v>
      </c>
      <c r="N498" s="54">
        <f t="shared" si="39"/>
        <v>0</v>
      </c>
    </row>
    <row r="499" spans="2:14" s="87" customFormat="1" x14ac:dyDescent="0.25">
      <c r="B499" s="91">
        <v>43337</v>
      </c>
      <c r="C499" s="110" t="s">
        <v>1230</v>
      </c>
      <c r="D499" s="237"/>
      <c r="E499" s="237"/>
      <c r="F499" s="133"/>
      <c r="G499" s="237"/>
      <c r="H499" s="237"/>
      <c r="I499" s="237">
        <v>5800</v>
      </c>
      <c r="J499" s="237"/>
      <c r="K499" s="60">
        <f t="shared" si="33"/>
        <v>-493077.39409999899</v>
      </c>
      <c r="L499" s="237">
        <v>30.49</v>
      </c>
      <c r="M499" s="19">
        <f t="shared" si="38"/>
        <v>190.22630370613317</v>
      </c>
      <c r="N499" s="54">
        <f t="shared" si="39"/>
        <v>0</v>
      </c>
    </row>
    <row r="500" spans="2:14" s="188" customFormat="1" x14ac:dyDescent="0.25">
      <c r="B500" s="11">
        <v>43343</v>
      </c>
      <c r="C500" s="5" t="s">
        <v>1220</v>
      </c>
      <c r="D500" s="118"/>
      <c r="E500" s="60"/>
      <c r="F500" s="80"/>
      <c r="G500" s="80"/>
      <c r="H500" s="80"/>
      <c r="I500" s="80">
        <v>35000</v>
      </c>
      <c r="J500" s="80"/>
      <c r="K500" s="60">
        <f t="shared" si="33"/>
        <v>-528077.39409999899</v>
      </c>
      <c r="L500" s="237">
        <v>30.5</v>
      </c>
      <c r="M500" s="54">
        <f>(G500+H500+I500)/L500</f>
        <v>1147.5409836065573</v>
      </c>
      <c r="N500" s="54">
        <f>+J500/L500</f>
        <v>0</v>
      </c>
    </row>
    <row r="501" spans="2:14" s="188" customFormat="1" x14ac:dyDescent="0.25">
      <c r="B501" s="11">
        <v>43343</v>
      </c>
      <c r="C501" s="5" t="s">
        <v>351</v>
      </c>
      <c r="D501" s="118"/>
      <c r="E501" s="60"/>
      <c r="F501" s="80"/>
      <c r="G501" s="80"/>
      <c r="H501" s="80"/>
      <c r="I501" s="80">
        <v>15000</v>
      </c>
      <c r="J501" s="80"/>
      <c r="K501" s="60">
        <f t="shared" si="33"/>
        <v>-543077.39409999899</v>
      </c>
      <c r="L501" s="237">
        <v>30.5</v>
      </c>
      <c r="M501" s="54">
        <f>(G501+H501+I501)/L501</f>
        <v>491.80327868852459</v>
      </c>
      <c r="N501" s="54">
        <f>+J501/L501</f>
        <v>0</v>
      </c>
    </row>
    <row r="502" spans="2:14" s="188" customFormat="1" x14ac:dyDescent="0.25">
      <c r="B502" s="11">
        <v>43343</v>
      </c>
      <c r="C502" s="5" t="s">
        <v>397</v>
      </c>
      <c r="D502" s="118"/>
      <c r="E502" s="60"/>
      <c r="F502" s="80"/>
      <c r="G502" s="80"/>
      <c r="H502" s="80"/>
      <c r="I502" s="80">
        <v>6093</v>
      </c>
      <c r="J502" s="80"/>
      <c r="K502" s="60">
        <f t="shared" si="33"/>
        <v>-549170.39409999899</v>
      </c>
      <c r="L502" s="237">
        <v>30.5</v>
      </c>
      <c r="M502" s="54">
        <f>(G502+H502+I502)/L502</f>
        <v>199.7704918032787</v>
      </c>
      <c r="N502" s="54">
        <f>+J502/L502</f>
        <v>0</v>
      </c>
    </row>
    <row r="503" spans="2:14" s="188" customFormat="1" x14ac:dyDescent="0.25">
      <c r="B503" s="11">
        <v>43343</v>
      </c>
      <c r="C503" s="5" t="s">
        <v>1242</v>
      </c>
      <c r="D503" s="118"/>
      <c r="E503" s="60"/>
      <c r="F503" s="80"/>
      <c r="G503" s="80"/>
      <c r="H503" s="80"/>
      <c r="I503" s="80">
        <v>9900</v>
      </c>
      <c r="J503" s="80"/>
      <c r="K503" s="60">
        <f t="shared" si="33"/>
        <v>-559070.39409999899</v>
      </c>
      <c r="L503" s="237">
        <v>30.5</v>
      </c>
      <c r="M503" s="54">
        <f>(G503+H503+I503)/L503</f>
        <v>324.59016393442624</v>
      </c>
      <c r="N503" s="54">
        <f>+J503/L503</f>
        <v>0</v>
      </c>
    </row>
    <row r="504" spans="2:14" s="188" customFormat="1" x14ac:dyDescent="0.25">
      <c r="B504" s="11">
        <v>43343</v>
      </c>
      <c r="C504" s="5" t="s">
        <v>1243</v>
      </c>
      <c r="D504" s="118"/>
      <c r="E504" s="60"/>
      <c r="F504" s="80"/>
      <c r="G504" s="80"/>
      <c r="H504" s="80"/>
      <c r="I504" s="80">
        <v>5900</v>
      </c>
      <c r="J504" s="80"/>
      <c r="K504" s="60">
        <f t="shared" si="33"/>
        <v>-564970.39409999899</v>
      </c>
      <c r="L504" s="237">
        <v>30.5</v>
      </c>
      <c r="M504" s="54">
        <f>(G504+H504+I504)/L504</f>
        <v>193.44262295081967</v>
      </c>
      <c r="N504" s="54">
        <f>+J504/L504</f>
        <v>0</v>
      </c>
    </row>
    <row r="505" spans="2:14" s="87" customFormat="1" x14ac:dyDescent="0.25">
      <c r="B505" s="91">
        <v>43350</v>
      </c>
      <c r="C505" s="5" t="s">
        <v>1271</v>
      </c>
      <c r="D505" s="237"/>
      <c r="E505" s="237"/>
      <c r="F505" s="133"/>
      <c r="G505" s="237"/>
      <c r="H505" s="237"/>
      <c r="I505" s="237">
        <v>10124</v>
      </c>
      <c r="J505" s="237"/>
      <c r="K505" s="60">
        <f t="shared" si="33"/>
        <v>-575094.39409999899</v>
      </c>
      <c r="L505" s="237">
        <v>38</v>
      </c>
      <c r="M505" s="19">
        <f t="shared" si="38"/>
        <v>266.42105263157896</v>
      </c>
      <c r="N505" s="54">
        <f t="shared" si="39"/>
        <v>0</v>
      </c>
    </row>
    <row r="506" spans="2:14" s="87" customFormat="1" x14ac:dyDescent="0.25">
      <c r="B506" s="91">
        <v>43350</v>
      </c>
      <c r="C506" s="5" t="s">
        <v>1272</v>
      </c>
      <c r="D506" s="237"/>
      <c r="E506" s="237"/>
      <c r="F506" s="133"/>
      <c r="G506" s="237"/>
      <c r="H506" s="237"/>
      <c r="I506" s="237">
        <v>1600</v>
      </c>
      <c r="J506" s="237"/>
      <c r="K506" s="60">
        <f t="shared" si="33"/>
        <v>-576694.39409999899</v>
      </c>
      <c r="L506" s="237">
        <v>38</v>
      </c>
      <c r="M506" s="19">
        <f t="shared" si="38"/>
        <v>42.10526315789474</v>
      </c>
      <c r="N506" s="54">
        <f t="shared" si="39"/>
        <v>0</v>
      </c>
    </row>
    <row r="507" spans="2:14" s="87" customFormat="1" x14ac:dyDescent="0.25">
      <c r="B507" s="11">
        <v>43357</v>
      </c>
      <c r="C507" s="5" t="s">
        <v>1291</v>
      </c>
      <c r="D507" s="237"/>
      <c r="E507" s="237"/>
      <c r="F507" s="133"/>
      <c r="G507" s="237"/>
      <c r="H507" s="237"/>
      <c r="I507" s="237">
        <v>1765</v>
      </c>
      <c r="J507" s="237"/>
      <c r="K507" s="60">
        <f t="shared" si="33"/>
        <v>-578459.39409999899</v>
      </c>
      <c r="L507" s="237">
        <v>40</v>
      </c>
      <c r="M507" s="19">
        <f t="shared" si="38"/>
        <v>44.125</v>
      </c>
      <c r="N507" s="54">
        <f t="shared" si="39"/>
        <v>0</v>
      </c>
    </row>
    <row r="508" spans="2:14" s="188" customFormat="1" x14ac:dyDescent="0.25">
      <c r="B508" s="11">
        <v>43365</v>
      </c>
      <c r="C508" s="5" t="s">
        <v>1318</v>
      </c>
      <c r="D508" s="118"/>
      <c r="E508" s="60"/>
      <c r="F508" s="80"/>
      <c r="G508" s="80"/>
      <c r="H508" s="80"/>
      <c r="I508" s="80">
        <v>25000</v>
      </c>
      <c r="J508" s="80"/>
      <c r="K508" s="60">
        <f t="shared" si="33"/>
        <v>-603459.39409999899</v>
      </c>
      <c r="L508" s="237">
        <v>38.253799999999998</v>
      </c>
      <c r="M508" s="54">
        <f>(G508+H508+I508)/L508</f>
        <v>653.52984540097975</v>
      </c>
      <c r="N508" s="54">
        <f>+J508/L508</f>
        <v>0</v>
      </c>
    </row>
    <row r="509" spans="2:14" s="188" customFormat="1" x14ac:dyDescent="0.25">
      <c r="B509" s="11">
        <v>43365</v>
      </c>
      <c r="C509" s="5" t="s">
        <v>1259</v>
      </c>
      <c r="D509" s="118"/>
      <c r="E509" s="60"/>
      <c r="F509" s="80"/>
      <c r="G509" s="80"/>
      <c r="H509" s="80"/>
      <c r="I509" s="80">
        <v>3671</v>
      </c>
      <c r="J509" s="80"/>
      <c r="K509" s="60">
        <f t="shared" si="33"/>
        <v>-607130.39409999899</v>
      </c>
      <c r="L509" s="237">
        <v>38.253799999999998</v>
      </c>
      <c r="M509" s="54">
        <f>(G509+H509+I509)/L509</f>
        <v>95.964322498679877</v>
      </c>
      <c r="N509" s="54">
        <f>+J509/L509</f>
        <v>0</v>
      </c>
    </row>
    <row r="510" spans="2:14" s="188" customFormat="1" x14ac:dyDescent="0.25">
      <c r="B510" s="11">
        <v>43365</v>
      </c>
      <c r="C510" s="5" t="s">
        <v>1320</v>
      </c>
      <c r="D510" s="118"/>
      <c r="E510" s="60"/>
      <c r="F510" s="80"/>
      <c r="G510" s="80"/>
      <c r="H510" s="80"/>
      <c r="I510" s="80">
        <v>24000</v>
      </c>
      <c r="J510" s="80"/>
      <c r="K510" s="60">
        <f t="shared" si="33"/>
        <v>-631130.39409999899</v>
      </c>
      <c r="L510" s="237">
        <v>38.253799999999998</v>
      </c>
      <c r="M510" s="54">
        <f>(G510+H510+I510)/L510</f>
        <v>627.38865158494059</v>
      </c>
      <c r="N510" s="54">
        <f>+J510/L510</f>
        <v>0</v>
      </c>
    </row>
    <row r="511" spans="2:14" s="87" customFormat="1" x14ac:dyDescent="0.25">
      <c r="B511" s="11">
        <v>43386</v>
      </c>
      <c r="C511" s="5" t="s">
        <v>1359</v>
      </c>
      <c r="D511" s="237"/>
      <c r="E511" s="237"/>
      <c r="F511" s="133"/>
      <c r="G511" s="237"/>
      <c r="H511" s="237"/>
      <c r="I511" s="237">
        <v>30000</v>
      </c>
      <c r="J511" s="237"/>
      <c r="K511" s="60">
        <f t="shared" si="33"/>
        <v>-661130.39409999899</v>
      </c>
      <c r="L511" s="237">
        <v>36.799999999999997</v>
      </c>
      <c r="M511" s="19">
        <f t="shared" si="38"/>
        <v>815.21739130434787</v>
      </c>
      <c r="N511" s="54">
        <f t="shared" si="39"/>
        <v>0</v>
      </c>
    </row>
    <row r="512" spans="2:14" s="188" customFormat="1" x14ac:dyDescent="0.25">
      <c r="B512" s="11">
        <v>43393</v>
      </c>
      <c r="C512" s="5" t="s">
        <v>1387</v>
      </c>
      <c r="D512" s="118"/>
      <c r="E512" s="60"/>
      <c r="F512" s="80"/>
      <c r="G512" s="80"/>
      <c r="H512" s="80"/>
      <c r="I512" s="80">
        <v>11000</v>
      </c>
      <c r="J512" s="80"/>
      <c r="K512" s="60">
        <f t="shared" si="33"/>
        <v>-672130.39409999899</v>
      </c>
      <c r="L512" s="237">
        <v>36.799999999999997</v>
      </c>
      <c r="M512" s="19">
        <f t="shared" ref="M512:M513" si="40">(G512+H512+I512)/L512</f>
        <v>298.91304347826087</v>
      </c>
      <c r="N512" s="54">
        <f t="shared" ref="N512:N513" si="41">+J512/L512</f>
        <v>0</v>
      </c>
    </row>
    <row r="513" spans="2:14" s="188" customFormat="1" x14ac:dyDescent="0.25">
      <c r="B513" s="11">
        <v>43393</v>
      </c>
      <c r="C513" s="5" t="s">
        <v>1388</v>
      </c>
      <c r="D513" s="118"/>
      <c r="E513" s="60"/>
      <c r="F513" s="80"/>
      <c r="G513" s="80"/>
      <c r="H513" s="80"/>
      <c r="I513" s="80">
        <v>25000</v>
      </c>
      <c r="J513" s="80"/>
      <c r="K513" s="60">
        <f t="shared" si="33"/>
        <v>-697130.39409999899</v>
      </c>
      <c r="L513" s="237">
        <v>36.799999999999997</v>
      </c>
      <c r="M513" s="19">
        <f t="shared" si="40"/>
        <v>679.34782608695662</v>
      </c>
      <c r="N513" s="54">
        <f t="shared" si="41"/>
        <v>0</v>
      </c>
    </row>
    <row r="514" spans="2:14" s="188" customFormat="1" x14ac:dyDescent="0.25">
      <c r="B514" s="11">
        <v>43393</v>
      </c>
      <c r="C514" s="5" t="s">
        <v>1389</v>
      </c>
      <c r="D514" s="118"/>
      <c r="E514" s="60"/>
      <c r="F514" s="80"/>
      <c r="G514" s="80"/>
      <c r="H514" s="80"/>
      <c r="I514" s="80">
        <v>16900</v>
      </c>
      <c r="J514" s="80"/>
      <c r="K514" s="60">
        <f t="shared" si="33"/>
        <v>-714030.39409999899</v>
      </c>
      <c r="L514" s="237">
        <v>36.799999999999997</v>
      </c>
      <c r="M514" s="54">
        <f>(G514+H514+I514)/L514</f>
        <v>459.23913043478262</v>
      </c>
      <c r="N514" s="54">
        <f>+J514/L514</f>
        <v>0</v>
      </c>
    </row>
    <row r="515" spans="2:14" s="87" customFormat="1" x14ac:dyDescent="0.25">
      <c r="B515" s="11">
        <v>43401</v>
      </c>
      <c r="C515" s="5" t="s">
        <v>1395</v>
      </c>
      <c r="D515" s="237"/>
      <c r="E515" s="237"/>
      <c r="F515" s="133"/>
      <c r="G515" s="237"/>
      <c r="H515" s="237"/>
      <c r="I515" s="237">
        <v>1184</v>
      </c>
      <c r="J515" s="237"/>
      <c r="K515" s="60">
        <f t="shared" si="33"/>
        <v>-715214.39409999899</v>
      </c>
      <c r="L515" s="237">
        <v>37.25</v>
      </c>
      <c r="M515" s="19">
        <f t="shared" si="38"/>
        <v>31.785234899328859</v>
      </c>
      <c r="N515" s="54">
        <f t="shared" si="39"/>
        <v>0</v>
      </c>
    </row>
    <row r="516" spans="2:14" s="87" customFormat="1" x14ac:dyDescent="0.25">
      <c r="B516" s="11">
        <v>43399</v>
      </c>
      <c r="C516" s="5" t="s">
        <v>1409</v>
      </c>
      <c r="D516" s="237"/>
      <c r="E516" s="237"/>
      <c r="F516" s="133"/>
      <c r="G516" s="237"/>
      <c r="H516" s="237"/>
      <c r="I516" s="237"/>
      <c r="J516" s="237">
        <f>14900+9000</f>
        <v>23900</v>
      </c>
      <c r="K516" s="60">
        <f t="shared" si="33"/>
        <v>-739114.39409999899</v>
      </c>
      <c r="L516" s="237">
        <v>37.25</v>
      </c>
      <c r="M516" s="19">
        <f t="shared" ref="M516" si="42">(G516+H516+I516)/L516</f>
        <v>0</v>
      </c>
      <c r="N516" s="54">
        <f t="shared" ref="N516" si="43">+J516/L516</f>
        <v>641.61073825503354</v>
      </c>
    </row>
    <row r="517" spans="2:14" s="87" customFormat="1" x14ac:dyDescent="0.25">
      <c r="B517" s="11">
        <v>43399</v>
      </c>
      <c r="C517" s="5" t="s">
        <v>1410</v>
      </c>
      <c r="D517" s="237"/>
      <c r="E517" s="237"/>
      <c r="F517" s="133"/>
      <c r="G517" s="237"/>
      <c r="H517" s="237">
        <v>18000</v>
      </c>
      <c r="I517" s="237"/>
      <c r="J517" s="237"/>
      <c r="K517" s="60">
        <f t="shared" si="33"/>
        <v>-757114.39409999899</v>
      </c>
      <c r="L517" s="237">
        <v>37.25</v>
      </c>
      <c r="M517" s="19">
        <f t="shared" ref="M517:M521" si="44">(G517+H517+I517)/L517</f>
        <v>483.22147651006713</v>
      </c>
      <c r="N517" s="54">
        <f t="shared" ref="N517:N521" si="45">+J517/L517</f>
        <v>0</v>
      </c>
    </row>
    <row r="518" spans="2:14" s="87" customFormat="1" x14ac:dyDescent="0.25">
      <c r="B518" s="11">
        <v>43399</v>
      </c>
      <c r="C518" s="5" t="s">
        <v>1408</v>
      </c>
      <c r="D518" s="237"/>
      <c r="E518" s="237"/>
      <c r="F518" s="133"/>
      <c r="G518" s="237"/>
      <c r="H518" s="237"/>
      <c r="I518" s="237"/>
      <c r="J518" s="237">
        <v>1740</v>
      </c>
      <c r="K518" s="60">
        <f t="shared" si="33"/>
        <v>-758854.39409999899</v>
      </c>
      <c r="L518" s="237">
        <v>37.25</v>
      </c>
      <c r="M518" s="19">
        <f t="shared" si="44"/>
        <v>0</v>
      </c>
      <c r="N518" s="54">
        <f t="shared" si="45"/>
        <v>46.711409395973156</v>
      </c>
    </row>
    <row r="519" spans="2:14" s="87" customFormat="1" x14ac:dyDescent="0.25">
      <c r="B519" s="11">
        <v>43399</v>
      </c>
      <c r="C519" s="5" t="s">
        <v>1412</v>
      </c>
      <c r="D519" s="237"/>
      <c r="E519" s="237"/>
      <c r="F519" s="133"/>
      <c r="G519" s="237"/>
      <c r="H519" s="237"/>
      <c r="I519" s="237"/>
      <c r="J519" s="237">
        <v>2874</v>
      </c>
      <c r="K519" s="60">
        <f t="shared" si="33"/>
        <v>-761728.39409999899</v>
      </c>
      <c r="L519" s="237">
        <v>37.25</v>
      </c>
      <c r="M519" s="19">
        <f t="shared" si="44"/>
        <v>0</v>
      </c>
      <c r="N519" s="54">
        <f t="shared" si="45"/>
        <v>77.154362416107389</v>
      </c>
    </row>
    <row r="520" spans="2:14" s="87" customFormat="1" x14ac:dyDescent="0.25">
      <c r="B520" s="11">
        <v>43406</v>
      </c>
      <c r="C520" s="5" t="s">
        <v>1435</v>
      </c>
      <c r="D520" s="237"/>
      <c r="E520" s="237"/>
      <c r="F520" s="133"/>
      <c r="G520" s="237"/>
      <c r="H520" s="237"/>
      <c r="I520" s="237"/>
      <c r="J520" s="237">
        <v>2352</v>
      </c>
      <c r="K520" s="60">
        <f t="shared" si="33"/>
        <v>-764080.39409999899</v>
      </c>
      <c r="L520" s="237">
        <v>34.25</v>
      </c>
      <c r="M520" s="19">
        <f t="shared" si="44"/>
        <v>0</v>
      </c>
      <c r="N520" s="54">
        <f t="shared" si="45"/>
        <v>68.671532846715323</v>
      </c>
    </row>
    <row r="521" spans="2:14" s="87" customFormat="1" x14ac:dyDescent="0.25">
      <c r="B521" s="11">
        <v>43413</v>
      </c>
      <c r="C521" s="5" t="s">
        <v>1459</v>
      </c>
      <c r="D521" s="237"/>
      <c r="E521" s="237"/>
      <c r="F521" s="133"/>
      <c r="G521" s="237"/>
      <c r="H521" s="237"/>
      <c r="I521" s="237"/>
      <c r="J521" s="237">
        <v>6200</v>
      </c>
      <c r="K521" s="60">
        <f t="shared" si="33"/>
        <v>-770280.39409999899</v>
      </c>
      <c r="L521" s="237">
        <v>34.5</v>
      </c>
      <c r="M521" s="19">
        <f t="shared" si="44"/>
        <v>0</v>
      </c>
      <c r="N521" s="54">
        <f t="shared" si="45"/>
        <v>179.71014492753622</v>
      </c>
    </row>
    <row r="522" spans="2:14" s="87" customFormat="1" x14ac:dyDescent="0.25">
      <c r="B522" s="11">
        <v>43413</v>
      </c>
      <c r="C522" s="5" t="s">
        <v>1460</v>
      </c>
      <c r="D522" s="237"/>
      <c r="E522" s="237"/>
      <c r="F522" s="133"/>
      <c r="G522" s="237"/>
      <c r="H522" s="237"/>
      <c r="I522" s="237"/>
      <c r="J522" s="237">
        <v>25527</v>
      </c>
      <c r="K522" s="60">
        <f t="shared" si="33"/>
        <v>-795807.39409999899</v>
      </c>
      <c r="L522" s="237">
        <v>34.5</v>
      </c>
      <c r="M522" s="19">
        <f t="shared" ref="M522:M526" si="46">(G522+H522+I522)/L522</f>
        <v>0</v>
      </c>
      <c r="N522" s="54">
        <f t="shared" ref="N522:N526" si="47">+J522/L522</f>
        <v>739.91304347826087</v>
      </c>
    </row>
    <row r="523" spans="2:14" s="87" customFormat="1" x14ac:dyDescent="0.25">
      <c r="B523" s="11">
        <v>43413</v>
      </c>
      <c r="C523" s="5" t="s">
        <v>1461</v>
      </c>
      <c r="D523" s="237"/>
      <c r="E523" s="237"/>
      <c r="F523" s="133"/>
      <c r="G523" s="237"/>
      <c r="H523" s="237"/>
      <c r="I523" s="237">
        <v>12000</v>
      </c>
      <c r="J523" s="237"/>
      <c r="K523" s="60">
        <f t="shared" si="33"/>
        <v>-807807.39409999899</v>
      </c>
      <c r="L523" s="237">
        <v>34.5</v>
      </c>
      <c r="M523" s="19">
        <f t="shared" si="46"/>
        <v>347.82608695652175</v>
      </c>
      <c r="N523" s="54">
        <f t="shared" si="47"/>
        <v>0</v>
      </c>
    </row>
    <row r="524" spans="2:14" s="87" customFormat="1" x14ac:dyDescent="0.25">
      <c r="B524" s="11">
        <v>43413</v>
      </c>
      <c r="C524" s="5" t="s">
        <v>1462</v>
      </c>
      <c r="D524" s="237"/>
      <c r="E524" s="237"/>
      <c r="F524" s="133"/>
      <c r="G524" s="237"/>
      <c r="H524" s="237"/>
      <c r="I524" s="237">
        <v>46000</v>
      </c>
      <c r="J524" s="237"/>
      <c r="K524" s="60">
        <f t="shared" si="33"/>
        <v>-853807.39409999899</v>
      </c>
      <c r="L524" s="237">
        <v>34.5</v>
      </c>
      <c r="M524" s="19">
        <f t="shared" si="46"/>
        <v>1333.3333333333333</v>
      </c>
      <c r="N524" s="54">
        <f t="shared" si="47"/>
        <v>0</v>
      </c>
    </row>
    <row r="525" spans="2:14" s="87" customFormat="1" x14ac:dyDescent="0.25">
      <c r="B525" s="11">
        <v>43413</v>
      </c>
      <c r="C525" s="5" t="s">
        <v>1463</v>
      </c>
      <c r="D525" s="237"/>
      <c r="E525" s="237"/>
      <c r="F525" s="133"/>
      <c r="G525" s="237"/>
      <c r="H525" s="237"/>
      <c r="I525" s="237">
        <v>26800</v>
      </c>
      <c r="J525" s="237"/>
      <c r="K525" s="60">
        <f t="shared" si="33"/>
        <v>-880607.39409999899</v>
      </c>
      <c r="L525" s="237">
        <v>34.5</v>
      </c>
      <c r="M525" s="19">
        <f t="shared" si="46"/>
        <v>776.8115942028985</v>
      </c>
      <c r="N525" s="54">
        <f t="shared" si="47"/>
        <v>0</v>
      </c>
    </row>
    <row r="526" spans="2:14" s="87" customFormat="1" x14ac:dyDescent="0.25">
      <c r="B526" s="11">
        <v>43426</v>
      </c>
      <c r="C526" s="5" t="s">
        <v>1495</v>
      </c>
      <c r="D526" s="237"/>
      <c r="E526" s="237"/>
      <c r="F526" s="133"/>
      <c r="G526" s="237"/>
      <c r="H526" s="237">
        <v>53000</v>
      </c>
      <c r="I526" s="237"/>
      <c r="J526" s="237"/>
      <c r="K526" s="60">
        <f t="shared" si="33"/>
        <v>-933607.39409999899</v>
      </c>
      <c r="L526" s="237">
        <v>37.409999999999997</v>
      </c>
      <c r="M526" s="19">
        <f t="shared" si="46"/>
        <v>1416.7334937182573</v>
      </c>
      <c r="N526" s="54">
        <f t="shared" si="47"/>
        <v>0</v>
      </c>
    </row>
    <row r="527" spans="2:14" s="87" customFormat="1" x14ac:dyDescent="0.25">
      <c r="B527" s="11">
        <v>43426</v>
      </c>
      <c r="C527" s="5" t="s">
        <v>1496</v>
      </c>
      <c r="D527" s="237"/>
      <c r="E527" s="237"/>
      <c r="F527" s="133"/>
      <c r="G527" s="237"/>
      <c r="H527" s="237"/>
      <c r="I527" s="237">
        <v>28000</v>
      </c>
      <c r="J527" s="237"/>
      <c r="K527" s="60">
        <f t="shared" si="33"/>
        <v>-961607.39409999899</v>
      </c>
      <c r="L527" s="237">
        <v>37.409999999999997</v>
      </c>
      <c r="M527" s="19">
        <f t="shared" ref="M527:M529" si="48">(G527+H527+I527)/L527</f>
        <v>748.46297781341889</v>
      </c>
      <c r="N527" s="54">
        <f t="shared" ref="N527:N529" si="49">+J527/L527</f>
        <v>0</v>
      </c>
    </row>
    <row r="528" spans="2:14" s="87" customFormat="1" x14ac:dyDescent="0.25">
      <c r="B528" s="11">
        <v>43426</v>
      </c>
      <c r="C528" s="5" t="s">
        <v>27</v>
      </c>
      <c r="D528" s="237"/>
      <c r="E528" s="237"/>
      <c r="F528" s="133"/>
      <c r="G528" s="237"/>
      <c r="H528" s="237">
        <v>12000</v>
      </c>
      <c r="I528" s="237"/>
      <c r="J528" s="237"/>
      <c r="K528" s="60">
        <f t="shared" si="33"/>
        <v>-973607.39409999899</v>
      </c>
      <c r="L528" s="237">
        <v>37.409999999999997</v>
      </c>
      <c r="M528" s="19">
        <f t="shared" si="48"/>
        <v>320.76984763432239</v>
      </c>
      <c r="N528" s="54">
        <f t="shared" si="49"/>
        <v>0</v>
      </c>
    </row>
    <row r="529" spans="2:14" s="87" customFormat="1" x14ac:dyDescent="0.25">
      <c r="B529" s="11">
        <v>43438</v>
      </c>
      <c r="C529" s="5" t="s">
        <v>252</v>
      </c>
      <c r="D529" s="237">
        <v>40087</v>
      </c>
      <c r="E529" s="237">
        <f>+F529/D529</f>
        <v>35.999351410681768</v>
      </c>
      <c r="F529" s="133">
        <v>1443106</v>
      </c>
      <c r="G529" s="237"/>
      <c r="H529" s="237"/>
      <c r="I529" s="237"/>
      <c r="J529" s="237"/>
      <c r="K529" s="60">
        <f t="shared" si="33"/>
        <v>469498.60590000101</v>
      </c>
      <c r="L529" s="237">
        <v>36.5</v>
      </c>
      <c r="M529" s="19">
        <f t="shared" si="48"/>
        <v>0</v>
      </c>
      <c r="N529" s="54">
        <f t="shared" si="49"/>
        <v>0</v>
      </c>
    </row>
    <row r="530" spans="2:14" s="87" customFormat="1" x14ac:dyDescent="0.25">
      <c r="B530" s="11">
        <v>43438</v>
      </c>
      <c r="C530" s="5" t="s">
        <v>1534</v>
      </c>
      <c r="D530" s="237"/>
      <c r="E530" s="237"/>
      <c r="F530" s="133"/>
      <c r="G530" s="237">
        <v>700</v>
      </c>
      <c r="H530" s="237"/>
      <c r="I530" s="237"/>
      <c r="J530" s="237"/>
      <c r="K530" s="60">
        <f t="shared" si="33"/>
        <v>468798.60590000101</v>
      </c>
      <c r="L530" s="237">
        <v>36.5</v>
      </c>
      <c r="M530" s="19">
        <f t="shared" ref="M530:M535" si="50">(G530+H530+I530)/L530</f>
        <v>19.17808219178082</v>
      </c>
      <c r="N530" s="54">
        <f t="shared" ref="N530:N535" si="51">+J530/L530</f>
        <v>0</v>
      </c>
    </row>
    <row r="531" spans="2:14" s="87" customFormat="1" x14ac:dyDescent="0.25">
      <c r="B531" s="11">
        <v>43438</v>
      </c>
      <c r="C531" s="5" t="s">
        <v>1535</v>
      </c>
      <c r="D531" s="237"/>
      <c r="E531" s="237"/>
      <c r="F531" s="133"/>
      <c r="G531" s="237">
        <v>7500</v>
      </c>
      <c r="H531" s="237"/>
      <c r="I531" s="237"/>
      <c r="J531" s="237"/>
      <c r="K531" s="60">
        <f t="shared" si="33"/>
        <v>461298.60590000101</v>
      </c>
      <c r="L531" s="237">
        <v>36.5</v>
      </c>
      <c r="M531" s="19">
        <f t="shared" si="50"/>
        <v>205.47945205479451</v>
      </c>
      <c r="N531" s="54">
        <f t="shared" si="51"/>
        <v>0</v>
      </c>
    </row>
    <row r="532" spans="2:14" s="87" customFormat="1" x14ac:dyDescent="0.25">
      <c r="B532" s="11">
        <v>43438</v>
      </c>
      <c r="C532" s="5" t="s">
        <v>1536</v>
      </c>
      <c r="D532" s="237"/>
      <c r="E532" s="237"/>
      <c r="F532" s="133"/>
      <c r="G532" s="237"/>
      <c r="H532" s="237">
        <v>7000</v>
      </c>
      <c r="I532" s="237"/>
      <c r="J532" s="237"/>
      <c r="K532" s="60">
        <f t="shared" si="33"/>
        <v>454298.60590000101</v>
      </c>
      <c r="L532" s="237">
        <v>36.5</v>
      </c>
      <c r="M532" s="19">
        <f t="shared" si="50"/>
        <v>191.78082191780823</v>
      </c>
      <c r="N532" s="54">
        <f t="shared" si="51"/>
        <v>0</v>
      </c>
    </row>
    <row r="533" spans="2:14" s="87" customFormat="1" x14ac:dyDescent="0.25">
      <c r="B533" s="11">
        <v>43438</v>
      </c>
      <c r="C533" s="5" t="s">
        <v>1537</v>
      </c>
      <c r="D533" s="237"/>
      <c r="E533" s="237"/>
      <c r="F533" s="133"/>
      <c r="G533" s="237"/>
      <c r="H533" s="237">
        <v>12000</v>
      </c>
      <c r="I533" s="237"/>
      <c r="J533" s="237"/>
      <c r="K533" s="60">
        <f t="shared" si="33"/>
        <v>442298.60590000101</v>
      </c>
      <c r="L533" s="237">
        <v>36.5</v>
      </c>
      <c r="M533" s="19">
        <f t="shared" si="50"/>
        <v>328.76712328767121</v>
      </c>
      <c r="N533" s="54">
        <f t="shared" si="51"/>
        <v>0</v>
      </c>
    </row>
    <row r="534" spans="2:14" s="87" customFormat="1" x14ac:dyDescent="0.25">
      <c r="B534" s="11">
        <v>43438</v>
      </c>
      <c r="C534" s="5" t="s">
        <v>1538</v>
      </c>
      <c r="D534" s="237"/>
      <c r="E534" s="237"/>
      <c r="F534" s="133"/>
      <c r="G534" s="237"/>
      <c r="H534" s="237">
        <v>5400</v>
      </c>
      <c r="I534" s="237"/>
      <c r="J534" s="237"/>
      <c r="K534" s="60">
        <f t="shared" si="33"/>
        <v>436898.60590000101</v>
      </c>
      <c r="L534" s="237">
        <v>36.5</v>
      </c>
      <c r="M534" s="19">
        <f t="shared" si="50"/>
        <v>147.94520547945206</v>
      </c>
      <c r="N534" s="54">
        <f t="shared" si="51"/>
        <v>0</v>
      </c>
    </row>
    <row r="535" spans="2:14" s="87" customFormat="1" x14ac:dyDescent="0.25">
      <c r="B535" s="11">
        <v>43438</v>
      </c>
      <c r="C535" s="5" t="s">
        <v>1539</v>
      </c>
      <c r="D535" s="237"/>
      <c r="E535" s="237"/>
      <c r="F535" s="133"/>
      <c r="G535" s="237"/>
      <c r="H535" s="237">
        <v>40000</v>
      </c>
      <c r="I535" s="237"/>
      <c r="J535" s="237"/>
      <c r="K535" s="60">
        <f t="shared" si="33"/>
        <v>396898.60590000101</v>
      </c>
      <c r="L535" s="237">
        <v>36.5</v>
      </c>
      <c r="M535" s="19">
        <f t="shared" si="50"/>
        <v>1095.8904109589041</v>
      </c>
      <c r="N535" s="54">
        <f t="shared" si="51"/>
        <v>0</v>
      </c>
    </row>
    <row r="536" spans="2:14" s="87" customFormat="1" x14ac:dyDescent="0.25">
      <c r="B536" s="11">
        <v>43445</v>
      </c>
      <c r="C536" s="110" t="s">
        <v>1552</v>
      </c>
      <c r="D536" s="237"/>
      <c r="E536" s="237"/>
      <c r="F536" s="133"/>
      <c r="G536" s="237"/>
      <c r="H536" s="237">
        <v>8000</v>
      </c>
      <c r="I536" s="237"/>
      <c r="J536" s="237"/>
      <c r="K536" s="60">
        <f t="shared" si="33"/>
        <v>388898.60590000101</v>
      </c>
      <c r="L536" s="237">
        <v>36.5</v>
      </c>
      <c r="M536" s="19">
        <f t="shared" ref="M536:M539" si="52">(G536+H536+I536)/L536</f>
        <v>219.17808219178082</v>
      </c>
      <c r="N536" s="54">
        <f t="shared" ref="N536:N539" si="53">+J536/L536</f>
        <v>0</v>
      </c>
    </row>
    <row r="537" spans="2:14" s="87" customFormat="1" x14ac:dyDescent="0.25">
      <c r="B537" s="11">
        <v>43445</v>
      </c>
      <c r="C537" s="5" t="s">
        <v>1556</v>
      </c>
      <c r="D537" s="237"/>
      <c r="E537" s="237"/>
      <c r="F537" s="133"/>
      <c r="G537" s="237"/>
      <c r="H537" s="237">
        <v>5000</v>
      </c>
      <c r="I537" s="237"/>
      <c r="J537" s="237"/>
      <c r="K537" s="60">
        <f t="shared" si="33"/>
        <v>383898.60590000101</v>
      </c>
      <c r="L537" s="237">
        <v>36.5</v>
      </c>
      <c r="M537" s="19">
        <f t="shared" si="52"/>
        <v>136.98630136986301</v>
      </c>
      <c r="N537" s="54">
        <f t="shared" si="53"/>
        <v>0</v>
      </c>
    </row>
    <row r="538" spans="2:14" s="87" customFormat="1" x14ac:dyDescent="0.25">
      <c r="B538" s="11">
        <v>43445</v>
      </c>
      <c r="C538" s="5" t="s">
        <v>1555</v>
      </c>
      <c r="D538" s="237"/>
      <c r="E538" s="237"/>
      <c r="F538" s="133"/>
      <c r="G538" s="237"/>
      <c r="H538" s="237">
        <v>5000</v>
      </c>
      <c r="I538" s="237"/>
      <c r="J538" s="237"/>
      <c r="K538" s="60">
        <f t="shared" si="33"/>
        <v>378898.60590000101</v>
      </c>
      <c r="L538" s="237">
        <v>36.5</v>
      </c>
      <c r="M538" s="19">
        <f t="shared" si="52"/>
        <v>136.98630136986301</v>
      </c>
      <c r="N538" s="54">
        <f t="shared" si="53"/>
        <v>0</v>
      </c>
    </row>
    <row r="539" spans="2:14" s="87" customFormat="1" x14ac:dyDescent="0.25">
      <c r="B539" s="11">
        <v>43454</v>
      </c>
      <c r="C539" s="5" t="s">
        <v>1446</v>
      </c>
      <c r="D539" s="237"/>
      <c r="E539" s="237"/>
      <c r="F539" s="133"/>
      <c r="G539" s="237"/>
      <c r="H539" s="237"/>
      <c r="I539" s="237">
        <v>2352</v>
      </c>
      <c r="J539" s="237"/>
      <c r="K539" s="60">
        <f t="shared" si="33"/>
        <v>376546.60590000101</v>
      </c>
      <c r="L539" s="237">
        <v>37</v>
      </c>
      <c r="M539" s="19">
        <f t="shared" si="52"/>
        <v>63.567567567567565</v>
      </c>
      <c r="N539" s="54">
        <f t="shared" si="53"/>
        <v>0</v>
      </c>
    </row>
    <row r="540" spans="2:14" s="87" customFormat="1" x14ac:dyDescent="0.25">
      <c r="B540" s="11">
        <v>43454</v>
      </c>
      <c r="C540" s="5" t="s">
        <v>1575</v>
      </c>
      <c r="D540" s="237"/>
      <c r="E540" s="237"/>
      <c r="F540" s="133"/>
      <c r="G540" s="237"/>
      <c r="H540" s="237"/>
      <c r="I540" s="237">
        <v>500</v>
      </c>
      <c r="J540" s="237"/>
      <c r="K540" s="60">
        <f t="shared" si="33"/>
        <v>376046.60590000101</v>
      </c>
      <c r="L540" s="237">
        <v>37</v>
      </c>
      <c r="M540" s="19">
        <f t="shared" ref="M540:M547" si="54">(G540+H540+I540)/L540</f>
        <v>13.513513513513514</v>
      </c>
      <c r="N540" s="54">
        <f t="shared" ref="N540:N547" si="55">+J540/L540</f>
        <v>0</v>
      </c>
    </row>
    <row r="541" spans="2:14" s="87" customFormat="1" x14ac:dyDescent="0.25">
      <c r="B541" s="11">
        <v>43454</v>
      </c>
      <c r="C541" s="5" t="s">
        <v>1560</v>
      </c>
      <c r="D541" s="237"/>
      <c r="E541" s="237"/>
      <c r="F541" s="133"/>
      <c r="G541" s="237">
        <v>19289</v>
      </c>
      <c r="H541" s="237"/>
      <c r="I541" s="237"/>
      <c r="J541" s="237"/>
      <c r="K541" s="60">
        <f t="shared" si="33"/>
        <v>356757.60590000101</v>
      </c>
      <c r="L541" s="237">
        <v>37</v>
      </c>
      <c r="M541" s="19">
        <f t="shared" si="54"/>
        <v>521.32432432432438</v>
      </c>
      <c r="N541" s="54">
        <f t="shared" si="55"/>
        <v>0</v>
      </c>
    </row>
    <row r="542" spans="2:14" s="87" customFormat="1" x14ac:dyDescent="0.25">
      <c r="B542" s="11">
        <v>43454</v>
      </c>
      <c r="C542" s="5" t="s">
        <v>1571</v>
      </c>
      <c r="D542" s="237"/>
      <c r="E542" s="237"/>
      <c r="F542" s="133"/>
      <c r="G542" s="237"/>
      <c r="H542" s="237">
        <v>5400</v>
      </c>
      <c r="I542" s="237"/>
      <c r="J542" s="237"/>
      <c r="K542" s="60">
        <f t="shared" si="33"/>
        <v>351357.60590000101</v>
      </c>
      <c r="L542" s="237">
        <v>37</v>
      </c>
      <c r="M542" s="19">
        <f t="shared" si="54"/>
        <v>145.94594594594594</v>
      </c>
      <c r="N542" s="54">
        <f t="shared" si="55"/>
        <v>0</v>
      </c>
    </row>
    <row r="543" spans="2:14" s="87" customFormat="1" x14ac:dyDescent="0.25">
      <c r="B543" s="11">
        <v>43454</v>
      </c>
      <c r="C543" s="5" t="s">
        <v>1576</v>
      </c>
      <c r="D543" s="237"/>
      <c r="E543" s="237"/>
      <c r="F543" s="133"/>
      <c r="G543" s="237"/>
      <c r="H543" s="237">
        <v>12000</v>
      </c>
      <c r="I543" s="237"/>
      <c r="J543" s="237"/>
      <c r="K543" s="60">
        <f t="shared" si="33"/>
        <v>339357.60590000101</v>
      </c>
      <c r="L543" s="237">
        <v>37</v>
      </c>
      <c r="M543" s="19">
        <f t="shared" si="54"/>
        <v>324.32432432432432</v>
      </c>
      <c r="N543" s="54">
        <f t="shared" si="55"/>
        <v>0</v>
      </c>
    </row>
    <row r="544" spans="2:14" s="87" customFormat="1" x14ac:dyDescent="0.25">
      <c r="B544" s="11">
        <v>43454</v>
      </c>
      <c r="C544" s="5" t="s">
        <v>1577</v>
      </c>
      <c r="D544" s="237"/>
      <c r="E544" s="237"/>
      <c r="F544" s="133"/>
      <c r="G544" s="237"/>
      <c r="H544" s="237"/>
      <c r="I544" s="237">
        <v>540</v>
      </c>
      <c r="J544" s="237"/>
      <c r="K544" s="60">
        <f t="shared" si="33"/>
        <v>338817.60590000101</v>
      </c>
      <c r="L544" s="237">
        <v>37</v>
      </c>
      <c r="M544" s="19">
        <f t="shared" si="54"/>
        <v>14.594594594594595</v>
      </c>
      <c r="N544" s="54">
        <f t="shared" si="55"/>
        <v>0</v>
      </c>
    </row>
    <row r="545" spans="2:14" s="87" customFormat="1" x14ac:dyDescent="0.25">
      <c r="B545" s="11">
        <v>43454</v>
      </c>
      <c r="C545" s="5" t="s">
        <v>1430</v>
      </c>
      <c r="D545" s="237"/>
      <c r="E545" s="237"/>
      <c r="F545" s="133"/>
      <c r="G545" s="237"/>
      <c r="H545" s="237">
        <v>6000</v>
      </c>
      <c r="I545" s="237"/>
      <c r="J545" s="237"/>
      <c r="K545" s="60">
        <f t="shared" si="33"/>
        <v>332817.60590000101</v>
      </c>
      <c r="L545" s="237">
        <v>37</v>
      </c>
      <c r="M545" s="19">
        <f t="shared" si="54"/>
        <v>162.16216216216216</v>
      </c>
      <c r="N545" s="54">
        <f t="shared" si="55"/>
        <v>0</v>
      </c>
    </row>
    <row r="546" spans="2:14" s="87" customFormat="1" x14ac:dyDescent="0.25">
      <c r="B546" s="11">
        <v>43454</v>
      </c>
      <c r="C546" s="5" t="s">
        <v>1413</v>
      </c>
      <c r="D546" s="237"/>
      <c r="E546" s="237"/>
      <c r="F546" s="133"/>
      <c r="G546" s="237"/>
      <c r="H546" s="237">
        <v>14000</v>
      </c>
      <c r="I546" s="237"/>
      <c r="J546" s="237"/>
      <c r="K546" s="60">
        <f t="shared" si="33"/>
        <v>318817.60590000101</v>
      </c>
      <c r="L546" s="237">
        <v>37</v>
      </c>
      <c r="M546" s="19">
        <f t="shared" si="54"/>
        <v>378.37837837837839</v>
      </c>
      <c r="N546" s="54">
        <f t="shared" si="55"/>
        <v>0</v>
      </c>
    </row>
    <row r="547" spans="2:14" s="87" customFormat="1" x14ac:dyDescent="0.25">
      <c r="B547" s="11">
        <v>43469</v>
      </c>
      <c r="C547" s="5" t="s">
        <v>1446</v>
      </c>
      <c r="D547" s="237"/>
      <c r="E547" s="237"/>
      <c r="F547" s="133"/>
      <c r="G547" s="237"/>
      <c r="H547" s="237"/>
      <c r="I547" s="237">
        <v>2352</v>
      </c>
      <c r="J547" s="237"/>
      <c r="K547" s="60">
        <f t="shared" si="33"/>
        <v>316465.60590000101</v>
      </c>
      <c r="L547" s="237">
        <v>38.25</v>
      </c>
      <c r="M547" s="19">
        <f t="shared" si="54"/>
        <v>61.490196078431374</v>
      </c>
      <c r="N547" s="54">
        <f t="shared" si="55"/>
        <v>0</v>
      </c>
    </row>
    <row r="548" spans="2:14" s="87" customFormat="1" x14ac:dyDescent="0.25">
      <c r="B548" s="11">
        <v>43469</v>
      </c>
      <c r="C548" s="5" t="s">
        <v>1625</v>
      </c>
      <c r="D548" s="237"/>
      <c r="E548" s="237"/>
      <c r="F548" s="133"/>
      <c r="G548" s="237">
        <v>70763</v>
      </c>
      <c r="H548" s="237"/>
      <c r="I548" s="237"/>
      <c r="J548" s="237"/>
      <c r="K548" s="60">
        <f t="shared" si="33"/>
        <v>245702.60590000101</v>
      </c>
      <c r="L548" s="237">
        <v>38.25</v>
      </c>
      <c r="M548" s="19">
        <f t="shared" ref="M548:M552" si="56">(G548+H548+I548)/L548</f>
        <v>1850.0130718954249</v>
      </c>
      <c r="N548" s="54">
        <f t="shared" ref="N548:N552" si="57">+J548/L548</f>
        <v>0</v>
      </c>
    </row>
    <row r="549" spans="2:14" s="87" customFormat="1" x14ac:dyDescent="0.25">
      <c r="B549" s="11">
        <v>43469</v>
      </c>
      <c r="C549" s="5" t="s">
        <v>1626</v>
      </c>
      <c r="D549" s="237"/>
      <c r="E549" s="237"/>
      <c r="F549" s="133"/>
      <c r="G549" s="237"/>
      <c r="H549" s="237">
        <v>15000</v>
      </c>
      <c r="I549" s="237"/>
      <c r="J549" s="237"/>
      <c r="K549" s="60">
        <f t="shared" si="33"/>
        <v>230702.60590000101</v>
      </c>
      <c r="L549" s="237">
        <v>38.25</v>
      </c>
      <c r="M549" s="19">
        <f t="shared" si="56"/>
        <v>392.15686274509807</v>
      </c>
      <c r="N549" s="54">
        <f t="shared" si="57"/>
        <v>0</v>
      </c>
    </row>
    <row r="550" spans="2:14" s="87" customFormat="1" x14ac:dyDescent="0.25">
      <c r="B550" s="11">
        <v>43469</v>
      </c>
      <c r="C550" s="5" t="s">
        <v>1619</v>
      </c>
      <c r="D550" s="237"/>
      <c r="E550" s="237"/>
      <c r="F550" s="133"/>
      <c r="G550" s="237"/>
      <c r="H550" s="237"/>
      <c r="I550" s="237">
        <v>12000</v>
      </c>
      <c r="J550" s="237"/>
      <c r="K550" s="60">
        <f t="shared" si="33"/>
        <v>218702.60590000101</v>
      </c>
      <c r="L550" s="237">
        <v>38.25</v>
      </c>
      <c r="M550" s="19">
        <f t="shared" si="56"/>
        <v>313.72549019607845</v>
      </c>
      <c r="N550" s="54">
        <f t="shared" si="57"/>
        <v>0</v>
      </c>
    </row>
    <row r="551" spans="2:14" s="87" customFormat="1" x14ac:dyDescent="0.25">
      <c r="B551" s="11">
        <v>43469</v>
      </c>
      <c r="C551" s="5" t="s">
        <v>1620</v>
      </c>
      <c r="D551" s="237"/>
      <c r="E551" s="237"/>
      <c r="F551" s="133"/>
      <c r="G551" s="237"/>
      <c r="H551" s="237"/>
      <c r="I551" s="237">
        <v>5400</v>
      </c>
      <c r="J551" s="237"/>
      <c r="K551" s="60">
        <f t="shared" si="33"/>
        <v>213302.60590000101</v>
      </c>
      <c r="L551" s="237">
        <v>38.25</v>
      </c>
      <c r="M551" s="19">
        <f t="shared" si="56"/>
        <v>141.1764705882353</v>
      </c>
      <c r="N551" s="54">
        <f t="shared" si="57"/>
        <v>0</v>
      </c>
    </row>
    <row r="552" spans="2:14" s="87" customFormat="1" x14ac:dyDescent="0.25">
      <c r="B552" s="11">
        <v>43469</v>
      </c>
      <c r="C552" s="5" t="s">
        <v>1621</v>
      </c>
      <c r="D552" s="237"/>
      <c r="E552" s="237"/>
      <c r="F552" s="133"/>
      <c r="G552" s="237"/>
      <c r="H552" s="237"/>
      <c r="I552" s="237">
        <v>6000</v>
      </c>
      <c r="J552" s="237"/>
      <c r="K552" s="60">
        <f t="shared" si="33"/>
        <v>207302.60590000101</v>
      </c>
      <c r="L552" s="237">
        <v>38.25</v>
      </c>
      <c r="M552" s="19">
        <f t="shared" si="56"/>
        <v>156.86274509803923</v>
      </c>
      <c r="N552" s="54">
        <f t="shared" si="57"/>
        <v>0</v>
      </c>
    </row>
    <row r="553" spans="2:14" s="87" customFormat="1" x14ac:dyDescent="0.25">
      <c r="B553" s="11"/>
      <c r="C553" s="5"/>
      <c r="D553" s="237"/>
      <c r="E553" s="237"/>
      <c r="F553" s="133"/>
      <c r="G553" s="237"/>
      <c r="H553" s="237"/>
      <c r="I553" s="237"/>
      <c r="J553" s="237"/>
      <c r="K553" s="60">
        <f t="shared" si="33"/>
        <v>207302.60590000101</v>
      </c>
      <c r="L553" s="237"/>
      <c r="M553" s="19"/>
      <c r="N553" s="54"/>
    </row>
    <row r="554" spans="2:14" s="87" customFormat="1" x14ac:dyDescent="0.25">
      <c r="B554" s="11"/>
      <c r="C554" s="5"/>
      <c r="D554" s="237"/>
      <c r="E554" s="237"/>
      <c r="F554" s="133"/>
      <c r="G554" s="237"/>
      <c r="H554" s="237"/>
      <c r="I554" s="237"/>
      <c r="J554" s="237"/>
      <c r="K554" s="60">
        <f t="shared" si="33"/>
        <v>207302.60590000101</v>
      </c>
      <c r="L554" s="237"/>
      <c r="M554" s="19"/>
      <c r="N554" s="54"/>
    </row>
    <row r="555" spans="2:14" s="87" customFormat="1" x14ac:dyDescent="0.25">
      <c r="B555" s="11"/>
      <c r="C555" s="5"/>
      <c r="D555" s="237"/>
      <c r="E555" s="237"/>
      <c r="F555" s="133"/>
      <c r="G555" s="237"/>
      <c r="H555" s="237"/>
      <c r="I555" s="237"/>
      <c r="J555" s="237"/>
      <c r="K555" s="60">
        <f t="shared" si="33"/>
        <v>207302.60590000101</v>
      </c>
      <c r="L555" s="237"/>
      <c r="M555" s="19"/>
      <c r="N555" s="54"/>
    </row>
    <row r="556" spans="2:14" s="87" customFormat="1" x14ac:dyDescent="0.25">
      <c r="B556" s="11"/>
      <c r="C556" s="5"/>
      <c r="D556" s="237"/>
      <c r="E556" s="237"/>
      <c r="F556" s="133"/>
      <c r="G556" s="237"/>
      <c r="H556" s="237"/>
      <c r="I556" s="237"/>
      <c r="J556" s="237"/>
      <c r="K556" s="60">
        <f t="shared" si="33"/>
        <v>207302.60590000101</v>
      </c>
      <c r="L556" s="237"/>
      <c r="M556" s="19"/>
      <c r="N556" s="54"/>
    </row>
    <row r="557" spans="2:14" s="87" customFormat="1" x14ac:dyDescent="0.25">
      <c r="B557" s="11"/>
      <c r="C557" s="5"/>
      <c r="D557" s="237"/>
      <c r="E557" s="237"/>
      <c r="F557" s="133"/>
      <c r="G557" s="237"/>
      <c r="H557" s="237"/>
      <c r="I557" s="237"/>
      <c r="J557" s="237"/>
      <c r="K557" s="60">
        <f t="shared" si="33"/>
        <v>207302.60590000101</v>
      </c>
      <c r="L557" s="237"/>
      <c r="M557" s="19"/>
      <c r="N557" s="54"/>
    </row>
    <row r="558" spans="2:14" s="87" customFormat="1" x14ac:dyDescent="0.25">
      <c r="B558" s="11"/>
      <c r="C558" s="5"/>
      <c r="D558" s="237"/>
      <c r="E558" s="237"/>
      <c r="F558" s="133"/>
      <c r="G558" s="237"/>
      <c r="H558" s="237"/>
      <c r="I558" s="237"/>
      <c r="J558" s="237"/>
      <c r="K558" s="60">
        <f t="shared" si="33"/>
        <v>207302.60590000101</v>
      </c>
      <c r="L558" s="237"/>
      <c r="M558" s="19"/>
      <c r="N558" s="54"/>
    </row>
    <row r="559" spans="2:14" s="87" customFormat="1" x14ac:dyDescent="0.25">
      <c r="B559" s="11"/>
      <c r="C559" s="5"/>
      <c r="D559" s="237"/>
      <c r="E559" s="237"/>
      <c r="F559" s="133"/>
      <c r="G559" s="237"/>
      <c r="H559" s="237"/>
      <c r="I559" s="237"/>
      <c r="J559" s="237"/>
      <c r="K559" s="60">
        <f t="shared" si="33"/>
        <v>207302.60590000101</v>
      </c>
      <c r="L559" s="237"/>
      <c r="M559" s="19"/>
      <c r="N559" s="54"/>
    </row>
    <row r="560" spans="2:14" s="87" customFormat="1" x14ac:dyDescent="0.25">
      <c r="B560" s="11"/>
      <c r="C560" s="5"/>
      <c r="D560" s="237"/>
      <c r="E560" s="237"/>
      <c r="F560" s="133"/>
      <c r="G560" s="237"/>
      <c r="H560" s="237"/>
      <c r="I560" s="237"/>
      <c r="J560" s="237"/>
      <c r="K560" s="60">
        <f t="shared" si="33"/>
        <v>207302.60590000101</v>
      </c>
      <c r="L560" s="237"/>
      <c r="M560" s="19"/>
      <c r="N560" s="54"/>
    </row>
    <row r="561" spans="2:14" s="87" customFormat="1" x14ac:dyDescent="0.25">
      <c r="B561" s="91"/>
      <c r="C561" s="5"/>
      <c r="D561" s="237"/>
      <c r="E561" s="237"/>
      <c r="F561" s="133"/>
      <c r="G561" s="237"/>
      <c r="H561" s="237"/>
      <c r="I561" s="237"/>
      <c r="J561" s="237"/>
      <c r="K561" s="60">
        <f t="shared" si="33"/>
        <v>207302.60590000101</v>
      </c>
      <c r="L561" s="237"/>
      <c r="M561" s="19"/>
      <c r="N561" s="54"/>
    </row>
    <row r="562" spans="2:14" s="87" customFormat="1" x14ac:dyDescent="0.25">
      <c r="B562" s="91"/>
      <c r="C562" s="5"/>
      <c r="D562" s="237"/>
      <c r="E562" s="237"/>
      <c r="F562" s="133"/>
      <c r="G562" s="237"/>
      <c r="H562" s="237"/>
      <c r="I562" s="237"/>
      <c r="J562" s="237"/>
      <c r="K562" s="60">
        <f t="shared" si="33"/>
        <v>207302.60590000101</v>
      </c>
      <c r="L562" s="237"/>
      <c r="M562" s="19"/>
      <c r="N562" s="54"/>
    </row>
    <row r="563" spans="2:14" s="87" customFormat="1" x14ac:dyDescent="0.25">
      <c r="B563" s="91"/>
      <c r="C563" s="124"/>
      <c r="D563" s="122"/>
      <c r="E563" s="122"/>
      <c r="F563" s="133"/>
      <c r="G563" s="122"/>
      <c r="H563" s="237"/>
      <c r="I563" s="237">
        <v>0</v>
      </c>
      <c r="J563" s="122"/>
      <c r="K563" s="60">
        <f t="shared" si="33"/>
        <v>207302.60590000101</v>
      </c>
      <c r="L563" s="237"/>
      <c r="M563" s="19"/>
      <c r="N563" s="54"/>
    </row>
    <row r="564" spans="2:14" x14ac:dyDescent="0.25">
      <c r="B564" s="11"/>
      <c r="C564" s="14"/>
      <c r="D564" s="364">
        <f>SUM(D5:D563)</f>
        <v>1303989.6492677496</v>
      </c>
      <c r="E564" s="365">
        <f>+F564/D564</f>
        <v>17.196722495835996</v>
      </c>
      <c r="F564" s="368">
        <f>SUM(F5:F563)</f>
        <v>22424348.135899998</v>
      </c>
      <c r="G564" s="60">
        <f>SUM(G5:G563)</f>
        <v>8260791.2400000021</v>
      </c>
      <c r="H564" s="60">
        <f>SUM(H5:H563)</f>
        <v>11532639.140000001</v>
      </c>
      <c r="I564" s="60">
        <f>SUM(I5:I563)</f>
        <v>1015530</v>
      </c>
      <c r="J564" s="60">
        <f>SUM(J5:J563)</f>
        <v>1408085.15</v>
      </c>
      <c r="K564" s="370"/>
      <c r="L564" s="365"/>
      <c r="M564" s="364">
        <f>SUM(M5:M563)</f>
        <v>1246273.6811062577</v>
      </c>
      <c r="N564" s="364">
        <f>SUM(N5:N563)</f>
        <v>73304.849008736259</v>
      </c>
    </row>
    <row r="565" spans="2:14" x14ac:dyDescent="0.25">
      <c r="B565" s="11"/>
      <c r="C565" s="14"/>
      <c r="D565" s="364"/>
      <c r="E565" s="366"/>
      <c r="F565" s="369"/>
      <c r="G565" s="367">
        <f>+G564+J564+H564+I564</f>
        <v>22217045.530000001</v>
      </c>
      <c r="H565" s="367"/>
      <c r="I565" s="367"/>
      <c r="J565" s="367"/>
      <c r="K565" s="370"/>
      <c r="L565" s="366"/>
      <c r="M565" s="364"/>
      <c r="N565" s="364"/>
    </row>
    <row r="566" spans="2:14" x14ac:dyDescent="0.25">
      <c r="B566" s="1"/>
      <c r="C566" s="2"/>
      <c r="D566" s="259">
        <f>+D564</f>
        <v>1303989.6492677496</v>
      </c>
      <c r="E566" s="40"/>
      <c r="F566" s="125"/>
      <c r="G566" s="40"/>
      <c r="H566" s="58"/>
      <c r="I566" s="58"/>
      <c r="J566" s="58"/>
      <c r="K566" s="40"/>
      <c r="L566" s="58"/>
      <c r="M566" s="90">
        <f>+M564</f>
        <v>1246273.6811062577</v>
      </c>
      <c r="N566" s="90">
        <f>+N564</f>
        <v>73304.849008736259</v>
      </c>
    </row>
    <row r="567" spans="2:14" x14ac:dyDescent="0.25">
      <c r="B567" s="1"/>
      <c r="C567" s="2"/>
      <c r="D567" s="259"/>
      <c r="E567" s="40"/>
      <c r="F567" s="125"/>
      <c r="G567" s="40"/>
      <c r="H567" s="58"/>
      <c r="I567" s="58"/>
      <c r="J567" s="58"/>
      <c r="K567" s="40"/>
      <c r="L567" s="58"/>
      <c r="M567" s="3"/>
      <c r="N567" s="3"/>
    </row>
    <row r="568" spans="2:14" x14ac:dyDescent="0.25">
      <c r="B568" s="1"/>
      <c r="C568" s="2"/>
      <c r="D568" s="3"/>
      <c r="E568" s="40"/>
      <c r="F568" s="125"/>
      <c r="G568" s="40"/>
      <c r="H568" s="58"/>
      <c r="I568" s="58"/>
      <c r="J568" s="58"/>
      <c r="K568" s="40"/>
      <c r="L568" s="58"/>
      <c r="M568" s="3"/>
      <c r="N568" s="3"/>
    </row>
    <row r="569" spans="2:14" x14ac:dyDescent="0.25">
      <c r="B569" s="1"/>
      <c r="C569" s="2"/>
      <c r="D569" s="3"/>
      <c r="E569" s="40"/>
      <c r="F569" s="125"/>
      <c r="G569" s="40"/>
      <c r="H569" s="58"/>
      <c r="I569" s="58"/>
      <c r="J569" s="58"/>
      <c r="K569" s="40"/>
      <c r="L569" s="58"/>
      <c r="M569" s="3"/>
      <c r="N569" s="3"/>
    </row>
    <row r="570" spans="2:14" x14ac:dyDescent="0.25">
      <c r="B570" s="1"/>
      <c r="C570" s="2"/>
      <c r="D570" s="3"/>
      <c r="E570" s="40"/>
      <c r="F570" s="125"/>
      <c r="G570" s="40"/>
      <c r="H570" s="58"/>
      <c r="I570" s="58"/>
      <c r="J570" s="58"/>
      <c r="K570" s="40"/>
      <c r="L570" s="58"/>
      <c r="M570" s="3"/>
      <c r="N570" s="3"/>
    </row>
    <row r="571" spans="2:14" x14ac:dyDescent="0.25">
      <c r="B571" s="1"/>
      <c r="C571" s="2"/>
      <c r="D571" s="3"/>
      <c r="E571" s="40"/>
      <c r="F571" s="125"/>
      <c r="G571" s="40"/>
      <c r="H571" s="58"/>
      <c r="I571" s="58"/>
      <c r="J571" s="58"/>
      <c r="K571" s="40"/>
      <c r="L571" s="58"/>
      <c r="M571" s="3"/>
      <c r="N571" s="3"/>
    </row>
    <row r="572" spans="2:14" x14ac:dyDescent="0.25">
      <c r="B572" s="1"/>
      <c r="C572" s="2"/>
      <c r="D572" s="3"/>
      <c r="E572" s="40"/>
      <c r="F572" s="125"/>
      <c r="G572" s="40"/>
      <c r="H572" s="58"/>
      <c r="I572" s="58"/>
      <c r="J572" s="58"/>
      <c r="K572" s="40"/>
      <c r="L572" s="58"/>
      <c r="M572" s="3"/>
      <c r="N572" s="3"/>
    </row>
    <row r="573" spans="2:14" x14ac:dyDescent="0.25">
      <c r="B573" s="1"/>
      <c r="C573" s="2"/>
      <c r="D573" s="3"/>
      <c r="E573" s="40"/>
      <c r="F573" s="125"/>
      <c r="G573" s="40"/>
      <c r="H573" s="58"/>
      <c r="I573" s="58"/>
      <c r="J573" s="58"/>
      <c r="K573" s="40"/>
      <c r="L573" s="58"/>
      <c r="M573" s="3"/>
      <c r="N573" s="3"/>
    </row>
    <row r="574" spans="2:14" x14ac:dyDescent="0.25">
      <c r="B574" s="1"/>
      <c r="C574" s="2"/>
      <c r="D574" s="3"/>
      <c r="E574" s="40"/>
      <c r="F574" s="125"/>
      <c r="G574" s="40"/>
      <c r="H574" s="58"/>
      <c r="I574" s="58"/>
      <c r="J574" s="58"/>
      <c r="K574" s="40"/>
      <c r="L574" s="58"/>
      <c r="M574" s="3"/>
      <c r="N574" s="3"/>
    </row>
    <row r="575" spans="2:14" x14ac:dyDescent="0.25">
      <c r="B575" s="1"/>
      <c r="C575" s="2"/>
      <c r="D575" s="3"/>
      <c r="E575" s="40"/>
      <c r="F575" s="125"/>
      <c r="G575" s="40"/>
      <c r="H575" s="58"/>
      <c r="I575" s="58"/>
      <c r="J575" s="58"/>
      <c r="K575" s="40"/>
      <c r="L575" s="58"/>
      <c r="M575" s="3"/>
      <c r="N575" s="3"/>
    </row>
    <row r="576" spans="2:14" x14ac:dyDescent="0.25">
      <c r="B576" s="1"/>
      <c r="C576" s="2"/>
      <c r="D576" s="3"/>
      <c r="E576" s="40"/>
      <c r="F576" s="125"/>
      <c r="G576" s="40"/>
      <c r="H576" s="58"/>
      <c r="I576" s="58"/>
      <c r="J576" s="58"/>
      <c r="K576" s="40"/>
      <c r="L576" s="58"/>
      <c r="M576" s="3"/>
      <c r="N576" s="3"/>
    </row>
    <row r="577" spans="2:14" x14ac:dyDescent="0.25">
      <c r="B577" s="1"/>
      <c r="C577" s="2"/>
      <c r="D577" s="3"/>
      <c r="E577" s="40"/>
      <c r="F577" s="125"/>
      <c r="G577" s="40"/>
      <c r="H577" s="58"/>
      <c r="I577" s="58"/>
      <c r="J577" s="58"/>
      <c r="K577" s="40"/>
      <c r="L577" s="58"/>
      <c r="M577" s="3"/>
      <c r="N577" s="3"/>
    </row>
    <row r="578" spans="2:14" x14ac:dyDescent="0.25">
      <c r="B578" s="1"/>
      <c r="C578" s="2"/>
      <c r="D578" s="3"/>
      <c r="E578" s="40"/>
      <c r="F578" s="125"/>
      <c r="G578" s="40"/>
      <c r="H578" s="58"/>
      <c r="I578" s="58"/>
      <c r="J578" s="58"/>
      <c r="K578" s="40"/>
      <c r="L578" s="58"/>
      <c r="M578" s="3"/>
      <c r="N578" s="3"/>
    </row>
    <row r="579" spans="2:14" x14ac:dyDescent="0.25">
      <c r="B579" s="1"/>
      <c r="C579" s="2"/>
      <c r="D579" s="3"/>
      <c r="E579" s="40"/>
      <c r="F579" s="125"/>
      <c r="G579" s="40"/>
      <c r="H579" s="58"/>
      <c r="I579" s="58"/>
      <c r="J579" s="58"/>
      <c r="K579" s="40"/>
      <c r="L579" s="58"/>
      <c r="M579" s="3"/>
      <c r="N579" s="3"/>
    </row>
    <row r="580" spans="2:14" x14ac:dyDescent="0.25">
      <c r="B580" s="1"/>
      <c r="C580" s="2"/>
      <c r="D580" s="3"/>
      <c r="E580" s="40"/>
      <c r="F580" s="125"/>
      <c r="G580" s="40"/>
      <c r="H580" s="58"/>
      <c r="I580" s="58"/>
      <c r="J580" s="58"/>
      <c r="K580" s="40"/>
      <c r="L580" s="58"/>
      <c r="M580" s="3"/>
      <c r="N580" s="3"/>
    </row>
    <row r="581" spans="2:14" x14ac:dyDescent="0.25">
      <c r="B581" s="1"/>
      <c r="C581" s="2"/>
      <c r="D581" s="3"/>
      <c r="E581" s="40"/>
      <c r="F581" s="125"/>
      <c r="G581" s="40"/>
      <c r="H581" s="58"/>
      <c r="I581" s="58"/>
      <c r="J581" s="58"/>
      <c r="K581" s="40"/>
      <c r="L581" s="58"/>
      <c r="M581" s="3"/>
      <c r="N581" s="3"/>
    </row>
    <row r="582" spans="2:14" x14ac:dyDescent="0.25">
      <c r="B582" s="1"/>
      <c r="C582" s="2"/>
      <c r="D582" s="3"/>
      <c r="E582" s="40"/>
      <c r="F582" s="125"/>
      <c r="G582" s="40"/>
      <c r="H582" s="58"/>
      <c r="I582" s="58"/>
      <c r="J582" s="58"/>
      <c r="K582" s="40"/>
      <c r="L582" s="58"/>
      <c r="M582" s="3"/>
      <c r="N582" s="3"/>
    </row>
    <row r="583" spans="2:14" x14ac:dyDescent="0.25">
      <c r="B583" s="1"/>
      <c r="C583" s="2"/>
      <c r="D583" s="3"/>
      <c r="E583" s="40"/>
      <c r="F583" s="125"/>
      <c r="G583" s="40"/>
      <c r="H583" s="58"/>
      <c r="I583" s="58"/>
      <c r="J583" s="58"/>
      <c r="K583" s="40"/>
      <c r="L583" s="58"/>
      <c r="M583" s="3"/>
      <c r="N583" s="3"/>
    </row>
    <row r="584" spans="2:14" x14ac:dyDescent="0.25">
      <c r="B584" s="1"/>
      <c r="C584" s="2"/>
      <c r="D584" s="3"/>
      <c r="E584" s="40"/>
      <c r="F584" s="125"/>
      <c r="G584" s="40"/>
      <c r="H584" s="58"/>
      <c r="I584" s="58"/>
      <c r="J584" s="58"/>
      <c r="K584" s="40"/>
      <c r="L584" s="58"/>
      <c r="M584" s="3"/>
      <c r="N584" s="3"/>
    </row>
    <row r="585" spans="2:14" x14ac:dyDescent="0.25">
      <c r="B585" s="1"/>
      <c r="C585" s="2"/>
      <c r="D585" s="3"/>
      <c r="E585" s="40"/>
      <c r="F585" s="125"/>
      <c r="G585" s="40"/>
      <c r="H585" s="58"/>
      <c r="I585" s="58"/>
      <c r="J585" s="58"/>
      <c r="K585" s="40"/>
      <c r="L585" s="58"/>
      <c r="M585" s="3"/>
      <c r="N585" s="3"/>
    </row>
    <row r="586" spans="2:14" x14ac:dyDescent="0.25">
      <c r="B586" s="1"/>
      <c r="C586" s="2"/>
      <c r="D586" s="3"/>
      <c r="E586" s="40"/>
      <c r="F586" s="125"/>
      <c r="G586" s="40"/>
      <c r="H586" s="58"/>
      <c r="I586" s="58"/>
      <c r="J586" s="58"/>
      <c r="K586" s="40"/>
      <c r="L586" s="58"/>
      <c r="M586" s="3"/>
      <c r="N586" s="3"/>
    </row>
    <row r="587" spans="2:14" x14ac:dyDescent="0.25">
      <c r="B587" s="1"/>
      <c r="C587" s="2"/>
      <c r="D587" s="3"/>
      <c r="E587" s="40"/>
      <c r="F587" s="125"/>
      <c r="G587" s="40"/>
      <c r="H587" s="58"/>
      <c r="I587" s="58"/>
      <c r="J587" s="58"/>
      <c r="K587" s="40"/>
      <c r="L587" s="58"/>
      <c r="M587" s="3"/>
      <c r="N587" s="3"/>
    </row>
    <row r="588" spans="2:14" x14ac:dyDescent="0.25">
      <c r="B588" s="1"/>
      <c r="C588" s="2"/>
      <c r="D588" s="3"/>
      <c r="E588" s="40"/>
      <c r="F588" s="125"/>
      <c r="G588" s="40"/>
      <c r="H588" s="58"/>
      <c r="I588" s="58"/>
      <c r="J588" s="58"/>
      <c r="K588" s="40"/>
      <c r="L588" s="58"/>
      <c r="M588" s="3"/>
      <c r="N588" s="3"/>
    </row>
    <row r="589" spans="2:14" x14ac:dyDescent="0.25">
      <c r="B589" s="1"/>
      <c r="C589" s="2"/>
      <c r="D589" s="3"/>
      <c r="E589" s="40"/>
      <c r="F589" s="125"/>
      <c r="G589" s="40"/>
      <c r="H589" s="58"/>
      <c r="I589" s="58"/>
      <c r="J589" s="58"/>
      <c r="K589" s="40"/>
      <c r="L589" s="58"/>
      <c r="M589" s="3"/>
      <c r="N589" s="3"/>
    </row>
    <row r="590" spans="2:14" x14ac:dyDescent="0.25">
      <c r="B590" s="1"/>
      <c r="C590" s="2"/>
      <c r="D590" s="3"/>
      <c r="E590" s="40"/>
      <c r="F590" s="125"/>
      <c r="G590" s="40"/>
      <c r="H590" s="58"/>
      <c r="I590" s="58"/>
      <c r="J590" s="58"/>
      <c r="K590" s="40"/>
      <c r="L590" s="58"/>
      <c r="M590" s="3"/>
      <c r="N590" s="3"/>
    </row>
    <row r="591" spans="2:14" x14ac:dyDescent="0.25">
      <c r="B591" s="1"/>
      <c r="C591" s="2"/>
      <c r="D591" s="3"/>
      <c r="E591" s="40"/>
      <c r="F591" s="125"/>
      <c r="G591" s="40"/>
      <c r="H591" s="58"/>
      <c r="I591" s="58"/>
      <c r="J591" s="58"/>
      <c r="K591" s="40"/>
      <c r="L591" s="58"/>
      <c r="M591" s="3"/>
      <c r="N591" s="3"/>
    </row>
    <row r="592" spans="2:14" x14ac:dyDescent="0.25">
      <c r="B592" s="1"/>
      <c r="C592" s="2"/>
      <c r="D592" s="3"/>
      <c r="E592" s="40"/>
      <c r="F592" s="125"/>
      <c r="G592" s="40"/>
      <c r="H592" s="58"/>
      <c r="I592" s="58"/>
      <c r="J592" s="58"/>
      <c r="K592" s="40"/>
      <c r="L592" s="58"/>
      <c r="M592" s="3"/>
      <c r="N592" s="3"/>
    </row>
    <row r="593" spans="2:14" x14ac:dyDescent="0.25">
      <c r="B593" s="1"/>
      <c r="C593" s="2"/>
      <c r="D593" s="3"/>
      <c r="E593" s="40"/>
      <c r="F593" s="125"/>
      <c r="G593" s="40"/>
      <c r="H593" s="58"/>
      <c r="I593" s="58"/>
      <c r="J593" s="58"/>
      <c r="K593" s="40"/>
      <c r="L593" s="58"/>
      <c r="M593" s="3"/>
      <c r="N593" s="3"/>
    </row>
    <row r="594" spans="2:14" x14ac:dyDescent="0.25">
      <c r="B594" s="1"/>
      <c r="C594" s="2"/>
      <c r="D594" s="3"/>
      <c r="E594" s="40"/>
      <c r="F594" s="125"/>
      <c r="G594" s="40"/>
      <c r="H594" s="58"/>
      <c r="I594" s="58"/>
      <c r="J594" s="58"/>
      <c r="K594" s="40"/>
      <c r="L594" s="58"/>
      <c r="M594" s="3"/>
      <c r="N594" s="3"/>
    </row>
    <row r="595" spans="2:14" x14ac:dyDescent="0.25">
      <c r="B595" s="1"/>
      <c r="C595" s="2"/>
      <c r="D595" s="3"/>
      <c r="E595" s="40"/>
      <c r="F595" s="125"/>
      <c r="G595" s="40"/>
      <c r="H595" s="58"/>
      <c r="I595" s="58"/>
      <c r="J595" s="58"/>
      <c r="K595" s="40"/>
      <c r="L595" s="58"/>
      <c r="M595" s="3"/>
      <c r="N595" s="3"/>
    </row>
    <row r="596" spans="2:14" x14ac:dyDescent="0.25">
      <c r="B596" s="1"/>
      <c r="C596" s="2"/>
      <c r="D596" s="3"/>
      <c r="E596" s="40"/>
      <c r="F596" s="125"/>
      <c r="G596" s="40"/>
      <c r="H596" s="58"/>
      <c r="I596" s="58"/>
      <c r="J596" s="58"/>
      <c r="K596" s="40"/>
      <c r="L596" s="58"/>
      <c r="M596" s="3"/>
      <c r="N596" s="3"/>
    </row>
    <row r="597" spans="2:14" x14ac:dyDescent="0.25">
      <c r="B597" s="1"/>
      <c r="C597" s="2"/>
      <c r="D597" s="3"/>
      <c r="E597" s="40"/>
      <c r="F597" s="125"/>
      <c r="G597" s="40"/>
      <c r="H597" s="58"/>
      <c r="I597" s="58"/>
      <c r="J597" s="58"/>
      <c r="K597" s="40"/>
      <c r="L597" s="58"/>
      <c r="M597" s="3"/>
      <c r="N597" s="3"/>
    </row>
    <row r="598" spans="2:14" x14ac:dyDescent="0.25">
      <c r="B598" s="1"/>
      <c r="C598" s="2"/>
      <c r="D598" s="3"/>
      <c r="E598" s="40"/>
      <c r="F598" s="125"/>
      <c r="G598" s="40"/>
      <c r="H598" s="58"/>
      <c r="I598" s="58"/>
      <c r="J598" s="58"/>
      <c r="K598" s="40"/>
      <c r="L598" s="58"/>
      <c r="M598" s="3"/>
      <c r="N598" s="3"/>
    </row>
    <row r="599" spans="2:14" x14ac:dyDescent="0.25">
      <c r="B599" s="1"/>
      <c r="C599" s="2"/>
      <c r="D599" s="3"/>
      <c r="E599" s="40"/>
      <c r="F599" s="125"/>
      <c r="G599" s="40"/>
      <c r="H599" s="58"/>
      <c r="I599" s="58"/>
      <c r="J599" s="58"/>
      <c r="K599" s="40"/>
      <c r="L599" s="58"/>
      <c r="M599" s="3"/>
      <c r="N599" s="3"/>
    </row>
    <row r="600" spans="2:14" x14ac:dyDescent="0.25">
      <c r="B600" s="1"/>
      <c r="C600" s="2"/>
      <c r="D600" s="3"/>
      <c r="E600" s="40"/>
      <c r="F600" s="125"/>
      <c r="G600" s="40"/>
      <c r="H600" s="58"/>
      <c r="I600" s="58"/>
      <c r="J600" s="58"/>
      <c r="K600" s="40"/>
      <c r="L600" s="58"/>
      <c r="M600" s="3"/>
      <c r="N600" s="3"/>
    </row>
    <row r="601" spans="2:14" x14ac:dyDescent="0.25">
      <c r="B601" s="1"/>
      <c r="C601" s="2"/>
      <c r="D601" s="3"/>
      <c r="E601" s="40"/>
      <c r="F601" s="125"/>
      <c r="G601" s="40"/>
      <c r="H601" s="58"/>
      <c r="I601" s="58"/>
      <c r="J601" s="58"/>
      <c r="K601" s="40"/>
      <c r="L601" s="58"/>
      <c r="M601" s="3"/>
      <c r="N601" s="3"/>
    </row>
    <row r="602" spans="2:14" x14ac:dyDescent="0.25">
      <c r="B602" s="1"/>
      <c r="C602" s="2"/>
      <c r="D602" s="3"/>
      <c r="E602" s="40"/>
      <c r="F602" s="125"/>
      <c r="G602" s="40"/>
      <c r="H602" s="58"/>
      <c r="I602" s="58"/>
      <c r="J602" s="58"/>
      <c r="K602" s="40"/>
      <c r="L602" s="58"/>
      <c r="M602" s="3"/>
      <c r="N602" s="3"/>
    </row>
    <row r="603" spans="2:14" x14ac:dyDescent="0.25">
      <c r="B603" s="1"/>
      <c r="C603" s="2"/>
      <c r="D603" s="3"/>
      <c r="E603" s="40"/>
      <c r="F603" s="125"/>
      <c r="G603" s="40"/>
      <c r="H603" s="58"/>
      <c r="I603" s="58"/>
      <c r="J603" s="58"/>
      <c r="K603" s="40"/>
      <c r="L603" s="58"/>
      <c r="M603" s="3"/>
      <c r="N603" s="3"/>
    </row>
    <row r="604" spans="2:14" x14ac:dyDescent="0.25">
      <c r="B604" s="1"/>
      <c r="C604" s="2"/>
      <c r="D604" s="3"/>
      <c r="E604" s="40"/>
      <c r="F604" s="125"/>
      <c r="G604" s="40"/>
      <c r="H604" s="58"/>
      <c r="I604" s="58"/>
      <c r="J604" s="58"/>
      <c r="K604" s="40"/>
      <c r="L604" s="58"/>
      <c r="M604" s="3"/>
      <c r="N604" s="3"/>
    </row>
    <row r="605" spans="2:14" x14ac:dyDescent="0.25">
      <c r="B605" s="1"/>
      <c r="C605" s="2"/>
      <c r="D605" s="3"/>
      <c r="E605" s="40"/>
      <c r="F605" s="125"/>
      <c r="G605" s="40"/>
      <c r="H605" s="58"/>
      <c r="I605" s="58"/>
      <c r="J605" s="58"/>
      <c r="K605" s="40"/>
      <c r="L605" s="58"/>
      <c r="M605" s="3"/>
      <c r="N605" s="3"/>
    </row>
    <row r="606" spans="2:14" x14ac:dyDescent="0.25">
      <c r="B606" s="1"/>
      <c r="C606" s="2"/>
      <c r="D606" s="3"/>
      <c r="E606" s="40"/>
      <c r="F606" s="125"/>
      <c r="G606" s="40"/>
      <c r="H606" s="58"/>
      <c r="I606" s="58"/>
      <c r="J606" s="58"/>
      <c r="K606" s="40"/>
      <c r="L606" s="58"/>
      <c r="M606" s="3"/>
      <c r="N606" s="3"/>
    </row>
    <row r="607" spans="2:14" x14ac:dyDescent="0.25">
      <c r="B607" s="1"/>
      <c r="C607" s="2"/>
      <c r="D607" s="3"/>
      <c r="E607" s="40"/>
      <c r="F607" s="125"/>
      <c r="G607" s="40"/>
      <c r="H607" s="58"/>
      <c r="I607" s="58"/>
      <c r="J607" s="58"/>
      <c r="K607" s="40"/>
      <c r="L607" s="58"/>
      <c r="M607" s="3"/>
      <c r="N607" s="3"/>
    </row>
    <row r="608" spans="2:14" x14ac:dyDescent="0.25">
      <c r="B608" s="1"/>
      <c r="C608" s="2"/>
      <c r="D608" s="3"/>
      <c r="E608" s="40"/>
      <c r="F608" s="125"/>
      <c r="G608" s="40"/>
      <c r="H608" s="58"/>
      <c r="I608" s="58"/>
      <c r="J608" s="58"/>
      <c r="K608" s="40"/>
      <c r="L608" s="58"/>
      <c r="M608" s="3"/>
      <c r="N608" s="3"/>
    </row>
    <row r="609" spans="2:14" x14ac:dyDescent="0.25">
      <c r="B609" s="1"/>
      <c r="C609" s="2"/>
      <c r="D609" s="3"/>
      <c r="E609" s="40"/>
      <c r="F609" s="125"/>
      <c r="G609" s="40"/>
      <c r="H609" s="58"/>
      <c r="I609" s="58"/>
      <c r="J609" s="58"/>
      <c r="K609" s="40"/>
      <c r="L609" s="58"/>
      <c r="M609" s="3"/>
      <c r="N609" s="3"/>
    </row>
    <row r="610" spans="2:14" x14ac:dyDescent="0.25">
      <c r="B610" s="1"/>
      <c r="C610" s="2"/>
      <c r="D610" s="3"/>
      <c r="E610" s="40"/>
      <c r="F610" s="125"/>
      <c r="G610" s="40"/>
      <c r="H610" s="58"/>
      <c r="I610" s="58"/>
      <c r="J610" s="58"/>
      <c r="K610" s="40"/>
      <c r="L610" s="58"/>
      <c r="M610" s="3"/>
      <c r="N610" s="3"/>
    </row>
    <row r="611" spans="2:14" x14ac:dyDescent="0.25">
      <c r="B611" s="1"/>
      <c r="C611" s="2"/>
      <c r="D611" s="3"/>
      <c r="E611" s="40"/>
      <c r="F611" s="125"/>
      <c r="G611" s="40"/>
      <c r="H611" s="58"/>
      <c r="I611" s="58"/>
      <c r="J611" s="58"/>
      <c r="K611" s="40"/>
      <c r="L611" s="58"/>
      <c r="M611" s="3"/>
      <c r="N611" s="3"/>
    </row>
    <row r="612" spans="2:14" x14ac:dyDescent="0.25">
      <c r="B612" s="1"/>
      <c r="C612" s="2"/>
      <c r="D612" s="3"/>
      <c r="E612" s="40"/>
      <c r="F612" s="125"/>
      <c r="G612" s="40"/>
      <c r="H612" s="58"/>
      <c r="I612" s="58"/>
      <c r="J612" s="58"/>
      <c r="K612" s="40"/>
      <c r="L612" s="58"/>
      <c r="M612" s="3"/>
      <c r="N612" s="3"/>
    </row>
    <row r="613" spans="2:14" x14ac:dyDescent="0.25">
      <c r="B613" s="1"/>
      <c r="C613" s="2"/>
      <c r="D613" s="3"/>
      <c r="E613" s="40"/>
      <c r="F613" s="125"/>
      <c r="G613" s="40"/>
      <c r="H613" s="58"/>
      <c r="I613" s="58"/>
      <c r="J613" s="58"/>
      <c r="K613" s="40"/>
      <c r="L613" s="58"/>
      <c r="M613" s="3"/>
      <c r="N613" s="3"/>
    </row>
    <row r="614" spans="2:14" x14ac:dyDescent="0.25">
      <c r="B614" s="1"/>
      <c r="C614" s="2"/>
      <c r="D614" s="3"/>
      <c r="E614" s="40"/>
      <c r="F614" s="125"/>
      <c r="G614" s="40"/>
      <c r="H614" s="58"/>
      <c r="I614" s="58"/>
      <c r="J614" s="58"/>
      <c r="K614" s="40"/>
      <c r="L614" s="58"/>
      <c r="M614" s="3"/>
      <c r="N614" s="3"/>
    </row>
    <row r="615" spans="2:14" x14ac:dyDescent="0.25">
      <c r="B615" s="1"/>
      <c r="C615" s="2"/>
      <c r="D615" s="3"/>
      <c r="E615" s="40"/>
      <c r="F615" s="125"/>
      <c r="G615" s="40"/>
      <c r="H615" s="58"/>
      <c r="I615" s="58"/>
      <c r="J615" s="58"/>
      <c r="K615" s="40"/>
      <c r="L615" s="58"/>
      <c r="M615" s="3"/>
      <c r="N615" s="3"/>
    </row>
    <row r="616" spans="2:14" x14ac:dyDescent="0.25">
      <c r="B616" s="1"/>
      <c r="C616" s="2"/>
      <c r="D616" s="3"/>
      <c r="E616" s="40"/>
      <c r="F616" s="125"/>
      <c r="G616" s="40"/>
      <c r="H616" s="58"/>
      <c r="I616" s="58"/>
      <c r="J616" s="58"/>
      <c r="K616" s="40"/>
      <c r="L616" s="58"/>
      <c r="M616" s="3"/>
      <c r="N616" s="3"/>
    </row>
    <row r="617" spans="2:14" x14ac:dyDescent="0.25">
      <c r="B617" s="1"/>
      <c r="C617" s="2"/>
      <c r="D617" s="3"/>
      <c r="E617" s="40"/>
      <c r="F617" s="125"/>
      <c r="G617" s="40"/>
      <c r="H617" s="58"/>
      <c r="I617" s="58"/>
      <c r="J617" s="58"/>
      <c r="K617" s="40"/>
      <c r="L617" s="58"/>
      <c r="M617" s="3"/>
      <c r="N617" s="3"/>
    </row>
    <row r="618" spans="2:14" x14ac:dyDescent="0.25">
      <c r="B618" s="1"/>
      <c r="C618" s="2"/>
      <c r="D618" s="3"/>
      <c r="E618" s="40"/>
      <c r="F618" s="125"/>
      <c r="G618" s="40"/>
      <c r="H618" s="58"/>
      <c r="I618" s="58"/>
      <c r="J618" s="58"/>
      <c r="K618" s="40"/>
      <c r="L618" s="58"/>
      <c r="M618" s="3"/>
      <c r="N618" s="3"/>
    </row>
    <row r="619" spans="2:14" x14ac:dyDescent="0.25">
      <c r="B619" s="1"/>
      <c r="C619" s="2"/>
      <c r="D619" s="3"/>
      <c r="E619" s="40"/>
      <c r="F619" s="125"/>
      <c r="G619" s="40"/>
      <c r="H619" s="58"/>
      <c r="I619" s="58"/>
      <c r="J619" s="58"/>
      <c r="K619" s="40"/>
      <c r="L619" s="58"/>
      <c r="M619" s="3"/>
      <c r="N619" s="3"/>
    </row>
    <row r="620" spans="2:14" x14ac:dyDescent="0.25">
      <c r="B620" s="1"/>
      <c r="C620" s="2"/>
      <c r="D620" s="3"/>
      <c r="E620" s="40"/>
      <c r="F620" s="125"/>
      <c r="G620" s="40"/>
      <c r="H620" s="58"/>
      <c r="I620" s="58"/>
      <c r="J620" s="58"/>
      <c r="K620" s="40"/>
      <c r="L620" s="58"/>
      <c r="M620" s="3"/>
      <c r="N620" s="3"/>
    </row>
    <row r="621" spans="2:14" x14ac:dyDescent="0.25">
      <c r="B621" s="1"/>
      <c r="C621" s="2"/>
      <c r="D621" s="3"/>
      <c r="E621" s="40"/>
      <c r="F621" s="125"/>
      <c r="G621" s="40"/>
      <c r="H621" s="58"/>
      <c r="I621" s="58"/>
      <c r="J621" s="58"/>
      <c r="K621" s="40"/>
      <c r="L621" s="58"/>
      <c r="M621" s="3"/>
      <c r="N621" s="3"/>
    </row>
    <row r="622" spans="2:14" x14ac:dyDescent="0.25">
      <c r="B622" s="1"/>
      <c r="C622" s="2"/>
      <c r="D622" s="3"/>
      <c r="E622" s="40"/>
      <c r="F622" s="125"/>
      <c r="G622" s="40"/>
      <c r="H622" s="58"/>
      <c r="I622" s="58"/>
      <c r="J622" s="58"/>
      <c r="K622" s="40"/>
      <c r="L622" s="58"/>
      <c r="M622" s="3"/>
      <c r="N622" s="3"/>
    </row>
    <row r="623" spans="2:14" x14ac:dyDescent="0.25">
      <c r="B623" s="1"/>
      <c r="C623" s="2"/>
      <c r="D623" s="3"/>
      <c r="E623" s="40"/>
      <c r="F623" s="125"/>
      <c r="G623" s="40"/>
      <c r="H623" s="58"/>
      <c r="I623" s="58"/>
      <c r="J623" s="58"/>
      <c r="K623" s="40"/>
      <c r="L623" s="58"/>
      <c r="M623" s="3"/>
      <c r="N623" s="3"/>
    </row>
    <row r="624" spans="2:14" x14ac:dyDescent="0.25">
      <c r="B624" s="1"/>
      <c r="C624" s="2"/>
      <c r="D624" s="3"/>
      <c r="E624" s="40"/>
      <c r="F624" s="125"/>
      <c r="G624" s="40"/>
      <c r="H624" s="58"/>
      <c r="I624" s="58"/>
      <c r="J624" s="58"/>
      <c r="K624" s="40"/>
      <c r="L624" s="58"/>
      <c r="M624" s="3"/>
      <c r="N624" s="3"/>
    </row>
    <row r="625" spans="2:14" x14ac:dyDescent="0.25">
      <c r="B625" s="1"/>
      <c r="C625" s="2"/>
      <c r="D625" s="3"/>
      <c r="E625" s="40"/>
      <c r="F625" s="125"/>
      <c r="G625" s="40"/>
      <c r="H625" s="58"/>
      <c r="I625" s="58"/>
      <c r="J625" s="58"/>
      <c r="K625" s="40"/>
      <c r="L625" s="58"/>
      <c r="M625" s="3"/>
      <c r="N625" s="3"/>
    </row>
    <row r="626" spans="2:14" x14ac:dyDescent="0.25">
      <c r="B626" s="1"/>
      <c r="C626" s="2"/>
      <c r="D626" s="3"/>
      <c r="E626" s="40"/>
      <c r="F626" s="125"/>
      <c r="G626" s="40"/>
      <c r="H626" s="58"/>
      <c r="I626" s="58"/>
      <c r="J626" s="58"/>
      <c r="K626" s="40"/>
      <c r="L626" s="58"/>
      <c r="M626" s="3"/>
      <c r="N626" s="3"/>
    </row>
    <row r="627" spans="2:14" x14ac:dyDescent="0.25">
      <c r="B627" s="1"/>
      <c r="C627" s="2"/>
      <c r="D627" s="3"/>
      <c r="E627" s="40"/>
      <c r="F627" s="125"/>
      <c r="G627" s="40"/>
      <c r="H627" s="58"/>
      <c r="I627" s="58"/>
      <c r="J627" s="58"/>
      <c r="K627" s="40"/>
      <c r="L627" s="58"/>
      <c r="M627" s="3"/>
      <c r="N627" s="3"/>
    </row>
    <row r="628" spans="2:14" x14ac:dyDescent="0.25">
      <c r="B628" s="1"/>
      <c r="C628" s="2"/>
      <c r="D628" s="3"/>
      <c r="E628" s="40"/>
      <c r="F628" s="125"/>
      <c r="G628" s="40"/>
      <c r="H628" s="58"/>
      <c r="I628" s="58"/>
      <c r="J628" s="58"/>
      <c r="K628" s="40"/>
      <c r="L628" s="58"/>
      <c r="M628" s="3"/>
      <c r="N628" s="3"/>
    </row>
    <row r="629" spans="2:14" x14ac:dyDescent="0.25">
      <c r="B629" s="1"/>
      <c r="C629" s="2"/>
      <c r="D629" s="3"/>
      <c r="E629" s="40"/>
      <c r="F629" s="125"/>
      <c r="G629" s="40"/>
      <c r="H629" s="58"/>
      <c r="I629" s="58"/>
      <c r="J629" s="58"/>
      <c r="K629" s="40"/>
      <c r="L629" s="58"/>
      <c r="M629" s="3"/>
      <c r="N629" s="3"/>
    </row>
    <row r="630" spans="2:14" x14ac:dyDescent="0.25">
      <c r="B630" s="1"/>
      <c r="C630" s="2"/>
      <c r="D630" s="3"/>
      <c r="E630" s="40"/>
      <c r="F630" s="125"/>
      <c r="G630" s="40"/>
      <c r="H630" s="58"/>
      <c r="I630" s="58"/>
      <c r="J630" s="58"/>
      <c r="K630" s="40"/>
      <c r="L630" s="58"/>
      <c r="M630" s="3"/>
      <c r="N630" s="3"/>
    </row>
    <row r="631" spans="2:14" x14ac:dyDescent="0.25">
      <c r="B631" s="1"/>
      <c r="C631" s="2"/>
      <c r="D631" s="3"/>
      <c r="E631" s="40"/>
      <c r="F631" s="125"/>
      <c r="G631" s="40"/>
      <c r="H631" s="58"/>
      <c r="I631" s="58"/>
      <c r="J631" s="58"/>
      <c r="K631" s="40"/>
      <c r="L631" s="58"/>
      <c r="M631" s="3"/>
      <c r="N631" s="3"/>
    </row>
    <row r="632" spans="2:14" x14ac:dyDescent="0.25">
      <c r="B632" s="1"/>
      <c r="C632" s="2"/>
      <c r="D632" s="3"/>
      <c r="E632" s="40"/>
      <c r="F632" s="125"/>
      <c r="G632" s="40"/>
      <c r="H632" s="58"/>
      <c r="I632" s="58"/>
      <c r="J632" s="58"/>
      <c r="K632" s="40"/>
      <c r="L632" s="58"/>
      <c r="M632" s="3"/>
      <c r="N632" s="3"/>
    </row>
    <row r="633" spans="2:14" x14ac:dyDescent="0.25">
      <c r="B633" s="1"/>
      <c r="C633" s="2"/>
      <c r="D633" s="3"/>
      <c r="E633" s="40"/>
      <c r="F633" s="125"/>
      <c r="G633" s="40"/>
      <c r="H633" s="58"/>
      <c r="I633" s="58"/>
      <c r="J633" s="58"/>
      <c r="K633" s="40"/>
      <c r="L633" s="58"/>
      <c r="M633" s="3"/>
      <c r="N633" s="3"/>
    </row>
    <row r="634" spans="2:14" x14ac:dyDescent="0.25">
      <c r="B634" s="1"/>
      <c r="C634" s="2"/>
      <c r="D634" s="3"/>
      <c r="E634" s="40"/>
      <c r="F634" s="125"/>
      <c r="G634" s="40"/>
      <c r="H634" s="58"/>
      <c r="I634" s="58"/>
      <c r="J634" s="58"/>
      <c r="K634" s="40"/>
      <c r="L634" s="58"/>
      <c r="M634" s="3"/>
      <c r="N634" s="3"/>
    </row>
    <row r="635" spans="2:14" x14ac:dyDescent="0.25">
      <c r="B635" s="1"/>
      <c r="C635" s="2"/>
      <c r="D635" s="3"/>
      <c r="E635" s="40"/>
      <c r="F635" s="125"/>
      <c r="G635" s="40"/>
      <c r="H635" s="58"/>
      <c r="I635" s="58"/>
      <c r="J635" s="58"/>
      <c r="K635" s="40"/>
      <c r="L635" s="58"/>
      <c r="M635" s="3"/>
      <c r="N635" s="3"/>
    </row>
    <row r="636" spans="2:14" x14ac:dyDescent="0.25">
      <c r="B636" s="1"/>
      <c r="C636" s="2"/>
      <c r="D636" s="3"/>
      <c r="E636" s="40"/>
      <c r="F636" s="125"/>
      <c r="G636" s="40"/>
      <c r="H636" s="58"/>
      <c r="I636" s="58"/>
      <c r="J636" s="58"/>
      <c r="K636" s="40"/>
      <c r="L636" s="58"/>
      <c r="M636" s="3"/>
      <c r="N636" s="3"/>
    </row>
    <row r="637" spans="2:14" x14ac:dyDescent="0.25">
      <c r="B637" s="1"/>
      <c r="C637" s="2"/>
      <c r="D637" s="3"/>
      <c r="E637" s="40"/>
      <c r="F637" s="125"/>
      <c r="G637" s="40"/>
      <c r="H637" s="58"/>
      <c r="I637" s="58"/>
      <c r="J637" s="58"/>
      <c r="K637" s="40"/>
      <c r="L637" s="58"/>
      <c r="M637" s="3"/>
      <c r="N637" s="3"/>
    </row>
    <row r="638" spans="2:14" x14ac:dyDescent="0.25">
      <c r="B638" s="1"/>
      <c r="C638" s="2"/>
      <c r="D638" s="3"/>
      <c r="E638" s="40"/>
      <c r="F638" s="125"/>
      <c r="G638" s="40"/>
      <c r="H638" s="58"/>
      <c r="I638" s="58"/>
      <c r="J638" s="58"/>
      <c r="K638" s="40"/>
      <c r="L638" s="58"/>
      <c r="M638" s="3"/>
      <c r="N638" s="3"/>
    </row>
    <row r="639" spans="2:14" x14ac:dyDescent="0.25">
      <c r="B639" s="1"/>
      <c r="C639" s="2"/>
      <c r="D639" s="3"/>
      <c r="E639" s="40"/>
      <c r="F639" s="125"/>
      <c r="G639" s="40"/>
      <c r="H639" s="58"/>
      <c r="I639" s="58"/>
      <c r="J639" s="58"/>
      <c r="K639" s="40"/>
      <c r="L639" s="58"/>
      <c r="M639" s="3"/>
      <c r="N639" s="3"/>
    </row>
    <row r="640" spans="2:14" x14ac:dyDescent="0.25">
      <c r="B640" s="1"/>
      <c r="C640" s="2"/>
      <c r="D640" s="3"/>
      <c r="E640" s="40"/>
      <c r="F640" s="125"/>
      <c r="G640" s="40"/>
      <c r="H640" s="58"/>
      <c r="I640" s="58"/>
      <c r="J640" s="58"/>
      <c r="K640" s="40"/>
      <c r="L640" s="58"/>
      <c r="M640" s="3"/>
      <c r="N640" s="3"/>
    </row>
    <row r="641" spans="2:14" x14ac:dyDescent="0.25">
      <c r="B641" s="1"/>
      <c r="C641" s="2"/>
      <c r="D641" s="3"/>
      <c r="E641" s="40"/>
      <c r="F641" s="125"/>
      <c r="G641" s="40"/>
      <c r="H641" s="58"/>
      <c r="I641" s="58"/>
      <c r="J641" s="58"/>
      <c r="K641" s="40"/>
      <c r="L641" s="58"/>
      <c r="M641" s="3"/>
      <c r="N641" s="3"/>
    </row>
    <row r="642" spans="2:14" x14ac:dyDescent="0.25">
      <c r="B642" s="1"/>
      <c r="C642" s="2"/>
      <c r="D642" s="3"/>
      <c r="E642" s="40"/>
      <c r="F642" s="125"/>
      <c r="G642" s="40"/>
      <c r="H642" s="58"/>
      <c r="I642" s="58"/>
      <c r="J642" s="58"/>
      <c r="K642" s="40"/>
      <c r="L642" s="58"/>
      <c r="M642" s="3"/>
      <c r="N642" s="3"/>
    </row>
    <row r="643" spans="2:14" x14ac:dyDescent="0.25">
      <c r="B643" s="1"/>
      <c r="C643" s="2"/>
      <c r="D643" s="3"/>
      <c r="E643" s="40"/>
      <c r="F643" s="125"/>
      <c r="G643" s="40"/>
      <c r="H643" s="58"/>
      <c r="I643" s="58"/>
      <c r="J643" s="58"/>
      <c r="K643" s="40"/>
      <c r="L643" s="58"/>
      <c r="M643" s="3"/>
      <c r="N643" s="3"/>
    </row>
    <row r="644" spans="2:14" x14ac:dyDescent="0.25">
      <c r="B644" s="1"/>
      <c r="C644" s="2"/>
      <c r="D644" s="3"/>
      <c r="E644" s="40"/>
      <c r="F644" s="125"/>
      <c r="G644" s="40"/>
      <c r="H644" s="58"/>
      <c r="I644" s="58"/>
      <c r="J644" s="58"/>
      <c r="K644" s="40"/>
      <c r="L644" s="58"/>
      <c r="M644" s="3"/>
      <c r="N644" s="3"/>
    </row>
    <row r="645" spans="2:14" x14ac:dyDescent="0.25">
      <c r="B645" s="1"/>
      <c r="C645" s="2"/>
      <c r="D645" s="3"/>
      <c r="E645" s="40"/>
      <c r="F645" s="125"/>
      <c r="G645" s="40"/>
      <c r="H645" s="58"/>
      <c r="I645" s="58"/>
      <c r="J645" s="58"/>
      <c r="K645" s="40"/>
      <c r="L645" s="58"/>
      <c r="M645" s="3"/>
      <c r="N645" s="3"/>
    </row>
    <row r="646" spans="2:14" x14ac:dyDescent="0.25">
      <c r="B646" s="1"/>
      <c r="C646" s="2"/>
      <c r="D646" s="3"/>
      <c r="E646" s="40"/>
      <c r="F646" s="125"/>
      <c r="G646" s="40"/>
      <c r="H646" s="58"/>
      <c r="I646" s="58"/>
      <c r="J646" s="58"/>
      <c r="K646" s="40"/>
      <c r="L646" s="58"/>
      <c r="M646" s="3"/>
      <c r="N646" s="3"/>
    </row>
    <row r="647" spans="2:14" x14ac:dyDescent="0.25">
      <c r="B647" s="1"/>
      <c r="C647" s="2"/>
      <c r="D647" s="3"/>
      <c r="E647" s="40"/>
      <c r="F647" s="125"/>
      <c r="G647" s="40"/>
      <c r="H647" s="58"/>
      <c r="I647" s="58"/>
      <c r="J647" s="58"/>
      <c r="K647" s="40"/>
      <c r="L647" s="58"/>
      <c r="M647" s="3"/>
      <c r="N647" s="3"/>
    </row>
    <row r="648" spans="2:14" x14ac:dyDescent="0.25">
      <c r="B648" s="1"/>
      <c r="C648" s="2"/>
      <c r="D648" s="3"/>
      <c r="E648" s="40"/>
      <c r="F648" s="125"/>
      <c r="G648" s="40"/>
      <c r="H648" s="58"/>
      <c r="I648" s="58"/>
      <c r="J648" s="58"/>
      <c r="K648" s="40"/>
      <c r="L648" s="58"/>
      <c r="M648" s="3"/>
      <c r="N648" s="3"/>
    </row>
    <row r="649" spans="2:14" x14ac:dyDescent="0.25">
      <c r="B649" s="1"/>
      <c r="C649" s="2"/>
      <c r="D649" s="3"/>
      <c r="E649" s="40"/>
      <c r="F649" s="125"/>
      <c r="G649" s="40"/>
      <c r="H649" s="58"/>
      <c r="I649" s="58"/>
      <c r="J649" s="58"/>
      <c r="K649" s="40"/>
      <c r="L649" s="58"/>
      <c r="M649" s="3"/>
      <c r="N649" s="3"/>
    </row>
    <row r="650" spans="2:14" x14ac:dyDescent="0.25">
      <c r="B650" s="1"/>
      <c r="C650" s="2"/>
      <c r="D650" s="3"/>
      <c r="E650" s="40"/>
      <c r="F650" s="125"/>
      <c r="G650" s="40"/>
      <c r="H650" s="58"/>
      <c r="I650" s="58"/>
      <c r="J650" s="58"/>
      <c r="K650" s="40"/>
      <c r="L650" s="58"/>
      <c r="M650" s="3"/>
      <c r="N650" s="3"/>
    </row>
    <row r="651" spans="2:14" x14ac:dyDescent="0.25">
      <c r="B651" s="1"/>
      <c r="C651" s="2"/>
      <c r="D651" s="3"/>
      <c r="E651" s="40"/>
      <c r="F651" s="125"/>
      <c r="G651" s="40"/>
      <c r="H651" s="58"/>
      <c r="I651" s="58"/>
      <c r="J651" s="58"/>
      <c r="K651" s="40"/>
      <c r="L651" s="58"/>
      <c r="M651" s="3"/>
      <c r="N651" s="3"/>
    </row>
    <row r="652" spans="2:14" x14ac:dyDescent="0.25">
      <c r="B652" s="1"/>
      <c r="C652" s="2"/>
      <c r="D652" s="3"/>
      <c r="E652" s="40"/>
      <c r="F652" s="125"/>
      <c r="G652" s="40"/>
      <c r="H652" s="58"/>
      <c r="I652" s="58"/>
      <c r="J652" s="58"/>
      <c r="K652" s="40"/>
      <c r="L652" s="58"/>
      <c r="M652" s="3"/>
      <c r="N652" s="3"/>
    </row>
    <row r="653" spans="2:14" x14ac:dyDescent="0.25">
      <c r="B653" s="1"/>
      <c r="C653" s="2"/>
      <c r="D653" s="3"/>
      <c r="E653" s="40"/>
      <c r="F653" s="125"/>
      <c r="G653" s="40"/>
      <c r="H653" s="58"/>
      <c r="I653" s="58"/>
      <c r="J653" s="58"/>
      <c r="K653" s="40"/>
      <c r="L653" s="58"/>
      <c r="M653" s="3"/>
      <c r="N653" s="3"/>
    </row>
    <row r="654" spans="2:14" x14ac:dyDescent="0.25">
      <c r="B654" s="1"/>
      <c r="C654" s="2"/>
      <c r="D654" s="3"/>
      <c r="E654" s="40"/>
      <c r="F654" s="125"/>
      <c r="G654" s="40"/>
      <c r="H654" s="58"/>
      <c r="I654" s="58"/>
      <c r="J654" s="58"/>
      <c r="K654" s="40"/>
      <c r="L654" s="58"/>
      <c r="M654" s="3"/>
      <c r="N654" s="3"/>
    </row>
    <row r="655" spans="2:14" x14ac:dyDescent="0.25">
      <c r="B655" s="1"/>
      <c r="C655" s="2"/>
      <c r="D655" s="3"/>
      <c r="E655" s="40"/>
      <c r="F655" s="125"/>
      <c r="G655" s="40"/>
      <c r="H655" s="58"/>
      <c r="I655" s="58"/>
      <c r="J655" s="58"/>
      <c r="K655" s="40"/>
      <c r="L655" s="58"/>
      <c r="M655" s="3"/>
      <c r="N655" s="3"/>
    </row>
    <row r="656" spans="2:14" x14ac:dyDescent="0.25">
      <c r="B656" s="1"/>
      <c r="C656" s="2"/>
      <c r="D656" s="3"/>
      <c r="E656" s="40"/>
      <c r="F656" s="125"/>
      <c r="G656" s="40"/>
      <c r="H656" s="58"/>
      <c r="I656" s="58"/>
      <c r="J656" s="58"/>
      <c r="K656" s="40"/>
      <c r="L656" s="58"/>
      <c r="M656" s="3"/>
      <c r="N656" s="3"/>
    </row>
    <row r="657" spans="2:14" x14ac:dyDescent="0.25">
      <c r="B657" s="1"/>
      <c r="C657" s="2"/>
      <c r="D657" s="3"/>
      <c r="E657" s="40"/>
      <c r="F657" s="125"/>
      <c r="G657" s="40"/>
      <c r="H657" s="58"/>
      <c r="I657" s="58"/>
      <c r="J657" s="58"/>
      <c r="K657" s="40"/>
      <c r="L657" s="58"/>
      <c r="M657" s="3"/>
      <c r="N657" s="3"/>
    </row>
    <row r="658" spans="2:14" x14ac:dyDescent="0.25">
      <c r="B658" s="1"/>
      <c r="C658" s="2"/>
      <c r="D658" s="3"/>
      <c r="E658" s="40"/>
      <c r="F658" s="125"/>
      <c r="G658" s="40"/>
      <c r="H658" s="58"/>
      <c r="I658" s="58"/>
      <c r="J658" s="58"/>
      <c r="K658" s="40"/>
      <c r="L658" s="58"/>
      <c r="M658" s="3"/>
      <c r="N658" s="3"/>
    </row>
    <row r="659" spans="2:14" x14ac:dyDescent="0.25">
      <c r="B659" s="1"/>
      <c r="C659" s="2"/>
      <c r="D659" s="3"/>
      <c r="E659" s="40"/>
      <c r="F659" s="125"/>
      <c r="G659" s="40"/>
      <c r="H659" s="58"/>
      <c r="I659" s="58"/>
      <c r="J659" s="58"/>
      <c r="K659" s="40"/>
      <c r="L659" s="58"/>
      <c r="M659" s="3"/>
      <c r="N659" s="3"/>
    </row>
    <row r="660" spans="2:14" x14ac:dyDescent="0.25">
      <c r="B660" s="1"/>
      <c r="C660" s="2"/>
      <c r="D660" s="3"/>
      <c r="E660" s="40"/>
      <c r="F660" s="125"/>
      <c r="G660" s="40"/>
      <c r="H660" s="58"/>
      <c r="I660" s="58"/>
      <c r="J660" s="58"/>
      <c r="K660" s="40"/>
      <c r="L660" s="58"/>
      <c r="M660" s="3"/>
      <c r="N660" s="3"/>
    </row>
    <row r="661" spans="2:14" x14ac:dyDescent="0.25">
      <c r="B661" s="1"/>
      <c r="C661" s="2"/>
      <c r="D661" s="3"/>
      <c r="E661" s="40"/>
      <c r="F661" s="125"/>
      <c r="G661" s="40"/>
      <c r="H661" s="58"/>
      <c r="I661" s="58"/>
      <c r="J661" s="58"/>
      <c r="K661" s="40"/>
      <c r="L661" s="58"/>
      <c r="M661" s="3"/>
      <c r="N661" s="3"/>
    </row>
    <row r="662" spans="2:14" x14ac:dyDescent="0.25">
      <c r="B662" s="1"/>
      <c r="C662" s="2"/>
      <c r="D662" s="3"/>
      <c r="E662" s="40"/>
      <c r="F662" s="125"/>
      <c r="G662" s="40"/>
      <c r="H662" s="58"/>
      <c r="I662" s="58"/>
      <c r="J662" s="58"/>
      <c r="K662" s="40"/>
      <c r="L662" s="58"/>
      <c r="M662" s="3"/>
      <c r="N662" s="3"/>
    </row>
    <row r="663" spans="2:14" x14ac:dyDescent="0.25">
      <c r="B663" s="1"/>
      <c r="C663" s="2"/>
      <c r="D663" s="3"/>
      <c r="E663" s="40"/>
      <c r="F663" s="125"/>
      <c r="G663" s="40"/>
      <c r="H663" s="58"/>
      <c r="I663" s="58"/>
      <c r="J663" s="58"/>
      <c r="K663" s="40"/>
      <c r="L663" s="58"/>
      <c r="M663" s="3"/>
      <c r="N663" s="3"/>
    </row>
    <row r="664" spans="2:14" x14ac:dyDescent="0.25">
      <c r="B664" s="1"/>
      <c r="C664" s="2"/>
      <c r="D664" s="3"/>
      <c r="E664" s="40"/>
      <c r="F664" s="125"/>
      <c r="G664" s="40"/>
      <c r="H664" s="58"/>
      <c r="I664" s="58"/>
      <c r="J664" s="58"/>
      <c r="K664" s="40"/>
      <c r="L664" s="58"/>
      <c r="M664" s="3"/>
      <c r="N664" s="3"/>
    </row>
    <row r="665" spans="2:14" x14ac:dyDescent="0.25">
      <c r="B665" s="1"/>
      <c r="C665" s="2"/>
      <c r="D665" s="3"/>
      <c r="E665" s="40"/>
      <c r="F665" s="125"/>
      <c r="G665" s="40"/>
      <c r="H665" s="58"/>
      <c r="I665" s="58"/>
      <c r="J665" s="58"/>
      <c r="K665" s="40"/>
      <c r="L665" s="58"/>
      <c r="M665" s="3"/>
      <c r="N665" s="3"/>
    </row>
    <row r="666" spans="2:14" x14ac:dyDescent="0.25">
      <c r="B666" s="1"/>
      <c r="C666" s="2"/>
      <c r="D666" s="3"/>
      <c r="E666" s="40"/>
      <c r="F666" s="125"/>
      <c r="G666" s="40"/>
      <c r="H666" s="58"/>
      <c r="I666" s="58"/>
      <c r="J666" s="58"/>
      <c r="K666" s="40"/>
      <c r="L666" s="58"/>
      <c r="M666" s="3"/>
      <c r="N666" s="3"/>
    </row>
    <row r="667" spans="2:14" x14ac:dyDescent="0.25">
      <c r="B667" s="1"/>
      <c r="C667" s="2"/>
      <c r="D667" s="3"/>
      <c r="E667" s="40"/>
      <c r="F667" s="125"/>
      <c r="G667" s="40"/>
      <c r="H667" s="58"/>
      <c r="I667" s="58"/>
      <c r="J667" s="58"/>
      <c r="K667" s="40"/>
      <c r="L667" s="58"/>
      <c r="M667" s="3"/>
      <c r="N667" s="3"/>
    </row>
    <row r="668" spans="2:14" x14ac:dyDescent="0.25">
      <c r="B668" s="1"/>
      <c r="C668" s="2"/>
      <c r="D668" s="3"/>
      <c r="E668" s="40"/>
      <c r="F668" s="125"/>
      <c r="G668" s="40"/>
      <c r="H668" s="58"/>
      <c r="I668" s="58"/>
      <c r="J668" s="58"/>
      <c r="K668" s="40"/>
      <c r="L668" s="58"/>
      <c r="M668" s="3"/>
      <c r="N668" s="3"/>
    </row>
    <row r="669" spans="2:14" x14ac:dyDescent="0.25">
      <c r="B669" s="1"/>
      <c r="C669" s="2"/>
      <c r="D669" s="3"/>
      <c r="E669" s="40"/>
      <c r="F669" s="125"/>
      <c r="G669" s="40"/>
      <c r="H669" s="58"/>
      <c r="I669" s="58"/>
      <c r="J669" s="58"/>
      <c r="K669" s="40"/>
      <c r="L669" s="58"/>
      <c r="M669" s="3"/>
      <c r="N669" s="3"/>
    </row>
    <row r="670" spans="2:14" x14ac:dyDescent="0.25">
      <c r="B670" s="1"/>
      <c r="C670" s="2"/>
      <c r="D670" s="3"/>
      <c r="E670" s="40"/>
      <c r="F670" s="125"/>
      <c r="G670" s="40"/>
      <c r="H670" s="58"/>
      <c r="I670" s="58"/>
      <c r="J670" s="58"/>
      <c r="K670" s="40"/>
      <c r="L670" s="58"/>
      <c r="M670" s="3"/>
      <c r="N670" s="3"/>
    </row>
    <row r="671" spans="2:14" x14ac:dyDescent="0.25">
      <c r="B671" s="1"/>
      <c r="C671" s="2"/>
      <c r="D671" s="3"/>
      <c r="E671" s="40"/>
      <c r="F671" s="125"/>
      <c r="G671" s="40"/>
      <c r="H671" s="58"/>
      <c r="I671" s="58"/>
      <c r="J671" s="58"/>
      <c r="K671" s="40"/>
      <c r="L671" s="58"/>
      <c r="M671" s="3"/>
      <c r="N671" s="3"/>
    </row>
    <row r="672" spans="2:14" x14ac:dyDescent="0.25">
      <c r="B672" s="1"/>
      <c r="C672" s="2"/>
      <c r="D672" s="3"/>
      <c r="E672" s="40"/>
      <c r="F672" s="125"/>
      <c r="G672" s="40"/>
      <c r="H672" s="58"/>
      <c r="I672" s="58"/>
      <c r="J672" s="58"/>
      <c r="K672" s="40"/>
      <c r="L672" s="58"/>
      <c r="M672" s="3"/>
      <c r="N672" s="3"/>
    </row>
    <row r="673" spans="2:14" x14ac:dyDescent="0.25">
      <c r="B673" s="1"/>
      <c r="C673" s="2"/>
      <c r="D673" s="3"/>
      <c r="E673" s="40"/>
      <c r="F673" s="125"/>
      <c r="G673" s="40"/>
      <c r="H673" s="58"/>
      <c r="I673" s="58"/>
      <c r="J673" s="58"/>
      <c r="K673" s="40"/>
      <c r="L673" s="58"/>
      <c r="M673" s="3"/>
      <c r="N673" s="3"/>
    </row>
    <row r="674" spans="2:14" x14ac:dyDescent="0.25">
      <c r="B674" s="1"/>
      <c r="C674" s="2"/>
      <c r="D674" s="3"/>
      <c r="E674" s="40"/>
      <c r="F674" s="125"/>
      <c r="G674" s="40"/>
      <c r="H674" s="58"/>
      <c r="I674" s="58"/>
      <c r="J674" s="58"/>
      <c r="K674" s="40"/>
      <c r="L674" s="58"/>
      <c r="M674" s="3"/>
      <c r="N674" s="3"/>
    </row>
    <row r="675" spans="2:14" x14ac:dyDescent="0.25">
      <c r="B675" s="1"/>
      <c r="C675" s="2"/>
      <c r="D675" s="3"/>
      <c r="E675" s="40"/>
      <c r="F675" s="125"/>
      <c r="G675" s="40"/>
      <c r="H675" s="58"/>
      <c r="I675" s="58"/>
      <c r="J675" s="58"/>
      <c r="K675" s="40"/>
      <c r="L675" s="58"/>
      <c r="M675" s="3"/>
      <c r="N675" s="3"/>
    </row>
    <row r="676" spans="2:14" x14ac:dyDescent="0.25">
      <c r="B676" s="1"/>
      <c r="C676" s="2"/>
      <c r="D676" s="3"/>
      <c r="E676" s="40"/>
      <c r="F676" s="125"/>
      <c r="G676" s="40"/>
      <c r="H676" s="58"/>
      <c r="I676" s="58"/>
      <c r="J676" s="58"/>
      <c r="K676" s="40"/>
      <c r="L676" s="58"/>
      <c r="M676" s="3"/>
      <c r="N676" s="3"/>
    </row>
    <row r="677" spans="2:14" x14ac:dyDescent="0.25">
      <c r="B677" s="1"/>
      <c r="C677" s="2"/>
      <c r="D677" s="3"/>
      <c r="E677" s="40"/>
      <c r="F677" s="125"/>
      <c r="G677" s="40"/>
      <c r="H677" s="58"/>
      <c r="I677" s="58"/>
      <c r="J677" s="58"/>
      <c r="K677" s="40"/>
      <c r="L677" s="58"/>
      <c r="M677" s="3"/>
      <c r="N677" s="3"/>
    </row>
    <row r="678" spans="2:14" x14ac:dyDescent="0.25">
      <c r="B678" s="1"/>
      <c r="C678" s="2"/>
      <c r="D678" s="3"/>
      <c r="E678" s="40"/>
      <c r="F678" s="125"/>
      <c r="G678" s="40"/>
      <c r="H678" s="58"/>
      <c r="I678" s="58"/>
      <c r="J678" s="58"/>
      <c r="K678" s="40"/>
      <c r="L678" s="58"/>
      <c r="M678" s="3"/>
      <c r="N678" s="3"/>
    </row>
    <row r="679" spans="2:14" x14ac:dyDescent="0.25">
      <c r="B679" s="1"/>
      <c r="C679" s="2"/>
      <c r="D679" s="3"/>
      <c r="E679" s="40"/>
      <c r="F679" s="125"/>
      <c r="G679" s="40"/>
      <c r="H679" s="58"/>
      <c r="I679" s="58"/>
      <c r="J679" s="58"/>
      <c r="K679" s="40"/>
      <c r="L679" s="58"/>
      <c r="M679" s="3"/>
      <c r="N679" s="3"/>
    </row>
    <row r="680" spans="2:14" x14ac:dyDescent="0.25">
      <c r="B680" s="1"/>
      <c r="C680" s="2"/>
      <c r="D680" s="3"/>
      <c r="E680" s="40"/>
      <c r="F680" s="125"/>
      <c r="G680" s="40"/>
      <c r="H680" s="58"/>
      <c r="I680" s="58"/>
      <c r="J680" s="58"/>
      <c r="K680" s="40"/>
      <c r="L680" s="58"/>
      <c r="M680" s="3"/>
      <c r="N680" s="3"/>
    </row>
    <row r="681" spans="2:14" x14ac:dyDescent="0.25">
      <c r="B681" s="1"/>
      <c r="C681" s="2"/>
      <c r="D681" s="3"/>
      <c r="E681" s="40"/>
      <c r="F681" s="125"/>
      <c r="G681" s="40"/>
      <c r="H681" s="58"/>
      <c r="I681" s="58"/>
      <c r="J681" s="58"/>
      <c r="K681" s="40"/>
      <c r="L681" s="58"/>
      <c r="M681" s="3"/>
      <c r="N681" s="3"/>
    </row>
    <row r="682" spans="2:14" x14ac:dyDescent="0.25">
      <c r="B682" s="1"/>
      <c r="C682" s="2"/>
      <c r="D682" s="3"/>
      <c r="E682" s="40"/>
      <c r="F682" s="125"/>
      <c r="G682" s="40"/>
      <c r="H682" s="58"/>
      <c r="I682" s="58"/>
      <c r="J682" s="58"/>
      <c r="K682" s="40"/>
      <c r="L682" s="58"/>
      <c r="M682" s="3"/>
      <c r="N682" s="3"/>
    </row>
    <row r="683" spans="2:14" x14ac:dyDescent="0.25">
      <c r="B683" s="1"/>
      <c r="C683" s="2"/>
      <c r="D683" s="3"/>
      <c r="E683" s="40"/>
      <c r="F683" s="125"/>
      <c r="G683" s="40"/>
      <c r="H683" s="58"/>
      <c r="I683" s="58"/>
      <c r="J683" s="58"/>
      <c r="K683" s="40"/>
      <c r="L683" s="58"/>
      <c r="M683" s="3"/>
      <c r="N683" s="3"/>
    </row>
    <row r="684" spans="2:14" x14ac:dyDescent="0.25">
      <c r="B684" s="1"/>
      <c r="C684" s="2"/>
      <c r="D684" s="3"/>
      <c r="E684" s="40"/>
      <c r="F684" s="125"/>
      <c r="G684" s="40"/>
      <c r="H684" s="58"/>
      <c r="I684" s="58"/>
      <c r="J684" s="58"/>
      <c r="K684" s="40"/>
      <c r="L684" s="58"/>
      <c r="M684" s="3"/>
      <c r="N684" s="3"/>
    </row>
    <row r="685" spans="2:14" x14ac:dyDescent="0.25">
      <c r="B685" s="1"/>
      <c r="C685" s="2"/>
      <c r="D685" s="3"/>
      <c r="E685" s="40"/>
      <c r="F685" s="125"/>
      <c r="G685" s="40"/>
      <c r="H685" s="58"/>
      <c r="I685" s="58"/>
      <c r="J685" s="58"/>
      <c r="K685" s="40"/>
      <c r="L685" s="58"/>
      <c r="M685" s="3"/>
      <c r="N685" s="3"/>
    </row>
    <row r="686" spans="2:14" x14ac:dyDescent="0.25">
      <c r="B686" s="1"/>
      <c r="C686" s="2"/>
      <c r="D686" s="3"/>
      <c r="E686" s="40"/>
      <c r="F686" s="125"/>
      <c r="G686" s="40"/>
      <c r="H686" s="58"/>
      <c r="I686" s="58"/>
      <c r="J686" s="58"/>
      <c r="K686" s="40"/>
      <c r="L686" s="58"/>
      <c r="M686" s="3"/>
      <c r="N686" s="3"/>
    </row>
    <row r="687" spans="2:14" x14ac:dyDescent="0.25">
      <c r="B687" s="1"/>
      <c r="C687" s="2"/>
      <c r="D687" s="3"/>
      <c r="E687" s="40"/>
      <c r="F687" s="125"/>
      <c r="G687" s="40"/>
      <c r="H687" s="58"/>
      <c r="I687" s="58"/>
      <c r="J687" s="58"/>
      <c r="K687" s="40"/>
      <c r="L687" s="58"/>
      <c r="M687" s="3"/>
      <c r="N687" s="3"/>
    </row>
    <row r="688" spans="2:14" x14ac:dyDescent="0.25">
      <c r="B688" s="1"/>
      <c r="C688" s="2"/>
      <c r="D688" s="3"/>
      <c r="E688" s="40"/>
      <c r="F688" s="125"/>
      <c r="G688" s="40"/>
      <c r="H688" s="58"/>
      <c r="I688" s="58"/>
      <c r="J688" s="58"/>
      <c r="K688" s="40"/>
      <c r="L688" s="58"/>
      <c r="M688" s="3"/>
      <c r="N688" s="3"/>
    </row>
    <row r="689" spans="2:14" x14ac:dyDescent="0.25">
      <c r="B689" s="1"/>
      <c r="C689" s="2"/>
      <c r="D689" s="3"/>
      <c r="E689" s="40"/>
      <c r="F689" s="125"/>
      <c r="G689" s="40"/>
      <c r="H689" s="58"/>
      <c r="I689" s="58"/>
      <c r="J689" s="58"/>
      <c r="K689" s="40"/>
      <c r="L689" s="58"/>
      <c r="M689" s="3"/>
      <c r="N689" s="3"/>
    </row>
    <row r="690" spans="2:14" x14ac:dyDescent="0.25">
      <c r="B690" s="1"/>
      <c r="C690" s="2"/>
      <c r="D690" s="3"/>
      <c r="E690" s="40"/>
      <c r="F690" s="125"/>
      <c r="G690" s="40"/>
      <c r="H690" s="58"/>
      <c r="I690" s="58"/>
      <c r="J690" s="58"/>
      <c r="K690" s="40"/>
      <c r="L690" s="58"/>
      <c r="M690" s="3"/>
      <c r="N690" s="3"/>
    </row>
    <row r="691" spans="2:14" x14ac:dyDescent="0.25">
      <c r="B691" s="1"/>
      <c r="C691" s="2"/>
      <c r="D691" s="3"/>
      <c r="E691" s="40"/>
      <c r="F691" s="125"/>
      <c r="G691" s="40"/>
      <c r="H691" s="58"/>
      <c r="I691" s="58"/>
      <c r="J691" s="58"/>
      <c r="K691" s="40"/>
      <c r="L691" s="58"/>
      <c r="M691" s="3"/>
      <c r="N691" s="3"/>
    </row>
    <row r="692" spans="2:14" x14ac:dyDescent="0.25">
      <c r="B692" s="1"/>
      <c r="C692" s="2"/>
      <c r="D692" s="3"/>
      <c r="E692" s="40"/>
      <c r="F692" s="125"/>
      <c r="G692" s="40"/>
      <c r="H692" s="58"/>
      <c r="I692" s="58"/>
      <c r="J692" s="58"/>
      <c r="K692" s="40"/>
      <c r="L692" s="58"/>
      <c r="M692" s="3"/>
      <c r="N692" s="3"/>
    </row>
    <row r="693" spans="2:14" x14ac:dyDescent="0.25">
      <c r="B693" s="1"/>
      <c r="C693" s="2"/>
      <c r="D693" s="3"/>
      <c r="E693" s="40"/>
      <c r="F693" s="125"/>
      <c r="G693" s="40"/>
      <c r="H693" s="58"/>
      <c r="I693" s="58"/>
      <c r="J693" s="58"/>
      <c r="K693" s="40"/>
      <c r="L693" s="58"/>
      <c r="M693" s="3"/>
      <c r="N693" s="3"/>
    </row>
    <row r="694" spans="2:14" x14ac:dyDescent="0.25">
      <c r="B694" s="1"/>
      <c r="C694" s="2"/>
      <c r="D694" s="3"/>
      <c r="E694" s="40"/>
      <c r="F694" s="125"/>
      <c r="G694" s="40"/>
      <c r="H694" s="58"/>
      <c r="I694" s="58"/>
      <c r="J694" s="58"/>
      <c r="K694" s="40"/>
      <c r="L694" s="58"/>
      <c r="M694" s="3"/>
      <c r="N694" s="3"/>
    </row>
    <row r="695" spans="2:14" x14ac:dyDescent="0.25">
      <c r="B695" s="1"/>
      <c r="C695" s="2"/>
      <c r="D695" s="3"/>
      <c r="E695" s="40"/>
      <c r="F695" s="125"/>
      <c r="G695" s="40"/>
      <c r="H695" s="58"/>
      <c r="I695" s="58"/>
      <c r="J695" s="58"/>
      <c r="K695" s="40"/>
      <c r="L695" s="58"/>
      <c r="M695" s="3"/>
      <c r="N695" s="3"/>
    </row>
    <row r="696" spans="2:14" x14ac:dyDescent="0.25">
      <c r="B696" s="1"/>
      <c r="C696" s="2"/>
      <c r="D696" s="3"/>
      <c r="E696" s="40"/>
      <c r="F696" s="125"/>
      <c r="G696" s="40"/>
      <c r="H696" s="58"/>
      <c r="I696" s="58"/>
      <c r="J696" s="58"/>
      <c r="K696" s="40"/>
      <c r="L696" s="58"/>
      <c r="M696" s="3"/>
      <c r="N696" s="3"/>
    </row>
    <row r="697" spans="2:14" x14ac:dyDescent="0.25">
      <c r="B697" s="1"/>
      <c r="C697" s="2"/>
      <c r="D697" s="3"/>
      <c r="E697" s="40"/>
      <c r="F697" s="125"/>
      <c r="G697" s="40"/>
      <c r="H697" s="58"/>
      <c r="I697" s="58"/>
      <c r="J697" s="58"/>
      <c r="K697" s="40"/>
      <c r="L697" s="58"/>
      <c r="M697" s="3"/>
      <c r="N697" s="3"/>
    </row>
    <row r="698" spans="2:14" x14ac:dyDescent="0.25">
      <c r="B698" s="1"/>
      <c r="C698" s="2"/>
      <c r="D698" s="3"/>
      <c r="E698" s="40"/>
      <c r="F698" s="125"/>
      <c r="G698" s="40"/>
      <c r="H698" s="58"/>
      <c r="I698" s="58"/>
      <c r="J698" s="58"/>
      <c r="K698" s="40"/>
      <c r="L698" s="58"/>
      <c r="M698" s="3"/>
      <c r="N698" s="3"/>
    </row>
    <row r="699" spans="2:14" x14ac:dyDescent="0.25">
      <c r="B699" s="1"/>
      <c r="C699" s="2"/>
      <c r="D699" s="3"/>
      <c r="E699" s="40"/>
      <c r="F699" s="125"/>
      <c r="G699" s="40"/>
      <c r="H699" s="58"/>
      <c r="I699" s="58"/>
      <c r="J699" s="58"/>
      <c r="K699" s="40"/>
      <c r="L699" s="58"/>
      <c r="M699" s="3"/>
      <c r="N699" s="3"/>
    </row>
    <row r="700" spans="2:14" x14ac:dyDescent="0.25">
      <c r="B700" s="1"/>
      <c r="C700" s="2"/>
      <c r="D700" s="3"/>
      <c r="E700" s="40"/>
      <c r="F700" s="125"/>
      <c r="G700" s="40"/>
      <c r="H700" s="58"/>
      <c r="I700" s="58"/>
      <c r="J700" s="58"/>
      <c r="K700" s="40"/>
      <c r="L700" s="58"/>
      <c r="M700" s="3"/>
      <c r="N700" s="3"/>
    </row>
    <row r="701" spans="2:14" x14ac:dyDescent="0.25">
      <c r="B701" s="1"/>
      <c r="C701" s="2"/>
      <c r="D701" s="3"/>
      <c r="E701" s="40"/>
      <c r="F701" s="125"/>
      <c r="G701" s="40"/>
      <c r="H701" s="58"/>
      <c r="I701" s="58"/>
      <c r="J701" s="58"/>
      <c r="K701" s="40"/>
      <c r="L701" s="58"/>
      <c r="M701" s="3"/>
      <c r="N701" s="3"/>
    </row>
    <row r="702" spans="2:14" x14ac:dyDescent="0.25">
      <c r="B702" s="1"/>
      <c r="C702" s="2"/>
      <c r="D702" s="3"/>
      <c r="E702" s="40"/>
      <c r="F702" s="125"/>
      <c r="G702" s="40"/>
      <c r="H702" s="58"/>
      <c r="I702" s="58"/>
      <c r="J702" s="58"/>
      <c r="K702" s="40"/>
      <c r="L702" s="58"/>
      <c r="M702" s="3"/>
      <c r="N702" s="3"/>
    </row>
    <row r="703" spans="2:14" x14ac:dyDescent="0.25">
      <c r="B703" s="1"/>
      <c r="C703" s="2"/>
      <c r="D703" s="3"/>
      <c r="E703" s="40"/>
      <c r="F703" s="125"/>
      <c r="G703" s="40"/>
      <c r="H703" s="58"/>
      <c r="I703" s="58"/>
      <c r="J703" s="58"/>
      <c r="K703" s="40"/>
      <c r="L703" s="58"/>
      <c r="M703" s="3"/>
      <c r="N703" s="3"/>
    </row>
    <row r="704" spans="2:14" x14ac:dyDescent="0.25">
      <c r="B704" s="1"/>
      <c r="C704" s="2"/>
      <c r="D704" s="3"/>
      <c r="E704" s="40"/>
      <c r="F704" s="125"/>
      <c r="G704" s="40"/>
      <c r="H704" s="58"/>
      <c r="I704" s="58"/>
      <c r="J704" s="58"/>
      <c r="K704" s="40"/>
      <c r="L704" s="58"/>
      <c r="M704" s="3"/>
      <c r="N704" s="3"/>
    </row>
    <row r="705" spans="2:14" x14ac:dyDescent="0.25">
      <c r="B705" s="1"/>
      <c r="C705" s="2"/>
      <c r="D705" s="3"/>
      <c r="E705" s="40"/>
      <c r="F705" s="125"/>
      <c r="G705" s="40"/>
      <c r="H705" s="58"/>
      <c r="I705" s="58"/>
      <c r="J705" s="58"/>
      <c r="K705" s="40"/>
      <c r="L705" s="58"/>
      <c r="M705" s="3"/>
      <c r="N705" s="3"/>
    </row>
    <row r="706" spans="2:14" x14ac:dyDescent="0.25">
      <c r="B706" s="1"/>
      <c r="C706" s="2"/>
      <c r="D706" s="3"/>
      <c r="E706" s="40"/>
      <c r="F706" s="125"/>
      <c r="G706" s="40"/>
      <c r="H706" s="58"/>
      <c r="I706" s="58"/>
      <c r="J706" s="58"/>
      <c r="K706" s="40"/>
      <c r="L706" s="58"/>
      <c r="M706" s="3"/>
      <c r="N706" s="3"/>
    </row>
    <row r="707" spans="2:14" x14ac:dyDescent="0.25">
      <c r="B707" s="1"/>
      <c r="C707" s="2"/>
      <c r="D707" s="3"/>
      <c r="E707" s="40"/>
      <c r="F707" s="125"/>
      <c r="G707" s="40"/>
      <c r="H707" s="58"/>
      <c r="I707" s="58"/>
      <c r="J707" s="58"/>
      <c r="K707" s="40"/>
      <c r="L707" s="58"/>
      <c r="M707" s="3"/>
      <c r="N707" s="3"/>
    </row>
    <row r="708" spans="2:14" x14ac:dyDescent="0.25">
      <c r="B708" s="1"/>
      <c r="C708" s="2"/>
      <c r="D708" s="3"/>
      <c r="E708" s="40"/>
      <c r="F708" s="125"/>
      <c r="G708" s="40"/>
      <c r="H708" s="58"/>
      <c r="I708" s="58"/>
      <c r="J708" s="58"/>
      <c r="K708" s="40"/>
      <c r="L708" s="58"/>
      <c r="M708" s="3"/>
      <c r="N708" s="3"/>
    </row>
    <row r="709" spans="2:14" x14ac:dyDescent="0.25">
      <c r="B709" s="1"/>
      <c r="C709" s="2"/>
      <c r="D709" s="3"/>
      <c r="E709" s="40"/>
      <c r="F709" s="125"/>
      <c r="G709" s="40"/>
      <c r="H709" s="58"/>
      <c r="I709" s="58"/>
      <c r="J709" s="58"/>
      <c r="K709" s="40"/>
      <c r="L709" s="58"/>
      <c r="M709" s="3"/>
      <c r="N709" s="3"/>
    </row>
    <row r="710" spans="2:14" x14ac:dyDescent="0.25">
      <c r="B710" s="1"/>
      <c r="C710" s="2"/>
      <c r="D710" s="3"/>
      <c r="E710" s="40"/>
      <c r="F710" s="125"/>
      <c r="G710" s="40"/>
      <c r="H710" s="58"/>
      <c r="I710" s="58"/>
      <c r="J710" s="58"/>
      <c r="K710" s="40"/>
      <c r="L710" s="58"/>
      <c r="M710" s="3"/>
      <c r="N710" s="3"/>
    </row>
    <row r="711" spans="2:14" x14ac:dyDescent="0.25">
      <c r="B711" s="1"/>
      <c r="C711" s="2"/>
      <c r="D711" s="3"/>
      <c r="E711" s="40"/>
      <c r="F711" s="125"/>
      <c r="G711" s="40"/>
      <c r="H711" s="58"/>
      <c r="I711" s="58"/>
      <c r="J711" s="58"/>
      <c r="K711" s="40"/>
      <c r="L711" s="58"/>
      <c r="M711" s="3"/>
      <c r="N711" s="3"/>
    </row>
    <row r="712" spans="2:14" x14ac:dyDescent="0.25">
      <c r="B712" s="1"/>
      <c r="C712" s="2"/>
      <c r="D712" s="3"/>
      <c r="E712" s="40"/>
      <c r="F712" s="125"/>
      <c r="G712" s="40"/>
      <c r="H712" s="58"/>
      <c r="I712" s="58"/>
      <c r="J712" s="58"/>
      <c r="K712" s="40"/>
      <c r="L712" s="58"/>
      <c r="M712" s="3"/>
      <c r="N712" s="3"/>
    </row>
    <row r="713" spans="2:14" x14ac:dyDescent="0.25">
      <c r="B713" s="1"/>
      <c r="C713" s="2"/>
      <c r="D713" s="3"/>
      <c r="E713" s="40"/>
      <c r="F713" s="125"/>
      <c r="G713" s="40"/>
      <c r="H713" s="58"/>
      <c r="I713" s="58"/>
      <c r="J713" s="58"/>
      <c r="K713" s="40"/>
      <c r="L713" s="58"/>
      <c r="M713" s="3"/>
      <c r="N713" s="3"/>
    </row>
    <row r="714" spans="2:14" x14ac:dyDescent="0.25">
      <c r="B714" s="1"/>
      <c r="C714" s="2"/>
      <c r="D714" s="3"/>
      <c r="E714" s="40"/>
      <c r="F714" s="125"/>
      <c r="G714" s="40"/>
      <c r="H714" s="58"/>
      <c r="I714" s="58"/>
      <c r="J714" s="58"/>
      <c r="K714" s="40"/>
      <c r="L714" s="58"/>
      <c r="M714" s="3"/>
      <c r="N714" s="3"/>
    </row>
    <row r="715" spans="2:14" x14ac:dyDescent="0.25">
      <c r="B715" s="1"/>
      <c r="C715" s="2"/>
      <c r="D715" s="3"/>
      <c r="E715" s="40"/>
      <c r="F715" s="125"/>
      <c r="G715" s="40"/>
      <c r="H715" s="58"/>
      <c r="I715" s="58"/>
      <c r="J715" s="58"/>
      <c r="K715" s="40"/>
      <c r="L715" s="58"/>
      <c r="M715" s="3"/>
      <c r="N715" s="3"/>
    </row>
    <row r="716" spans="2:14" x14ac:dyDescent="0.25">
      <c r="B716" s="1"/>
      <c r="C716" s="2"/>
      <c r="D716" s="3"/>
      <c r="E716" s="40"/>
      <c r="F716" s="125"/>
      <c r="G716" s="40"/>
      <c r="H716" s="58"/>
      <c r="I716" s="58"/>
      <c r="J716" s="58"/>
      <c r="K716" s="40"/>
      <c r="L716" s="58"/>
      <c r="M716" s="3"/>
      <c r="N716" s="3"/>
    </row>
    <row r="717" spans="2:14" x14ac:dyDescent="0.25">
      <c r="B717" s="1"/>
      <c r="C717" s="2"/>
      <c r="D717" s="3"/>
      <c r="E717" s="40"/>
      <c r="F717" s="125"/>
      <c r="G717" s="40"/>
      <c r="H717" s="58"/>
      <c r="I717" s="58"/>
      <c r="J717" s="58"/>
      <c r="K717" s="40"/>
      <c r="L717" s="58"/>
      <c r="M717" s="3"/>
      <c r="N717" s="3"/>
    </row>
    <row r="718" spans="2:14" x14ac:dyDescent="0.25">
      <c r="B718" s="1"/>
      <c r="C718" s="2"/>
      <c r="D718" s="3"/>
      <c r="E718" s="40"/>
      <c r="F718" s="125"/>
      <c r="G718" s="40"/>
      <c r="H718" s="58"/>
      <c r="I718" s="58"/>
      <c r="J718" s="58"/>
      <c r="K718" s="40"/>
      <c r="L718" s="58"/>
      <c r="M718" s="3"/>
      <c r="N718" s="3"/>
    </row>
    <row r="719" spans="2:14" x14ac:dyDescent="0.25">
      <c r="B719" s="1"/>
      <c r="C719" s="2"/>
      <c r="D719" s="3"/>
      <c r="E719" s="40"/>
      <c r="F719" s="125"/>
      <c r="G719" s="40"/>
      <c r="H719" s="58"/>
      <c r="I719" s="58"/>
      <c r="J719" s="58"/>
      <c r="K719" s="40"/>
      <c r="L719" s="58"/>
      <c r="M719" s="3"/>
      <c r="N719" s="3"/>
    </row>
    <row r="720" spans="2:14" x14ac:dyDescent="0.25">
      <c r="B720" s="1"/>
      <c r="C720" s="2"/>
      <c r="D720" s="3"/>
      <c r="E720" s="40"/>
      <c r="F720" s="125"/>
      <c r="G720" s="40"/>
      <c r="H720" s="58"/>
      <c r="I720" s="58"/>
      <c r="J720" s="58"/>
      <c r="K720" s="40"/>
      <c r="L720" s="58"/>
      <c r="M720" s="3"/>
      <c r="N720" s="3"/>
    </row>
    <row r="721" spans="2:14" x14ac:dyDescent="0.25">
      <c r="B721" s="1"/>
      <c r="C721" s="2"/>
      <c r="D721" s="3"/>
      <c r="E721" s="40"/>
      <c r="F721" s="125"/>
      <c r="G721" s="40"/>
      <c r="H721" s="58"/>
      <c r="I721" s="58"/>
      <c r="J721" s="58"/>
      <c r="K721" s="40"/>
      <c r="L721" s="58"/>
      <c r="M721" s="3"/>
      <c r="N721" s="3"/>
    </row>
    <row r="722" spans="2:14" x14ac:dyDescent="0.25">
      <c r="B722" s="1"/>
      <c r="C722" s="2"/>
      <c r="D722" s="3"/>
      <c r="E722" s="40"/>
      <c r="F722" s="125"/>
      <c r="G722" s="40"/>
      <c r="H722" s="58"/>
      <c r="I722" s="58"/>
      <c r="J722" s="58"/>
      <c r="K722" s="40"/>
      <c r="L722" s="58"/>
      <c r="M722" s="3"/>
      <c r="N722" s="3"/>
    </row>
    <row r="723" spans="2:14" x14ac:dyDescent="0.25">
      <c r="B723" s="1"/>
      <c r="C723" s="2"/>
      <c r="D723" s="3"/>
      <c r="E723" s="40"/>
      <c r="F723" s="125"/>
      <c r="G723" s="40"/>
      <c r="H723" s="58"/>
      <c r="I723" s="58"/>
      <c r="J723" s="58"/>
      <c r="K723" s="40"/>
      <c r="L723" s="58"/>
      <c r="M723" s="3"/>
      <c r="N723" s="3"/>
    </row>
    <row r="724" spans="2:14" x14ac:dyDescent="0.25">
      <c r="B724" s="1"/>
      <c r="C724" s="2"/>
      <c r="D724" s="3"/>
      <c r="E724" s="40"/>
      <c r="F724" s="125"/>
      <c r="G724" s="40"/>
      <c r="H724" s="58"/>
      <c r="I724" s="58"/>
      <c r="J724" s="58"/>
      <c r="K724" s="40"/>
      <c r="L724" s="58"/>
      <c r="M724" s="3"/>
      <c r="N724" s="3"/>
    </row>
    <row r="725" spans="2:14" x14ac:dyDescent="0.25">
      <c r="B725" s="1"/>
      <c r="C725" s="2"/>
      <c r="D725" s="3"/>
      <c r="E725" s="40"/>
      <c r="F725" s="125"/>
      <c r="G725" s="40"/>
      <c r="H725" s="58"/>
      <c r="I725" s="58"/>
      <c r="J725" s="58"/>
      <c r="K725" s="40"/>
      <c r="L725" s="58"/>
      <c r="M725" s="3"/>
      <c r="N725" s="3"/>
    </row>
    <row r="726" spans="2:14" x14ac:dyDescent="0.25">
      <c r="B726" s="1"/>
      <c r="C726" s="2"/>
      <c r="D726" s="3"/>
      <c r="E726" s="40"/>
      <c r="F726" s="125"/>
      <c r="G726" s="40"/>
      <c r="H726" s="58"/>
      <c r="I726" s="58"/>
      <c r="J726" s="58"/>
      <c r="K726" s="40"/>
      <c r="L726" s="58"/>
      <c r="M726" s="3"/>
      <c r="N726" s="3"/>
    </row>
    <row r="727" spans="2:14" x14ac:dyDescent="0.25">
      <c r="B727" s="1"/>
      <c r="C727" s="2"/>
      <c r="D727" s="3"/>
      <c r="E727" s="40"/>
      <c r="F727" s="125"/>
      <c r="G727" s="40"/>
      <c r="H727" s="58"/>
      <c r="I727" s="58"/>
      <c r="J727" s="58"/>
      <c r="K727" s="40"/>
      <c r="L727" s="58"/>
      <c r="M727" s="3"/>
      <c r="N727" s="3"/>
    </row>
    <row r="728" spans="2:14" x14ac:dyDescent="0.25">
      <c r="B728" s="1"/>
      <c r="C728" s="2"/>
      <c r="D728" s="3"/>
      <c r="E728" s="40"/>
      <c r="F728" s="125"/>
      <c r="G728" s="40"/>
      <c r="H728" s="58"/>
      <c r="I728" s="58"/>
      <c r="J728" s="58"/>
      <c r="K728" s="40"/>
      <c r="L728" s="58"/>
      <c r="M728" s="3"/>
      <c r="N728" s="3"/>
    </row>
    <row r="729" spans="2:14" x14ac:dyDescent="0.25">
      <c r="B729" s="1"/>
      <c r="C729" s="2"/>
      <c r="D729" s="3"/>
      <c r="E729" s="40"/>
      <c r="F729" s="125"/>
      <c r="G729" s="40"/>
      <c r="H729" s="58"/>
      <c r="I729" s="58"/>
      <c r="J729" s="58"/>
      <c r="K729" s="40"/>
      <c r="L729" s="58"/>
      <c r="M729" s="3"/>
      <c r="N729" s="3"/>
    </row>
    <row r="730" spans="2:14" x14ac:dyDescent="0.25">
      <c r="B730" s="1"/>
      <c r="C730" s="2"/>
      <c r="D730" s="3"/>
      <c r="E730" s="40"/>
      <c r="F730" s="125"/>
      <c r="G730" s="40"/>
      <c r="H730" s="58"/>
      <c r="I730" s="58"/>
      <c r="J730" s="58"/>
      <c r="K730" s="40"/>
      <c r="L730" s="58"/>
      <c r="M730" s="3"/>
      <c r="N730" s="3"/>
    </row>
    <row r="731" spans="2:14" x14ac:dyDescent="0.25">
      <c r="B731" s="1"/>
      <c r="C731" s="2"/>
      <c r="D731" s="3"/>
      <c r="E731" s="40"/>
      <c r="F731" s="125"/>
      <c r="G731" s="40"/>
      <c r="H731" s="58"/>
      <c r="I731" s="58"/>
      <c r="J731" s="58"/>
      <c r="K731" s="40"/>
      <c r="L731" s="58"/>
      <c r="M731" s="3"/>
      <c r="N731" s="3"/>
    </row>
    <row r="732" spans="2:14" x14ac:dyDescent="0.25">
      <c r="B732" s="1"/>
      <c r="C732" s="2"/>
      <c r="D732" s="3"/>
      <c r="E732" s="40"/>
      <c r="F732" s="125"/>
      <c r="G732" s="40"/>
      <c r="H732" s="58"/>
      <c r="I732" s="58"/>
      <c r="J732" s="58"/>
      <c r="K732" s="40"/>
      <c r="L732" s="58"/>
      <c r="M732" s="3"/>
      <c r="N732" s="3"/>
    </row>
    <row r="733" spans="2:14" x14ac:dyDescent="0.25">
      <c r="B733" s="1"/>
      <c r="C733" s="2"/>
      <c r="D733" s="3"/>
      <c r="E733" s="40"/>
      <c r="F733" s="125"/>
      <c r="G733" s="40"/>
      <c r="H733" s="58"/>
      <c r="I733" s="58"/>
      <c r="J733" s="58"/>
      <c r="K733" s="40"/>
      <c r="L733" s="58"/>
      <c r="M733" s="3"/>
      <c r="N733" s="3"/>
    </row>
    <row r="734" spans="2:14" x14ac:dyDescent="0.25">
      <c r="B734" s="1"/>
      <c r="C734" s="2"/>
      <c r="D734" s="3"/>
      <c r="E734" s="40"/>
      <c r="F734" s="125"/>
      <c r="G734" s="40"/>
      <c r="H734" s="58"/>
      <c r="I734" s="58"/>
      <c r="J734" s="58"/>
      <c r="K734" s="40"/>
      <c r="L734" s="58"/>
      <c r="M734" s="3"/>
      <c r="N734" s="3"/>
    </row>
    <row r="735" spans="2:14" x14ac:dyDescent="0.25">
      <c r="B735" s="1"/>
      <c r="C735" s="2"/>
      <c r="D735" s="3"/>
      <c r="E735" s="40"/>
      <c r="F735" s="125"/>
      <c r="G735" s="40"/>
      <c r="H735" s="58"/>
      <c r="I735" s="58"/>
      <c r="J735" s="58"/>
      <c r="K735" s="40"/>
      <c r="L735" s="58"/>
      <c r="M735" s="3"/>
      <c r="N735" s="3"/>
    </row>
    <row r="736" spans="2:14" x14ac:dyDescent="0.25">
      <c r="B736" s="1"/>
      <c r="C736" s="2"/>
      <c r="D736" s="3"/>
      <c r="E736" s="40"/>
      <c r="F736" s="125"/>
      <c r="G736" s="40"/>
      <c r="H736" s="58"/>
      <c r="I736" s="58"/>
      <c r="J736" s="58"/>
      <c r="K736" s="40"/>
      <c r="L736" s="58"/>
      <c r="M736" s="3"/>
      <c r="N736" s="3"/>
    </row>
    <row r="737" spans="2:14" x14ac:dyDescent="0.25">
      <c r="B737" s="1"/>
      <c r="C737" s="2"/>
      <c r="D737" s="3"/>
      <c r="E737" s="40"/>
      <c r="F737" s="125"/>
      <c r="G737" s="40"/>
      <c r="H737" s="58"/>
      <c r="I737" s="58"/>
      <c r="J737" s="58"/>
      <c r="K737" s="40"/>
      <c r="L737" s="58"/>
      <c r="M737" s="3"/>
      <c r="N737" s="3"/>
    </row>
    <row r="738" spans="2:14" x14ac:dyDescent="0.25">
      <c r="B738" s="1"/>
      <c r="C738" s="2"/>
      <c r="D738" s="3"/>
      <c r="E738" s="40"/>
      <c r="F738" s="125"/>
      <c r="G738" s="40"/>
      <c r="H738" s="58"/>
      <c r="I738" s="58"/>
      <c r="J738" s="58"/>
      <c r="K738" s="40"/>
      <c r="L738" s="58"/>
      <c r="M738" s="3"/>
      <c r="N738" s="3"/>
    </row>
    <row r="739" spans="2:14" x14ac:dyDescent="0.25">
      <c r="B739" s="1"/>
      <c r="C739" s="2"/>
      <c r="D739" s="3"/>
      <c r="E739" s="40"/>
      <c r="F739" s="125"/>
      <c r="G739" s="40"/>
      <c r="H739" s="58"/>
      <c r="I739" s="58"/>
      <c r="J739" s="58"/>
      <c r="K739" s="40"/>
      <c r="L739" s="58"/>
      <c r="M739" s="3"/>
      <c r="N739" s="3"/>
    </row>
    <row r="740" spans="2:14" x14ac:dyDescent="0.25">
      <c r="B740" s="1"/>
      <c r="C740" s="2"/>
      <c r="D740" s="3"/>
      <c r="E740" s="40"/>
      <c r="F740" s="125"/>
      <c r="G740" s="40"/>
      <c r="H740" s="58"/>
      <c r="I740" s="58"/>
      <c r="J740" s="58"/>
      <c r="K740" s="40"/>
      <c r="L740" s="58"/>
      <c r="M740" s="3"/>
      <c r="N740" s="3"/>
    </row>
    <row r="741" spans="2:14" x14ac:dyDescent="0.25">
      <c r="B741" s="1"/>
      <c r="C741" s="2"/>
      <c r="D741" s="3"/>
      <c r="E741" s="40"/>
      <c r="F741" s="125"/>
      <c r="G741" s="40"/>
      <c r="H741" s="58"/>
      <c r="I741" s="58"/>
      <c r="J741" s="58"/>
      <c r="K741" s="40"/>
      <c r="L741" s="58"/>
      <c r="M741" s="3"/>
      <c r="N741" s="3"/>
    </row>
    <row r="742" spans="2:14" x14ac:dyDescent="0.25">
      <c r="B742" s="1"/>
      <c r="C742" s="2"/>
      <c r="D742" s="3"/>
      <c r="E742" s="40"/>
      <c r="F742" s="125"/>
      <c r="G742" s="40"/>
      <c r="H742" s="58"/>
      <c r="I742" s="58"/>
      <c r="J742" s="58"/>
      <c r="K742" s="40"/>
      <c r="L742" s="58"/>
      <c r="M742" s="3"/>
      <c r="N742" s="3"/>
    </row>
    <row r="743" spans="2:14" x14ac:dyDescent="0.25">
      <c r="B743" s="1"/>
      <c r="C743" s="2"/>
      <c r="D743" s="3"/>
      <c r="E743" s="40"/>
      <c r="F743" s="125"/>
      <c r="G743" s="40"/>
      <c r="H743" s="58"/>
      <c r="I743" s="58"/>
      <c r="J743" s="58"/>
      <c r="K743" s="40"/>
      <c r="L743" s="58"/>
      <c r="M743" s="3"/>
      <c r="N743" s="3"/>
    </row>
    <row r="744" spans="2:14" x14ac:dyDescent="0.25">
      <c r="B744" s="1"/>
      <c r="C744" s="2"/>
      <c r="D744" s="3"/>
      <c r="E744" s="40"/>
      <c r="F744" s="125"/>
      <c r="G744" s="40"/>
      <c r="H744" s="58"/>
      <c r="I744" s="58"/>
      <c r="J744" s="58"/>
      <c r="K744" s="40"/>
      <c r="L744" s="58"/>
      <c r="M744" s="3"/>
      <c r="N744" s="3"/>
    </row>
    <row r="745" spans="2:14" x14ac:dyDescent="0.25">
      <c r="B745" s="1"/>
      <c r="C745" s="2"/>
      <c r="D745" s="3"/>
      <c r="E745" s="40"/>
      <c r="F745" s="125"/>
      <c r="G745" s="40"/>
      <c r="H745" s="58"/>
      <c r="I745" s="58"/>
      <c r="J745" s="58"/>
      <c r="K745" s="40"/>
      <c r="L745" s="58"/>
      <c r="M745" s="3"/>
      <c r="N745" s="3"/>
    </row>
    <row r="746" spans="2:14" x14ac:dyDescent="0.25">
      <c r="B746" s="1"/>
      <c r="C746" s="2"/>
      <c r="D746" s="3"/>
      <c r="E746" s="40"/>
      <c r="F746" s="125"/>
      <c r="G746" s="40"/>
      <c r="H746" s="58"/>
      <c r="I746" s="58"/>
      <c r="J746" s="58"/>
      <c r="K746" s="40"/>
      <c r="L746" s="58"/>
      <c r="M746" s="3"/>
      <c r="N746" s="3"/>
    </row>
    <row r="747" spans="2:14" x14ac:dyDescent="0.25">
      <c r="B747" s="1"/>
      <c r="C747" s="2"/>
      <c r="D747" s="3"/>
      <c r="E747" s="40"/>
      <c r="F747" s="125"/>
      <c r="G747" s="40"/>
      <c r="H747" s="58"/>
      <c r="I747" s="58"/>
      <c r="J747" s="58"/>
      <c r="K747" s="40"/>
      <c r="L747" s="58"/>
      <c r="M747" s="3"/>
      <c r="N747" s="3"/>
    </row>
    <row r="748" spans="2:14" x14ac:dyDescent="0.25">
      <c r="B748" s="1"/>
      <c r="C748" s="2"/>
      <c r="D748" s="3"/>
      <c r="E748" s="40"/>
      <c r="F748" s="125"/>
      <c r="G748" s="40"/>
      <c r="H748" s="58"/>
      <c r="I748" s="58"/>
      <c r="J748" s="58"/>
      <c r="K748" s="40"/>
      <c r="L748" s="58"/>
      <c r="M748" s="3"/>
      <c r="N748" s="3"/>
    </row>
    <row r="749" spans="2:14" x14ac:dyDescent="0.25">
      <c r="B749" s="1"/>
      <c r="C749" s="2"/>
      <c r="D749" s="3"/>
      <c r="E749" s="40"/>
      <c r="F749" s="125"/>
      <c r="G749" s="40"/>
      <c r="H749" s="58"/>
      <c r="I749" s="58"/>
      <c r="J749" s="58"/>
      <c r="K749" s="40"/>
      <c r="L749" s="58"/>
      <c r="M749" s="3"/>
      <c r="N749" s="3"/>
    </row>
    <row r="750" spans="2:14" x14ac:dyDescent="0.25">
      <c r="B750" s="1"/>
      <c r="C750" s="2"/>
      <c r="D750" s="3"/>
      <c r="E750" s="40"/>
      <c r="F750" s="125"/>
      <c r="G750" s="40"/>
      <c r="H750" s="58"/>
      <c r="I750" s="58"/>
      <c r="J750" s="58"/>
      <c r="K750" s="40"/>
      <c r="L750" s="58"/>
      <c r="M750" s="3"/>
      <c r="N750" s="3"/>
    </row>
    <row r="751" spans="2:14" x14ac:dyDescent="0.25">
      <c r="B751" s="1"/>
      <c r="C751" s="2"/>
      <c r="D751" s="3"/>
      <c r="E751" s="40"/>
      <c r="F751" s="125"/>
      <c r="G751" s="40"/>
      <c r="H751" s="58"/>
      <c r="I751" s="58"/>
      <c r="J751" s="58"/>
      <c r="K751" s="40"/>
      <c r="L751" s="58"/>
      <c r="M751" s="3"/>
      <c r="N751" s="3"/>
    </row>
    <row r="752" spans="2:14" x14ac:dyDescent="0.25">
      <c r="B752" s="1"/>
      <c r="C752" s="2"/>
      <c r="D752" s="3"/>
      <c r="E752" s="40"/>
      <c r="F752" s="125"/>
      <c r="G752" s="40"/>
      <c r="H752" s="58"/>
      <c r="I752" s="58"/>
      <c r="J752" s="58"/>
      <c r="K752" s="40"/>
      <c r="L752" s="58"/>
      <c r="M752" s="3"/>
      <c r="N752" s="3"/>
    </row>
    <row r="753" spans="2:14" x14ac:dyDescent="0.25">
      <c r="B753" s="1"/>
      <c r="C753" s="2"/>
      <c r="D753" s="3"/>
      <c r="E753" s="40"/>
      <c r="F753" s="125"/>
      <c r="G753" s="40"/>
      <c r="H753" s="58"/>
      <c r="I753" s="58"/>
      <c r="J753" s="58"/>
      <c r="K753" s="40"/>
      <c r="L753" s="58"/>
      <c r="M753" s="3"/>
      <c r="N753" s="3"/>
    </row>
    <row r="754" spans="2:14" x14ac:dyDescent="0.25">
      <c r="B754" s="1"/>
      <c r="C754" s="2"/>
      <c r="D754" s="3"/>
      <c r="E754" s="40"/>
      <c r="F754" s="125"/>
      <c r="G754" s="40"/>
      <c r="H754" s="58"/>
      <c r="I754" s="58"/>
      <c r="J754" s="58"/>
      <c r="K754" s="40"/>
      <c r="L754" s="58"/>
      <c r="M754" s="3"/>
      <c r="N754" s="3"/>
    </row>
    <row r="755" spans="2:14" x14ac:dyDescent="0.25">
      <c r="B755" s="1"/>
      <c r="C755" s="2"/>
      <c r="D755" s="3"/>
      <c r="E755" s="40"/>
      <c r="F755" s="125"/>
      <c r="G755" s="40"/>
      <c r="H755" s="58"/>
      <c r="I755" s="58"/>
      <c r="J755" s="58"/>
      <c r="K755" s="40"/>
      <c r="L755" s="58"/>
      <c r="M755" s="3"/>
      <c r="N755" s="3"/>
    </row>
    <row r="756" spans="2:14" x14ac:dyDescent="0.25">
      <c r="B756" s="1"/>
      <c r="C756" s="2"/>
      <c r="D756" s="3"/>
      <c r="E756" s="40"/>
      <c r="F756" s="125"/>
      <c r="G756" s="40"/>
      <c r="H756" s="58"/>
      <c r="I756" s="58"/>
      <c r="J756" s="58"/>
      <c r="K756" s="40"/>
      <c r="L756" s="58"/>
      <c r="M756" s="3"/>
      <c r="N756" s="3"/>
    </row>
    <row r="757" spans="2:14" x14ac:dyDescent="0.25">
      <c r="B757" s="1"/>
      <c r="C757" s="2"/>
      <c r="D757" s="3"/>
      <c r="E757" s="40"/>
      <c r="F757" s="125"/>
      <c r="G757" s="40"/>
      <c r="H757" s="58"/>
      <c r="I757" s="58"/>
      <c r="J757" s="58"/>
      <c r="K757" s="40"/>
      <c r="L757" s="58"/>
      <c r="M757" s="3"/>
      <c r="N757" s="3"/>
    </row>
    <row r="758" spans="2:14" x14ac:dyDescent="0.25">
      <c r="B758" s="1"/>
      <c r="C758" s="2"/>
      <c r="D758" s="3"/>
      <c r="E758" s="40"/>
      <c r="F758" s="125"/>
      <c r="G758" s="40"/>
      <c r="H758" s="58"/>
      <c r="I758" s="58"/>
      <c r="J758" s="58"/>
      <c r="K758" s="40"/>
      <c r="L758" s="58"/>
      <c r="M758" s="3"/>
      <c r="N758" s="3"/>
    </row>
    <row r="759" spans="2:14" x14ac:dyDescent="0.25">
      <c r="B759" s="1"/>
      <c r="C759" s="2"/>
      <c r="D759" s="3"/>
      <c r="E759" s="40"/>
      <c r="F759" s="125"/>
      <c r="G759" s="40"/>
      <c r="H759" s="58"/>
      <c r="I759" s="58"/>
      <c r="J759" s="58"/>
      <c r="K759" s="40"/>
      <c r="L759" s="58"/>
      <c r="M759" s="3"/>
      <c r="N759" s="3"/>
    </row>
    <row r="760" spans="2:14" x14ac:dyDescent="0.25">
      <c r="B760" s="1"/>
      <c r="C760" s="2"/>
      <c r="D760" s="3"/>
      <c r="E760" s="40"/>
      <c r="F760" s="125"/>
      <c r="G760" s="40"/>
      <c r="H760" s="58"/>
      <c r="I760" s="58"/>
      <c r="J760" s="58"/>
      <c r="K760" s="40"/>
      <c r="L760" s="58"/>
      <c r="M760" s="3"/>
      <c r="N760" s="3"/>
    </row>
    <row r="761" spans="2:14" x14ac:dyDescent="0.25">
      <c r="B761" s="1"/>
      <c r="C761" s="2"/>
      <c r="D761" s="3"/>
      <c r="E761" s="40"/>
      <c r="F761" s="125"/>
      <c r="G761" s="40"/>
      <c r="H761" s="58"/>
      <c r="I761" s="58"/>
      <c r="J761" s="58"/>
      <c r="K761" s="40"/>
      <c r="L761" s="58"/>
      <c r="M761" s="3"/>
      <c r="N761" s="3"/>
    </row>
    <row r="762" spans="2:14" x14ac:dyDescent="0.25">
      <c r="B762" s="1"/>
      <c r="C762" s="2"/>
      <c r="D762" s="3"/>
      <c r="E762" s="40"/>
      <c r="F762" s="125"/>
      <c r="G762" s="40"/>
      <c r="H762" s="58"/>
      <c r="I762" s="58"/>
      <c r="J762" s="58"/>
      <c r="K762" s="40"/>
      <c r="L762" s="58"/>
      <c r="M762" s="3"/>
      <c r="N762" s="3"/>
    </row>
    <row r="763" spans="2:14" x14ac:dyDescent="0.25">
      <c r="B763" s="1"/>
      <c r="C763" s="2"/>
      <c r="D763" s="3"/>
      <c r="E763" s="40"/>
      <c r="F763" s="125"/>
      <c r="G763" s="40"/>
      <c r="H763" s="58"/>
      <c r="I763" s="58"/>
      <c r="J763" s="58"/>
      <c r="K763" s="40"/>
      <c r="L763" s="58"/>
      <c r="M763" s="3"/>
      <c r="N763" s="3"/>
    </row>
    <row r="764" spans="2:14" x14ac:dyDescent="0.25">
      <c r="B764" s="1"/>
      <c r="C764" s="2"/>
      <c r="D764" s="3"/>
      <c r="E764" s="40"/>
      <c r="F764" s="125"/>
      <c r="G764" s="40"/>
      <c r="H764" s="58"/>
      <c r="I764" s="58"/>
      <c r="J764" s="58"/>
      <c r="K764" s="40"/>
      <c r="L764" s="58"/>
      <c r="M764" s="3"/>
      <c r="N764" s="3"/>
    </row>
    <row r="765" spans="2:14" x14ac:dyDescent="0.25">
      <c r="B765" s="1"/>
      <c r="C765" s="2"/>
      <c r="D765" s="3"/>
      <c r="E765" s="40"/>
      <c r="F765" s="125"/>
      <c r="G765" s="40"/>
      <c r="H765" s="58"/>
      <c r="I765" s="58"/>
      <c r="J765" s="58"/>
      <c r="K765" s="40"/>
      <c r="L765" s="58"/>
      <c r="M765" s="3"/>
      <c r="N765" s="3"/>
    </row>
    <row r="766" spans="2:14" x14ac:dyDescent="0.25">
      <c r="B766" s="1"/>
      <c r="C766" s="2"/>
      <c r="D766" s="3"/>
      <c r="E766" s="40"/>
      <c r="F766" s="125"/>
      <c r="G766" s="40"/>
      <c r="H766" s="58"/>
      <c r="I766" s="58"/>
      <c r="J766" s="58"/>
      <c r="K766" s="40"/>
      <c r="L766" s="58"/>
      <c r="M766" s="3"/>
      <c r="N766" s="3"/>
    </row>
    <row r="767" spans="2:14" x14ac:dyDescent="0.25">
      <c r="B767" s="1"/>
      <c r="C767" s="2"/>
      <c r="D767" s="3"/>
      <c r="E767" s="40"/>
      <c r="F767" s="125"/>
      <c r="G767" s="40"/>
      <c r="H767" s="58"/>
      <c r="I767" s="58"/>
      <c r="J767" s="58"/>
      <c r="K767" s="40"/>
      <c r="L767" s="58"/>
      <c r="M767" s="3"/>
      <c r="N767" s="3"/>
    </row>
    <row r="768" spans="2:14" x14ac:dyDescent="0.25">
      <c r="B768" s="1"/>
      <c r="C768" s="2"/>
      <c r="D768" s="3"/>
      <c r="E768" s="40"/>
      <c r="F768" s="125"/>
      <c r="G768" s="40"/>
      <c r="H768" s="58"/>
      <c r="I768" s="58"/>
      <c r="J768" s="58"/>
      <c r="K768" s="40"/>
      <c r="L768" s="58"/>
      <c r="M768" s="3"/>
      <c r="N768" s="3"/>
    </row>
    <row r="769" spans="2:14" x14ac:dyDescent="0.25">
      <c r="B769" s="1"/>
      <c r="C769" s="2"/>
      <c r="D769" s="3"/>
      <c r="E769" s="40"/>
      <c r="F769" s="125"/>
      <c r="G769" s="40"/>
      <c r="H769" s="58"/>
      <c r="I769" s="58"/>
      <c r="J769" s="58"/>
      <c r="K769" s="40"/>
      <c r="L769" s="58"/>
      <c r="M769" s="3"/>
      <c r="N769" s="3"/>
    </row>
    <row r="770" spans="2:14" x14ac:dyDescent="0.25">
      <c r="B770" s="1"/>
      <c r="C770" s="2"/>
      <c r="D770" s="3"/>
      <c r="E770" s="40"/>
      <c r="F770" s="125"/>
      <c r="G770" s="40"/>
      <c r="H770" s="58"/>
      <c r="I770" s="58"/>
      <c r="J770" s="58"/>
      <c r="K770" s="40"/>
      <c r="L770" s="58"/>
      <c r="M770" s="3"/>
      <c r="N770" s="3"/>
    </row>
    <row r="771" spans="2:14" x14ac:dyDescent="0.25">
      <c r="B771" s="1"/>
      <c r="C771" s="2"/>
      <c r="D771" s="3"/>
      <c r="E771" s="40"/>
      <c r="F771" s="125"/>
      <c r="G771" s="40"/>
      <c r="H771" s="58"/>
      <c r="I771" s="58"/>
      <c r="J771" s="58"/>
      <c r="K771" s="40"/>
      <c r="L771" s="58"/>
      <c r="M771" s="3"/>
      <c r="N771" s="3"/>
    </row>
    <row r="772" spans="2:14" x14ac:dyDescent="0.25">
      <c r="B772" s="1"/>
      <c r="C772" s="2"/>
      <c r="D772" s="3"/>
      <c r="E772" s="40"/>
      <c r="F772" s="125"/>
      <c r="G772" s="40"/>
      <c r="H772" s="58"/>
      <c r="I772" s="58"/>
      <c r="J772" s="58"/>
      <c r="K772" s="40"/>
      <c r="L772" s="58"/>
      <c r="M772" s="3"/>
      <c r="N772" s="3"/>
    </row>
    <row r="773" spans="2:14" x14ac:dyDescent="0.25">
      <c r="B773" s="1"/>
      <c r="C773" s="2"/>
      <c r="D773" s="3"/>
      <c r="E773" s="40"/>
      <c r="F773" s="125"/>
      <c r="G773" s="40"/>
      <c r="H773" s="58"/>
      <c r="I773" s="58"/>
      <c r="J773" s="58"/>
      <c r="K773" s="40"/>
      <c r="L773" s="58"/>
      <c r="M773" s="3"/>
      <c r="N773" s="3"/>
    </row>
    <row r="774" spans="2:14" x14ac:dyDescent="0.25">
      <c r="B774" s="1"/>
      <c r="C774" s="2"/>
      <c r="D774" s="3"/>
      <c r="E774" s="40"/>
      <c r="F774" s="125"/>
      <c r="G774" s="40"/>
      <c r="H774" s="58"/>
      <c r="I774" s="58"/>
      <c r="J774" s="58"/>
      <c r="K774" s="40"/>
      <c r="L774" s="58"/>
      <c r="M774" s="3"/>
      <c r="N774" s="3"/>
    </row>
    <row r="775" spans="2:14" x14ac:dyDescent="0.25">
      <c r="B775" s="1"/>
      <c r="C775" s="2"/>
      <c r="D775" s="3"/>
      <c r="E775" s="40"/>
      <c r="F775" s="125"/>
      <c r="G775" s="40"/>
      <c r="H775" s="58"/>
      <c r="I775" s="58"/>
      <c r="J775" s="58"/>
      <c r="K775" s="40"/>
      <c r="L775" s="58"/>
      <c r="M775" s="3"/>
      <c r="N775" s="3"/>
    </row>
    <row r="776" spans="2:14" x14ac:dyDescent="0.25">
      <c r="B776" s="1"/>
      <c r="C776" s="2"/>
      <c r="D776" s="3"/>
      <c r="E776" s="40"/>
      <c r="F776" s="125"/>
      <c r="G776" s="40"/>
      <c r="H776" s="58"/>
      <c r="I776" s="58"/>
      <c r="J776" s="58"/>
      <c r="K776" s="40"/>
      <c r="L776" s="58"/>
      <c r="M776" s="3"/>
      <c r="N776" s="3"/>
    </row>
    <row r="777" spans="2:14" x14ac:dyDescent="0.25">
      <c r="B777" s="1"/>
      <c r="C777" s="2"/>
      <c r="D777" s="3"/>
      <c r="E777" s="40"/>
      <c r="F777" s="125"/>
      <c r="G777" s="40"/>
      <c r="H777" s="58"/>
      <c r="I777" s="58"/>
      <c r="J777" s="58"/>
      <c r="K777" s="40"/>
      <c r="L777" s="58"/>
      <c r="M777" s="3"/>
      <c r="N777" s="3"/>
    </row>
    <row r="778" spans="2:14" x14ac:dyDescent="0.25">
      <c r="B778" s="1"/>
      <c r="C778" s="2"/>
      <c r="D778" s="3"/>
      <c r="E778" s="40"/>
      <c r="F778" s="125"/>
      <c r="G778" s="40"/>
      <c r="H778" s="58"/>
      <c r="I778" s="58"/>
      <c r="J778" s="58"/>
      <c r="K778" s="40"/>
      <c r="L778" s="58"/>
      <c r="M778" s="3"/>
      <c r="N778" s="3"/>
    </row>
    <row r="779" spans="2:14" x14ac:dyDescent="0.25">
      <c r="B779" s="1"/>
      <c r="C779" s="2"/>
      <c r="D779" s="3"/>
      <c r="E779" s="40"/>
      <c r="F779" s="125"/>
      <c r="G779" s="40"/>
      <c r="H779" s="58"/>
      <c r="I779" s="58"/>
      <c r="J779" s="58"/>
      <c r="K779" s="40"/>
      <c r="L779" s="58"/>
      <c r="M779" s="3"/>
      <c r="N779" s="3"/>
    </row>
    <row r="780" spans="2:14" x14ac:dyDescent="0.25">
      <c r="B780" s="1"/>
      <c r="C780" s="2"/>
      <c r="D780" s="3"/>
      <c r="E780" s="40"/>
      <c r="F780" s="125"/>
      <c r="G780" s="40"/>
      <c r="H780" s="58"/>
      <c r="I780" s="58"/>
      <c r="J780" s="58"/>
      <c r="K780" s="40"/>
      <c r="L780" s="58"/>
      <c r="M780" s="3"/>
      <c r="N780" s="3"/>
    </row>
    <row r="781" spans="2:14" x14ac:dyDescent="0.25">
      <c r="B781" s="1"/>
      <c r="C781" s="2"/>
      <c r="D781" s="3"/>
      <c r="E781" s="40"/>
      <c r="F781" s="125"/>
      <c r="G781" s="40"/>
      <c r="H781" s="58"/>
      <c r="I781" s="58"/>
      <c r="J781" s="58"/>
      <c r="K781" s="40"/>
      <c r="L781" s="58"/>
      <c r="M781" s="3"/>
      <c r="N781" s="3"/>
    </row>
    <row r="782" spans="2:14" x14ac:dyDescent="0.25">
      <c r="B782" s="1"/>
      <c r="C782" s="2"/>
      <c r="D782" s="3"/>
      <c r="E782" s="40"/>
      <c r="F782" s="125"/>
      <c r="G782" s="40"/>
      <c r="H782" s="58"/>
      <c r="I782" s="58"/>
      <c r="J782" s="58"/>
      <c r="K782" s="40"/>
      <c r="L782" s="58"/>
      <c r="M782" s="3"/>
      <c r="N782" s="3"/>
    </row>
    <row r="783" spans="2:14" x14ac:dyDescent="0.25">
      <c r="B783" s="1"/>
      <c r="C783" s="2"/>
      <c r="D783" s="3"/>
      <c r="E783" s="40"/>
      <c r="F783" s="125"/>
      <c r="G783" s="40"/>
      <c r="H783" s="58"/>
      <c r="I783" s="58"/>
      <c r="J783" s="58"/>
      <c r="K783" s="40"/>
      <c r="L783" s="58"/>
      <c r="M783" s="3"/>
      <c r="N783" s="3"/>
    </row>
    <row r="784" spans="2:14" x14ac:dyDescent="0.25">
      <c r="B784" s="1"/>
      <c r="C784" s="2"/>
      <c r="D784" s="3"/>
      <c r="E784" s="40"/>
      <c r="F784" s="125"/>
      <c r="G784" s="40"/>
      <c r="H784" s="58"/>
      <c r="I784" s="58"/>
      <c r="J784" s="58"/>
      <c r="K784" s="40"/>
      <c r="L784" s="58"/>
      <c r="M784" s="3"/>
      <c r="N784" s="3"/>
    </row>
    <row r="785" spans="2:14" x14ac:dyDescent="0.25">
      <c r="B785" s="1"/>
      <c r="C785" s="2"/>
      <c r="D785" s="3"/>
      <c r="E785" s="40"/>
      <c r="F785" s="125"/>
      <c r="G785" s="40"/>
      <c r="H785" s="58"/>
      <c r="I785" s="58"/>
      <c r="J785" s="58"/>
      <c r="K785" s="40"/>
      <c r="L785" s="58"/>
      <c r="M785" s="3"/>
      <c r="N785" s="3"/>
    </row>
    <row r="786" spans="2:14" x14ac:dyDescent="0.25">
      <c r="B786" s="1"/>
      <c r="C786" s="2"/>
      <c r="D786" s="3"/>
      <c r="E786" s="40"/>
      <c r="F786" s="125"/>
      <c r="G786" s="40"/>
      <c r="H786" s="58"/>
      <c r="I786" s="58"/>
      <c r="J786" s="58"/>
      <c r="K786" s="40"/>
      <c r="L786" s="58"/>
      <c r="M786" s="3"/>
      <c r="N786" s="3"/>
    </row>
    <row r="787" spans="2:14" x14ac:dyDescent="0.25">
      <c r="B787" s="1"/>
      <c r="C787" s="2"/>
      <c r="D787" s="3"/>
      <c r="E787" s="40"/>
      <c r="F787" s="125"/>
      <c r="G787" s="40"/>
      <c r="H787" s="58"/>
      <c r="I787" s="58"/>
      <c r="J787" s="58"/>
      <c r="K787" s="40"/>
      <c r="L787" s="58"/>
      <c r="M787" s="3"/>
      <c r="N787" s="3"/>
    </row>
    <row r="788" spans="2:14" x14ac:dyDescent="0.25">
      <c r="B788" s="1"/>
      <c r="C788" s="2"/>
      <c r="D788" s="3"/>
      <c r="E788" s="40"/>
      <c r="F788" s="125"/>
      <c r="G788" s="40"/>
      <c r="H788" s="58"/>
      <c r="I788" s="58"/>
      <c r="J788" s="58"/>
      <c r="K788" s="40"/>
      <c r="L788" s="58"/>
      <c r="M788" s="3"/>
      <c r="N788" s="3"/>
    </row>
    <row r="789" spans="2:14" x14ac:dyDescent="0.25">
      <c r="B789" s="1"/>
      <c r="C789" s="2"/>
      <c r="D789" s="3"/>
      <c r="E789" s="40"/>
      <c r="F789" s="125"/>
      <c r="G789" s="40"/>
      <c r="H789" s="58"/>
      <c r="I789" s="58"/>
      <c r="J789" s="58"/>
      <c r="K789" s="40"/>
      <c r="L789" s="58"/>
      <c r="M789" s="3"/>
      <c r="N789" s="3"/>
    </row>
    <row r="790" spans="2:14" x14ac:dyDescent="0.25">
      <c r="B790" s="1"/>
      <c r="C790" s="2"/>
      <c r="D790" s="3"/>
      <c r="E790" s="40"/>
      <c r="F790" s="125"/>
      <c r="G790" s="40"/>
      <c r="H790" s="58"/>
      <c r="I790" s="58"/>
      <c r="J790" s="58"/>
      <c r="K790" s="40"/>
      <c r="L790" s="58"/>
      <c r="M790" s="3"/>
      <c r="N790" s="3"/>
    </row>
    <row r="791" spans="2:14" x14ac:dyDescent="0.25">
      <c r="B791" s="1"/>
      <c r="C791" s="2"/>
      <c r="D791" s="3"/>
      <c r="E791" s="40"/>
      <c r="F791" s="125"/>
      <c r="G791" s="40"/>
      <c r="H791" s="58"/>
      <c r="I791" s="58"/>
      <c r="J791" s="58"/>
      <c r="K791" s="40"/>
      <c r="L791" s="58"/>
      <c r="M791" s="3"/>
      <c r="N791" s="3"/>
    </row>
    <row r="792" spans="2:14" x14ac:dyDescent="0.25">
      <c r="B792" s="1"/>
      <c r="C792" s="2"/>
      <c r="D792" s="3"/>
      <c r="E792" s="40"/>
      <c r="F792" s="125"/>
      <c r="G792" s="40"/>
      <c r="H792" s="58"/>
      <c r="I792" s="58"/>
      <c r="J792" s="58"/>
      <c r="K792" s="40"/>
      <c r="L792" s="58"/>
      <c r="M792" s="3"/>
      <c r="N792" s="3"/>
    </row>
    <row r="793" spans="2:14" x14ac:dyDescent="0.25">
      <c r="B793" s="1"/>
      <c r="C793" s="2"/>
      <c r="D793" s="3"/>
      <c r="E793" s="40"/>
      <c r="F793" s="125"/>
      <c r="G793" s="40"/>
      <c r="H793" s="58"/>
      <c r="I793" s="58"/>
      <c r="J793" s="58"/>
      <c r="K793" s="40"/>
      <c r="L793" s="58"/>
      <c r="M793" s="3"/>
      <c r="N793" s="3"/>
    </row>
    <row r="794" spans="2:14" x14ac:dyDescent="0.25">
      <c r="B794" s="1"/>
      <c r="C794" s="2"/>
      <c r="D794" s="3"/>
      <c r="E794" s="40"/>
      <c r="F794" s="125"/>
      <c r="G794" s="40"/>
      <c r="H794" s="58"/>
      <c r="I794" s="58"/>
      <c r="J794" s="58"/>
      <c r="K794" s="40"/>
      <c r="L794" s="58"/>
      <c r="M794" s="3"/>
      <c r="N794" s="3"/>
    </row>
    <row r="795" spans="2:14" x14ac:dyDescent="0.25">
      <c r="B795" s="1"/>
      <c r="C795" s="2"/>
      <c r="D795" s="3"/>
      <c r="E795" s="40"/>
      <c r="F795" s="125"/>
      <c r="G795" s="40"/>
      <c r="H795" s="58"/>
      <c r="I795" s="58"/>
      <c r="J795" s="58"/>
      <c r="K795" s="40"/>
      <c r="L795" s="58"/>
      <c r="M795" s="3"/>
      <c r="N795" s="3"/>
    </row>
    <row r="796" spans="2:14" x14ac:dyDescent="0.25">
      <c r="B796" s="1"/>
      <c r="C796" s="2"/>
      <c r="D796" s="3"/>
      <c r="E796" s="40"/>
      <c r="F796" s="125"/>
      <c r="G796" s="40"/>
      <c r="H796" s="58"/>
      <c r="I796" s="58"/>
      <c r="J796" s="58"/>
      <c r="K796" s="40"/>
      <c r="L796" s="58"/>
      <c r="M796" s="3"/>
      <c r="N796" s="3"/>
    </row>
    <row r="797" spans="2:14" x14ac:dyDescent="0.25">
      <c r="B797" s="1"/>
      <c r="C797" s="2"/>
      <c r="D797" s="3"/>
      <c r="E797" s="40"/>
      <c r="F797" s="125"/>
      <c r="G797" s="40"/>
      <c r="H797" s="58"/>
      <c r="I797" s="58"/>
      <c r="J797" s="58"/>
      <c r="K797" s="40"/>
      <c r="L797" s="58"/>
      <c r="M797" s="3"/>
      <c r="N797" s="3"/>
    </row>
    <row r="798" spans="2:14" x14ac:dyDescent="0.25">
      <c r="B798" s="1"/>
      <c r="C798" s="2"/>
      <c r="D798" s="3"/>
      <c r="E798" s="40"/>
      <c r="F798" s="125"/>
      <c r="G798" s="40"/>
      <c r="H798" s="58"/>
      <c r="I798" s="58"/>
      <c r="J798" s="58"/>
      <c r="K798" s="40"/>
      <c r="L798" s="58"/>
      <c r="M798" s="3"/>
      <c r="N798" s="3"/>
    </row>
    <row r="799" spans="2:14" x14ac:dyDescent="0.25">
      <c r="B799" s="1"/>
      <c r="C799" s="2"/>
      <c r="D799" s="3"/>
      <c r="E799" s="40"/>
      <c r="F799" s="125"/>
      <c r="G799" s="40"/>
      <c r="H799" s="58"/>
      <c r="I799" s="58"/>
      <c r="J799" s="58"/>
      <c r="K799" s="40"/>
      <c r="L799" s="58"/>
      <c r="M799" s="3"/>
      <c r="N799" s="3"/>
    </row>
    <row r="800" spans="2:14" x14ac:dyDescent="0.25">
      <c r="B800" s="1"/>
      <c r="C800" s="2"/>
      <c r="D800" s="3"/>
      <c r="E800" s="40"/>
      <c r="F800" s="125"/>
      <c r="G800" s="40"/>
      <c r="H800" s="58"/>
      <c r="I800" s="58"/>
      <c r="J800" s="58"/>
      <c r="K800" s="40"/>
      <c r="L800" s="58"/>
      <c r="M800" s="3"/>
      <c r="N800" s="3"/>
    </row>
    <row r="801" spans="2:14" x14ac:dyDescent="0.25">
      <c r="B801" s="1"/>
      <c r="C801" s="2"/>
      <c r="D801" s="3"/>
      <c r="E801" s="40"/>
      <c r="F801" s="125"/>
      <c r="G801" s="40"/>
      <c r="H801" s="58"/>
      <c r="I801" s="58"/>
      <c r="J801" s="58"/>
      <c r="K801" s="40"/>
      <c r="L801" s="58"/>
      <c r="M801" s="3"/>
      <c r="N801" s="3"/>
    </row>
    <row r="802" spans="2:14" x14ac:dyDescent="0.25">
      <c r="B802" s="1"/>
      <c r="C802" s="2"/>
      <c r="D802" s="3"/>
      <c r="E802" s="40"/>
      <c r="F802" s="125"/>
      <c r="G802" s="40"/>
      <c r="H802" s="58"/>
      <c r="I802" s="58"/>
      <c r="J802" s="58"/>
      <c r="K802" s="40"/>
      <c r="L802" s="58"/>
      <c r="M802" s="3"/>
      <c r="N802" s="3"/>
    </row>
    <row r="803" spans="2:14" x14ac:dyDescent="0.25">
      <c r="B803" s="1"/>
      <c r="C803" s="2"/>
      <c r="D803" s="3"/>
      <c r="E803" s="40"/>
      <c r="F803" s="125"/>
      <c r="G803" s="40"/>
      <c r="H803" s="58"/>
      <c r="I803" s="58"/>
      <c r="J803" s="58"/>
      <c r="K803" s="40"/>
      <c r="L803" s="58"/>
      <c r="M803" s="3"/>
      <c r="N803" s="3"/>
    </row>
    <row r="804" spans="2:14" x14ac:dyDescent="0.25">
      <c r="B804" s="1"/>
      <c r="C804" s="2"/>
      <c r="D804" s="3"/>
      <c r="E804" s="40"/>
      <c r="F804" s="125"/>
      <c r="G804" s="40"/>
      <c r="H804" s="58"/>
      <c r="I804" s="58"/>
      <c r="J804" s="58"/>
      <c r="K804" s="40"/>
      <c r="L804" s="58"/>
      <c r="M804" s="3"/>
      <c r="N804" s="3"/>
    </row>
    <row r="805" spans="2:14" x14ac:dyDescent="0.25">
      <c r="B805" s="1"/>
      <c r="C805" s="2"/>
      <c r="D805" s="3"/>
      <c r="E805" s="40"/>
      <c r="F805" s="125"/>
      <c r="G805" s="40"/>
      <c r="H805" s="58"/>
      <c r="I805" s="58"/>
      <c r="J805" s="58"/>
      <c r="K805" s="40"/>
      <c r="L805" s="58"/>
      <c r="M805" s="3"/>
      <c r="N805" s="3"/>
    </row>
    <row r="806" spans="2:14" x14ac:dyDescent="0.25">
      <c r="B806" s="1"/>
      <c r="C806" s="2"/>
      <c r="D806" s="3"/>
      <c r="E806" s="40"/>
      <c r="F806" s="125"/>
      <c r="G806" s="40"/>
      <c r="H806" s="58"/>
      <c r="I806" s="58"/>
      <c r="J806" s="58"/>
      <c r="K806" s="40"/>
      <c r="L806" s="58"/>
      <c r="M806" s="3"/>
      <c r="N806" s="3"/>
    </row>
    <row r="807" spans="2:14" x14ac:dyDescent="0.25">
      <c r="B807" s="1"/>
      <c r="C807" s="2"/>
      <c r="D807" s="3"/>
      <c r="E807" s="40"/>
      <c r="F807" s="125"/>
      <c r="G807" s="40"/>
      <c r="H807" s="58"/>
      <c r="I807" s="58"/>
      <c r="J807" s="58"/>
      <c r="K807" s="40"/>
      <c r="L807" s="58"/>
      <c r="M807" s="3"/>
      <c r="N807" s="3"/>
    </row>
    <row r="808" spans="2:14" x14ac:dyDescent="0.25">
      <c r="B808" s="1"/>
      <c r="C808" s="2"/>
      <c r="D808" s="3"/>
      <c r="E808" s="40"/>
      <c r="F808" s="125"/>
      <c r="G808" s="40"/>
      <c r="H808" s="58"/>
      <c r="I808" s="58"/>
      <c r="J808" s="58"/>
      <c r="K808" s="40"/>
      <c r="L808" s="58"/>
      <c r="M808" s="3"/>
      <c r="N808" s="3"/>
    </row>
    <row r="809" spans="2:14" x14ac:dyDescent="0.25">
      <c r="B809" s="1"/>
      <c r="C809" s="2"/>
      <c r="D809" s="3"/>
      <c r="E809" s="40"/>
      <c r="F809" s="125"/>
      <c r="G809" s="40"/>
      <c r="H809" s="58"/>
      <c r="I809" s="58"/>
      <c r="J809" s="58"/>
      <c r="K809" s="40"/>
      <c r="L809" s="58"/>
      <c r="M809" s="3"/>
      <c r="N809" s="3"/>
    </row>
    <row r="810" spans="2:14" x14ac:dyDescent="0.25">
      <c r="B810" s="1"/>
      <c r="C810" s="2"/>
      <c r="D810" s="3"/>
      <c r="E810" s="40"/>
      <c r="F810" s="125"/>
      <c r="G810" s="40"/>
      <c r="H810" s="58"/>
      <c r="I810" s="58"/>
      <c r="J810" s="58"/>
      <c r="K810" s="40"/>
      <c r="L810" s="58"/>
      <c r="M810" s="3"/>
      <c r="N810" s="3"/>
    </row>
    <row r="811" spans="2:14" x14ac:dyDescent="0.25">
      <c r="B811" s="1"/>
      <c r="C811" s="2"/>
      <c r="D811" s="3"/>
      <c r="E811" s="40"/>
      <c r="F811" s="125"/>
      <c r="G811" s="40"/>
      <c r="H811" s="58"/>
      <c r="I811" s="58"/>
      <c r="J811" s="58"/>
      <c r="K811" s="40"/>
      <c r="L811" s="58"/>
      <c r="M811" s="3"/>
      <c r="N811" s="3"/>
    </row>
    <row r="812" spans="2:14" x14ac:dyDescent="0.25">
      <c r="B812" s="1"/>
      <c r="C812" s="2"/>
      <c r="D812" s="3"/>
      <c r="E812" s="40"/>
      <c r="F812" s="125"/>
      <c r="G812" s="40"/>
      <c r="H812" s="58"/>
      <c r="I812" s="58"/>
      <c r="J812" s="58"/>
      <c r="K812" s="40"/>
      <c r="L812" s="58"/>
      <c r="M812" s="3"/>
      <c r="N812" s="3"/>
    </row>
    <row r="813" spans="2:14" x14ac:dyDescent="0.25">
      <c r="B813" s="1"/>
      <c r="C813" s="2"/>
      <c r="D813" s="3"/>
      <c r="E813" s="40"/>
      <c r="F813" s="125"/>
      <c r="G813" s="40"/>
      <c r="H813" s="58"/>
      <c r="I813" s="58"/>
      <c r="J813" s="58"/>
      <c r="K813" s="40"/>
      <c r="L813" s="58"/>
      <c r="M813" s="3"/>
      <c r="N813" s="3"/>
    </row>
    <row r="814" spans="2:14" x14ac:dyDescent="0.25">
      <c r="B814" s="1"/>
      <c r="C814" s="2"/>
      <c r="D814" s="3"/>
      <c r="E814" s="40"/>
      <c r="F814" s="125"/>
      <c r="G814" s="40"/>
      <c r="H814" s="58"/>
      <c r="I814" s="58"/>
      <c r="J814" s="58"/>
      <c r="K814" s="40"/>
      <c r="L814" s="58"/>
      <c r="M814" s="3"/>
      <c r="N814" s="3"/>
    </row>
    <row r="815" spans="2:14" x14ac:dyDescent="0.25">
      <c r="B815" s="1"/>
      <c r="C815" s="2"/>
      <c r="D815" s="3"/>
      <c r="E815" s="40"/>
      <c r="F815" s="125"/>
      <c r="G815" s="40"/>
      <c r="H815" s="58"/>
      <c r="I815" s="58"/>
      <c r="J815" s="58"/>
      <c r="K815" s="40"/>
      <c r="L815" s="58"/>
      <c r="M815" s="3"/>
      <c r="N815" s="3"/>
    </row>
    <row r="816" spans="2:14" x14ac:dyDescent="0.25">
      <c r="B816" s="1"/>
      <c r="C816" s="2"/>
      <c r="D816" s="3"/>
      <c r="E816" s="40"/>
      <c r="F816" s="125"/>
      <c r="G816" s="40"/>
      <c r="H816" s="58"/>
      <c r="I816" s="58"/>
      <c r="J816" s="58"/>
      <c r="K816" s="40"/>
      <c r="L816" s="58"/>
      <c r="M816" s="3"/>
      <c r="N816" s="3"/>
    </row>
    <row r="817" spans="2:14" x14ac:dyDescent="0.25">
      <c r="B817" s="1"/>
      <c r="C817" s="2"/>
      <c r="D817" s="3"/>
      <c r="E817" s="40"/>
      <c r="F817" s="125"/>
      <c r="G817" s="40"/>
      <c r="H817" s="58"/>
      <c r="I817" s="58"/>
      <c r="J817" s="58"/>
      <c r="K817" s="40"/>
      <c r="L817" s="58"/>
      <c r="M817" s="3"/>
      <c r="N817" s="3"/>
    </row>
    <row r="818" spans="2:14" x14ac:dyDescent="0.25">
      <c r="B818" s="1"/>
      <c r="C818" s="2"/>
      <c r="D818" s="3"/>
      <c r="E818" s="40"/>
      <c r="F818" s="125"/>
      <c r="G818" s="40"/>
      <c r="H818" s="58"/>
      <c r="I818" s="58"/>
      <c r="J818" s="58"/>
      <c r="K818" s="40"/>
      <c r="L818" s="58"/>
      <c r="M818" s="3"/>
      <c r="N818" s="3"/>
    </row>
    <row r="819" spans="2:14" x14ac:dyDescent="0.25">
      <c r="B819" s="1"/>
      <c r="C819" s="2"/>
      <c r="D819" s="3"/>
      <c r="E819" s="40"/>
      <c r="F819" s="125"/>
      <c r="G819" s="40"/>
      <c r="H819" s="58"/>
      <c r="I819" s="58"/>
      <c r="J819" s="58"/>
      <c r="K819" s="40"/>
      <c r="L819" s="58"/>
      <c r="M819" s="3"/>
      <c r="N819" s="3"/>
    </row>
    <row r="820" spans="2:14" x14ac:dyDescent="0.25">
      <c r="B820" s="1"/>
      <c r="C820" s="2"/>
      <c r="D820" s="3"/>
      <c r="E820" s="40"/>
      <c r="F820" s="125"/>
      <c r="G820" s="40"/>
      <c r="H820" s="58"/>
      <c r="I820" s="58"/>
      <c r="J820" s="58"/>
      <c r="K820" s="40"/>
      <c r="L820" s="58"/>
      <c r="M820" s="3"/>
      <c r="N820" s="3"/>
    </row>
    <row r="821" spans="2:14" x14ac:dyDescent="0.25">
      <c r="B821" s="1"/>
      <c r="C821" s="2"/>
      <c r="D821" s="3"/>
      <c r="E821" s="40"/>
      <c r="F821" s="125"/>
      <c r="G821" s="40"/>
      <c r="H821" s="58"/>
      <c r="I821" s="58"/>
      <c r="J821" s="58"/>
      <c r="K821" s="40"/>
      <c r="L821" s="58"/>
      <c r="M821" s="3"/>
      <c r="N821" s="3"/>
    </row>
    <row r="822" spans="2:14" x14ac:dyDescent="0.25">
      <c r="B822" s="1"/>
      <c r="C822" s="2"/>
      <c r="D822" s="3"/>
      <c r="E822" s="40"/>
      <c r="F822" s="125"/>
      <c r="G822" s="40"/>
      <c r="H822" s="58"/>
      <c r="I822" s="58"/>
      <c r="J822" s="58"/>
      <c r="K822" s="40"/>
      <c r="L822" s="58"/>
      <c r="M822" s="3"/>
      <c r="N822" s="3"/>
    </row>
    <row r="823" spans="2:14" x14ac:dyDescent="0.25">
      <c r="B823" s="1"/>
      <c r="C823" s="2"/>
      <c r="D823" s="3"/>
      <c r="E823" s="40"/>
      <c r="F823" s="125"/>
      <c r="G823" s="40"/>
      <c r="H823" s="58"/>
      <c r="I823" s="58"/>
      <c r="J823" s="58"/>
      <c r="K823" s="40"/>
      <c r="L823" s="58"/>
      <c r="M823" s="3"/>
      <c r="N823" s="3"/>
    </row>
    <row r="824" spans="2:14" x14ac:dyDescent="0.25">
      <c r="B824" s="1"/>
      <c r="C824" s="2"/>
      <c r="D824" s="3"/>
      <c r="E824" s="40"/>
      <c r="F824" s="125"/>
      <c r="G824" s="40"/>
      <c r="H824" s="58"/>
      <c r="I824" s="58"/>
      <c r="J824" s="58"/>
      <c r="K824" s="40"/>
      <c r="L824" s="58"/>
      <c r="M824" s="3"/>
      <c r="N824" s="3"/>
    </row>
    <row r="825" spans="2:14" x14ac:dyDescent="0.25">
      <c r="B825" s="1"/>
      <c r="C825" s="2"/>
      <c r="D825" s="3"/>
      <c r="E825" s="40"/>
      <c r="F825" s="125"/>
      <c r="G825" s="40"/>
      <c r="H825" s="58"/>
      <c r="I825" s="58"/>
      <c r="J825" s="58"/>
      <c r="K825" s="40"/>
      <c r="L825" s="58"/>
      <c r="M825" s="3"/>
      <c r="N825" s="3"/>
    </row>
    <row r="826" spans="2:14" x14ac:dyDescent="0.25">
      <c r="B826" s="1"/>
      <c r="C826" s="2"/>
      <c r="D826" s="3"/>
      <c r="E826" s="40"/>
      <c r="F826" s="125"/>
      <c r="G826" s="40"/>
      <c r="H826" s="58"/>
      <c r="I826" s="58"/>
      <c r="J826" s="58"/>
      <c r="K826" s="40"/>
      <c r="L826" s="58"/>
      <c r="M826" s="3"/>
      <c r="N826" s="3"/>
    </row>
    <row r="827" spans="2:14" x14ac:dyDescent="0.25">
      <c r="B827" s="1"/>
      <c r="C827" s="2"/>
      <c r="D827" s="3"/>
      <c r="E827" s="40"/>
      <c r="F827" s="125"/>
      <c r="G827" s="40"/>
      <c r="H827" s="58"/>
      <c r="I827" s="58"/>
      <c r="J827" s="58"/>
      <c r="K827" s="40"/>
      <c r="L827" s="58"/>
      <c r="M827" s="3"/>
      <c r="N827" s="3"/>
    </row>
    <row r="828" spans="2:14" x14ac:dyDescent="0.25">
      <c r="B828" s="1"/>
      <c r="C828" s="2"/>
      <c r="D828" s="3"/>
      <c r="E828" s="40"/>
      <c r="F828" s="125"/>
      <c r="G828" s="40"/>
      <c r="H828" s="58"/>
      <c r="I828" s="58"/>
      <c r="J828" s="58"/>
      <c r="K828" s="40"/>
      <c r="L828" s="58"/>
      <c r="M828" s="3"/>
      <c r="N828" s="3"/>
    </row>
    <row r="829" spans="2:14" x14ac:dyDescent="0.25">
      <c r="B829" s="1"/>
      <c r="C829" s="2"/>
      <c r="D829" s="3"/>
      <c r="E829" s="40"/>
      <c r="F829" s="125"/>
      <c r="G829" s="40"/>
      <c r="H829" s="58"/>
      <c r="I829" s="58"/>
      <c r="J829" s="58"/>
      <c r="K829" s="40"/>
      <c r="L829" s="58"/>
      <c r="M829" s="3"/>
      <c r="N829" s="3"/>
    </row>
    <row r="830" spans="2:14" x14ac:dyDescent="0.25">
      <c r="B830" s="1"/>
      <c r="C830" s="2"/>
      <c r="D830" s="3"/>
      <c r="E830" s="40"/>
      <c r="F830" s="125"/>
      <c r="G830" s="40"/>
      <c r="H830" s="58"/>
      <c r="I830" s="58"/>
      <c r="J830" s="58"/>
      <c r="K830" s="40"/>
      <c r="L830" s="58"/>
      <c r="M830" s="3"/>
      <c r="N830" s="3"/>
    </row>
    <row r="831" spans="2:14" x14ac:dyDescent="0.25">
      <c r="B831" s="1"/>
      <c r="C831" s="2"/>
      <c r="D831" s="3"/>
      <c r="E831" s="40"/>
      <c r="F831" s="125"/>
      <c r="G831" s="40"/>
      <c r="H831" s="58"/>
      <c r="I831" s="58"/>
      <c r="J831" s="58"/>
      <c r="K831" s="40"/>
      <c r="L831" s="58"/>
      <c r="M831" s="3"/>
      <c r="N831" s="3"/>
    </row>
    <row r="832" spans="2:14" x14ac:dyDescent="0.25">
      <c r="B832" s="1"/>
      <c r="C832" s="2"/>
      <c r="D832" s="3"/>
      <c r="E832" s="40"/>
      <c r="F832" s="125"/>
      <c r="G832" s="40"/>
      <c r="H832" s="58"/>
      <c r="I832" s="58"/>
      <c r="J832" s="58"/>
      <c r="K832" s="40"/>
      <c r="L832" s="58"/>
      <c r="M832" s="3"/>
      <c r="N832" s="3"/>
    </row>
    <row r="833" spans="2:14" x14ac:dyDescent="0.25">
      <c r="B833" s="1"/>
      <c r="C833" s="2"/>
      <c r="D833" s="3"/>
      <c r="E833" s="40"/>
      <c r="F833" s="125"/>
      <c r="G833" s="40"/>
      <c r="H833" s="58"/>
      <c r="I833" s="58"/>
      <c r="J833" s="58"/>
      <c r="K833" s="40"/>
      <c r="L833" s="58"/>
      <c r="M833" s="3"/>
      <c r="N833" s="3"/>
    </row>
    <row r="834" spans="2:14" x14ac:dyDescent="0.25">
      <c r="B834" s="1"/>
      <c r="C834" s="2"/>
      <c r="D834" s="3"/>
      <c r="E834" s="40"/>
      <c r="F834" s="125"/>
      <c r="G834" s="40"/>
      <c r="H834" s="58"/>
      <c r="I834" s="58"/>
      <c r="J834" s="58"/>
      <c r="K834" s="40"/>
      <c r="L834" s="58"/>
      <c r="M834" s="3"/>
      <c r="N834" s="3"/>
    </row>
    <row r="835" spans="2:14" x14ac:dyDescent="0.25">
      <c r="B835" s="1"/>
      <c r="C835" s="2"/>
      <c r="D835" s="3"/>
      <c r="E835" s="40"/>
      <c r="F835" s="125"/>
      <c r="G835" s="40"/>
      <c r="H835" s="58"/>
      <c r="I835" s="58"/>
      <c r="J835" s="58"/>
      <c r="K835" s="40"/>
      <c r="L835" s="58"/>
      <c r="M835" s="3"/>
      <c r="N835" s="3"/>
    </row>
    <row r="836" spans="2:14" x14ac:dyDescent="0.25">
      <c r="B836" s="1"/>
      <c r="C836" s="2"/>
      <c r="D836" s="3"/>
      <c r="E836" s="40"/>
      <c r="F836" s="125"/>
      <c r="G836" s="40"/>
      <c r="H836" s="58"/>
      <c r="I836" s="58"/>
      <c r="J836" s="58"/>
      <c r="K836" s="40"/>
      <c r="L836" s="58"/>
      <c r="M836" s="3"/>
      <c r="N836" s="3"/>
    </row>
    <row r="837" spans="2:14" x14ac:dyDescent="0.25">
      <c r="B837" s="1"/>
      <c r="C837" s="2"/>
      <c r="D837" s="3"/>
      <c r="E837" s="40"/>
      <c r="F837" s="125"/>
      <c r="G837" s="40"/>
      <c r="H837" s="58"/>
      <c r="I837" s="58"/>
      <c r="J837" s="58"/>
      <c r="K837" s="40"/>
      <c r="L837" s="58"/>
      <c r="M837" s="3"/>
      <c r="N837" s="3"/>
    </row>
    <row r="838" spans="2:14" x14ac:dyDescent="0.25">
      <c r="B838" s="1"/>
      <c r="C838" s="2"/>
      <c r="D838" s="3"/>
      <c r="E838" s="40"/>
      <c r="F838" s="125"/>
      <c r="G838" s="40"/>
      <c r="H838" s="58"/>
      <c r="I838" s="58"/>
      <c r="J838" s="58"/>
      <c r="K838" s="40"/>
      <c r="L838" s="58"/>
      <c r="M838" s="3"/>
      <c r="N838" s="3"/>
    </row>
    <row r="839" spans="2:14" x14ac:dyDescent="0.25">
      <c r="B839" s="1"/>
      <c r="C839" s="2"/>
      <c r="D839" s="3"/>
      <c r="E839" s="40"/>
      <c r="F839" s="125"/>
      <c r="G839" s="40"/>
      <c r="H839" s="58"/>
      <c r="I839" s="58"/>
      <c r="J839" s="58"/>
      <c r="K839" s="40"/>
      <c r="L839" s="58"/>
      <c r="M839" s="3"/>
      <c r="N839" s="3"/>
    </row>
    <row r="840" spans="2:14" x14ac:dyDescent="0.25">
      <c r="B840" s="1"/>
      <c r="C840" s="2"/>
      <c r="D840" s="3"/>
      <c r="E840" s="40"/>
      <c r="F840" s="125"/>
      <c r="G840" s="40"/>
      <c r="H840" s="58"/>
      <c r="I840" s="58"/>
      <c r="J840" s="58"/>
      <c r="K840" s="40"/>
      <c r="L840" s="58"/>
      <c r="M840" s="3"/>
      <c r="N840" s="3"/>
    </row>
    <row r="841" spans="2:14" x14ac:dyDescent="0.25">
      <c r="B841" s="1"/>
      <c r="C841" s="2"/>
      <c r="D841" s="3"/>
      <c r="E841" s="40"/>
      <c r="F841" s="125"/>
      <c r="G841" s="40"/>
      <c r="H841" s="58"/>
      <c r="I841" s="58"/>
      <c r="J841" s="58"/>
      <c r="K841" s="40"/>
      <c r="L841" s="58"/>
      <c r="M841" s="3"/>
      <c r="N841" s="3"/>
    </row>
    <row r="842" spans="2:14" x14ac:dyDescent="0.25">
      <c r="B842" s="1"/>
      <c r="C842" s="2"/>
      <c r="D842" s="3"/>
      <c r="E842" s="40"/>
      <c r="F842" s="125"/>
      <c r="G842" s="40"/>
      <c r="H842" s="58"/>
      <c r="I842" s="58"/>
      <c r="J842" s="58"/>
      <c r="K842" s="40"/>
      <c r="L842" s="58"/>
      <c r="M842" s="3"/>
      <c r="N842" s="3"/>
    </row>
    <row r="843" spans="2:14" x14ac:dyDescent="0.25">
      <c r="B843" s="1"/>
      <c r="C843" s="2"/>
      <c r="D843" s="3"/>
      <c r="E843" s="40"/>
      <c r="F843" s="125"/>
      <c r="G843" s="40"/>
      <c r="H843" s="58"/>
      <c r="I843" s="58"/>
      <c r="J843" s="58"/>
      <c r="K843" s="40"/>
      <c r="L843" s="58"/>
      <c r="M843" s="3"/>
      <c r="N843" s="3"/>
    </row>
    <row r="844" spans="2:14" x14ac:dyDescent="0.25">
      <c r="B844" s="1"/>
      <c r="C844" s="2"/>
      <c r="D844" s="3"/>
      <c r="E844" s="40"/>
      <c r="F844" s="125"/>
      <c r="G844" s="40"/>
      <c r="H844" s="58"/>
      <c r="I844" s="58"/>
      <c r="J844" s="58"/>
      <c r="K844" s="40"/>
      <c r="L844" s="58"/>
      <c r="M844" s="3"/>
      <c r="N844" s="3"/>
    </row>
    <row r="845" spans="2:14" x14ac:dyDescent="0.25">
      <c r="B845" s="1"/>
      <c r="C845" s="2"/>
      <c r="D845" s="3"/>
      <c r="E845" s="40"/>
      <c r="F845" s="125"/>
      <c r="G845" s="40"/>
      <c r="H845" s="58"/>
      <c r="I845" s="58"/>
      <c r="J845" s="58"/>
      <c r="K845" s="40"/>
      <c r="L845" s="58"/>
      <c r="M845" s="3"/>
      <c r="N845" s="3"/>
    </row>
    <row r="846" spans="2:14" x14ac:dyDescent="0.25">
      <c r="B846" s="1"/>
      <c r="C846" s="2"/>
      <c r="D846" s="3"/>
      <c r="E846" s="40"/>
      <c r="F846" s="125"/>
      <c r="G846" s="40"/>
      <c r="H846" s="58"/>
      <c r="I846" s="58"/>
      <c r="J846" s="58"/>
      <c r="K846" s="40"/>
      <c r="L846" s="58"/>
      <c r="M846" s="3"/>
      <c r="N846" s="3"/>
    </row>
    <row r="847" spans="2:14" x14ac:dyDescent="0.25">
      <c r="B847" s="1"/>
      <c r="C847" s="2"/>
      <c r="D847" s="3"/>
      <c r="E847" s="40"/>
      <c r="F847" s="125"/>
      <c r="G847" s="40"/>
      <c r="H847" s="58"/>
      <c r="I847" s="58"/>
      <c r="J847" s="58"/>
      <c r="K847" s="40"/>
      <c r="L847" s="58"/>
      <c r="M847" s="3"/>
      <c r="N847" s="3"/>
    </row>
    <row r="848" spans="2:14" x14ac:dyDescent="0.25">
      <c r="B848" s="1"/>
      <c r="C848" s="2"/>
      <c r="D848" s="3"/>
      <c r="E848" s="40"/>
      <c r="F848" s="125"/>
      <c r="G848" s="40"/>
      <c r="H848" s="58"/>
      <c r="I848" s="58"/>
      <c r="J848" s="58"/>
      <c r="K848" s="40"/>
      <c r="L848" s="58"/>
      <c r="M848" s="3"/>
      <c r="N848" s="3"/>
    </row>
    <row r="849" spans="2:14" x14ac:dyDescent="0.25">
      <c r="B849" s="1"/>
      <c r="C849" s="2"/>
      <c r="D849" s="3"/>
      <c r="E849" s="40"/>
      <c r="F849" s="125"/>
      <c r="G849" s="40"/>
      <c r="H849" s="58"/>
      <c r="I849" s="58"/>
      <c r="J849" s="58"/>
      <c r="K849" s="40"/>
      <c r="L849" s="58"/>
      <c r="M849" s="3"/>
      <c r="N849" s="3"/>
    </row>
    <row r="850" spans="2:14" x14ac:dyDescent="0.25">
      <c r="B850" s="1"/>
      <c r="C850" s="2"/>
      <c r="D850" s="3"/>
      <c r="E850" s="40"/>
      <c r="F850" s="125"/>
      <c r="G850" s="40"/>
      <c r="H850" s="58"/>
      <c r="I850" s="58"/>
      <c r="J850" s="58"/>
      <c r="K850" s="40"/>
      <c r="L850" s="58"/>
      <c r="M850" s="3"/>
      <c r="N850" s="3"/>
    </row>
    <row r="851" spans="2:14" x14ac:dyDescent="0.25">
      <c r="B851" s="1"/>
      <c r="C851" s="2"/>
      <c r="D851" s="3"/>
      <c r="E851" s="40"/>
      <c r="F851" s="125"/>
      <c r="G851" s="40"/>
      <c r="H851" s="58"/>
      <c r="I851" s="58"/>
      <c r="J851" s="58"/>
      <c r="K851" s="40"/>
      <c r="L851" s="58"/>
      <c r="M851" s="3"/>
      <c r="N851" s="3"/>
    </row>
    <row r="852" spans="2:14" x14ac:dyDescent="0.25">
      <c r="B852" s="1"/>
      <c r="C852" s="2"/>
      <c r="D852" s="3"/>
      <c r="E852" s="40"/>
      <c r="F852" s="125"/>
      <c r="G852" s="40"/>
      <c r="H852" s="58"/>
      <c r="I852" s="58"/>
      <c r="J852" s="58"/>
      <c r="K852" s="40"/>
      <c r="L852" s="58"/>
      <c r="M852" s="3"/>
      <c r="N852" s="3"/>
    </row>
    <row r="853" spans="2:14" x14ac:dyDescent="0.25">
      <c r="B853" s="1"/>
      <c r="C853" s="2"/>
      <c r="D853" s="3"/>
      <c r="E853" s="40"/>
      <c r="F853" s="125"/>
      <c r="G853" s="40"/>
      <c r="H853" s="58"/>
      <c r="I853" s="58"/>
      <c r="J853" s="58"/>
      <c r="K853" s="40"/>
      <c r="L853" s="58"/>
      <c r="M853" s="3"/>
      <c r="N853" s="3"/>
    </row>
    <row r="854" spans="2:14" x14ac:dyDescent="0.25">
      <c r="B854" s="1"/>
      <c r="C854" s="2"/>
      <c r="D854" s="3"/>
      <c r="E854" s="40"/>
      <c r="F854" s="125"/>
      <c r="G854" s="40"/>
      <c r="H854" s="58"/>
      <c r="I854" s="58"/>
      <c r="J854" s="58"/>
      <c r="K854" s="40"/>
      <c r="L854" s="58"/>
      <c r="M854" s="3"/>
      <c r="N854" s="3"/>
    </row>
    <row r="855" spans="2:14" x14ac:dyDescent="0.25">
      <c r="B855" s="1"/>
      <c r="C855" s="2"/>
      <c r="D855" s="3"/>
      <c r="E855" s="40"/>
      <c r="F855" s="125"/>
      <c r="G855" s="40"/>
      <c r="H855" s="58"/>
      <c r="I855" s="58"/>
      <c r="J855" s="58"/>
      <c r="K855" s="40"/>
      <c r="L855" s="58"/>
      <c r="M855" s="3"/>
      <c r="N855" s="3"/>
    </row>
    <row r="856" spans="2:14" x14ac:dyDescent="0.25">
      <c r="B856" s="1"/>
      <c r="C856" s="2"/>
      <c r="D856" s="3"/>
      <c r="E856" s="40"/>
      <c r="F856" s="125"/>
      <c r="G856" s="40"/>
      <c r="H856" s="58"/>
      <c r="I856" s="58"/>
      <c r="J856" s="58"/>
      <c r="K856" s="40"/>
      <c r="L856" s="58"/>
      <c r="M856" s="3"/>
      <c r="N856" s="3"/>
    </row>
    <row r="857" spans="2:14" x14ac:dyDescent="0.25">
      <c r="B857" s="1"/>
      <c r="C857" s="2"/>
      <c r="D857" s="3"/>
      <c r="E857" s="40"/>
      <c r="F857" s="125"/>
      <c r="G857" s="40"/>
      <c r="H857" s="58"/>
      <c r="I857" s="58"/>
      <c r="J857" s="58"/>
      <c r="K857" s="40"/>
      <c r="L857" s="58"/>
      <c r="M857" s="3"/>
      <c r="N857" s="3"/>
    </row>
    <row r="858" spans="2:14" x14ac:dyDescent="0.25">
      <c r="B858" s="1"/>
      <c r="C858" s="2"/>
      <c r="D858" s="3"/>
      <c r="E858" s="40"/>
      <c r="F858" s="125"/>
      <c r="G858" s="40"/>
      <c r="H858" s="58"/>
      <c r="I858" s="58"/>
      <c r="J858" s="58"/>
      <c r="K858" s="40"/>
      <c r="L858" s="58"/>
      <c r="M858" s="3"/>
      <c r="N858" s="3"/>
    </row>
    <row r="859" spans="2:14" x14ac:dyDescent="0.25">
      <c r="B859" s="1"/>
      <c r="C859" s="2"/>
      <c r="D859" s="3"/>
      <c r="E859" s="40"/>
      <c r="F859" s="125"/>
      <c r="G859" s="40"/>
      <c r="H859" s="58"/>
      <c r="I859" s="58"/>
      <c r="J859" s="58"/>
      <c r="K859" s="40"/>
      <c r="L859" s="58"/>
      <c r="M859" s="3"/>
      <c r="N859" s="3"/>
    </row>
    <row r="860" spans="2:14" x14ac:dyDescent="0.25">
      <c r="B860" s="1"/>
      <c r="C860" s="2"/>
      <c r="D860" s="3"/>
      <c r="E860" s="40"/>
      <c r="F860" s="125"/>
      <c r="G860" s="40"/>
      <c r="H860" s="58"/>
      <c r="I860" s="58"/>
      <c r="J860" s="58"/>
      <c r="K860" s="40"/>
      <c r="L860" s="58"/>
      <c r="M860" s="3"/>
      <c r="N860" s="3"/>
    </row>
    <row r="861" spans="2:14" x14ac:dyDescent="0.25">
      <c r="B861" s="1"/>
      <c r="C861" s="2"/>
      <c r="D861" s="3"/>
      <c r="E861" s="40"/>
      <c r="F861" s="125"/>
      <c r="G861" s="40"/>
      <c r="H861" s="58"/>
      <c r="I861" s="58"/>
      <c r="J861" s="58"/>
      <c r="K861" s="40"/>
      <c r="L861" s="58"/>
      <c r="M861" s="3"/>
      <c r="N861" s="3"/>
    </row>
    <row r="862" spans="2:14" x14ac:dyDescent="0.25">
      <c r="B862" s="1"/>
      <c r="C862" s="2"/>
      <c r="D862" s="3"/>
      <c r="E862" s="40"/>
      <c r="F862" s="125"/>
      <c r="G862" s="40"/>
      <c r="H862" s="58"/>
      <c r="I862" s="58"/>
      <c r="J862" s="58"/>
      <c r="K862" s="40"/>
      <c r="L862" s="58"/>
      <c r="M862" s="3"/>
      <c r="N862" s="3"/>
    </row>
    <row r="863" spans="2:14" x14ac:dyDescent="0.25">
      <c r="B863" s="1"/>
      <c r="C863" s="2"/>
      <c r="D863" s="3"/>
      <c r="E863" s="40"/>
      <c r="F863" s="125"/>
      <c r="G863" s="40"/>
      <c r="H863" s="58"/>
      <c r="I863" s="58"/>
      <c r="J863" s="58"/>
      <c r="K863" s="40"/>
      <c r="L863" s="58"/>
      <c r="M863" s="3"/>
      <c r="N863" s="3"/>
    </row>
    <row r="864" spans="2:14" x14ac:dyDescent="0.25">
      <c r="B864" s="1"/>
      <c r="C864" s="2"/>
      <c r="D864" s="3"/>
      <c r="E864" s="40"/>
      <c r="F864" s="125"/>
      <c r="G864" s="40"/>
      <c r="H864" s="58"/>
      <c r="I864" s="58"/>
      <c r="J864" s="58"/>
      <c r="K864" s="40"/>
      <c r="L864" s="58"/>
      <c r="M864" s="3"/>
      <c r="N864" s="3"/>
    </row>
    <row r="865" spans="2:14" x14ac:dyDescent="0.25">
      <c r="B865" s="1"/>
      <c r="C865" s="2"/>
      <c r="D865" s="3"/>
      <c r="E865" s="40"/>
      <c r="F865" s="125"/>
      <c r="G865" s="40"/>
      <c r="H865" s="58"/>
      <c r="I865" s="58"/>
      <c r="J865" s="58"/>
      <c r="K865" s="40"/>
      <c r="L865" s="58"/>
      <c r="M865" s="3"/>
      <c r="N865" s="3"/>
    </row>
    <row r="866" spans="2:14" x14ac:dyDescent="0.25">
      <c r="B866" s="1"/>
      <c r="C866" s="2"/>
      <c r="D866" s="3"/>
      <c r="E866" s="40"/>
      <c r="F866" s="125"/>
      <c r="G866" s="40"/>
      <c r="H866" s="58"/>
      <c r="I866" s="58"/>
      <c r="J866" s="58"/>
      <c r="K866" s="40"/>
      <c r="L866" s="58"/>
      <c r="M866" s="3"/>
      <c r="N866" s="3"/>
    </row>
    <row r="867" spans="2:14" x14ac:dyDescent="0.25">
      <c r="B867" s="1"/>
      <c r="C867" s="2"/>
      <c r="D867" s="3"/>
      <c r="E867" s="40"/>
      <c r="F867" s="125"/>
      <c r="G867" s="40"/>
      <c r="H867" s="58"/>
      <c r="I867" s="58"/>
      <c r="J867" s="58"/>
      <c r="K867" s="40"/>
      <c r="L867" s="58"/>
      <c r="M867" s="3"/>
      <c r="N867" s="3"/>
    </row>
    <row r="868" spans="2:14" x14ac:dyDescent="0.25">
      <c r="B868" s="1"/>
      <c r="C868" s="2"/>
      <c r="D868" s="3"/>
      <c r="E868" s="40"/>
      <c r="F868" s="125"/>
      <c r="G868" s="40"/>
      <c r="H868" s="58"/>
      <c r="I868" s="58"/>
      <c r="J868" s="58"/>
      <c r="K868" s="40"/>
      <c r="L868" s="58"/>
      <c r="M868" s="3"/>
      <c r="N868" s="3"/>
    </row>
    <row r="869" spans="2:14" x14ac:dyDescent="0.25">
      <c r="B869" s="1"/>
      <c r="C869" s="2"/>
      <c r="D869" s="3"/>
      <c r="E869" s="40"/>
      <c r="F869" s="125"/>
      <c r="G869" s="40"/>
      <c r="H869" s="58"/>
      <c r="I869" s="58"/>
      <c r="J869" s="58"/>
      <c r="K869" s="40"/>
      <c r="L869" s="58"/>
      <c r="M869" s="3"/>
      <c r="N869" s="3"/>
    </row>
    <row r="870" spans="2:14" x14ac:dyDescent="0.25">
      <c r="B870" s="1"/>
      <c r="C870" s="2"/>
      <c r="D870" s="3"/>
      <c r="E870" s="40"/>
      <c r="F870" s="125"/>
      <c r="G870" s="40"/>
      <c r="H870" s="58"/>
      <c r="I870" s="58"/>
      <c r="J870" s="58"/>
      <c r="K870" s="40"/>
      <c r="L870" s="58"/>
      <c r="M870" s="3"/>
      <c r="N870" s="3"/>
    </row>
    <row r="871" spans="2:14" x14ac:dyDescent="0.25">
      <c r="B871" s="1"/>
      <c r="C871" s="2"/>
      <c r="D871" s="3"/>
      <c r="E871" s="40"/>
      <c r="F871" s="125"/>
      <c r="G871" s="40"/>
      <c r="H871" s="58"/>
      <c r="I871" s="58"/>
      <c r="J871" s="58"/>
      <c r="K871" s="40"/>
      <c r="L871" s="58"/>
      <c r="M871" s="3"/>
      <c r="N871" s="3"/>
    </row>
    <row r="872" spans="2:14" x14ac:dyDescent="0.25">
      <c r="B872" s="1"/>
      <c r="C872" s="2"/>
      <c r="D872" s="3"/>
      <c r="E872" s="40"/>
      <c r="F872" s="125"/>
      <c r="G872" s="40"/>
      <c r="H872" s="58"/>
      <c r="I872" s="58"/>
      <c r="J872" s="58"/>
      <c r="K872" s="40"/>
      <c r="L872" s="58"/>
      <c r="M872" s="3"/>
      <c r="N872" s="3"/>
    </row>
    <row r="873" spans="2:14" x14ac:dyDescent="0.25">
      <c r="B873" s="1"/>
      <c r="C873" s="2"/>
      <c r="D873" s="3"/>
      <c r="E873" s="40"/>
      <c r="F873" s="125"/>
      <c r="G873" s="40"/>
      <c r="H873" s="58"/>
      <c r="I873" s="58"/>
      <c r="J873" s="58"/>
      <c r="K873" s="40"/>
      <c r="L873" s="58"/>
      <c r="M873" s="3"/>
      <c r="N873" s="3"/>
    </row>
    <row r="874" spans="2:14" x14ac:dyDescent="0.25">
      <c r="B874" s="1"/>
      <c r="C874" s="2"/>
      <c r="D874" s="3"/>
      <c r="E874" s="40"/>
      <c r="F874" s="125"/>
      <c r="G874" s="40"/>
      <c r="H874" s="58"/>
      <c r="I874" s="58"/>
      <c r="J874" s="58"/>
      <c r="K874" s="40"/>
      <c r="L874" s="58"/>
      <c r="M874" s="3"/>
      <c r="N874" s="3"/>
    </row>
    <row r="875" spans="2:14" x14ac:dyDescent="0.25">
      <c r="B875" s="1"/>
      <c r="C875" s="2"/>
      <c r="D875" s="3"/>
      <c r="E875" s="40"/>
      <c r="F875" s="125"/>
      <c r="G875" s="40"/>
      <c r="H875" s="58"/>
      <c r="I875" s="58"/>
      <c r="J875" s="58"/>
      <c r="K875" s="40"/>
      <c r="L875" s="58"/>
      <c r="M875" s="3"/>
      <c r="N875" s="3"/>
    </row>
    <row r="876" spans="2:14" x14ac:dyDescent="0.25">
      <c r="B876" s="1"/>
      <c r="C876" s="2"/>
      <c r="D876" s="3"/>
      <c r="E876" s="40"/>
      <c r="F876" s="125"/>
      <c r="G876" s="40"/>
      <c r="H876" s="58"/>
      <c r="I876" s="58"/>
      <c r="J876" s="58"/>
      <c r="K876" s="40"/>
      <c r="L876" s="58"/>
      <c r="M876" s="3"/>
      <c r="N876" s="3"/>
    </row>
    <row r="877" spans="2:14" x14ac:dyDescent="0.25">
      <c r="B877" s="1"/>
      <c r="C877" s="2"/>
      <c r="D877" s="3"/>
      <c r="E877" s="40"/>
      <c r="F877" s="125"/>
      <c r="G877" s="40"/>
      <c r="H877" s="58"/>
      <c r="I877" s="58"/>
      <c r="J877" s="58"/>
      <c r="K877" s="40"/>
      <c r="L877" s="58"/>
      <c r="M877" s="3"/>
      <c r="N877" s="3"/>
    </row>
    <row r="878" spans="2:14" x14ac:dyDescent="0.25">
      <c r="B878" s="1"/>
      <c r="C878" s="2"/>
      <c r="D878" s="3"/>
      <c r="E878" s="40"/>
      <c r="F878" s="125"/>
      <c r="G878" s="40"/>
      <c r="H878" s="58"/>
      <c r="I878" s="58"/>
      <c r="J878" s="58"/>
      <c r="K878" s="40"/>
      <c r="L878" s="58"/>
      <c r="M878" s="3"/>
      <c r="N878" s="3"/>
    </row>
    <row r="879" spans="2:14" x14ac:dyDescent="0.25">
      <c r="B879" s="1"/>
      <c r="C879" s="2"/>
      <c r="D879" s="3"/>
      <c r="E879" s="40"/>
      <c r="F879" s="125"/>
      <c r="G879" s="40"/>
      <c r="H879" s="58"/>
      <c r="I879" s="58"/>
      <c r="J879" s="58"/>
      <c r="K879" s="40"/>
      <c r="L879" s="58"/>
      <c r="M879" s="3"/>
      <c r="N879" s="3"/>
    </row>
    <row r="880" spans="2:14" x14ac:dyDescent="0.25">
      <c r="B880" s="1"/>
      <c r="C880" s="2"/>
      <c r="D880" s="3"/>
      <c r="E880" s="40"/>
      <c r="F880" s="125"/>
      <c r="G880" s="40"/>
      <c r="H880" s="58"/>
      <c r="I880" s="58"/>
      <c r="J880" s="58"/>
      <c r="K880" s="40"/>
      <c r="L880" s="58"/>
      <c r="M880" s="3"/>
      <c r="N880" s="3"/>
    </row>
    <row r="881" spans="2:14" x14ac:dyDescent="0.25">
      <c r="B881" s="1"/>
      <c r="C881" s="2"/>
      <c r="D881" s="3"/>
      <c r="E881" s="40"/>
      <c r="F881" s="125"/>
      <c r="G881" s="40"/>
      <c r="H881" s="58"/>
      <c r="I881" s="58"/>
      <c r="J881" s="58"/>
      <c r="K881" s="40"/>
      <c r="L881" s="58"/>
      <c r="M881" s="3"/>
      <c r="N881" s="3"/>
    </row>
    <row r="882" spans="2:14" x14ac:dyDescent="0.25">
      <c r="B882" s="1"/>
      <c r="C882" s="2"/>
      <c r="D882" s="3"/>
      <c r="E882" s="40"/>
      <c r="F882" s="125"/>
      <c r="G882" s="40"/>
      <c r="H882" s="58"/>
      <c r="I882" s="58"/>
      <c r="J882" s="58"/>
      <c r="K882" s="40"/>
      <c r="L882" s="58"/>
      <c r="M882" s="3"/>
      <c r="N882" s="3"/>
    </row>
    <row r="883" spans="2:14" x14ac:dyDescent="0.25">
      <c r="B883" s="1"/>
      <c r="C883" s="2"/>
      <c r="D883" s="3"/>
      <c r="E883" s="40"/>
      <c r="F883" s="125"/>
      <c r="G883" s="40"/>
      <c r="H883" s="58"/>
      <c r="I883" s="58"/>
      <c r="J883" s="58"/>
      <c r="K883" s="40"/>
      <c r="L883" s="58"/>
      <c r="M883" s="3"/>
      <c r="N883" s="3"/>
    </row>
    <row r="884" spans="2:14" x14ac:dyDescent="0.25">
      <c r="B884" s="1"/>
      <c r="C884" s="2"/>
      <c r="D884" s="3"/>
      <c r="E884" s="40"/>
      <c r="F884" s="125"/>
      <c r="G884" s="40"/>
      <c r="H884" s="58"/>
      <c r="I884" s="58"/>
      <c r="J884" s="58"/>
      <c r="K884" s="40"/>
      <c r="L884" s="58"/>
      <c r="M884" s="3"/>
      <c r="N884" s="3"/>
    </row>
    <row r="885" spans="2:14" x14ac:dyDescent="0.25">
      <c r="B885" s="1"/>
      <c r="C885" s="2"/>
      <c r="D885" s="3"/>
      <c r="E885" s="40"/>
      <c r="F885" s="125"/>
      <c r="G885" s="40"/>
      <c r="H885" s="58"/>
      <c r="I885" s="58"/>
      <c r="J885" s="58"/>
      <c r="K885" s="40"/>
      <c r="L885" s="58"/>
      <c r="M885" s="3"/>
      <c r="N885" s="3"/>
    </row>
    <row r="886" spans="2:14" x14ac:dyDescent="0.25">
      <c r="B886" s="1"/>
      <c r="C886" s="2"/>
      <c r="D886" s="3"/>
      <c r="E886" s="40"/>
      <c r="F886" s="125"/>
      <c r="G886" s="40"/>
      <c r="H886" s="58"/>
      <c r="I886" s="58"/>
      <c r="J886" s="58"/>
      <c r="K886" s="40"/>
      <c r="L886" s="58"/>
      <c r="M886" s="3"/>
      <c r="N886" s="3"/>
    </row>
    <row r="887" spans="2:14" x14ac:dyDescent="0.25">
      <c r="B887" s="1"/>
      <c r="C887" s="2"/>
      <c r="D887" s="3"/>
      <c r="E887" s="40"/>
      <c r="F887" s="125"/>
      <c r="G887" s="40"/>
      <c r="H887" s="58"/>
      <c r="I887" s="58"/>
      <c r="J887" s="58"/>
      <c r="K887" s="40"/>
      <c r="L887" s="58"/>
      <c r="M887" s="3"/>
      <c r="N887" s="3"/>
    </row>
    <row r="888" spans="2:14" x14ac:dyDescent="0.25">
      <c r="B888" s="1"/>
      <c r="C888" s="2"/>
      <c r="D888" s="3"/>
      <c r="E888" s="40"/>
      <c r="F888" s="125"/>
      <c r="G888" s="40"/>
      <c r="H888" s="58"/>
      <c r="I888" s="58"/>
      <c r="J888" s="58"/>
      <c r="K888" s="40"/>
      <c r="L888" s="58"/>
      <c r="M888" s="3"/>
      <c r="N888" s="3"/>
    </row>
    <row r="889" spans="2:14" x14ac:dyDescent="0.25">
      <c r="B889" s="1"/>
      <c r="C889" s="2"/>
      <c r="D889" s="3"/>
      <c r="E889" s="40"/>
      <c r="F889" s="125"/>
      <c r="G889" s="40"/>
      <c r="H889" s="58"/>
      <c r="I889" s="58"/>
      <c r="J889" s="58"/>
      <c r="K889" s="40"/>
      <c r="L889" s="58"/>
      <c r="M889" s="3"/>
      <c r="N889" s="3"/>
    </row>
    <row r="890" spans="2:14" x14ac:dyDescent="0.25">
      <c r="B890" s="1"/>
      <c r="C890" s="2"/>
      <c r="D890" s="3"/>
      <c r="E890" s="40"/>
      <c r="F890" s="125"/>
      <c r="G890" s="40"/>
      <c r="H890" s="58"/>
      <c r="I890" s="58"/>
      <c r="J890" s="58"/>
      <c r="K890" s="40"/>
      <c r="L890" s="58"/>
      <c r="M890" s="3"/>
      <c r="N890" s="3"/>
    </row>
    <row r="891" spans="2:14" x14ac:dyDescent="0.25">
      <c r="B891" s="1"/>
      <c r="C891" s="2"/>
      <c r="D891" s="3"/>
      <c r="E891" s="40"/>
      <c r="F891" s="125"/>
      <c r="G891" s="40"/>
      <c r="H891" s="58"/>
      <c r="I891" s="58"/>
      <c r="J891" s="58"/>
      <c r="K891" s="40"/>
      <c r="L891" s="58"/>
      <c r="M891" s="3"/>
      <c r="N891" s="3"/>
    </row>
    <row r="892" spans="2:14" x14ac:dyDescent="0.25">
      <c r="B892" s="1"/>
      <c r="C892" s="2"/>
      <c r="D892" s="3"/>
      <c r="E892" s="40"/>
      <c r="F892" s="125"/>
      <c r="G892" s="40"/>
      <c r="H892" s="58"/>
      <c r="I892" s="58"/>
      <c r="J892" s="58"/>
      <c r="K892" s="40"/>
      <c r="L892" s="58"/>
      <c r="M892" s="3"/>
      <c r="N892" s="3"/>
    </row>
    <row r="893" spans="2:14" x14ac:dyDescent="0.25">
      <c r="B893" s="1"/>
      <c r="C893" s="2"/>
      <c r="D893" s="3"/>
      <c r="E893" s="40"/>
      <c r="F893" s="125"/>
      <c r="G893" s="40"/>
      <c r="H893" s="58"/>
      <c r="I893" s="58"/>
      <c r="J893" s="58"/>
      <c r="K893" s="40"/>
      <c r="L893" s="58"/>
      <c r="M893" s="3"/>
      <c r="N893" s="3"/>
    </row>
    <row r="894" spans="2:14" x14ac:dyDescent="0.25">
      <c r="B894" s="1"/>
      <c r="C894" s="2"/>
      <c r="D894" s="3"/>
      <c r="E894" s="40"/>
      <c r="F894" s="125"/>
      <c r="G894" s="40"/>
      <c r="H894" s="58"/>
      <c r="I894" s="58"/>
      <c r="J894" s="58"/>
      <c r="K894" s="40"/>
      <c r="L894" s="58"/>
      <c r="M894" s="3"/>
      <c r="N894" s="3"/>
    </row>
    <row r="895" spans="2:14" x14ac:dyDescent="0.25">
      <c r="B895" s="1"/>
      <c r="C895" s="2"/>
      <c r="D895" s="3"/>
      <c r="E895" s="40"/>
      <c r="F895" s="125"/>
      <c r="G895" s="40"/>
      <c r="H895" s="58"/>
      <c r="I895" s="58"/>
      <c r="J895" s="58"/>
      <c r="K895" s="40"/>
      <c r="L895" s="58"/>
      <c r="M895" s="3"/>
      <c r="N895" s="3"/>
    </row>
    <row r="896" spans="2:14" x14ac:dyDescent="0.25">
      <c r="B896" s="1"/>
      <c r="C896" s="2"/>
      <c r="D896" s="3"/>
      <c r="E896" s="40"/>
      <c r="F896" s="125"/>
      <c r="G896" s="40"/>
      <c r="H896" s="58"/>
      <c r="I896" s="58"/>
      <c r="J896" s="58"/>
      <c r="K896" s="40"/>
      <c r="L896" s="58"/>
      <c r="M896" s="3"/>
      <c r="N896" s="3"/>
    </row>
    <row r="897" spans="2:14" x14ac:dyDescent="0.25">
      <c r="B897" s="1"/>
      <c r="C897" s="2"/>
      <c r="D897" s="3"/>
      <c r="E897" s="40"/>
      <c r="F897" s="125"/>
      <c r="G897" s="40"/>
      <c r="H897" s="58"/>
      <c r="I897" s="58"/>
      <c r="J897" s="58"/>
      <c r="K897" s="40"/>
      <c r="L897" s="58"/>
      <c r="M897" s="3"/>
      <c r="N897" s="3"/>
    </row>
    <row r="898" spans="2:14" x14ac:dyDescent="0.25">
      <c r="B898" s="1"/>
      <c r="C898" s="2"/>
      <c r="D898" s="3"/>
      <c r="E898" s="40"/>
      <c r="F898" s="125"/>
      <c r="G898" s="40"/>
      <c r="H898" s="58"/>
      <c r="I898" s="58"/>
      <c r="J898" s="58"/>
      <c r="K898" s="40"/>
      <c r="L898" s="58"/>
      <c r="M898" s="3"/>
      <c r="N898" s="3"/>
    </row>
    <row r="899" spans="2:14" x14ac:dyDescent="0.25">
      <c r="B899" s="1"/>
      <c r="C899" s="2"/>
      <c r="D899" s="3"/>
      <c r="E899" s="40"/>
      <c r="F899" s="125"/>
      <c r="G899" s="40"/>
      <c r="H899" s="58"/>
      <c r="I899" s="58"/>
      <c r="J899" s="58"/>
      <c r="K899" s="40"/>
      <c r="L899" s="58"/>
      <c r="M899" s="3"/>
      <c r="N899" s="3"/>
    </row>
    <row r="900" spans="2:14" x14ac:dyDescent="0.25">
      <c r="B900" s="1"/>
      <c r="C900" s="2"/>
      <c r="D900" s="3"/>
      <c r="E900" s="40"/>
      <c r="F900" s="125"/>
      <c r="G900" s="40"/>
      <c r="H900" s="58"/>
      <c r="I900" s="58"/>
      <c r="J900" s="58"/>
      <c r="K900" s="40"/>
      <c r="L900" s="58"/>
      <c r="M900" s="3"/>
      <c r="N900" s="3"/>
    </row>
    <row r="901" spans="2:14" x14ac:dyDescent="0.25">
      <c r="B901" s="1"/>
      <c r="C901" s="2"/>
      <c r="D901" s="3"/>
      <c r="E901" s="40"/>
      <c r="F901" s="125"/>
      <c r="G901" s="40"/>
      <c r="H901" s="58"/>
      <c r="I901" s="58"/>
      <c r="J901" s="58"/>
      <c r="K901" s="40"/>
      <c r="L901" s="58"/>
      <c r="M901" s="3"/>
      <c r="N901" s="3"/>
    </row>
    <row r="902" spans="2:14" x14ac:dyDescent="0.25">
      <c r="B902" s="1"/>
      <c r="C902" s="2"/>
      <c r="D902" s="3"/>
      <c r="E902" s="40"/>
      <c r="F902" s="125"/>
      <c r="G902" s="40"/>
      <c r="H902" s="58"/>
      <c r="I902" s="58"/>
      <c r="J902" s="58"/>
      <c r="K902" s="40"/>
      <c r="L902" s="58"/>
      <c r="M902" s="3"/>
      <c r="N902" s="3"/>
    </row>
    <row r="903" spans="2:14" x14ac:dyDescent="0.25">
      <c r="B903" s="1"/>
      <c r="C903" s="2"/>
      <c r="D903" s="3"/>
      <c r="E903" s="40"/>
      <c r="F903" s="125"/>
      <c r="G903" s="40"/>
      <c r="H903" s="58"/>
      <c r="I903" s="58"/>
      <c r="J903" s="58"/>
      <c r="K903" s="40"/>
      <c r="L903" s="58"/>
      <c r="M903" s="3"/>
      <c r="N903" s="3"/>
    </row>
    <row r="904" spans="2:14" x14ac:dyDescent="0.25">
      <c r="B904" s="1"/>
      <c r="C904" s="2"/>
      <c r="D904" s="3"/>
      <c r="E904" s="40"/>
      <c r="F904" s="125"/>
      <c r="G904" s="40"/>
      <c r="H904" s="58"/>
      <c r="I904" s="58"/>
      <c r="J904" s="58"/>
      <c r="K904" s="40"/>
      <c r="L904" s="58"/>
      <c r="M904" s="3"/>
      <c r="N904" s="3"/>
    </row>
    <row r="905" spans="2:14" x14ac:dyDescent="0.25">
      <c r="B905" s="1"/>
      <c r="C905" s="2"/>
      <c r="D905" s="3"/>
      <c r="E905" s="40"/>
      <c r="F905" s="125"/>
      <c r="G905" s="40"/>
      <c r="H905" s="58"/>
      <c r="I905" s="58"/>
      <c r="J905" s="58"/>
      <c r="K905" s="40"/>
      <c r="L905" s="58"/>
      <c r="M905" s="3"/>
      <c r="N905" s="3"/>
    </row>
    <row r="906" spans="2:14" x14ac:dyDescent="0.25">
      <c r="B906" s="1"/>
      <c r="C906" s="2"/>
      <c r="D906" s="3"/>
      <c r="E906" s="40"/>
      <c r="F906" s="125"/>
      <c r="G906" s="40"/>
      <c r="H906" s="58"/>
      <c r="I906" s="58"/>
      <c r="J906" s="58"/>
      <c r="K906" s="40"/>
      <c r="L906" s="58"/>
      <c r="M906" s="3"/>
      <c r="N906" s="3"/>
    </row>
    <row r="907" spans="2:14" x14ac:dyDescent="0.25">
      <c r="B907" s="1"/>
      <c r="C907" s="2"/>
      <c r="D907" s="3"/>
      <c r="E907" s="40"/>
      <c r="F907" s="125"/>
      <c r="G907" s="40"/>
      <c r="H907" s="58"/>
      <c r="I907" s="58"/>
      <c r="J907" s="58"/>
      <c r="K907" s="40"/>
      <c r="L907" s="58"/>
      <c r="M907" s="3"/>
      <c r="N907" s="3"/>
    </row>
    <row r="908" spans="2:14" x14ac:dyDescent="0.25">
      <c r="B908" s="1"/>
      <c r="C908" s="2"/>
      <c r="D908" s="3"/>
      <c r="E908" s="40"/>
      <c r="F908" s="125"/>
      <c r="G908" s="40"/>
      <c r="H908" s="58"/>
      <c r="I908" s="58"/>
      <c r="J908" s="58"/>
      <c r="K908" s="40"/>
      <c r="L908" s="58"/>
      <c r="M908" s="3"/>
      <c r="N908" s="3"/>
    </row>
    <row r="909" spans="2:14" x14ac:dyDescent="0.25">
      <c r="B909" s="1"/>
      <c r="C909" s="2"/>
      <c r="D909" s="3"/>
      <c r="E909" s="40"/>
      <c r="F909" s="125"/>
      <c r="G909" s="40"/>
      <c r="H909" s="58"/>
      <c r="I909" s="58"/>
      <c r="J909" s="58"/>
      <c r="K909" s="40"/>
      <c r="L909" s="58"/>
      <c r="M909" s="3"/>
      <c r="N909" s="3"/>
    </row>
    <row r="910" spans="2:14" x14ac:dyDescent="0.25">
      <c r="B910" s="1"/>
      <c r="C910" s="2"/>
      <c r="D910" s="3"/>
      <c r="E910" s="40"/>
      <c r="F910" s="125"/>
      <c r="G910" s="40"/>
      <c r="H910" s="58"/>
      <c r="I910" s="58"/>
      <c r="J910" s="58"/>
      <c r="K910" s="40"/>
      <c r="L910" s="58"/>
      <c r="M910" s="3"/>
      <c r="N910" s="3"/>
    </row>
    <row r="911" spans="2:14" x14ac:dyDescent="0.25">
      <c r="B911" s="1"/>
      <c r="C911" s="2"/>
      <c r="D911" s="3"/>
      <c r="E911" s="40"/>
      <c r="F911" s="125"/>
      <c r="G911" s="40"/>
      <c r="H911" s="58"/>
      <c r="I911" s="58"/>
      <c r="J911" s="58"/>
      <c r="K911" s="40"/>
      <c r="L911" s="58"/>
      <c r="M911" s="3"/>
      <c r="N911" s="3"/>
    </row>
    <row r="912" spans="2:14" x14ac:dyDescent="0.25">
      <c r="B912" s="1"/>
      <c r="C912" s="2"/>
      <c r="D912" s="3"/>
      <c r="E912" s="40"/>
      <c r="F912" s="125"/>
      <c r="G912" s="40"/>
      <c r="H912" s="58"/>
      <c r="I912" s="58"/>
      <c r="J912" s="58"/>
      <c r="K912" s="40"/>
      <c r="L912" s="58"/>
      <c r="M912" s="3"/>
      <c r="N912" s="3"/>
    </row>
    <row r="913" spans="2:14" x14ac:dyDescent="0.25">
      <c r="B913" s="1"/>
      <c r="C913" s="2"/>
      <c r="D913" s="3"/>
      <c r="E913" s="40"/>
      <c r="F913" s="125"/>
      <c r="G913" s="40"/>
      <c r="H913" s="58"/>
      <c r="I913" s="58"/>
      <c r="J913" s="58"/>
      <c r="K913" s="40"/>
      <c r="L913" s="58"/>
      <c r="M913" s="3"/>
      <c r="N913" s="3"/>
    </row>
    <row r="914" spans="2:14" x14ac:dyDescent="0.25">
      <c r="B914" s="1"/>
      <c r="C914" s="2"/>
      <c r="D914" s="3"/>
      <c r="E914" s="40"/>
      <c r="F914" s="125"/>
      <c r="G914" s="40"/>
      <c r="H914" s="58"/>
      <c r="I914" s="58"/>
      <c r="J914" s="58"/>
      <c r="K914" s="40"/>
      <c r="L914" s="58"/>
      <c r="M914" s="3"/>
      <c r="N914" s="3"/>
    </row>
    <row r="915" spans="2:14" x14ac:dyDescent="0.25">
      <c r="B915" s="1"/>
      <c r="C915" s="2"/>
      <c r="D915" s="3"/>
      <c r="E915" s="40"/>
      <c r="F915" s="125"/>
      <c r="G915" s="40"/>
      <c r="H915" s="58"/>
      <c r="I915" s="58"/>
      <c r="J915" s="58"/>
      <c r="K915" s="40"/>
      <c r="L915" s="58"/>
      <c r="M915" s="3"/>
      <c r="N915" s="3"/>
    </row>
    <row r="916" spans="2:14" x14ac:dyDescent="0.25">
      <c r="B916" s="1"/>
      <c r="C916" s="2"/>
      <c r="D916" s="3"/>
      <c r="E916" s="40"/>
      <c r="F916" s="125"/>
      <c r="G916" s="40"/>
      <c r="H916" s="58"/>
      <c r="I916" s="58"/>
      <c r="J916" s="58"/>
      <c r="K916" s="40"/>
      <c r="L916" s="58"/>
      <c r="M916" s="3"/>
      <c r="N916" s="3"/>
    </row>
    <row r="917" spans="2:14" x14ac:dyDescent="0.25">
      <c r="B917" s="1"/>
      <c r="C917" s="2"/>
      <c r="D917" s="3"/>
      <c r="E917" s="40"/>
      <c r="F917" s="125"/>
      <c r="G917" s="40"/>
      <c r="H917" s="58"/>
      <c r="I917" s="58"/>
      <c r="J917" s="58"/>
      <c r="K917" s="40"/>
      <c r="L917" s="58"/>
      <c r="M917" s="3"/>
      <c r="N917" s="3"/>
    </row>
    <row r="918" spans="2:14" x14ac:dyDescent="0.25">
      <c r="B918" s="1"/>
      <c r="C918" s="2"/>
      <c r="D918" s="3"/>
      <c r="E918" s="40"/>
      <c r="F918" s="125"/>
      <c r="G918" s="40"/>
      <c r="H918" s="58"/>
      <c r="I918" s="58"/>
      <c r="J918" s="58"/>
      <c r="K918" s="40"/>
      <c r="L918" s="58"/>
      <c r="M918" s="3"/>
      <c r="N918" s="3"/>
    </row>
    <row r="919" spans="2:14" x14ac:dyDescent="0.25">
      <c r="B919" s="1"/>
      <c r="C919" s="2"/>
      <c r="D919" s="3"/>
      <c r="E919" s="40"/>
      <c r="F919" s="125"/>
      <c r="G919" s="40"/>
      <c r="H919" s="58"/>
      <c r="I919" s="58"/>
      <c r="J919" s="58"/>
      <c r="K919" s="40"/>
      <c r="L919" s="58"/>
      <c r="M919" s="3"/>
      <c r="N919" s="3"/>
    </row>
    <row r="920" spans="2:14" x14ac:dyDescent="0.25">
      <c r="B920" s="1"/>
      <c r="C920" s="2"/>
      <c r="D920" s="3"/>
      <c r="E920" s="40"/>
      <c r="F920" s="125"/>
      <c r="G920" s="40"/>
      <c r="H920" s="58"/>
      <c r="I920" s="58"/>
      <c r="J920" s="58"/>
      <c r="K920" s="40"/>
      <c r="L920" s="58"/>
      <c r="M920" s="3"/>
      <c r="N920" s="3"/>
    </row>
    <row r="921" spans="2:14" x14ac:dyDescent="0.25">
      <c r="B921" s="1"/>
      <c r="C921" s="2"/>
      <c r="D921" s="3"/>
      <c r="E921" s="40"/>
      <c r="F921" s="125"/>
      <c r="G921" s="40"/>
      <c r="H921" s="58"/>
      <c r="I921" s="58"/>
      <c r="J921" s="58"/>
      <c r="K921" s="40"/>
      <c r="L921" s="58"/>
      <c r="M921" s="3"/>
      <c r="N921" s="3"/>
    </row>
    <row r="922" spans="2:14" x14ac:dyDescent="0.25">
      <c r="B922" s="1"/>
      <c r="C922" s="2"/>
      <c r="D922" s="3"/>
      <c r="E922" s="40"/>
      <c r="F922" s="125"/>
      <c r="G922" s="40"/>
      <c r="H922" s="58"/>
      <c r="I922" s="58"/>
      <c r="J922" s="58"/>
      <c r="K922" s="40"/>
      <c r="L922" s="58"/>
      <c r="M922" s="3"/>
      <c r="N922" s="3"/>
    </row>
    <row r="923" spans="2:14" x14ac:dyDescent="0.25">
      <c r="B923" s="1"/>
      <c r="C923" s="2"/>
      <c r="D923" s="3"/>
      <c r="E923" s="40"/>
      <c r="F923" s="125"/>
      <c r="G923" s="40"/>
      <c r="H923" s="58"/>
      <c r="I923" s="58"/>
      <c r="J923" s="58"/>
      <c r="K923" s="40"/>
      <c r="L923" s="58"/>
      <c r="M923" s="3"/>
      <c r="N923" s="3"/>
    </row>
    <row r="924" spans="2:14" x14ac:dyDescent="0.25">
      <c r="B924" s="1"/>
      <c r="C924" s="2"/>
      <c r="D924" s="3"/>
      <c r="E924" s="40"/>
      <c r="F924" s="125"/>
      <c r="G924" s="40"/>
      <c r="H924" s="58"/>
      <c r="I924" s="58"/>
      <c r="J924" s="58"/>
      <c r="K924" s="40"/>
      <c r="L924" s="58"/>
      <c r="M924" s="3"/>
      <c r="N924" s="3"/>
    </row>
    <row r="925" spans="2:14" x14ac:dyDescent="0.25">
      <c r="B925" s="1"/>
      <c r="C925" s="2"/>
      <c r="D925" s="3"/>
      <c r="E925" s="40"/>
      <c r="F925" s="125"/>
      <c r="G925" s="40"/>
      <c r="H925" s="58"/>
      <c r="I925" s="58"/>
      <c r="J925" s="58"/>
      <c r="K925" s="40"/>
      <c r="L925" s="58"/>
      <c r="M925" s="3"/>
      <c r="N925" s="3"/>
    </row>
    <row r="926" spans="2:14" x14ac:dyDescent="0.25">
      <c r="B926" s="1"/>
      <c r="C926" s="2"/>
      <c r="D926" s="3"/>
      <c r="E926" s="40"/>
      <c r="F926" s="125"/>
      <c r="G926" s="40"/>
      <c r="H926" s="58"/>
      <c r="I926" s="58"/>
      <c r="J926" s="58"/>
      <c r="K926" s="40"/>
      <c r="L926" s="58"/>
      <c r="M926" s="3"/>
      <c r="N926" s="3"/>
    </row>
    <row r="927" spans="2:14" x14ac:dyDescent="0.25">
      <c r="B927" s="1"/>
      <c r="C927" s="2"/>
      <c r="D927" s="3"/>
      <c r="E927" s="40"/>
      <c r="F927" s="125"/>
      <c r="G927" s="40"/>
      <c r="H927" s="58"/>
      <c r="I927" s="58"/>
      <c r="J927" s="58"/>
      <c r="K927" s="40"/>
      <c r="L927" s="58"/>
      <c r="M927" s="3"/>
      <c r="N927" s="3"/>
    </row>
    <row r="928" spans="2:14" x14ac:dyDescent="0.25">
      <c r="B928" s="1"/>
      <c r="C928" s="2"/>
      <c r="D928" s="3"/>
      <c r="E928" s="40"/>
      <c r="F928" s="125"/>
      <c r="G928" s="40"/>
      <c r="H928" s="58"/>
      <c r="I928" s="58"/>
      <c r="J928" s="58"/>
      <c r="K928" s="40"/>
      <c r="L928" s="58"/>
      <c r="M928" s="3"/>
      <c r="N928" s="3"/>
    </row>
    <row r="929" spans="2:14" x14ac:dyDescent="0.25">
      <c r="B929" s="1"/>
      <c r="C929" s="2"/>
      <c r="D929" s="3"/>
      <c r="E929" s="40"/>
      <c r="F929" s="125"/>
      <c r="G929" s="40"/>
      <c r="H929" s="58"/>
      <c r="I929" s="58"/>
      <c r="J929" s="58"/>
      <c r="K929" s="40"/>
      <c r="L929" s="58"/>
      <c r="M929" s="3"/>
      <c r="N929" s="3"/>
    </row>
    <row r="930" spans="2:14" x14ac:dyDescent="0.25">
      <c r="B930" s="1"/>
      <c r="C930" s="2"/>
      <c r="D930" s="3"/>
      <c r="E930" s="40"/>
      <c r="F930" s="125"/>
      <c r="G930" s="40"/>
      <c r="H930" s="58"/>
      <c r="I930" s="58"/>
      <c r="J930" s="58"/>
      <c r="K930" s="40"/>
      <c r="L930" s="58"/>
      <c r="M930" s="3"/>
      <c r="N930" s="3"/>
    </row>
    <row r="931" spans="2:14" x14ac:dyDescent="0.25">
      <c r="B931" s="1"/>
      <c r="C931" s="2"/>
      <c r="D931" s="3"/>
      <c r="E931" s="40"/>
      <c r="F931" s="125"/>
      <c r="G931" s="40"/>
      <c r="H931" s="58"/>
      <c r="I931" s="58"/>
      <c r="J931" s="58"/>
      <c r="K931" s="40"/>
      <c r="L931" s="58"/>
      <c r="M931" s="3"/>
      <c r="N931" s="3"/>
    </row>
    <row r="932" spans="2:14" x14ac:dyDescent="0.25">
      <c r="B932" s="1"/>
      <c r="C932" s="2"/>
      <c r="D932" s="3"/>
      <c r="E932" s="40"/>
      <c r="F932" s="125"/>
      <c r="G932" s="40"/>
      <c r="H932" s="58"/>
      <c r="I932" s="58"/>
      <c r="J932" s="58"/>
      <c r="K932" s="40"/>
      <c r="L932" s="58"/>
      <c r="M932" s="3"/>
      <c r="N932" s="3"/>
    </row>
    <row r="933" spans="2:14" x14ac:dyDescent="0.25">
      <c r="B933" s="1"/>
      <c r="C933" s="2"/>
      <c r="D933" s="3"/>
      <c r="E933" s="40"/>
      <c r="F933" s="125"/>
      <c r="G933" s="40"/>
      <c r="H933" s="58"/>
      <c r="I933" s="58"/>
      <c r="J933" s="58"/>
      <c r="K933" s="40"/>
      <c r="L933" s="58"/>
      <c r="M933" s="3"/>
      <c r="N933" s="3"/>
    </row>
    <row r="934" spans="2:14" x14ac:dyDescent="0.25">
      <c r="B934" s="1"/>
      <c r="C934" s="2"/>
      <c r="D934" s="3"/>
      <c r="E934" s="40"/>
      <c r="F934" s="125"/>
      <c r="G934" s="40"/>
      <c r="H934" s="58"/>
      <c r="I934" s="58"/>
      <c r="J934" s="58"/>
      <c r="K934" s="40"/>
      <c r="L934" s="58"/>
      <c r="M934" s="3"/>
      <c r="N934" s="3"/>
    </row>
    <row r="935" spans="2:14" x14ac:dyDescent="0.25">
      <c r="B935" s="1"/>
      <c r="C935" s="2"/>
      <c r="D935" s="3"/>
      <c r="E935" s="40"/>
      <c r="F935" s="125"/>
      <c r="G935" s="40"/>
      <c r="H935" s="58"/>
      <c r="I935" s="58"/>
      <c r="J935" s="58"/>
      <c r="K935" s="40"/>
      <c r="L935" s="58"/>
      <c r="M935" s="3"/>
      <c r="N935" s="3"/>
    </row>
    <row r="936" spans="2:14" x14ac:dyDescent="0.25">
      <c r="B936" s="1"/>
      <c r="C936" s="2"/>
      <c r="D936" s="3"/>
      <c r="E936" s="40"/>
      <c r="F936" s="125"/>
      <c r="G936" s="40"/>
      <c r="H936" s="58"/>
      <c r="I936" s="58"/>
      <c r="J936" s="58"/>
      <c r="K936" s="40"/>
      <c r="L936" s="58"/>
      <c r="M936" s="3"/>
      <c r="N936" s="3"/>
    </row>
    <row r="937" spans="2:14" x14ac:dyDescent="0.25">
      <c r="B937" s="1"/>
      <c r="C937" s="2"/>
      <c r="D937" s="3"/>
      <c r="E937" s="40"/>
      <c r="F937" s="125"/>
      <c r="G937" s="40"/>
      <c r="H937" s="58"/>
      <c r="I937" s="58"/>
      <c r="J937" s="58"/>
      <c r="K937" s="40"/>
      <c r="L937" s="58"/>
      <c r="M937" s="3"/>
      <c r="N937" s="3"/>
    </row>
    <row r="938" spans="2:14" x14ac:dyDescent="0.25">
      <c r="B938" s="1"/>
      <c r="C938" s="2"/>
      <c r="D938" s="3"/>
      <c r="E938" s="40"/>
      <c r="F938" s="125"/>
      <c r="G938" s="40"/>
      <c r="H938" s="58"/>
      <c r="I938" s="58"/>
      <c r="J938" s="58"/>
      <c r="K938" s="40"/>
      <c r="L938" s="58"/>
      <c r="M938" s="3"/>
      <c r="N938" s="3"/>
    </row>
    <row r="939" spans="2:14" x14ac:dyDescent="0.25">
      <c r="B939" s="1"/>
      <c r="C939" s="2"/>
      <c r="D939" s="3"/>
      <c r="E939" s="40"/>
      <c r="F939" s="125"/>
      <c r="G939" s="40"/>
      <c r="H939" s="58"/>
      <c r="I939" s="58"/>
      <c r="J939" s="58"/>
      <c r="K939" s="40"/>
      <c r="L939" s="58"/>
      <c r="M939" s="3"/>
      <c r="N939" s="3"/>
    </row>
    <row r="940" spans="2:14" x14ac:dyDescent="0.25">
      <c r="B940" s="1"/>
      <c r="C940" s="2"/>
      <c r="D940" s="3"/>
      <c r="E940" s="40"/>
      <c r="F940" s="125"/>
      <c r="G940" s="40"/>
      <c r="H940" s="58"/>
      <c r="I940" s="58"/>
      <c r="J940" s="58"/>
      <c r="K940" s="40"/>
      <c r="L940" s="58"/>
      <c r="M940" s="3"/>
      <c r="N940" s="3"/>
    </row>
    <row r="941" spans="2:14" x14ac:dyDescent="0.25">
      <c r="B941" s="1"/>
      <c r="C941" s="2"/>
      <c r="D941" s="3"/>
      <c r="E941" s="40"/>
      <c r="F941" s="125"/>
      <c r="G941" s="40"/>
      <c r="H941" s="58"/>
      <c r="I941" s="58"/>
      <c r="J941" s="58"/>
      <c r="K941" s="40"/>
      <c r="L941" s="58"/>
      <c r="M941" s="3"/>
      <c r="N941" s="3"/>
    </row>
    <row r="942" spans="2:14" x14ac:dyDescent="0.25">
      <c r="B942" s="1"/>
      <c r="C942" s="2"/>
      <c r="D942" s="3"/>
      <c r="E942" s="40"/>
      <c r="F942" s="125"/>
      <c r="G942" s="40"/>
      <c r="H942" s="58"/>
      <c r="I942" s="58"/>
      <c r="J942" s="58"/>
      <c r="K942" s="40"/>
      <c r="L942" s="58"/>
      <c r="M942" s="3"/>
      <c r="N942" s="3"/>
    </row>
    <row r="943" spans="2:14" x14ac:dyDescent="0.25">
      <c r="B943" s="1"/>
      <c r="C943" s="2"/>
      <c r="D943" s="3"/>
      <c r="E943" s="40"/>
      <c r="F943" s="125"/>
      <c r="G943" s="40"/>
      <c r="H943" s="58"/>
      <c r="I943" s="58"/>
      <c r="J943" s="58"/>
      <c r="K943" s="40"/>
      <c r="L943" s="58"/>
      <c r="M943" s="3"/>
      <c r="N943" s="3"/>
    </row>
    <row r="944" spans="2:14" x14ac:dyDescent="0.25">
      <c r="B944" s="1"/>
      <c r="C944" s="2"/>
      <c r="D944" s="3"/>
      <c r="E944" s="40"/>
      <c r="F944" s="125"/>
      <c r="G944" s="40"/>
      <c r="H944" s="58"/>
      <c r="I944" s="58"/>
      <c r="J944" s="58"/>
      <c r="K944" s="40"/>
      <c r="L944" s="58"/>
      <c r="M944" s="3"/>
      <c r="N944" s="3"/>
    </row>
    <row r="945" spans="2:14" x14ac:dyDescent="0.25">
      <c r="B945" s="1"/>
      <c r="C945" s="2"/>
      <c r="D945" s="3"/>
      <c r="E945" s="40"/>
      <c r="F945" s="125"/>
      <c r="G945" s="40"/>
      <c r="H945" s="58"/>
      <c r="I945" s="58"/>
      <c r="J945" s="58"/>
      <c r="K945" s="40"/>
      <c r="L945" s="58"/>
      <c r="M945" s="3"/>
      <c r="N945" s="3"/>
    </row>
    <row r="946" spans="2:14" x14ac:dyDescent="0.25">
      <c r="B946" s="1"/>
      <c r="C946" s="2"/>
      <c r="D946" s="3"/>
      <c r="E946" s="40"/>
      <c r="F946" s="125"/>
      <c r="G946" s="40"/>
      <c r="H946" s="58"/>
      <c r="I946" s="58"/>
      <c r="J946" s="58"/>
      <c r="K946" s="40"/>
      <c r="L946" s="58"/>
      <c r="M946" s="3"/>
      <c r="N946" s="3"/>
    </row>
    <row r="947" spans="2:14" x14ac:dyDescent="0.25">
      <c r="B947" s="1"/>
      <c r="C947" s="2"/>
      <c r="D947" s="3"/>
      <c r="E947" s="40"/>
      <c r="F947" s="125"/>
      <c r="G947" s="40"/>
      <c r="H947" s="58"/>
      <c r="I947" s="58"/>
      <c r="J947" s="58"/>
      <c r="K947" s="40"/>
      <c r="L947" s="58"/>
      <c r="M947" s="3"/>
      <c r="N947" s="3"/>
    </row>
    <row r="948" spans="2:14" x14ac:dyDescent="0.25">
      <c r="B948" s="1"/>
      <c r="C948" s="2"/>
      <c r="D948" s="3"/>
      <c r="E948" s="40"/>
      <c r="F948" s="125"/>
      <c r="G948" s="40"/>
      <c r="H948" s="58"/>
      <c r="I948" s="58"/>
      <c r="J948" s="58"/>
      <c r="K948" s="40"/>
      <c r="L948" s="58"/>
      <c r="M948" s="3"/>
      <c r="N948" s="3"/>
    </row>
    <row r="949" spans="2:14" x14ac:dyDescent="0.25">
      <c r="B949" s="1"/>
      <c r="C949" s="2"/>
      <c r="D949" s="3"/>
      <c r="E949" s="40"/>
      <c r="F949" s="125"/>
      <c r="G949" s="40"/>
      <c r="H949" s="58"/>
      <c r="I949" s="58"/>
      <c r="J949" s="58"/>
      <c r="K949" s="40"/>
      <c r="L949" s="58"/>
      <c r="M949" s="3"/>
      <c r="N949" s="3"/>
    </row>
    <row r="950" spans="2:14" x14ac:dyDescent="0.25">
      <c r="B950" s="1"/>
      <c r="C950" s="2"/>
      <c r="D950" s="3"/>
      <c r="E950" s="40"/>
      <c r="F950" s="125"/>
      <c r="G950" s="40"/>
      <c r="H950" s="58"/>
      <c r="I950" s="58"/>
      <c r="J950" s="58"/>
      <c r="K950" s="40"/>
      <c r="L950" s="58"/>
      <c r="M950" s="3"/>
      <c r="N950" s="3"/>
    </row>
    <row r="951" spans="2:14" x14ac:dyDescent="0.25">
      <c r="B951" s="1"/>
      <c r="C951" s="2"/>
      <c r="D951" s="3"/>
      <c r="E951" s="40"/>
      <c r="F951" s="125"/>
      <c r="G951" s="40"/>
      <c r="H951" s="58"/>
      <c r="I951" s="58"/>
      <c r="J951" s="58"/>
      <c r="K951" s="40"/>
      <c r="L951" s="58"/>
      <c r="M951" s="3"/>
      <c r="N951" s="3"/>
    </row>
    <row r="952" spans="2:14" x14ac:dyDescent="0.25">
      <c r="B952" s="1"/>
      <c r="C952" s="2"/>
      <c r="D952" s="3"/>
      <c r="E952" s="40"/>
      <c r="F952" s="125"/>
      <c r="G952" s="40"/>
      <c r="H952" s="58"/>
      <c r="I952" s="58"/>
      <c r="J952" s="58"/>
      <c r="K952" s="40"/>
      <c r="L952" s="58"/>
      <c r="M952" s="3"/>
      <c r="N952" s="3"/>
    </row>
    <row r="953" spans="2:14" x14ac:dyDescent="0.25">
      <c r="B953" s="1"/>
      <c r="C953" s="2"/>
      <c r="D953" s="3"/>
      <c r="E953" s="40"/>
      <c r="F953" s="125"/>
      <c r="G953" s="40"/>
      <c r="H953" s="58"/>
      <c r="I953" s="58"/>
      <c r="J953" s="58"/>
      <c r="K953" s="40"/>
      <c r="L953" s="58"/>
      <c r="M953" s="3"/>
      <c r="N953" s="3"/>
    </row>
    <row r="954" spans="2:14" x14ac:dyDescent="0.25">
      <c r="B954" s="1"/>
      <c r="C954" s="2"/>
      <c r="D954" s="3"/>
      <c r="E954" s="40"/>
      <c r="F954" s="125"/>
      <c r="G954" s="40"/>
      <c r="H954" s="58"/>
      <c r="I954" s="58"/>
      <c r="J954" s="58"/>
      <c r="K954" s="40"/>
      <c r="L954" s="58"/>
      <c r="M954" s="3"/>
      <c r="N954" s="3"/>
    </row>
    <row r="955" spans="2:14" x14ac:dyDescent="0.25">
      <c r="B955" s="1"/>
      <c r="C955" s="2"/>
      <c r="D955" s="3"/>
      <c r="E955" s="40"/>
      <c r="F955" s="125"/>
      <c r="G955" s="40"/>
      <c r="H955" s="58"/>
      <c r="I955" s="58"/>
      <c r="J955" s="58"/>
      <c r="K955" s="40"/>
      <c r="L955" s="58"/>
      <c r="M955" s="3"/>
      <c r="N955" s="3"/>
    </row>
    <row r="956" spans="2:14" x14ac:dyDescent="0.25">
      <c r="B956" s="1"/>
      <c r="C956" s="2"/>
      <c r="D956" s="3"/>
      <c r="E956" s="40"/>
      <c r="F956" s="125"/>
      <c r="G956" s="40"/>
      <c r="H956" s="58"/>
      <c r="I956" s="58"/>
      <c r="J956" s="58"/>
      <c r="K956" s="40"/>
      <c r="L956" s="58"/>
      <c r="M956" s="3"/>
      <c r="N956" s="3"/>
    </row>
    <row r="957" spans="2:14" x14ac:dyDescent="0.25">
      <c r="B957" s="1"/>
      <c r="C957" s="2"/>
      <c r="D957" s="3"/>
      <c r="E957" s="40"/>
      <c r="F957" s="125"/>
      <c r="G957" s="40"/>
      <c r="H957" s="58"/>
      <c r="I957" s="58"/>
      <c r="J957" s="58"/>
      <c r="K957" s="40"/>
      <c r="L957" s="58"/>
      <c r="M957" s="3"/>
      <c r="N957" s="3"/>
    </row>
    <row r="958" spans="2:14" x14ac:dyDescent="0.25">
      <c r="B958" s="1"/>
      <c r="C958" s="2"/>
      <c r="D958" s="3"/>
      <c r="E958" s="40"/>
      <c r="F958" s="125"/>
      <c r="G958" s="40"/>
      <c r="H958" s="58"/>
      <c r="I958" s="58"/>
      <c r="J958" s="58"/>
      <c r="K958" s="40"/>
      <c r="L958" s="58"/>
      <c r="M958" s="3"/>
      <c r="N958" s="3"/>
    </row>
    <row r="959" spans="2:14" x14ac:dyDescent="0.25">
      <c r="B959" s="1"/>
      <c r="C959" s="2"/>
      <c r="D959" s="3"/>
      <c r="E959" s="40"/>
      <c r="F959" s="125"/>
      <c r="G959" s="40"/>
      <c r="H959" s="58"/>
      <c r="I959" s="58"/>
      <c r="J959" s="58"/>
      <c r="K959" s="40"/>
      <c r="L959" s="58"/>
      <c r="M959" s="3"/>
      <c r="N959" s="3"/>
    </row>
    <row r="960" spans="2:14" x14ac:dyDescent="0.25">
      <c r="B960" s="1"/>
      <c r="C960" s="2"/>
      <c r="D960" s="3"/>
      <c r="E960" s="40"/>
      <c r="F960" s="125"/>
      <c r="G960" s="40"/>
      <c r="H960" s="58"/>
      <c r="I960" s="58"/>
      <c r="J960" s="58"/>
      <c r="K960" s="40"/>
      <c r="L960" s="58"/>
      <c r="M960" s="3"/>
      <c r="N960" s="3"/>
    </row>
    <row r="961" spans="2:14" x14ac:dyDescent="0.25">
      <c r="B961" s="1"/>
      <c r="C961" s="2"/>
      <c r="D961" s="3"/>
      <c r="E961" s="40"/>
      <c r="F961" s="125"/>
      <c r="G961" s="40"/>
      <c r="H961" s="58"/>
      <c r="I961" s="58"/>
      <c r="J961" s="58"/>
      <c r="K961" s="40"/>
      <c r="L961" s="58"/>
      <c r="M961" s="3"/>
      <c r="N961" s="3"/>
    </row>
    <row r="962" spans="2:14" x14ac:dyDescent="0.25">
      <c r="B962" s="1"/>
      <c r="C962" s="2"/>
      <c r="D962" s="3"/>
      <c r="E962" s="40"/>
      <c r="F962" s="125"/>
      <c r="G962" s="40"/>
      <c r="H962" s="58"/>
      <c r="I962" s="58"/>
      <c r="J962" s="58"/>
      <c r="K962" s="40"/>
      <c r="L962" s="58"/>
      <c r="M962" s="3"/>
      <c r="N962" s="3"/>
    </row>
    <row r="963" spans="2:14" x14ac:dyDescent="0.25">
      <c r="B963" s="1"/>
      <c r="C963" s="2"/>
      <c r="D963" s="3"/>
      <c r="E963" s="40"/>
      <c r="F963" s="125"/>
      <c r="G963" s="40"/>
      <c r="H963" s="58"/>
      <c r="I963" s="58"/>
      <c r="J963" s="58"/>
      <c r="K963" s="40"/>
      <c r="L963" s="58"/>
      <c r="M963" s="3"/>
      <c r="N963" s="3"/>
    </row>
    <row r="964" spans="2:14" x14ac:dyDescent="0.25">
      <c r="B964" s="1"/>
      <c r="C964" s="2"/>
      <c r="D964" s="3"/>
      <c r="E964" s="40"/>
      <c r="F964" s="125"/>
      <c r="G964" s="40"/>
      <c r="H964" s="58"/>
      <c r="I964" s="58"/>
      <c r="J964" s="58"/>
      <c r="K964" s="40"/>
      <c r="L964" s="58"/>
      <c r="M964" s="3"/>
      <c r="N964" s="3"/>
    </row>
    <row r="965" spans="2:14" x14ac:dyDescent="0.25">
      <c r="B965" s="1"/>
      <c r="C965" s="2"/>
      <c r="D965" s="3"/>
      <c r="E965" s="40"/>
      <c r="F965" s="125"/>
      <c r="G965" s="40"/>
      <c r="H965" s="58"/>
      <c r="I965" s="58"/>
      <c r="J965" s="58"/>
      <c r="K965" s="40"/>
      <c r="L965" s="58"/>
      <c r="M965" s="3"/>
      <c r="N965" s="3"/>
    </row>
    <row r="966" spans="2:14" x14ac:dyDescent="0.25">
      <c r="B966" s="1"/>
      <c r="C966" s="2"/>
      <c r="D966" s="3"/>
      <c r="E966" s="40"/>
      <c r="F966" s="125"/>
      <c r="G966" s="40"/>
      <c r="H966" s="58"/>
      <c r="I966" s="58"/>
      <c r="J966" s="58"/>
      <c r="K966" s="40"/>
      <c r="L966" s="58"/>
      <c r="M966" s="3"/>
      <c r="N966" s="3"/>
    </row>
    <row r="967" spans="2:14" x14ac:dyDescent="0.25">
      <c r="B967" s="1"/>
      <c r="C967" s="2"/>
      <c r="D967" s="3"/>
      <c r="E967" s="40"/>
      <c r="F967" s="125"/>
      <c r="G967" s="40"/>
      <c r="H967" s="58"/>
      <c r="I967" s="58"/>
      <c r="J967" s="58"/>
      <c r="K967" s="40"/>
      <c r="L967" s="58"/>
      <c r="M967" s="3"/>
      <c r="N967" s="3"/>
    </row>
    <row r="968" spans="2:14" x14ac:dyDescent="0.25">
      <c r="B968" s="1"/>
      <c r="C968" s="2"/>
      <c r="D968" s="3"/>
      <c r="E968" s="40"/>
      <c r="F968" s="125"/>
      <c r="G968" s="40"/>
      <c r="H968" s="58"/>
      <c r="I968" s="58"/>
      <c r="J968" s="58"/>
      <c r="K968" s="40"/>
      <c r="L968" s="58"/>
      <c r="M968" s="3"/>
      <c r="N968" s="3"/>
    </row>
    <row r="969" spans="2:14" x14ac:dyDescent="0.25">
      <c r="B969" s="1"/>
      <c r="C969" s="2"/>
      <c r="D969" s="3"/>
      <c r="E969" s="40"/>
      <c r="F969" s="125"/>
      <c r="G969" s="40"/>
      <c r="H969" s="58"/>
      <c r="I969" s="58"/>
      <c r="J969" s="58"/>
      <c r="K969" s="40"/>
      <c r="L969" s="58"/>
      <c r="M969" s="3"/>
      <c r="N969" s="3"/>
    </row>
    <row r="970" spans="2:14" x14ac:dyDescent="0.25">
      <c r="B970" s="1"/>
      <c r="C970" s="2"/>
      <c r="D970" s="3"/>
      <c r="E970" s="40"/>
      <c r="F970" s="125"/>
      <c r="G970" s="40"/>
      <c r="H970" s="58"/>
      <c r="I970" s="58"/>
      <c r="J970" s="58"/>
      <c r="K970" s="40"/>
      <c r="L970" s="58"/>
      <c r="M970" s="3"/>
      <c r="N970" s="3"/>
    </row>
    <row r="971" spans="2:14" x14ac:dyDescent="0.25">
      <c r="B971" s="1"/>
      <c r="C971" s="2"/>
      <c r="D971" s="3"/>
      <c r="E971" s="40"/>
      <c r="F971" s="125"/>
      <c r="G971" s="40"/>
      <c r="H971" s="58"/>
      <c r="I971" s="58"/>
      <c r="J971" s="58"/>
      <c r="K971" s="40"/>
      <c r="L971" s="58"/>
      <c r="M971" s="3"/>
      <c r="N971" s="3"/>
    </row>
    <row r="972" spans="2:14" x14ac:dyDescent="0.25">
      <c r="B972" s="1"/>
      <c r="C972" s="2"/>
      <c r="D972" s="3"/>
      <c r="E972" s="40"/>
      <c r="F972" s="125"/>
      <c r="G972" s="40"/>
      <c r="H972" s="58"/>
      <c r="I972" s="58"/>
      <c r="J972" s="58"/>
      <c r="K972" s="40"/>
      <c r="L972" s="58"/>
      <c r="M972" s="3"/>
      <c r="N972" s="3"/>
    </row>
    <row r="973" spans="2:14" x14ac:dyDescent="0.25">
      <c r="B973" s="1"/>
      <c r="C973" s="2"/>
      <c r="D973" s="3"/>
      <c r="E973" s="40"/>
      <c r="F973" s="125"/>
      <c r="G973" s="40"/>
      <c r="H973" s="58"/>
      <c r="I973" s="58"/>
      <c r="J973" s="58"/>
      <c r="K973" s="40"/>
      <c r="L973" s="58"/>
      <c r="M973" s="3"/>
      <c r="N973" s="3"/>
    </row>
    <row r="974" spans="2:14" x14ac:dyDescent="0.25">
      <c r="B974" s="1"/>
      <c r="C974" s="2"/>
      <c r="D974" s="3"/>
      <c r="E974" s="40"/>
      <c r="F974" s="125"/>
      <c r="G974" s="40"/>
      <c r="H974" s="58"/>
      <c r="I974" s="58"/>
      <c r="J974" s="58"/>
      <c r="K974" s="40"/>
      <c r="L974" s="58"/>
      <c r="M974" s="3"/>
      <c r="N974" s="3"/>
    </row>
    <row r="975" spans="2:14" x14ac:dyDescent="0.25">
      <c r="B975" s="1"/>
      <c r="C975" s="2"/>
      <c r="D975" s="3"/>
      <c r="E975" s="40"/>
      <c r="F975" s="125"/>
      <c r="G975" s="40"/>
      <c r="H975" s="58"/>
      <c r="I975" s="58"/>
      <c r="J975" s="58"/>
      <c r="K975" s="40"/>
      <c r="L975" s="58"/>
      <c r="M975" s="3"/>
      <c r="N975" s="3"/>
    </row>
    <row r="976" spans="2:14" x14ac:dyDescent="0.25">
      <c r="B976" s="1"/>
      <c r="C976" s="2"/>
      <c r="D976" s="3"/>
      <c r="E976" s="40"/>
      <c r="F976" s="125"/>
      <c r="G976" s="40"/>
      <c r="H976" s="58"/>
      <c r="I976" s="58"/>
      <c r="J976" s="58"/>
      <c r="K976" s="40"/>
      <c r="L976" s="58"/>
      <c r="M976" s="3"/>
      <c r="N976" s="3"/>
    </row>
    <row r="977" spans="2:14" x14ac:dyDescent="0.25">
      <c r="B977" s="1"/>
      <c r="C977" s="2"/>
      <c r="D977" s="3"/>
      <c r="E977" s="40"/>
      <c r="F977" s="125"/>
      <c r="G977" s="40"/>
      <c r="H977" s="58"/>
      <c r="I977" s="58"/>
      <c r="J977" s="58"/>
      <c r="K977" s="40"/>
      <c r="L977" s="58"/>
      <c r="M977" s="3"/>
      <c r="N977" s="3"/>
    </row>
    <row r="978" spans="2:14" x14ac:dyDescent="0.25">
      <c r="B978" s="1"/>
      <c r="C978" s="2"/>
      <c r="D978" s="3"/>
      <c r="E978" s="40"/>
      <c r="F978" s="125"/>
      <c r="G978" s="40"/>
      <c r="H978" s="58"/>
      <c r="I978" s="58"/>
      <c r="J978" s="58"/>
      <c r="K978" s="40"/>
      <c r="L978" s="58"/>
      <c r="M978" s="3"/>
      <c r="N978" s="3"/>
    </row>
    <row r="979" spans="2:14" x14ac:dyDescent="0.25">
      <c r="B979" s="1"/>
      <c r="C979" s="2"/>
      <c r="D979" s="3"/>
      <c r="E979" s="40"/>
      <c r="F979" s="125"/>
      <c r="G979" s="40"/>
      <c r="H979" s="58"/>
      <c r="I979" s="58"/>
      <c r="J979" s="58"/>
      <c r="K979" s="40"/>
      <c r="L979" s="58"/>
      <c r="M979" s="3"/>
      <c r="N979" s="3"/>
    </row>
    <row r="980" spans="2:14" x14ac:dyDescent="0.25">
      <c r="B980" s="1"/>
      <c r="C980" s="2"/>
      <c r="D980" s="3"/>
      <c r="E980" s="40"/>
      <c r="F980" s="125"/>
      <c r="G980" s="40"/>
      <c r="H980" s="58"/>
      <c r="I980" s="58"/>
      <c r="J980" s="58"/>
      <c r="K980" s="40"/>
      <c r="L980" s="58"/>
      <c r="M980" s="3"/>
      <c r="N980" s="3"/>
    </row>
    <row r="981" spans="2:14" x14ac:dyDescent="0.25">
      <c r="B981" s="1"/>
      <c r="C981" s="2"/>
      <c r="D981" s="3"/>
      <c r="E981" s="40"/>
      <c r="F981" s="125"/>
      <c r="G981" s="40"/>
      <c r="H981" s="58"/>
      <c r="I981" s="58"/>
      <c r="J981" s="58"/>
      <c r="K981" s="40"/>
      <c r="L981" s="58"/>
      <c r="M981" s="3"/>
      <c r="N981" s="3"/>
    </row>
    <row r="982" spans="2:14" x14ac:dyDescent="0.25">
      <c r="B982" s="1"/>
      <c r="C982" s="2"/>
      <c r="D982" s="3"/>
      <c r="E982" s="40"/>
      <c r="F982" s="125"/>
      <c r="G982" s="40"/>
      <c r="H982" s="58"/>
      <c r="I982" s="58"/>
      <c r="J982" s="58"/>
      <c r="K982" s="40"/>
      <c r="L982" s="58"/>
      <c r="M982" s="3"/>
      <c r="N982" s="3"/>
    </row>
    <row r="983" spans="2:14" x14ac:dyDescent="0.25">
      <c r="B983" s="1"/>
      <c r="C983" s="2"/>
      <c r="D983" s="3"/>
      <c r="E983" s="40"/>
      <c r="F983" s="125"/>
      <c r="G983" s="40"/>
      <c r="H983" s="58"/>
      <c r="I983" s="58"/>
      <c r="J983" s="58"/>
      <c r="K983" s="40"/>
      <c r="L983" s="58"/>
      <c r="M983" s="3"/>
      <c r="N983" s="3"/>
    </row>
    <row r="984" spans="2:14" x14ac:dyDescent="0.25">
      <c r="B984" s="1"/>
      <c r="C984" s="2"/>
      <c r="D984" s="3"/>
      <c r="E984" s="40"/>
      <c r="F984" s="125"/>
      <c r="G984" s="40"/>
      <c r="H984" s="58"/>
      <c r="I984" s="58"/>
      <c r="J984" s="58"/>
      <c r="K984" s="40"/>
      <c r="L984" s="58"/>
      <c r="M984" s="3"/>
      <c r="N984" s="3"/>
    </row>
    <row r="985" spans="2:14" x14ac:dyDescent="0.25">
      <c r="B985" s="1"/>
      <c r="C985" s="2"/>
      <c r="D985" s="3"/>
      <c r="E985" s="40"/>
      <c r="F985" s="125"/>
      <c r="G985" s="40"/>
      <c r="H985" s="58"/>
      <c r="I985" s="58"/>
      <c r="J985" s="58"/>
      <c r="K985" s="40"/>
      <c r="L985" s="58"/>
      <c r="M985" s="3"/>
      <c r="N985" s="3"/>
    </row>
    <row r="986" spans="2:14" x14ac:dyDescent="0.25">
      <c r="B986" s="1"/>
      <c r="C986" s="2"/>
      <c r="D986" s="3"/>
      <c r="E986" s="40"/>
      <c r="F986" s="125"/>
      <c r="G986" s="40"/>
      <c r="H986" s="58"/>
      <c r="I986" s="58"/>
      <c r="J986" s="58"/>
      <c r="K986" s="40"/>
      <c r="L986" s="58"/>
      <c r="M986" s="3"/>
      <c r="N986" s="3"/>
    </row>
    <row r="987" spans="2:14" x14ac:dyDescent="0.25">
      <c r="B987" s="1"/>
      <c r="C987" s="2"/>
      <c r="D987" s="3"/>
      <c r="E987" s="40"/>
      <c r="F987" s="125"/>
      <c r="G987" s="40"/>
      <c r="H987" s="58"/>
      <c r="I987" s="58"/>
      <c r="J987" s="58"/>
      <c r="K987" s="40"/>
      <c r="L987" s="58"/>
      <c r="M987" s="3"/>
      <c r="N987" s="3"/>
    </row>
    <row r="988" spans="2:14" x14ac:dyDescent="0.25">
      <c r="B988" s="1"/>
      <c r="C988" s="2"/>
      <c r="D988" s="3"/>
      <c r="E988" s="40"/>
      <c r="F988" s="125"/>
      <c r="G988" s="40"/>
      <c r="H988" s="58"/>
      <c r="I988" s="58"/>
      <c r="J988" s="58"/>
      <c r="K988" s="40"/>
      <c r="L988" s="58"/>
      <c r="M988" s="3"/>
      <c r="N988" s="3"/>
    </row>
    <row r="989" spans="2:14" x14ac:dyDescent="0.25">
      <c r="B989" s="1"/>
      <c r="C989" s="2"/>
      <c r="D989" s="3"/>
      <c r="E989" s="40"/>
      <c r="F989" s="125"/>
      <c r="G989" s="40"/>
      <c r="H989" s="58"/>
      <c r="I989" s="58"/>
      <c r="J989" s="58"/>
      <c r="K989" s="40"/>
      <c r="L989" s="58"/>
      <c r="M989" s="3"/>
      <c r="N989" s="3"/>
    </row>
    <row r="990" spans="2:14" x14ac:dyDescent="0.25">
      <c r="B990" s="1"/>
      <c r="C990" s="2"/>
      <c r="D990" s="3"/>
      <c r="E990" s="40"/>
      <c r="F990" s="125"/>
      <c r="G990" s="40"/>
      <c r="H990" s="58"/>
      <c r="I990" s="58"/>
      <c r="J990" s="58"/>
      <c r="K990" s="40"/>
      <c r="L990" s="58"/>
      <c r="M990" s="3"/>
      <c r="N990" s="3"/>
    </row>
    <row r="991" spans="2:14" x14ac:dyDescent="0.25">
      <c r="B991" s="1"/>
      <c r="C991" s="2"/>
      <c r="D991" s="3"/>
      <c r="E991" s="40"/>
      <c r="F991" s="125"/>
      <c r="G991" s="40"/>
      <c r="H991" s="58"/>
      <c r="I991" s="58"/>
      <c r="J991" s="58"/>
      <c r="K991" s="40"/>
      <c r="L991" s="58"/>
      <c r="M991" s="3"/>
      <c r="N991" s="3"/>
    </row>
    <row r="992" spans="2:14" x14ac:dyDescent="0.25">
      <c r="B992" s="1"/>
      <c r="C992" s="2"/>
      <c r="D992" s="3"/>
      <c r="E992" s="40"/>
      <c r="F992" s="125"/>
      <c r="G992" s="40"/>
      <c r="H992" s="58"/>
      <c r="I992" s="58"/>
      <c r="J992" s="58"/>
      <c r="K992" s="40"/>
      <c r="L992" s="58"/>
      <c r="M992" s="3"/>
      <c r="N992" s="3"/>
    </row>
    <row r="993" spans="2:14" x14ac:dyDescent="0.25">
      <c r="B993" s="1"/>
      <c r="C993" s="2"/>
      <c r="D993" s="3"/>
      <c r="E993" s="40"/>
      <c r="F993" s="125"/>
      <c r="G993" s="40"/>
      <c r="H993" s="58"/>
      <c r="I993" s="58"/>
      <c r="J993" s="58"/>
      <c r="K993" s="40"/>
      <c r="L993" s="58"/>
      <c r="M993" s="3"/>
      <c r="N993" s="3"/>
    </row>
    <row r="994" spans="2:14" x14ac:dyDescent="0.25">
      <c r="B994" s="1"/>
      <c r="C994" s="2"/>
      <c r="D994" s="3"/>
      <c r="E994" s="40"/>
      <c r="F994" s="125"/>
      <c r="G994" s="40"/>
      <c r="H994" s="58"/>
      <c r="I994" s="58"/>
      <c r="J994" s="58"/>
      <c r="K994" s="40"/>
      <c r="L994" s="58"/>
      <c r="M994" s="3"/>
      <c r="N994" s="3"/>
    </row>
    <row r="995" spans="2:14" x14ac:dyDescent="0.25">
      <c r="B995" s="1"/>
      <c r="C995" s="2"/>
      <c r="D995" s="3"/>
      <c r="E995" s="40"/>
      <c r="F995" s="125"/>
      <c r="G995" s="40"/>
      <c r="H995" s="58"/>
      <c r="I995" s="58"/>
      <c r="J995" s="58"/>
      <c r="K995" s="40"/>
      <c r="L995" s="58"/>
      <c r="M995" s="3"/>
      <c r="N995" s="3"/>
    </row>
    <row r="996" spans="2:14" x14ac:dyDescent="0.25">
      <c r="B996" s="1"/>
      <c r="C996" s="2"/>
      <c r="D996" s="3"/>
      <c r="E996" s="40"/>
      <c r="F996" s="125"/>
      <c r="G996" s="40"/>
      <c r="H996" s="58"/>
      <c r="I996" s="58"/>
      <c r="J996" s="58"/>
      <c r="K996" s="40"/>
      <c r="L996" s="58"/>
      <c r="M996" s="3"/>
      <c r="N996" s="3"/>
    </row>
    <row r="997" spans="2:14" x14ac:dyDescent="0.25">
      <c r="B997" s="1"/>
      <c r="C997" s="2"/>
      <c r="D997" s="3"/>
      <c r="E997" s="40"/>
      <c r="F997" s="125"/>
      <c r="G997" s="40"/>
      <c r="H997" s="58"/>
      <c r="I997" s="58"/>
      <c r="J997" s="58"/>
      <c r="K997" s="40"/>
      <c r="L997" s="58"/>
      <c r="M997" s="3"/>
      <c r="N997" s="3"/>
    </row>
    <row r="998" spans="2:14" x14ac:dyDescent="0.25">
      <c r="B998" s="1"/>
      <c r="C998" s="2"/>
      <c r="D998" s="3"/>
      <c r="E998" s="40"/>
      <c r="F998" s="125"/>
      <c r="G998" s="40"/>
      <c r="H998" s="58"/>
      <c r="I998" s="58"/>
      <c r="J998" s="58"/>
      <c r="K998" s="40"/>
      <c r="L998" s="58"/>
      <c r="M998" s="3"/>
      <c r="N998" s="3"/>
    </row>
    <row r="999" spans="2:14" x14ac:dyDescent="0.25">
      <c r="B999" s="1"/>
      <c r="C999" s="2"/>
      <c r="D999" s="3"/>
      <c r="E999" s="40"/>
      <c r="F999" s="125"/>
      <c r="G999" s="40"/>
      <c r="H999" s="58"/>
      <c r="I999" s="58"/>
      <c r="J999" s="58"/>
      <c r="K999" s="40"/>
      <c r="L999" s="58"/>
      <c r="M999" s="3"/>
      <c r="N999" s="3"/>
    </row>
    <row r="1000" spans="2:14" x14ac:dyDescent="0.25">
      <c r="B1000" s="1"/>
      <c r="C1000" s="2"/>
      <c r="D1000" s="3"/>
      <c r="E1000" s="40"/>
      <c r="F1000" s="125"/>
      <c r="G1000" s="40"/>
      <c r="H1000" s="58"/>
      <c r="I1000" s="58"/>
      <c r="J1000" s="58"/>
      <c r="K1000" s="40"/>
      <c r="L1000" s="58"/>
      <c r="M1000" s="3"/>
      <c r="N1000" s="3"/>
    </row>
    <row r="1001" spans="2:14" x14ac:dyDescent="0.25">
      <c r="B1001" s="1"/>
      <c r="C1001" s="2"/>
      <c r="D1001" s="3"/>
      <c r="E1001" s="40"/>
      <c r="F1001" s="125"/>
      <c r="G1001" s="40"/>
      <c r="H1001" s="58"/>
      <c r="I1001" s="58"/>
      <c r="J1001" s="58"/>
      <c r="K1001" s="40"/>
      <c r="L1001" s="58"/>
      <c r="M1001" s="3"/>
      <c r="N1001" s="3"/>
    </row>
    <row r="1002" spans="2:14" x14ac:dyDescent="0.25">
      <c r="B1002" s="1"/>
      <c r="C1002" s="2"/>
      <c r="D1002" s="3"/>
      <c r="E1002" s="40"/>
      <c r="F1002" s="125"/>
      <c r="G1002" s="40"/>
      <c r="H1002" s="58"/>
      <c r="I1002" s="58"/>
      <c r="J1002" s="58"/>
      <c r="K1002" s="40"/>
      <c r="L1002" s="58"/>
      <c r="M1002" s="3"/>
      <c r="N1002" s="3"/>
    </row>
    <row r="1003" spans="2:14" x14ac:dyDescent="0.25">
      <c r="B1003" s="1"/>
      <c r="C1003" s="2"/>
      <c r="D1003" s="3"/>
      <c r="E1003" s="40"/>
      <c r="F1003" s="125"/>
      <c r="G1003" s="40"/>
      <c r="H1003" s="58"/>
      <c r="I1003" s="58"/>
      <c r="J1003" s="58"/>
      <c r="K1003" s="40"/>
      <c r="L1003" s="58"/>
      <c r="M1003" s="3"/>
      <c r="N1003" s="3"/>
    </row>
    <row r="1004" spans="2:14" x14ac:dyDescent="0.25">
      <c r="B1004" s="1"/>
      <c r="C1004" s="2"/>
      <c r="D1004" s="3"/>
      <c r="E1004" s="40"/>
      <c r="F1004" s="125"/>
      <c r="G1004" s="40"/>
      <c r="H1004" s="58"/>
      <c r="I1004" s="58"/>
      <c r="J1004" s="58"/>
      <c r="K1004" s="40"/>
      <c r="L1004" s="58"/>
      <c r="M1004" s="3"/>
      <c r="N1004" s="3"/>
    </row>
    <row r="1005" spans="2:14" x14ac:dyDescent="0.25">
      <c r="B1005" s="1"/>
      <c r="C1005" s="2"/>
      <c r="D1005" s="3"/>
      <c r="E1005" s="40"/>
      <c r="F1005" s="125"/>
      <c r="G1005" s="40"/>
      <c r="H1005" s="58"/>
      <c r="I1005" s="58"/>
      <c r="J1005" s="58"/>
      <c r="K1005" s="40"/>
      <c r="L1005" s="58"/>
      <c r="M1005" s="3"/>
      <c r="N1005" s="3"/>
    </row>
    <row r="1006" spans="2:14" x14ac:dyDescent="0.25">
      <c r="B1006" s="1"/>
      <c r="C1006" s="2"/>
      <c r="D1006" s="3"/>
      <c r="E1006" s="40"/>
      <c r="F1006" s="125"/>
      <c r="G1006" s="40"/>
      <c r="H1006" s="58"/>
      <c r="I1006" s="58"/>
      <c r="J1006" s="58"/>
      <c r="K1006" s="40"/>
      <c r="L1006" s="58"/>
      <c r="M1006" s="3"/>
      <c r="N1006" s="3"/>
    </row>
    <row r="1007" spans="2:14" x14ac:dyDescent="0.25">
      <c r="B1007" s="1"/>
      <c r="C1007" s="2"/>
      <c r="D1007" s="3"/>
      <c r="E1007" s="40"/>
      <c r="F1007" s="125"/>
      <c r="G1007" s="40"/>
      <c r="H1007" s="58"/>
      <c r="I1007" s="58"/>
      <c r="J1007" s="58"/>
      <c r="K1007" s="40"/>
      <c r="L1007" s="58"/>
      <c r="M1007" s="3"/>
      <c r="N1007" s="3"/>
    </row>
    <row r="1008" spans="2:14" x14ac:dyDescent="0.25">
      <c r="B1008" s="1"/>
      <c r="C1008" s="2"/>
      <c r="D1008" s="3"/>
      <c r="E1008" s="40"/>
      <c r="F1008" s="125"/>
      <c r="G1008" s="40"/>
      <c r="H1008" s="58"/>
      <c r="I1008" s="58"/>
      <c r="J1008" s="58"/>
      <c r="K1008" s="40"/>
      <c r="L1008" s="58"/>
      <c r="M1008" s="3"/>
      <c r="N1008" s="3"/>
    </row>
    <row r="1009" spans="2:14" x14ac:dyDescent="0.25">
      <c r="B1009" s="1"/>
      <c r="C1009" s="2"/>
      <c r="D1009" s="3"/>
      <c r="E1009" s="40"/>
      <c r="F1009" s="125"/>
      <c r="G1009" s="40"/>
      <c r="H1009" s="58"/>
      <c r="I1009" s="58"/>
      <c r="J1009" s="58"/>
      <c r="K1009" s="40"/>
      <c r="L1009" s="58"/>
      <c r="M1009" s="3"/>
      <c r="N1009" s="3"/>
    </row>
    <row r="1010" spans="2:14" x14ac:dyDescent="0.25">
      <c r="B1010" s="1"/>
      <c r="C1010" s="2"/>
      <c r="D1010" s="3"/>
      <c r="E1010" s="40"/>
      <c r="F1010" s="125"/>
      <c r="G1010" s="40"/>
      <c r="H1010" s="58"/>
      <c r="I1010" s="58"/>
      <c r="J1010" s="58"/>
      <c r="K1010" s="40"/>
      <c r="L1010" s="58"/>
      <c r="M1010" s="3"/>
      <c r="N1010" s="3"/>
    </row>
    <row r="1011" spans="2:14" x14ac:dyDescent="0.25">
      <c r="B1011" s="1"/>
      <c r="C1011" s="2"/>
      <c r="D1011" s="3"/>
      <c r="E1011" s="40"/>
      <c r="F1011" s="125"/>
      <c r="G1011" s="40"/>
      <c r="H1011" s="58"/>
      <c r="I1011" s="58"/>
      <c r="J1011" s="58"/>
      <c r="K1011" s="40"/>
      <c r="L1011" s="58"/>
      <c r="M1011" s="3"/>
      <c r="N1011" s="3"/>
    </row>
    <row r="1012" spans="2:14" x14ac:dyDescent="0.25">
      <c r="B1012" s="1"/>
      <c r="C1012" s="2"/>
      <c r="D1012" s="3"/>
      <c r="E1012" s="40"/>
      <c r="F1012" s="125"/>
      <c r="G1012" s="40"/>
      <c r="H1012" s="58"/>
      <c r="I1012" s="58"/>
      <c r="J1012" s="58"/>
      <c r="K1012" s="40"/>
      <c r="L1012" s="58"/>
      <c r="M1012" s="3"/>
      <c r="N1012" s="3"/>
    </row>
    <row r="1013" spans="2:14" x14ac:dyDescent="0.25">
      <c r="B1013" s="1"/>
      <c r="C1013" s="2"/>
      <c r="D1013" s="3"/>
      <c r="E1013" s="40"/>
      <c r="F1013" s="125"/>
      <c r="G1013" s="40"/>
      <c r="H1013" s="58"/>
      <c r="I1013" s="58"/>
      <c r="J1013" s="58"/>
      <c r="K1013" s="40"/>
      <c r="L1013" s="58"/>
      <c r="M1013" s="3"/>
      <c r="N1013" s="3"/>
    </row>
    <row r="1014" spans="2:14" x14ac:dyDescent="0.25">
      <c r="B1014" s="1"/>
      <c r="C1014" s="2"/>
      <c r="D1014" s="3"/>
      <c r="E1014" s="40"/>
      <c r="F1014" s="125"/>
      <c r="G1014" s="40"/>
      <c r="H1014" s="58"/>
      <c r="I1014" s="58"/>
      <c r="J1014" s="58"/>
      <c r="K1014" s="40"/>
      <c r="L1014" s="58"/>
      <c r="M1014" s="3"/>
      <c r="N1014" s="3"/>
    </row>
    <row r="1015" spans="2:14" x14ac:dyDescent="0.25">
      <c r="B1015" s="1"/>
      <c r="C1015" s="2"/>
      <c r="D1015" s="3"/>
      <c r="E1015" s="40"/>
      <c r="F1015" s="125"/>
      <c r="G1015" s="40"/>
      <c r="H1015" s="58"/>
      <c r="I1015" s="58"/>
      <c r="J1015" s="58"/>
      <c r="K1015" s="40"/>
      <c r="L1015" s="58"/>
      <c r="M1015" s="3"/>
      <c r="N1015" s="3"/>
    </row>
    <row r="1016" spans="2:14" x14ac:dyDescent="0.25">
      <c r="B1016" s="1"/>
      <c r="C1016" s="2"/>
      <c r="D1016" s="3"/>
      <c r="E1016" s="40"/>
      <c r="F1016" s="125"/>
      <c r="G1016" s="40"/>
      <c r="H1016" s="58"/>
      <c r="I1016" s="58"/>
      <c r="J1016" s="58"/>
      <c r="K1016" s="40"/>
      <c r="L1016" s="58"/>
      <c r="M1016" s="3"/>
      <c r="N1016" s="3"/>
    </row>
    <row r="1017" spans="2:14" x14ac:dyDescent="0.25">
      <c r="B1017" s="1"/>
      <c r="C1017" s="2"/>
      <c r="D1017" s="3"/>
      <c r="E1017" s="40"/>
      <c r="F1017" s="125"/>
      <c r="G1017" s="40"/>
      <c r="H1017" s="58"/>
      <c r="I1017" s="58"/>
      <c r="J1017" s="58"/>
      <c r="K1017" s="40"/>
      <c r="L1017" s="58"/>
      <c r="M1017" s="3"/>
      <c r="N1017" s="3"/>
    </row>
    <row r="1018" spans="2:14" x14ac:dyDescent="0.25">
      <c r="B1018" s="1"/>
      <c r="C1018" s="2"/>
      <c r="D1018" s="3"/>
      <c r="E1018" s="40"/>
      <c r="F1018" s="125"/>
      <c r="G1018" s="40"/>
      <c r="H1018" s="58"/>
      <c r="I1018" s="58"/>
      <c r="J1018" s="58"/>
      <c r="K1018" s="40"/>
      <c r="L1018" s="58"/>
      <c r="M1018" s="3"/>
      <c r="N1018" s="3"/>
    </row>
    <row r="1019" spans="2:14" x14ac:dyDescent="0.25">
      <c r="B1019" s="1"/>
      <c r="C1019" s="2"/>
      <c r="D1019" s="3"/>
      <c r="E1019" s="40"/>
      <c r="F1019" s="125"/>
      <c r="G1019" s="40"/>
      <c r="H1019" s="58"/>
      <c r="I1019" s="58"/>
      <c r="J1019" s="58"/>
      <c r="K1019" s="40"/>
      <c r="L1019" s="58"/>
      <c r="M1019" s="3"/>
      <c r="N1019" s="3"/>
    </row>
    <row r="1020" spans="2:14" x14ac:dyDescent="0.25">
      <c r="B1020" s="1"/>
      <c r="C1020" s="2"/>
      <c r="D1020" s="3"/>
      <c r="E1020" s="40"/>
      <c r="F1020" s="125"/>
      <c r="G1020" s="40"/>
      <c r="H1020" s="58"/>
      <c r="I1020" s="58"/>
      <c r="J1020" s="58"/>
      <c r="K1020" s="40"/>
      <c r="L1020" s="58"/>
      <c r="M1020" s="3"/>
      <c r="N1020" s="3"/>
    </row>
    <row r="1021" spans="2:14" x14ac:dyDescent="0.25">
      <c r="B1021" s="1"/>
      <c r="C1021" s="2"/>
      <c r="D1021" s="3"/>
      <c r="E1021" s="40"/>
      <c r="F1021" s="125"/>
      <c r="G1021" s="40"/>
      <c r="H1021" s="58"/>
      <c r="I1021" s="58"/>
      <c r="J1021" s="58"/>
      <c r="K1021" s="40"/>
      <c r="L1021" s="58"/>
      <c r="M1021" s="3"/>
      <c r="N1021" s="3"/>
    </row>
    <row r="1022" spans="2:14" x14ac:dyDescent="0.25">
      <c r="B1022" s="1"/>
      <c r="C1022" s="2"/>
      <c r="D1022" s="3"/>
      <c r="E1022" s="40"/>
      <c r="F1022" s="125"/>
      <c r="G1022" s="40"/>
      <c r="H1022" s="58"/>
      <c r="I1022" s="58"/>
      <c r="J1022" s="58"/>
      <c r="K1022" s="40"/>
      <c r="L1022" s="58"/>
      <c r="M1022" s="3"/>
      <c r="N1022" s="3"/>
    </row>
    <row r="1023" spans="2:14" x14ac:dyDescent="0.25">
      <c r="B1023" s="1"/>
      <c r="C1023" s="2"/>
      <c r="D1023" s="3"/>
      <c r="E1023" s="40"/>
      <c r="F1023" s="125"/>
      <c r="G1023" s="40"/>
      <c r="H1023" s="58"/>
      <c r="I1023" s="58"/>
      <c r="J1023" s="58"/>
      <c r="K1023" s="40"/>
      <c r="L1023" s="58"/>
      <c r="M1023" s="3"/>
      <c r="N1023" s="3"/>
    </row>
    <row r="1024" spans="2:14" x14ac:dyDescent="0.25">
      <c r="B1024" s="1"/>
      <c r="C1024" s="2"/>
      <c r="D1024" s="3"/>
      <c r="E1024" s="40"/>
      <c r="F1024" s="125"/>
      <c r="G1024" s="40"/>
      <c r="H1024" s="58"/>
      <c r="I1024" s="58"/>
      <c r="J1024" s="58"/>
      <c r="K1024" s="40"/>
      <c r="L1024" s="58"/>
      <c r="M1024" s="3"/>
      <c r="N1024" s="3"/>
    </row>
    <row r="1025" spans="2:14" x14ac:dyDescent="0.25">
      <c r="B1025" s="1"/>
      <c r="C1025" s="2"/>
      <c r="D1025" s="3"/>
      <c r="E1025" s="40"/>
      <c r="F1025" s="125"/>
      <c r="G1025" s="40"/>
      <c r="H1025" s="58"/>
      <c r="I1025" s="58"/>
      <c r="J1025" s="58"/>
      <c r="K1025" s="40"/>
      <c r="L1025" s="58"/>
      <c r="M1025" s="3"/>
      <c r="N1025" s="3"/>
    </row>
    <row r="1026" spans="2:14" x14ac:dyDescent="0.25">
      <c r="B1026" s="1"/>
      <c r="C1026" s="2"/>
      <c r="D1026" s="3"/>
      <c r="E1026" s="40"/>
      <c r="F1026" s="125"/>
      <c r="G1026" s="40"/>
      <c r="H1026" s="58"/>
      <c r="I1026" s="58"/>
      <c r="J1026" s="58"/>
      <c r="K1026" s="40"/>
      <c r="L1026" s="58"/>
      <c r="M1026" s="3"/>
      <c r="N1026" s="3"/>
    </row>
    <row r="1027" spans="2:14" x14ac:dyDescent="0.25">
      <c r="B1027" s="1"/>
      <c r="C1027" s="2"/>
      <c r="D1027" s="3"/>
      <c r="E1027" s="40"/>
      <c r="F1027" s="125"/>
      <c r="G1027" s="40"/>
      <c r="H1027" s="58"/>
      <c r="I1027" s="58"/>
      <c r="J1027" s="58"/>
      <c r="K1027" s="40"/>
      <c r="L1027" s="58"/>
      <c r="M1027" s="3"/>
      <c r="N1027" s="3"/>
    </row>
    <row r="1028" spans="2:14" x14ac:dyDescent="0.25">
      <c r="B1028" s="1"/>
      <c r="C1028" s="2"/>
      <c r="D1028" s="3"/>
      <c r="E1028" s="40"/>
      <c r="F1028" s="125"/>
      <c r="G1028" s="40"/>
      <c r="H1028" s="58"/>
      <c r="I1028" s="58"/>
      <c r="J1028" s="58"/>
      <c r="K1028" s="40"/>
      <c r="L1028" s="58"/>
      <c r="M1028" s="3"/>
      <c r="N1028" s="3"/>
    </row>
    <row r="1029" spans="2:14" x14ac:dyDescent="0.25">
      <c r="B1029" s="1"/>
      <c r="C1029" s="2"/>
      <c r="D1029" s="3"/>
      <c r="E1029" s="40"/>
      <c r="F1029" s="125"/>
      <c r="G1029" s="40"/>
      <c r="H1029" s="58"/>
      <c r="I1029" s="58"/>
      <c r="J1029" s="58"/>
      <c r="K1029" s="40"/>
      <c r="L1029" s="58"/>
      <c r="M1029" s="3"/>
      <c r="N1029" s="3"/>
    </row>
    <row r="1030" spans="2:14" x14ac:dyDescent="0.25">
      <c r="B1030" s="1"/>
      <c r="C1030" s="2"/>
      <c r="D1030" s="3"/>
      <c r="E1030" s="40"/>
      <c r="F1030" s="125"/>
      <c r="G1030" s="40"/>
      <c r="H1030" s="58"/>
      <c r="I1030" s="58"/>
      <c r="J1030" s="58"/>
      <c r="K1030" s="40"/>
      <c r="L1030" s="58"/>
      <c r="M1030" s="3"/>
      <c r="N1030" s="3"/>
    </row>
    <row r="1031" spans="2:14" x14ac:dyDescent="0.25">
      <c r="B1031" s="1"/>
      <c r="C1031" s="2"/>
      <c r="D1031" s="3"/>
      <c r="E1031" s="40"/>
      <c r="F1031" s="125"/>
      <c r="G1031" s="40"/>
      <c r="H1031" s="58"/>
      <c r="I1031" s="58"/>
      <c r="J1031" s="58"/>
      <c r="K1031" s="40"/>
      <c r="L1031" s="58"/>
      <c r="M1031" s="3"/>
      <c r="N1031" s="3"/>
    </row>
    <row r="1032" spans="2:14" x14ac:dyDescent="0.25">
      <c r="B1032" s="1"/>
      <c r="C1032" s="2"/>
      <c r="D1032" s="3"/>
      <c r="E1032" s="40"/>
      <c r="F1032" s="125"/>
      <c r="G1032" s="40"/>
      <c r="H1032" s="58"/>
      <c r="I1032" s="58"/>
      <c r="J1032" s="58"/>
      <c r="K1032" s="40"/>
      <c r="L1032" s="58"/>
      <c r="M1032" s="3"/>
      <c r="N1032" s="3"/>
    </row>
    <row r="1033" spans="2:14" x14ac:dyDescent="0.25">
      <c r="B1033" s="1"/>
      <c r="C1033" s="2"/>
      <c r="D1033" s="3"/>
      <c r="E1033" s="40"/>
      <c r="F1033" s="125"/>
      <c r="G1033" s="40"/>
      <c r="H1033" s="58"/>
      <c r="I1033" s="58"/>
      <c r="J1033" s="58"/>
      <c r="K1033" s="40"/>
      <c r="L1033" s="58"/>
      <c r="M1033" s="3"/>
      <c r="N1033" s="3"/>
    </row>
    <row r="1034" spans="2:14" x14ac:dyDescent="0.25">
      <c r="B1034" s="1"/>
      <c r="C1034" s="2"/>
      <c r="D1034" s="3"/>
      <c r="E1034" s="40"/>
      <c r="F1034" s="125"/>
      <c r="G1034" s="40"/>
      <c r="H1034" s="58"/>
      <c r="I1034" s="58"/>
      <c r="J1034" s="58"/>
      <c r="K1034" s="40"/>
      <c r="L1034" s="58"/>
      <c r="M1034" s="3"/>
      <c r="N1034" s="3"/>
    </row>
    <row r="1035" spans="2:14" x14ac:dyDescent="0.25">
      <c r="B1035" s="1"/>
      <c r="C1035" s="2"/>
      <c r="D1035" s="3"/>
      <c r="E1035" s="40"/>
      <c r="F1035" s="125"/>
      <c r="G1035" s="40"/>
      <c r="H1035" s="58"/>
      <c r="I1035" s="58"/>
      <c r="J1035" s="58"/>
      <c r="K1035" s="40"/>
      <c r="L1035" s="58"/>
      <c r="M1035" s="3"/>
      <c r="N1035" s="3"/>
    </row>
    <row r="1036" spans="2:14" x14ac:dyDescent="0.25">
      <c r="B1036" s="1"/>
      <c r="C1036" s="2"/>
      <c r="D1036" s="3"/>
      <c r="E1036" s="40"/>
      <c r="F1036" s="125"/>
      <c r="G1036" s="40"/>
      <c r="H1036" s="58"/>
      <c r="I1036" s="58"/>
      <c r="J1036" s="58"/>
      <c r="K1036" s="40"/>
      <c r="L1036" s="58"/>
      <c r="M1036" s="3"/>
      <c r="N1036" s="3"/>
    </row>
    <row r="1037" spans="2:14" x14ac:dyDescent="0.25">
      <c r="B1037" s="1"/>
      <c r="C1037" s="2"/>
      <c r="D1037" s="3"/>
      <c r="E1037" s="40"/>
      <c r="F1037" s="125"/>
      <c r="G1037" s="40"/>
      <c r="H1037" s="58"/>
      <c r="I1037" s="58"/>
      <c r="J1037" s="58"/>
      <c r="K1037" s="40"/>
      <c r="L1037" s="58"/>
      <c r="M1037" s="3"/>
      <c r="N1037" s="3"/>
    </row>
    <row r="1038" spans="2:14" x14ac:dyDescent="0.25">
      <c r="B1038" s="1"/>
      <c r="C1038" s="2"/>
      <c r="D1038" s="3"/>
      <c r="E1038" s="40"/>
      <c r="F1038" s="125"/>
      <c r="G1038" s="40"/>
      <c r="H1038" s="58"/>
      <c r="I1038" s="58"/>
      <c r="J1038" s="58"/>
      <c r="K1038" s="40"/>
      <c r="L1038" s="58"/>
      <c r="M1038" s="3"/>
      <c r="N1038" s="3"/>
    </row>
    <row r="1039" spans="2:14" x14ac:dyDescent="0.25">
      <c r="B1039" s="1"/>
      <c r="C1039" s="2"/>
      <c r="D1039" s="3"/>
      <c r="E1039" s="40"/>
      <c r="F1039" s="125"/>
      <c r="G1039" s="40"/>
      <c r="H1039" s="58"/>
      <c r="I1039" s="58"/>
      <c r="J1039" s="58"/>
      <c r="K1039" s="40"/>
      <c r="L1039" s="58"/>
      <c r="M1039" s="3"/>
      <c r="N1039" s="3"/>
    </row>
    <row r="1040" spans="2:14" x14ac:dyDescent="0.25">
      <c r="B1040" s="1"/>
      <c r="C1040" s="2"/>
      <c r="D1040" s="3"/>
      <c r="E1040" s="40"/>
      <c r="F1040" s="125"/>
      <c r="G1040" s="40"/>
      <c r="H1040" s="58"/>
      <c r="I1040" s="58"/>
      <c r="J1040" s="58"/>
      <c r="K1040" s="40"/>
      <c r="L1040" s="58"/>
      <c r="M1040" s="3"/>
      <c r="N1040" s="3"/>
    </row>
    <row r="1041" spans="2:14" x14ac:dyDescent="0.25">
      <c r="B1041" s="1"/>
      <c r="C1041" s="2"/>
      <c r="D1041" s="3"/>
      <c r="E1041" s="40"/>
      <c r="F1041" s="125"/>
      <c r="G1041" s="40"/>
      <c r="H1041" s="58"/>
      <c r="I1041" s="58"/>
      <c r="J1041" s="58"/>
      <c r="K1041" s="40"/>
      <c r="L1041" s="58"/>
      <c r="M1041" s="3"/>
      <c r="N1041" s="3"/>
    </row>
    <row r="1042" spans="2:14" x14ac:dyDescent="0.25">
      <c r="B1042" s="1"/>
      <c r="C1042" s="2"/>
      <c r="D1042" s="3"/>
      <c r="E1042" s="40"/>
      <c r="F1042" s="125"/>
      <c r="G1042" s="40"/>
      <c r="H1042" s="58"/>
      <c r="I1042" s="58"/>
      <c r="J1042" s="58"/>
      <c r="K1042" s="40"/>
      <c r="L1042" s="58"/>
      <c r="M1042" s="3"/>
      <c r="N1042" s="3"/>
    </row>
    <row r="1043" spans="2:14" x14ac:dyDescent="0.25">
      <c r="B1043" s="1"/>
      <c r="C1043" s="2"/>
      <c r="D1043" s="3"/>
      <c r="E1043" s="40"/>
      <c r="F1043" s="125"/>
      <c r="G1043" s="40"/>
      <c r="H1043" s="58"/>
      <c r="I1043" s="58"/>
      <c r="J1043" s="58"/>
      <c r="K1043" s="40"/>
      <c r="L1043" s="58"/>
      <c r="M1043" s="3"/>
      <c r="N1043" s="3"/>
    </row>
    <row r="1044" spans="2:14" x14ac:dyDescent="0.25">
      <c r="B1044" s="1"/>
      <c r="C1044" s="2"/>
      <c r="D1044" s="3"/>
      <c r="E1044" s="40"/>
      <c r="F1044" s="125"/>
      <c r="G1044" s="40"/>
      <c r="H1044" s="58"/>
      <c r="I1044" s="58"/>
      <c r="J1044" s="58"/>
      <c r="K1044" s="40"/>
      <c r="L1044" s="58"/>
      <c r="M1044" s="3"/>
      <c r="N1044" s="3"/>
    </row>
    <row r="1045" spans="2:14" x14ac:dyDescent="0.25">
      <c r="B1045" s="1"/>
      <c r="C1045" s="2"/>
      <c r="D1045" s="3"/>
      <c r="E1045" s="40"/>
      <c r="F1045" s="125"/>
      <c r="G1045" s="40"/>
      <c r="H1045" s="58"/>
      <c r="I1045" s="58"/>
      <c r="J1045" s="58"/>
      <c r="K1045" s="40"/>
      <c r="L1045" s="58"/>
      <c r="M1045" s="3"/>
      <c r="N1045" s="3"/>
    </row>
    <row r="1046" spans="2:14" x14ac:dyDescent="0.25">
      <c r="B1046" s="1"/>
      <c r="C1046" s="2"/>
      <c r="D1046" s="3"/>
      <c r="E1046" s="40"/>
      <c r="F1046" s="125"/>
      <c r="G1046" s="40"/>
      <c r="H1046" s="58"/>
      <c r="I1046" s="58"/>
      <c r="J1046" s="58"/>
      <c r="K1046" s="40"/>
      <c r="L1046" s="58"/>
      <c r="M1046" s="3"/>
      <c r="N1046" s="3"/>
    </row>
    <row r="1047" spans="2:14" x14ac:dyDescent="0.25">
      <c r="B1047" s="1"/>
      <c r="C1047" s="2"/>
      <c r="D1047" s="3"/>
      <c r="E1047" s="40"/>
      <c r="F1047" s="125"/>
      <c r="G1047" s="40"/>
      <c r="H1047" s="58"/>
      <c r="I1047" s="58"/>
      <c r="J1047" s="58"/>
      <c r="K1047" s="40"/>
      <c r="L1047" s="58"/>
      <c r="M1047" s="3"/>
      <c r="N1047" s="3"/>
    </row>
    <row r="1048" spans="2:14" x14ac:dyDescent="0.25">
      <c r="B1048" s="1"/>
      <c r="C1048" s="2"/>
      <c r="D1048" s="3"/>
      <c r="E1048" s="40"/>
      <c r="F1048" s="125"/>
      <c r="G1048" s="40"/>
      <c r="H1048" s="58"/>
      <c r="I1048" s="58"/>
      <c r="J1048" s="58"/>
      <c r="K1048" s="40"/>
      <c r="L1048" s="58"/>
      <c r="M1048" s="3"/>
      <c r="N1048" s="3"/>
    </row>
    <row r="1049" spans="2:14" x14ac:dyDescent="0.25">
      <c r="B1049" s="1"/>
      <c r="C1049" s="2"/>
      <c r="D1049" s="3"/>
      <c r="E1049" s="40"/>
      <c r="F1049" s="125"/>
      <c r="G1049" s="40"/>
      <c r="H1049" s="58"/>
      <c r="I1049" s="58"/>
      <c r="J1049" s="58"/>
      <c r="K1049" s="40"/>
      <c r="L1049" s="58"/>
      <c r="M1049" s="3"/>
      <c r="N1049" s="3"/>
    </row>
    <row r="1050" spans="2:14" x14ac:dyDescent="0.25">
      <c r="B1050" s="1"/>
      <c r="C1050" s="2"/>
      <c r="D1050" s="3"/>
      <c r="E1050" s="40"/>
      <c r="F1050" s="125"/>
      <c r="G1050" s="40"/>
      <c r="H1050" s="58"/>
      <c r="I1050" s="58"/>
      <c r="J1050" s="58"/>
      <c r="K1050" s="40"/>
      <c r="L1050" s="58"/>
      <c r="M1050" s="3"/>
      <c r="N1050" s="3"/>
    </row>
    <row r="1051" spans="2:14" x14ac:dyDescent="0.25">
      <c r="B1051" s="1"/>
      <c r="C1051" s="2"/>
      <c r="D1051" s="3"/>
      <c r="E1051" s="40"/>
      <c r="F1051" s="125"/>
      <c r="G1051" s="40"/>
      <c r="H1051" s="58"/>
      <c r="I1051" s="58"/>
      <c r="J1051" s="58"/>
      <c r="K1051" s="40"/>
      <c r="L1051" s="58"/>
      <c r="M1051" s="3"/>
      <c r="N1051" s="3"/>
    </row>
    <row r="1052" spans="2:14" x14ac:dyDescent="0.25">
      <c r="B1052" s="1"/>
      <c r="C1052" s="2"/>
      <c r="D1052" s="3"/>
      <c r="E1052" s="40"/>
      <c r="F1052" s="125"/>
      <c r="G1052" s="40"/>
      <c r="H1052" s="58"/>
      <c r="I1052" s="58"/>
      <c r="J1052" s="58"/>
      <c r="K1052" s="40"/>
      <c r="L1052" s="58"/>
      <c r="M1052" s="3"/>
      <c r="N1052" s="3"/>
    </row>
    <row r="1053" spans="2:14" x14ac:dyDescent="0.25">
      <c r="B1053" s="1"/>
      <c r="C1053" s="2"/>
      <c r="D1053" s="3"/>
      <c r="E1053" s="40"/>
      <c r="F1053" s="125"/>
      <c r="G1053" s="40"/>
      <c r="H1053" s="58"/>
      <c r="I1053" s="58"/>
      <c r="J1053" s="58"/>
      <c r="K1053" s="40"/>
      <c r="L1053" s="58"/>
      <c r="M1053" s="3"/>
      <c r="N1053" s="3"/>
    </row>
    <row r="1054" spans="2:14" x14ac:dyDescent="0.25">
      <c r="B1054" s="1"/>
      <c r="C1054" s="2"/>
      <c r="D1054" s="3"/>
      <c r="E1054" s="40"/>
      <c r="F1054" s="125"/>
      <c r="G1054" s="40"/>
      <c r="H1054" s="58"/>
      <c r="I1054" s="58"/>
      <c r="J1054" s="58"/>
      <c r="K1054" s="40"/>
      <c r="L1054" s="58"/>
      <c r="M1054" s="3"/>
      <c r="N1054" s="3"/>
    </row>
    <row r="1055" spans="2:14" x14ac:dyDescent="0.25">
      <c r="B1055" s="1"/>
      <c r="C1055" s="2"/>
      <c r="D1055" s="3"/>
      <c r="E1055" s="40"/>
      <c r="F1055" s="125"/>
      <c r="G1055" s="40"/>
      <c r="H1055" s="58"/>
      <c r="I1055" s="58"/>
      <c r="J1055" s="58"/>
      <c r="K1055" s="40"/>
      <c r="L1055" s="58"/>
      <c r="M1055" s="3"/>
      <c r="N1055" s="3"/>
    </row>
    <row r="1056" spans="2:14" x14ac:dyDescent="0.25">
      <c r="B1056" s="1"/>
      <c r="C1056" s="2"/>
      <c r="D1056" s="3"/>
      <c r="E1056" s="40"/>
      <c r="F1056" s="125"/>
      <c r="G1056" s="40"/>
      <c r="H1056" s="58"/>
      <c r="I1056" s="58"/>
      <c r="J1056" s="58"/>
      <c r="K1056" s="40"/>
      <c r="L1056" s="58"/>
      <c r="M1056" s="3"/>
      <c r="N1056" s="3"/>
    </row>
    <row r="1057" spans="2:14" x14ac:dyDescent="0.25">
      <c r="B1057" s="1"/>
      <c r="C1057" s="2"/>
      <c r="D1057" s="3"/>
      <c r="E1057" s="40"/>
      <c r="F1057" s="125"/>
      <c r="G1057" s="40"/>
      <c r="H1057" s="58"/>
      <c r="I1057" s="58"/>
      <c r="J1057" s="58"/>
      <c r="K1057" s="40"/>
      <c r="L1057" s="58"/>
      <c r="M1057" s="3"/>
      <c r="N1057" s="3"/>
    </row>
    <row r="1058" spans="2:14" x14ac:dyDescent="0.25">
      <c r="B1058" s="1"/>
      <c r="C1058" s="2"/>
      <c r="D1058" s="3"/>
      <c r="E1058" s="40"/>
      <c r="F1058" s="125"/>
      <c r="G1058" s="40"/>
      <c r="H1058" s="58"/>
      <c r="I1058" s="58"/>
      <c r="J1058" s="58"/>
      <c r="K1058" s="40"/>
      <c r="L1058" s="58"/>
      <c r="M1058" s="3"/>
      <c r="N1058" s="3"/>
    </row>
    <row r="1059" spans="2:14" x14ac:dyDescent="0.25">
      <c r="B1059" s="1"/>
      <c r="C1059" s="2"/>
      <c r="D1059" s="3"/>
      <c r="E1059" s="40"/>
      <c r="F1059" s="125"/>
      <c r="G1059" s="40"/>
      <c r="H1059" s="58"/>
      <c r="I1059" s="58"/>
      <c r="J1059" s="58"/>
      <c r="K1059" s="40"/>
      <c r="L1059" s="58"/>
      <c r="M1059" s="3"/>
      <c r="N1059" s="3"/>
    </row>
    <row r="1060" spans="2:14" x14ac:dyDescent="0.25">
      <c r="B1060" s="1"/>
      <c r="C1060" s="2"/>
      <c r="D1060" s="3"/>
      <c r="E1060" s="40"/>
      <c r="F1060" s="125"/>
      <c r="G1060" s="40"/>
      <c r="H1060" s="58"/>
      <c r="I1060" s="58"/>
      <c r="J1060" s="58"/>
      <c r="K1060" s="40"/>
      <c r="L1060" s="58"/>
      <c r="M1060" s="3"/>
      <c r="N1060" s="3"/>
    </row>
    <row r="1061" spans="2:14" x14ac:dyDescent="0.25">
      <c r="B1061" s="1"/>
      <c r="C1061" s="2"/>
      <c r="D1061" s="3"/>
      <c r="E1061" s="40"/>
      <c r="F1061" s="125"/>
      <c r="G1061" s="40"/>
      <c r="H1061" s="58"/>
      <c r="I1061" s="58"/>
      <c r="J1061" s="58"/>
      <c r="K1061" s="40"/>
      <c r="L1061" s="58"/>
      <c r="M1061" s="3"/>
      <c r="N1061" s="3"/>
    </row>
    <row r="1062" spans="2:14" x14ac:dyDescent="0.25">
      <c r="B1062" s="1"/>
      <c r="C1062" s="2"/>
      <c r="D1062" s="3"/>
      <c r="E1062" s="40"/>
      <c r="F1062" s="125"/>
      <c r="G1062" s="40"/>
      <c r="H1062" s="58"/>
      <c r="I1062" s="58"/>
      <c r="J1062" s="58"/>
      <c r="K1062" s="40"/>
      <c r="L1062" s="58"/>
      <c r="M1062" s="3"/>
      <c r="N1062" s="3"/>
    </row>
    <row r="1063" spans="2:14" x14ac:dyDescent="0.25">
      <c r="B1063" s="1"/>
      <c r="C1063" s="2"/>
      <c r="D1063" s="3"/>
      <c r="E1063" s="40"/>
      <c r="F1063" s="125"/>
      <c r="G1063" s="40"/>
      <c r="H1063" s="58"/>
      <c r="I1063" s="58"/>
      <c r="J1063" s="58"/>
      <c r="K1063" s="40"/>
      <c r="L1063" s="58"/>
      <c r="M1063" s="3"/>
      <c r="N1063" s="3"/>
    </row>
    <row r="1064" spans="2:14" x14ac:dyDescent="0.25">
      <c r="B1064" s="1"/>
      <c r="C1064" s="2"/>
      <c r="D1064" s="3"/>
      <c r="E1064" s="40"/>
      <c r="F1064" s="125"/>
      <c r="G1064" s="40"/>
      <c r="H1064" s="58"/>
      <c r="I1064" s="58"/>
      <c r="J1064" s="58"/>
      <c r="K1064" s="40"/>
      <c r="L1064" s="58"/>
      <c r="M1064" s="3"/>
      <c r="N1064" s="3"/>
    </row>
    <row r="1065" spans="2:14" x14ac:dyDescent="0.25">
      <c r="B1065" s="1"/>
      <c r="C1065" s="2"/>
      <c r="D1065" s="3"/>
      <c r="E1065" s="40"/>
      <c r="F1065" s="125"/>
      <c r="G1065" s="40"/>
      <c r="H1065" s="58"/>
      <c r="I1065" s="58"/>
      <c r="J1065" s="58"/>
      <c r="K1065" s="40"/>
      <c r="L1065" s="58"/>
      <c r="M1065" s="3"/>
      <c r="N1065" s="3"/>
    </row>
    <row r="1066" spans="2:14" x14ac:dyDescent="0.25">
      <c r="B1066" s="1"/>
      <c r="C1066" s="2"/>
      <c r="D1066" s="3"/>
      <c r="E1066" s="40"/>
      <c r="F1066" s="125"/>
      <c r="G1066" s="40"/>
      <c r="H1066" s="58"/>
      <c r="I1066" s="58"/>
      <c r="J1066" s="58"/>
      <c r="K1066" s="40"/>
      <c r="L1066" s="58"/>
      <c r="M1066" s="3"/>
      <c r="N1066" s="3"/>
    </row>
    <row r="1067" spans="2:14" x14ac:dyDescent="0.25">
      <c r="B1067" s="1"/>
      <c r="C1067" s="2"/>
      <c r="D1067" s="3"/>
      <c r="E1067" s="40"/>
      <c r="F1067" s="125"/>
      <c r="G1067" s="40"/>
      <c r="H1067" s="58"/>
      <c r="I1067" s="58"/>
      <c r="J1067" s="58"/>
      <c r="K1067" s="40"/>
      <c r="L1067" s="58"/>
      <c r="M1067" s="3"/>
      <c r="N1067" s="3"/>
    </row>
    <row r="1068" spans="2:14" x14ac:dyDescent="0.25">
      <c r="B1068" s="1"/>
      <c r="C1068" s="2"/>
      <c r="D1068" s="3"/>
      <c r="E1068" s="40"/>
      <c r="F1068" s="125"/>
      <c r="G1068" s="40"/>
      <c r="H1068" s="58"/>
      <c r="I1068" s="58"/>
      <c r="J1068" s="58"/>
      <c r="K1068" s="40"/>
      <c r="L1068" s="58"/>
      <c r="M1068" s="3"/>
      <c r="N1068" s="3"/>
    </row>
    <row r="1069" spans="2:14" x14ac:dyDescent="0.25">
      <c r="B1069" s="1"/>
      <c r="C1069" s="2"/>
      <c r="D1069" s="3"/>
      <c r="E1069" s="40"/>
      <c r="F1069" s="125"/>
      <c r="G1069" s="40"/>
      <c r="H1069" s="58"/>
      <c r="I1069" s="58"/>
      <c r="J1069" s="58"/>
      <c r="K1069" s="40"/>
      <c r="L1069" s="58"/>
      <c r="M1069" s="3"/>
      <c r="N1069" s="3"/>
    </row>
    <row r="1070" spans="2:14" x14ac:dyDescent="0.25">
      <c r="B1070" s="1"/>
      <c r="C1070" s="2"/>
      <c r="D1070" s="3"/>
      <c r="E1070" s="40"/>
      <c r="F1070" s="125"/>
      <c r="G1070" s="40"/>
      <c r="H1070" s="58"/>
      <c r="I1070" s="58"/>
      <c r="J1070" s="58"/>
      <c r="K1070" s="40"/>
      <c r="L1070" s="58"/>
      <c r="M1070" s="3"/>
      <c r="N1070" s="3"/>
    </row>
    <row r="1071" spans="2:14" x14ac:dyDescent="0.25">
      <c r="B1071" s="1"/>
      <c r="C1071" s="2"/>
      <c r="D1071" s="3"/>
      <c r="E1071" s="40"/>
      <c r="F1071" s="125"/>
      <c r="G1071" s="40"/>
      <c r="H1071" s="58"/>
      <c r="I1071" s="58"/>
      <c r="J1071" s="58"/>
      <c r="K1071" s="40"/>
      <c r="L1071" s="58"/>
      <c r="M1071" s="3"/>
      <c r="N1071" s="3"/>
    </row>
    <row r="1072" spans="2:14" x14ac:dyDescent="0.25">
      <c r="B1072" s="1"/>
      <c r="C1072" s="2"/>
      <c r="D1072" s="3"/>
      <c r="E1072" s="40"/>
      <c r="F1072" s="125"/>
      <c r="G1072" s="40"/>
      <c r="H1072" s="58"/>
      <c r="I1072" s="58"/>
      <c r="J1072" s="58"/>
      <c r="K1072" s="40"/>
      <c r="L1072" s="58"/>
      <c r="M1072" s="3"/>
      <c r="N1072" s="3"/>
    </row>
    <row r="1073" spans="2:14" x14ac:dyDescent="0.25">
      <c r="B1073" s="1"/>
      <c r="C1073" s="2"/>
      <c r="D1073" s="3"/>
      <c r="E1073" s="40"/>
      <c r="F1073" s="125"/>
      <c r="G1073" s="40"/>
      <c r="H1073" s="58"/>
      <c r="I1073" s="58"/>
      <c r="J1073" s="58"/>
      <c r="K1073" s="40"/>
      <c r="L1073" s="58"/>
      <c r="M1073" s="3"/>
      <c r="N1073" s="3"/>
    </row>
    <row r="1074" spans="2:14" x14ac:dyDescent="0.25">
      <c r="B1074" s="1"/>
      <c r="C1074" s="2"/>
      <c r="D1074" s="3"/>
      <c r="E1074" s="40"/>
      <c r="F1074" s="125"/>
      <c r="G1074" s="40"/>
      <c r="H1074" s="58"/>
      <c r="I1074" s="58"/>
      <c r="J1074" s="58"/>
      <c r="K1074" s="40"/>
      <c r="L1074" s="58"/>
      <c r="M1074" s="3"/>
      <c r="N1074" s="3"/>
    </row>
    <row r="1075" spans="2:14" x14ac:dyDescent="0.25">
      <c r="B1075" s="1"/>
      <c r="C1075" s="2"/>
      <c r="D1075" s="3"/>
      <c r="E1075" s="40"/>
      <c r="F1075" s="125"/>
      <c r="G1075" s="40"/>
      <c r="H1075" s="58"/>
      <c r="I1075" s="58"/>
      <c r="J1075" s="58"/>
      <c r="K1075" s="40"/>
      <c r="L1075" s="58"/>
      <c r="M1075" s="3"/>
      <c r="N1075" s="3"/>
    </row>
    <row r="1076" spans="2:14" x14ac:dyDescent="0.25">
      <c r="B1076" s="1"/>
      <c r="C1076" s="2"/>
      <c r="D1076" s="3"/>
      <c r="E1076" s="40"/>
      <c r="F1076" s="125"/>
      <c r="G1076" s="40"/>
      <c r="H1076" s="58"/>
      <c r="I1076" s="58"/>
      <c r="J1076" s="58"/>
      <c r="K1076" s="40"/>
      <c r="L1076" s="58"/>
      <c r="M1076" s="3"/>
      <c r="N1076" s="3"/>
    </row>
    <row r="1077" spans="2:14" x14ac:dyDescent="0.25">
      <c r="B1077" s="1"/>
      <c r="C1077" s="2"/>
      <c r="D1077" s="3"/>
      <c r="E1077" s="40"/>
      <c r="F1077" s="125"/>
      <c r="G1077" s="40"/>
      <c r="H1077" s="58"/>
      <c r="I1077" s="58"/>
      <c r="J1077" s="58"/>
      <c r="K1077" s="40"/>
      <c r="L1077" s="58"/>
      <c r="M1077" s="3"/>
      <c r="N1077" s="3"/>
    </row>
    <row r="1078" spans="2:14" x14ac:dyDescent="0.25">
      <c r="B1078" s="1"/>
      <c r="C1078" s="2"/>
      <c r="D1078" s="3"/>
      <c r="E1078" s="40"/>
      <c r="F1078" s="125"/>
      <c r="G1078" s="40"/>
      <c r="H1078" s="58"/>
      <c r="I1078" s="58"/>
      <c r="J1078" s="58"/>
      <c r="K1078" s="40"/>
      <c r="L1078" s="58"/>
      <c r="M1078" s="3"/>
      <c r="N1078" s="3"/>
    </row>
    <row r="1079" spans="2:14" x14ac:dyDescent="0.25">
      <c r="B1079" s="1"/>
      <c r="C1079" s="2"/>
      <c r="D1079" s="3"/>
      <c r="E1079" s="40"/>
      <c r="F1079" s="125"/>
      <c r="G1079" s="40"/>
      <c r="H1079" s="58"/>
      <c r="I1079" s="58"/>
      <c r="J1079" s="58"/>
      <c r="K1079" s="40"/>
      <c r="L1079" s="58"/>
      <c r="M1079" s="3"/>
      <c r="N1079" s="3"/>
    </row>
    <row r="1080" spans="2:14" x14ac:dyDescent="0.25">
      <c r="B1080" s="1"/>
      <c r="C1080" s="2"/>
      <c r="D1080" s="3"/>
      <c r="E1080" s="40"/>
      <c r="F1080" s="125"/>
      <c r="G1080" s="40"/>
      <c r="H1080" s="58"/>
      <c r="I1080" s="58"/>
      <c r="J1080" s="58"/>
      <c r="K1080" s="40"/>
      <c r="L1080" s="58"/>
      <c r="M1080" s="3"/>
      <c r="N1080" s="3"/>
    </row>
    <row r="1081" spans="2:14" x14ac:dyDescent="0.25">
      <c r="B1081" s="1"/>
      <c r="C1081" s="2"/>
      <c r="D1081" s="3"/>
      <c r="E1081" s="40"/>
      <c r="F1081" s="125"/>
      <c r="G1081" s="40"/>
      <c r="H1081" s="58"/>
      <c r="I1081" s="58"/>
      <c r="J1081" s="58"/>
      <c r="K1081" s="40"/>
      <c r="L1081" s="58"/>
      <c r="M1081" s="3"/>
      <c r="N1081" s="3"/>
    </row>
    <row r="1082" spans="2:14" x14ac:dyDescent="0.25">
      <c r="B1082" s="1"/>
      <c r="C1082" s="2"/>
      <c r="D1082" s="3"/>
      <c r="E1082" s="40"/>
      <c r="F1082" s="125"/>
      <c r="G1082" s="40"/>
      <c r="H1082" s="58"/>
      <c r="I1082" s="58"/>
      <c r="J1082" s="58"/>
      <c r="K1082" s="40"/>
      <c r="L1082" s="58"/>
      <c r="M1082" s="3"/>
      <c r="N1082" s="3"/>
    </row>
    <row r="1083" spans="2:14" x14ac:dyDescent="0.25">
      <c r="B1083" s="1"/>
      <c r="C1083" s="2"/>
      <c r="D1083" s="3"/>
      <c r="E1083" s="40"/>
      <c r="F1083" s="125"/>
      <c r="G1083" s="40"/>
      <c r="H1083" s="58"/>
      <c r="I1083" s="58"/>
      <c r="J1083" s="58"/>
      <c r="K1083" s="40"/>
      <c r="L1083" s="58"/>
      <c r="M1083" s="3"/>
      <c r="N1083" s="3"/>
    </row>
    <row r="1084" spans="2:14" x14ac:dyDescent="0.25">
      <c r="B1084" s="1"/>
      <c r="C1084" s="2"/>
      <c r="D1084" s="3"/>
      <c r="E1084" s="40"/>
      <c r="F1084" s="125"/>
      <c r="G1084" s="40"/>
      <c r="H1084" s="58"/>
      <c r="I1084" s="58"/>
      <c r="J1084" s="58"/>
      <c r="K1084" s="40"/>
      <c r="L1084" s="58"/>
      <c r="M1084" s="3"/>
      <c r="N1084" s="3"/>
    </row>
    <row r="1085" spans="2:14" x14ac:dyDescent="0.25">
      <c r="B1085" s="1"/>
      <c r="C1085" s="2"/>
      <c r="D1085" s="3"/>
      <c r="E1085" s="40"/>
      <c r="F1085" s="125"/>
      <c r="G1085" s="40"/>
      <c r="H1085" s="58"/>
      <c r="I1085" s="58"/>
      <c r="J1085" s="58"/>
      <c r="K1085" s="40"/>
      <c r="L1085" s="58"/>
      <c r="M1085" s="3"/>
      <c r="N1085" s="3"/>
    </row>
    <row r="1086" spans="2:14" x14ac:dyDescent="0.25">
      <c r="B1086" s="1"/>
      <c r="C1086" s="2"/>
      <c r="D1086" s="3"/>
      <c r="E1086" s="40"/>
      <c r="F1086" s="125"/>
      <c r="G1086" s="40"/>
      <c r="H1086" s="58"/>
      <c r="I1086" s="58"/>
      <c r="J1086" s="58"/>
      <c r="K1086" s="40"/>
      <c r="L1086" s="58"/>
      <c r="M1086" s="3"/>
      <c r="N1086" s="3"/>
    </row>
    <row r="1087" spans="2:14" x14ac:dyDescent="0.25">
      <c r="B1087" s="1"/>
      <c r="C1087" s="2"/>
      <c r="D1087" s="3"/>
      <c r="E1087" s="40"/>
      <c r="F1087" s="125"/>
      <c r="G1087" s="40"/>
      <c r="H1087" s="58"/>
      <c r="I1087" s="58"/>
      <c r="J1087" s="58"/>
      <c r="K1087" s="40"/>
      <c r="L1087" s="58"/>
      <c r="M1087" s="3"/>
      <c r="N1087" s="3"/>
    </row>
    <row r="1088" spans="2:14" x14ac:dyDescent="0.25">
      <c r="B1088" s="1"/>
      <c r="C1088" s="2"/>
      <c r="D1088" s="3"/>
      <c r="E1088" s="40"/>
      <c r="F1088" s="125"/>
      <c r="G1088" s="40"/>
      <c r="H1088" s="58"/>
      <c r="I1088" s="58"/>
      <c r="J1088" s="58"/>
      <c r="K1088" s="40"/>
      <c r="L1088" s="58"/>
      <c r="M1088" s="3"/>
      <c r="N1088" s="3"/>
    </row>
    <row r="1089" spans="2:14" x14ac:dyDescent="0.25">
      <c r="B1089" s="1"/>
      <c r="C1089" s="2"/>
      <c r="D1089" s="3"/>
      <c r="E1089" s="40"/>
      <c r="F1089" s="125"/>
      <c r="G1089" s="40"/>
      <c r="H1089" s="58"/>
      <c r="I1089" s="58"/>
      <c r="J1089" s="58"/>
      <c r="K1089" s="40"/>
      <c r="L1089" s="58"/>
      <c r="M1089" s="3"/>
      <c r="N1089" s="3"/>
    </row>
    <row r="1090" spans="2:14" x14ac:dyDescent="0.25">
      <c r="B1090" s="1"/>
      <c r="C1090" s="2"/>
      <c r="D1090" s="3"/>
      <c r="E1090" s="40"/>
      <c r="F1090" s="125"/>
      <c r="G1090" s="40"/>
      <c r="H1090" s="58"/>
      <c r="I1090" s="58"/>
      <c r="J1090" s="58"/>
      <c r="K1090" s="40"/>
      <c r="L1090" s="58"/>
      <c r="M1090" s="3"/>
      <c r="N1090" s="3"/>
    </row>
    <row r="1091" spans="2:14" x14ac:dyDescent="0.25">
      <c r="B1091" s="1"/>
      <c r="C1091" s="2"/>
      <c r="D1091" s="3"/>
      <c r="E1091" s="40"/>
      <c r="F1091" s="125"/>
      <c r="G1091" s="40"/>
      <c r="H1091" s="58"/>
      <c r="I1091" s="58"/>
      <c r="J1091" s="58"/>
      <c r="K1091" s="40"/>
      <c r="L1091" s="58"/>
      <c r="M1091" s="3"/>
      <c r="N1091" s="3"/>
    </row>
    <row r="1092" spans="2:14" x14ac:dyDescent="0.25">
      <c r="B1092" s="1"/>
      <c r="C1092" s="2"/>
      <c r="D1092" s="3"/>
      <c r="E1092" s="40"/>
      <c r="F1092" s="125"/>
      <c r="G1092" s="40"/>
      <c r="H1092" s="58"/>
      <c r="I1092" s="58"/>
      <c r="J1092" s="58"/>
      <c r="K1092" s="40"/>
      <c r="L1092" s="58"/>
      <c r="M1092" s="3"/>
      <c r="N1092" s="3"/>
    </row>
    <row r="1093" spans="2:14" x14ac:dyDescent="0.25">
      <c r="B1093" s="1"/>
      <c r="C1093" s="2"/>
      <c r="D1093" s="3"/>
      <c r="E1093" s="40"/>
      <c r="F1093" s="125"/>
      <c r="G1093" s="40"/>
      <c r="H1093" s="58"/>
      <c r="I1093" s="58"/>
      <c r="J1093" s="58"/>
      <c r="K1093" s="40"/>
      <c r="L1093" s="58"/>
      <c r="M1093" s="3"/>
      <c r="N1093" s="3"/>
    </row>
    <row r="1094" spans="2:14" x14ac:dyDescent="0.25">
      <c r="B1094" s="1"/>
      <c r="C1094" s="2"/>
      <c r="D1094" s="3"/>
      <c r="E1094" s="40"/>
      <c r="F1094" s="125"/>
      <c r="G1094" s="40"/>
      <c r="H1094" s="58"/>
      <c r="I1094" s="58"/>
      <c r="J1094" s="58"/>
      <c r="K1094" s="40"/>
      <c r="L1094" s="58"/>
      <c r="M1094" s="3"/>
      <c r="N1094" s="3"/>
    </row>
    <row r="1095" spans="2:14" x14ac:dyDescent="0.25">
      <c r="B1095" s="1"/>
      <c r="C1095" s="2"/>
      <c r="D1095" s="3"/>
      <c r="E1095" s="40"/>
      <c r="F1095" s="125"/>
      <c r="G1095" s="40"/>
      <c r="H1095" s="58"/>
      <c r="I1095" s="58"/>
      <c r="J1095" s="58"/>
      <c r="K1095" s="40"/>
      <c r="L1095" s="58"/>
      <c r="M1095" s="3"/>
      <c r="N1095" s="3"/>
    </row>
    <row r="1096" spans="2:14" x14ac:dyDescent="0.25">
      <c r="B1096" s="1"/>
      <c r="C1096" s="2"/>
      <c r="D1096" s="3"/>
      <c r="E1096" s="40"/>
      <c r="F1096" s="125"/>
      <c r="G1096" s="40"/>
      <c r="H1096" s="58"/>
      <c r="I1096" s="58"/>
      <c r="J1096" s="58"/>
      <c r="K1096" s="40"/>
      <c r="L1096" s="58"/>
      <c r="M1096" s="3"/>
      <c r="N1096" s="3"/>
    </row>
    <row r="1097" spans="2:14" x14ac:dyDescent="0.25">
      <c r="B1097" s="1"/>
      <c r="C1097" s="2"/>
      <c r="D1097" s="3"/>
      <c r="E1097" s="40"/>
      <c r="F1097" s="125"/>
      <c r="G1097" s="40"/>
      <c r="H1097" s="58"/>
      <c r="I1097" s="58"/>
      <c r="J1097" s="58"/>
      <c r="K1097" s="40"/>
      <c r="L1097" s="58"/>
      <c r="M1097" s="3"/>
      <c r="N1097" s="3"/>
    </row>
    <row r="1098" spans="2:14" x14ac:dyDescent="0.25">
      <c r="B1098" s="1"/>
      <c r="C1098" s="2"/>
      <c r="D1098" s="3"/>
      <c r="E1098" s="40"/>
      <c r="F1098" s="125"/>
      <c r="G1098" s="40"/>
      <c r="H1098" s="58"/>
      <c r="I1098" s="58"/>
      <c r="J1098" s="58"/>
      <c r="K1098" s="40"/>
      <c r="L1098" s="58"/>
      <c r="M1098" s="3"/>
      <c r="N1098" s="3"/>
    </row>
    <row r="1099" spans="2:14" x14ac:dyDescent="0.25">
      <c r="B1099" s="1"/>
      <c r="C1099" s="2"/>
      <c r="D1099" s="3"/>
      <c r="E1099" s="40"/>
      <c r="F1099" s="125"/>
      <c r="G1099" s="40"/>
      <c r="H1099" s="58"/>
      <c r="I1099" s="58"/>
      <c r="J1099" s="58"/>
      <c r="K1099" s="40"/>
      <c r="L1099" s="58"/>
      <c r="M1099" s="3"/>
      <c r="N1099" s="3"/>
    </row>
    <row r="1100" spans="2:14" x14ac:dyDescent="0.25">
      <c r="B1100" s="1"/>
      <c r="C1100" s="2"/>
      <c r="D1100" s="3"/>
      <c r="E1100" s="40"/>
      <c r="F1100" s="125"/>
      <c r="G1100" s="40"/>
      <c r="H1100" s="58"/>
      <c r="I1100" s="58"/>
      <c r="J1100" s="58"/>
      <c r="K1100" s="40"/>
      <c r="L1100" s="58"/>
      <c r="M1100" s="3"/>
      <c r="N1100" s="3"/>
    </row>
    <row r="1101" spans="2:14" x14ac:dyDescent="0.25">
      <c r="B1101" s="1"/>
      <c r="C1101" s="2"/>
      <c r="D1101" s="3"/>
      <c r="E1101" s="40"/>
      <c r="F1101" s="125"/>
      <c r="G1101" s="40"/>
      <c r="H1101" s="58"/>
      <c r="I1101" s="58"/>
      <c r="J1101" s="58"/>
      <c r="K1101" s="40"/>
      <c r="L1101" s="58"/>
      <c r="M1101" s="3"/>
      <c r="N1101" s="3"/>
    </row>
    <row r="1102" spans="2:14" x14ac:dyDescent="0.25">
      <c r="B1102" s="1"/>
      <c r="C1102" s="2"/>
      <c r="D1102" s="3"/>
      <c r="E1102" s="40"/>
      <c r="F1102" s="125"/>
      <c r="G1102" s="40"/>
      <c r="H1102" s="58"/>
      <c r="I1102" s="58"/>
      <c r="J1102" s="58"/>
      <c r="K1102" s="40"/>
      <c r="L1102" s="58"/>
      <c r="M1102" s="3"/>
      <c r="N1102" s="3"/>
    </row>
    <row r="1103" spans="2:14" x14ac:dyDescent="0.25">
      <c r="B1103" s="1"/>
      <c r="C1103" s="2"/>
      <c r="D1103" s="3"/>
      <c r="E1103" s="40"/>
      <c r="F1103" s="125"/>
      <c r="G1103" s="40"/>
      <c r="H1103" s="58"/>
      <c r="I1103" s="58"/>
      <c r="J1103" s="58"/>
      <c r="K1103" s="40"/>
      <c r="L1103" s="58"/>
      <c r="M1103" s="3"/>
      <c r="N1103" s="3"/>
    </row>
    <row r="1104" spans="2:14" x14ac:dyDescent="0.25">
      <c r="B1104" s="1"/>
      <c r="C1104" s="2"/>
      <c r="D1104" s="3"/>
      <c r="E1104" s="40"/>
      <c r="F1104" s="125"/>
      <c r="G1104" s="40"/>
      <c r="H1104" s="58"/>
      <c r="I1104" s="58"/>
      <c r="J1104" s="58"/>
      <c r="K1104" s="40"/>
      <c r="L1104" s="58"/>
      <c r="M1104" s="3"/>
      <c r="N1104" s="3"/>
    </row>
    <row r="1105" spans="2:14" x14ac:dyDescent="0.25">
      <c r="B1105" s="1"/>
      <c r="C1105" s="2"/>
      <c r="D1105" s="3"/>
      <c r="E1105" s="40"/>
      <c r="F1105" s="125"/>
      <c r="G1105" s="40"/>
      <c r="H1105" s="58"/>
      <c r="I1105" s="58"/>
      <c r="J1105" s="58"/>
      <c r="K1105" s="40"/>
      <c r="L1105" s="58"/>
      <c r="M1105" s="3"/>
      <c r="N1105" s="3"/>
    </row>
    <row r="1106" spans="2:14" x14ac:dyDescent="0.25">
      <c r="B1106" s="1"/>
      <c r="C1106" s="2"/>
      <c r="D1106" s="3"/>
      <c r="E1106" s="40"/>
      <c r="F1106" s="125"/>
      <c r="G1106" s="40"/>
      <c r="H1106" s="58"/>
      <c r="I1106" s="58"/>
      <c r="J1106" s="58"/>
      <c r="K1106" s="40"/>
      <c r="L1106" s="58"/>
      <c r="M1106" s="3"/>
      <c r="N1106" s="3"/>
    </row>
    <row r="1107" spans="2:14" x14ac:dyDescent="0.25">
      <c r="B1107" s="1"/>
      <c r="C1107" s="2"/>
      <c r="D1107" s="3"/>
      <c r="E1107" s="40"/>
      <c r="F1107" s="125"/>
      <c r="G1107" s="40"/>
      <c r="H1107" s="58"/>
      <c r="I1107" s="58"/>
      <c r="J1107" s="58"/>
      <c r="K1107" s="40"/>
      <c r="L1107" s="58"/>
      <c r="M1107" s="3"/>
      <c r="N1107" s="3"/>
    </row>
    <row r="1108" spans="2:14" x14ac:dyDescent="0.25">
      <c r="B1108" s="1"/>
      <c r="C1108" s="2"/>
      <c r="D1108" s="3"/>
      <c r="E1108" s="40"/>
      <c r="F1108" s="125"/>
      <c r="G1108" s="40"/>
      <c r="H1108" s="58"/>
      <c r="I1108" s="58"/>
      <c r="J1108" s="58"/>
      <c r="K1108" s="40"/>
      <c r="L1108" s="58"/>
      <c r="M1108" s="3"/>
      <c r="N1108" s="3"/>
    </row>
    <row r="1109" spans="2:14" x14ac:dyDescent="0.25">
      <c r="B1109" s="1"/>
      <c r="C1109" s="2"/>
      <c r="D1109" s="3"/>
      <c r="E1109" s="40"/>
      <c r="F1109" s="125"/>
      <c r="G1109" s="40"/>
      <c r="H1109" s="58"/>
      <c r="I1109" s="58"/>
      <c r="J1109" s="58"/>
      <c r="K1109" s="40"/>
      <c r="L1109" s="58"/>
      <c r="M1109" s="3"/>
      <c r="N1109" s="3"/>
    </row>
    <row r="1110" spans="2:14" x14ac:dyDescent="0.25">
      <c r="B1110" s="1"/>
      <c r="C1110" s="2"/>
      <c r="D1110" s="3"/>
      <c r="E1110" s="40"/>
      <c r="F1110" s="125"/>
      <c r="G1110" s="40"/>
      <c r="H1110" s="58"/>
      <c r="I1110" s="58"/>
      <c r="J1110" s="58"/>
      <c r="K1110" s="40"/>
      <c r="L1110" s="58"/>
      <c r="M1110" s="3"/>
      <c r="N1110" s="3"/>
    </row>
    <row r="1111" spans="2:14" x14ac:dyDescent="0.25">
      <c r="B1111" s="1"/>
      <c r="C1111" s="2"/>
      <c r="D1111" s="3"/>
      <c r="E1111" s="40"/>
      <c r="F1111" s="125"/>
      <c r="G1111" s="40"/>
      <c r="H1111" s="58"/>
      <c r="I1111" s="58"/>
      <c r="J1111" s="58"/>
      <c r="K1111" s="40"/>
      <c r="L1111" s="58"/>
      <c r="M1111" s="3"/>
      <c r="N1111" s="3"/>
    </row>
    <row r="1112" spans="2:14" x14ac:dyDescent="0.25">
      <c r="B1112" s="1"/>
      <c r="C1112" s="2"/>
      <c r="D1112" s="3"/>
      <c r="E1112" s="40"/>
      <c r="F1112" s="125"/>
      <c r="G1112" s="40"/>
      <c r="H1112" s="58"/>
      <c r="I1112" s="58"/>
      <c r="J1112" s="58"/>
      <c r="K1112" s="40"/>
      <c r="L1112" s="58"/>
      <c r="M1112" s="3"/>
      <c r="N1112" s="3"/>
    </row>
    <row r="1113" spans="2:14" x14ac:dyDescent="0.25">
      <c r="B1113" s="1"/>
      <c r="C1113" s="2"/>
      <c r="D1113" s="3"/>
      <c r="E1113" s="40"/>
      <c r="F1113" s="125"/>
      <c r="G1113" s="40"/>
      <c r="H1113" s="58"/>
      <c r="I1113" s="58"/>
      <c r="J1113" s="58"/>
      <c r="K1113" s="40"/>
      <c r="L1113" s="58"/>
      <c r="M1113" s="3"/>
      <c r="N1113" s="3"/>
    </row>
    <row r="1114" spans="2:14" x14ac:dyDescent="0.25">
      <c r="B1114" s="1"/>
      <c r="C1114" s="2"/>
      <c r="D1114" s="3"/>
      <c r="E1114" s="40"/>
      <c r="F1114" s="125"/>
      <c r="G1114" s="40"/>
      <c r="H1114" s="58"/>
      <c r="I1114" s="58"/>
      <c r="J1114" s="58"/>
      <c r="K1114" s="40"/>
      <c r="L1114" s="58"/>
      <c r="M1114" s="3"/>
      <c r="N1114" s="3"/>
    </row>
    <row r="1115" spans="2:14" x14ac:dyDescent="0.25">
      <c r="B1115" s="1"/>
      <c r="C1115" s="2"/>
      <c r="D1115" s="3"/>
      <c r="E1115" s="40"/>
      <c r="F1115" s="125"/>
      <c r="G1115" s="40"/>
      <c r="H1115" s="58"/>
      <c r="I1115" s="58"/>
      <c r="J1115" s="58"/>
      <c r="K1115" s="40"/>
      <c r="L1115" s="58"/>
      <c r="M1115" s="3"/>
      <c r="N1115" s="3"/>
    </row>
    <row r="1116" spans="2:14" x14ac:dyDescent="0.25">
      <c r="B1116" s="1"/>
      <c r="C1116" s="2"/>
      <c r="D1116" s="3"/>
      <c r="E1116" s="40"/>
      <c r="F1116" s="125"/>
      <c r="G1116" s="40"/>
      <c r="H1116" s="58"/>
      <c r="I1116" s="58"/>
      <c r="J1116" s="58"/>
      <c r="K1116" s="40"/>
      <c r="L1116" s="58"/>
      <c r="M1116" s="3"/>
      <c r="N1116" s="3"/>
    </row>
    <row r="1117" spans="2:14" x14ac:dyDescent="0.25">
      <c r="B1117" s="1"/>
      <c r="C1117" s="2"/>
      <c r="D1117" s="3"/>
      <c r="E1117" s="40"/>
      <c r="F1117" s="125"/>
      <c r="G1117" s="40"/>
      <c r="H1117" s="58"/>
      <c r="I1117" s="58"/>
      <c r="J1117" s="58"/>
      <c r="K1117" s="40"/>
      <c r="L1117" s="58"/>
      <c r="M1117" s="3"/>
      <c r="N1117" s="3"/>
    </row>
    <row r="1118" spans="2:14" x14ac:dyDescent="0.25">
      <c r="B1118" s="1"/>
      <c r="C1118" s="2"/>
      <c r="D1118" s="3"/>
      <c r="E1118" s="40"/>
      <c r="F1118" s="125"/>
      <c r="G1118" s="40"/>
      <c r="H1118" s="58"/>
      <c r="I1118" s="58"/>
      <c r="J1118" s="58"/>
      <c r="K1118" s="40"/>
      <c r="L1118" s="58"/>
      <c r="M1118" s="3"/>
      <c r="N1118" s="3"/>
    </row>
    <row r="1119" spans="2:14" x14ac:dyDescent="0.25">
      <c r="B1119" s="1"/>
      <c r="C1119" s="2"/>
      <c r="D1119" s="3"/>
      <c r="E1119" s="40"/>
      <c r="F1119" s="125"/>
      <c r="G1119" s="40"/>
      <c r="H1119" s="58"/>
      <c r="I1119" s="58"/>
      <c r="J1119" s="58"/>
      <c r="K1119" s="40"/>
      <c r="L1119" s="58"/>
      <c r="M1119" s="3"/>
      <c r="N1119" s="3"/>
    </row>
    <row r="1120" spans="2:14" x14ac:dyDescent="0.25">
      <c r="B1120" s="1"/>
      <c r="C1120" s="2"/>
      <c r="D1120" s="3"/>
      <c r="E1120" s="40"/>
      <c r="F1120" s="125"/>
      <c r="G1120" s="40"/>
      <c r="H1120" s="58"/>
      <c r="I1120" s="58"/>
      <c r="J1120" s="58"/>
      <c r="K1120" s="40"/>
      <c r="L1120" s="58"/>
      <c r="M1120" s="3"/>
      <c r="N1120" s="3"/>
    </row>
    <row r="1121" spans="2:14" x14ac:dyDescent="0.25">
      <c r="B1121" s="1"/>
      <c r="C1121" s="2"/>
      <c r="D1121" s="3"/>
      <c r="E1121" s="40"/>
      <c r="F1121" s="125"/>
      <c r="G1121" s="40"/>
      <c r="H1121" s="58"/>
      <c r="I1121" s="58"/>
      <c r="J1121" s="58"/>
      <c r="K1121" s="40"/>
      <c r="L1121" s="58"/>
      <c r="M1121" s="3"/>
      <c r="N1121" s="3"/>
    </row>
    <row r="1122" spans="2:14" x14ac:dyDescent="0.25">
      <c r="B1122" s="1"/>
      <c r="C1122" s="2"/>
      <c r="D1122" s="3"/>
      <c r="E1122" s="40"/>
      <c r="F1122" s="125"/>
      <c r="G1122" s="40"/>
      <c r="H1122" s="58"/>
      <c r="I1122" s="58"/>
      <c r="J1122" s="58"/>
      <c r="K1122" s="40"/>
      <c r="L1122" s="58"/>
      <c r="M1122" s="3"/>
      <c r="N1122" s="3"/>
    </row>
    <row r="1123" spans="2:14" x14ac:dyDescent="0.25">
      <c r="B1123" s="1"/>
      <c r="C1123" s="2"/>
      <c r="D1123" s="3"/>
      <c r="E1123" s="40"/>
      <c r="F1123" s="125"/>
      <c r="G1123" s="40"/>
      <c r="H1123" s="58"/>
      <c r="I1123" s="58"/>
      <c r="J1123" s="58"/>
      <c r="K1123" s="40"/>
      <c r="L1123" s="58"/>
      <c r="M1123" s="3"/>
      <c r="N1123" s="3"/>
    </row>
    <row r="1124" spans="2:14" x14ac:dyDescent="0.25">
      <c r="B1124" s="1"/>
      <c r="C1124" s="2"/>
      <c r="D1124" s="3"/>
      <c r="E1124" s="40"/>
      <c r="F1124" s="125"/>
      <c r="G1124" s="40"/>
      <c r="H1124" s="58"/>
      <c r="I1124" s="58"/>
      <c r="J1124" s="58"/>
      <c r="K1124" s="40"/>
      <c r="L1124" s="58"/>
      <c r="M1124" s="3"/>
      <c r="N1124" s="3"/>
    </row>
    <row r="1125" spans="2:14" x14ac:dyDescent="0.25">
      <c r="B1125" s="1"/>
      <c r="C1125" s="2"/>
      <c r="D1125" s="3"/>
      <c r="E1125" s="40"/>
      <c r="F1125" s="125"/>
      <c r="G1125" s="40"/>
      <c r="H1125" s="58"/>
      <c r="I1125" s="58"/>
      <c r="J1125" s="58"/>
      <c r="K1125" s="40"/>
      <c r="L1125" s="58"/>
      <c r="M1125" s="3"/>
      <c r="N1125" s="3"/>
    </row>
    <row r="1126" spans="2:14" x14ac:dyDescent="0.25">
      <c r="B1126" s="1"/>
      <c r="C1126" s="2"/>
      <c r="D1126" s="3"/>
      <c r="E1126" s="40"/>
      <c r="F1126" s="125"/>
      <c r="G1126" s="40"/>
      <c r="H1126" s="58"/>
      <c r="I1126" s="58"/>
      <c r="J1126" s="58"/>
      <c r="K1126" s="40"/>
      <c r="L1126" s="58"/>
      <c r="M1126" s="3"/>
      <c r="N1126" s="3"/>
    </row>
    <row r="1127" spans="2:14" x14ac:dyDescent="0.25">
      <c r="B1127" s="1"/>
      <c r="C1127" s="2"/>
      <c r="D1127" s="3"/>
      <c r="E1127" s="40"/>
      <c r="F1127" s="125"/>
      <c r="G1127" s="40"/>
      <c r="H1127" s="58"/>
      <c r="I1127" s="58"/>
      <c r="J1127" s="58"/>
      <c r="K1127" s="40"/>
      <c r="L1127" s="58"/>
      <c r="M1127" s="3"/>
      <c r="N1127" s="3"/>
    </row>
    <row r="1128" spans="2:14" x14ac:dyDescent="0.25">
      <c r="B1128" s="1"/>
      <c r="C1128" s="2"/>
      <c r="D1128" s="3"/>
      <c r="E1128" s="40"/>
      <c r="F1128" s="125"/>
      <c r="G1128" s="40"/>
      <c r="H1128" s="58"/>
      <c r="I1128" s="58"/>
      <c r="J1128" s="58"/>
      <c r="K1128" s="40"/>
      <c r="L1128" s="58"/>
      <c r="M1128" s="3"/>
      <c r="N1128" s="3"/>
    </row>
    <row r="1129" spans="2:14" x14ac:dyDescent="0.25">
      <c r="B1129" s="1"/>
      <c r="C1129" s="2"/>
      <c r="D1129" s="3"/>
      <c r="E1129" s="40"/>
      <c r="F1129" s="125"/>
      <c r="G1129" s="40"/>
      <c r="H1129" s="58"/>
      <c r="I1129" s="58"/>
      <c r="J1129" s="58"/>
      <c r="K1129" s="40"/>
      <c r="L1129" s="58"/>
      <c r="M1129" s="3"/>
      <c r="N1129" s="3"/>
    </row>
    <row r="1130" spans="2:14" x14ac:dyDescent="0.25">
      <c r="B1130" s="1"/>
      <c r="C1130" s="2"/>
      <c r="D1130" s="3"/>
      <c r="E1130" s="40"/>
      <c r="F1130" s="125"/>
      <c r="G1130" s="40"/>
      <c r="H1130" s="58"/>
      <c r="I1130" s="58"/>
      <c r="J1130" s="58"/>
      <c r="K1130" s="40"/>
      <c r="L1130" s="58"/>
      <c r="M1130" s="3"/>
      <c r="N1130" s="3"/>
    </row>
    <row r="1131" spans="2:14" x14ac:dyDescent="0.25">
      <c r="B1131" s="1"/>
      <c r="C1131" s="2"/>
      <c r="D1131" s="3"/>
      <c r="E1131" s="40"/>
      <c r="F1131" s="125"/>
      <c r="G1131" s="40"/>
      <c r="H1131" s="58"/>
      <c r="I1131" s="58"/>
      <c r="J1131" s="58"/>
      <c r="K1131" s="40"/>
      <c r="L1131" s="58"/>
      <c r="M1131" s="3"/>
      <c r="N1131" s="3"/>
    </row>
    <row r="1132" spans="2:14" x14ac:dyDescent="0.25">
      <c r="B1132" s="1"/>
      <c r="C1132" s="2"/>
      <c r="D1132" s="3"/>
      <c r="E1132" s="40"/>
      <c r="F1132" s="125"/>
      <c r="G1132" s="40"/>
      <c r="H1132" s="58"/>
      <c r="I1132" s="58"/>
      <c r="J1132" s="58"/>
      <c r="K1132" s="40"/>
      <c r="L1132" s="58"/>
      <c r="M1132" s="3"/>
      <c r="N1132" s="3"/>
    </row>
    <row r="1133" spans="2:14" x14ac:dyDescent="0.25">
      <c r="B1133" s="1"/>
      <c r="C1133" s="2"/>
      <c r="D1133" s="3"/>
      <c r="E1133" s="40"/>
      <c r="F1133" s="125"/>
      <c r="G1133" s="40"/>
      <c r="H1133" s="58"/>
      <c r="I1133" s="58"/>
      <c r="J1133" s="58"/>
      <c r="K1133" s="40"/>
      <c r="L1133" s="58"/>
      <c r="M1133" s="3"/>
      <c r="N1133" s="3"/>
    </row>
    <row r="1134" spans="2:14" x14ac:dyDescent="0.25">
      <c r="B1134" s="1"/>
      <c r="C1134" s="2"/>
      <c r="D1134" s="3"/>
      <c r="E1134" s="40"/>
      <c r="F1134" s="125"/>
      <c r="G1134" s="40"/>
      <c r="H1134" s="58"/>
      <c r="I1134" s="58"/>
      <c r="J1134" s="58"/>
      <c r="K1134" s="40"/>
      <c r="L1134" s="58"/>
      <c r="M1134" s="3"/>
      <c r="N1134" s="3"/>
    </row>
    <row r="1135" spans="2:14" x14ac:dyDescent="0.25">
      <c r="B1135" s="1"/>
      <c r="C1135" s="2"/>
      <c r="D1135" s="3"/>
      <c r="E1135" s="40"/>
      <c r="F1135" s="125"/>
      <c r="G1135" s="40"/>
      <c r="H1135" s="58"/>
      <c r="I1135" s="58"/>
      <c r="J1135" s="58"/>
      <c r="K1135" s="40"/>
      <c r="L1135" s="58"/>
      <c r="M1135" s="3"/>
      <c r="N1135" s="3"/>
    </row>
    <row r="1136" spans="2:14" x14ac:dyDescent="0.25">
      <c r="B1136" s="1"/>
      <c r="C1136" s="2"/>
      <c r="D1136" s="3"/>
      <c r="E1136" s="40"/>
      <c r="F1136" s="125"/>
      <c r="G1136" s="40"/>
      <c r="H1136" s="58"/>
      <c r="I1136" s="58"/>
      <c r="J1136" s="58"/>
      <c r="K1136" s="40"/>
      <c r="L1136" s="58"/>
      <c r="M1136" s="3"/>
      <c r="N1136" s="3"/>
    </row>
    <row r="1137" spans="2:14" x14ac:dyDescent="0.25">
      <c r="B1137" s="1"/>
      <c r="C1137" s="2"/>
      <c r="D1137" s="3"/>
      <c r="E1137" s="40"/>
      <c r="F1137" s="125"/>
      <c r="G1137" s="40"/>
      <c r="H1137" s="58"/>
      <c r="I1137" s="58"/>
      <c r="J1137" s="58"/>
      <c r="K1137" s="40"/>
      <c r="L1137" s="58"/>
      <c r="M1137" s="3"/>
      <c r="N1137" s="3"/>
    </row>
    <row r="1138" spans="2:14" x14ac:dyDescent="0.25">
      <c r="B1138" s="1"/>
      <c r="C1138" s="2"/>
      <c r="D1138" s="3"/>
      <c r="E1138" s="40"/>
      <c r="F1138" s="125"/>
      <c r="G1138" s="40"/>
      <c r="H1138" s="58"/>
      <c r="I1138" s="58"/>
      <c r="J1138" s="58"/>
      <c r="K1138" s="40"/>
      <c r="L1138" s="58"/>
      <c r="M1138" s="3"/>
      <c r="N1138" s="3"/>
    </row>
    <row r="1139" spans="2:14" x14ac:dyDescent="0.25">
      <c r="B1139" s="1"/>
      <c r="C1139" s="2"/>
      <c r="D1139" s="3"/>
      <c r="E1139" s="40"/>
      <c r="F1139" s="125"/>
      <c r="G1139" s="40"/>
      <c r="H1139" s="58"/>
      <c r="I1139" s="58"/>
      <c r="J1139" s="58"/>
      <c r="K1139" s="40"/>
      <c r="L1139" s="58"/>
      <c r="M1139" s="3"/>
      <c r="N1139" s="3"/>
    </row>
    <row r="1140" spans="2:14" x14ac:dyDescent="0.25">
      <c r="B1140" s="1"/>
      <c r="C1140" s="2"/>
      <c r="D1140" s="3"/>
      <c r="E1140" s="40"/>
      <c r="F1140" s="125"/>
      <c r="G1140" s="40"/>
      <c r="H1140" s="58"/>
      <c r="I1140" s="58"/>
      <c r="J1140" s="58"/>
      <c r="K1140" s="40"/>
      <c r="L1140" s="58"/>
      <c r="M1140" s="3"/>
      <c r="N1140" s="3"/>
    </row>
    <row r="1141" spans="2:14" x14ac:dyDescent="0.25">
      <c r="B1141" s="1"/>
      <c r="C1141" s="2"/>
      <c r="D1141" s="3"/>
      <c r="E1141" s="40"/>
      <c r="F1141" s="125"/>
      <c r="G1141" s="40"/>
      <c r="H1141" s="58"/>
      <c r="I1141" s="58"/>
      <c r="J1141" s="58"/>
      <c r="K1141" s="40"/>
      <c r="L1141" s="58"/>
      <c r="M1141" s="3"/>
      <c r="N1141" s="3"/>
    </row>
    <row r="1142" spans="2:14" x14ac:dyDescent="0.25">
      <c r="B1142" s="1"/>
      <c r="C1142" s="2"/>
      <c r="D1142" s="3"/>
      <c r="E1142" s="40"/>
      <c r="F1142" s="125"/>
      <c r="G1142" s="40"/>
      <c r="H1142" s="58"/>
      <c r="I1142" s="58"/>
      <c r="J1142" s="58"/>
      <c r="K1142" s="40"/>
      <c r="L1142" s="58"/>
      <c r="M1142" s="3"/>
      <c r="N1142" s="3"/>
    </row>
    <row r="1143" spans="2:14" x14ac:dyDescent="0.25">
      <c r="B1143" s="1"/>
      <c r="C1143" s="2"/>
      <c r="D1143" s="3"/>
      <c r="E1143" s="40"/>
      <c r="F1143" s="125"/>
      <c r="G1143" s="40"/>
      <c r="H1143" s="58"/>
      <c r="I1143" s="58"/>
      <c r="J1143" s="58"/>
      <c r="K1143" s="40"/>
      <c r="L1143" s="58"/>
      <c r="M1143" s="3"/>
      <c r="N1143" s="3"/>
    </row>
    <row r="1144" spans="2:14" x14ac:dyDescent="0.25">
      <c r="B1144" s="1"/>
      <c r="C1144" s="2"/>
      <c r="D1144" s="3"/>
      <c r="E1144" s="40"/>
      <c r="F1144" s="125"/>
      <c r="G1144" s="40"/>
      <c r="H1144" s="58"/>
      <c r="I1144" s="58"/>
      <c r="J1144" s="58"/>
      <c r="K1144" s="40"/>
      <c r="L1144" s="58"/>
      <c r="M1144" s="3"/>
      <c r="N1144" s="3"/>
    </row>
    <row r="1145" spans="2:14" x14ac:dyDescent="0.25">
      <c r="B1145" s="1"/>
      <c r="C1145" s="2"/>
      <c r="D1145" s="3"/>
      <c r="E1145" s="40"/>
      <c r="F1145" s="125"/>
      <c r="G1145" s="40"/>
      <c r="H1145" s="58"/>
      <c r="I1145" s="58"/>
      <c r="J1145" s="58"/>
      <c r="K1145" s="40"/>
      <c r="L1145" s="58"/>
      <c r="M1145" s="3"/>
      <c r="N1145" s="3"/>
    </row>
    <row r="1146" spans="2:14" x14ac:dyDescent="0.25">
      <c r="B1146" s="1"/>
      <c r="C1146" s="2"/>
      <c r="D1146" s="3"/>
      <c r="E1146" s="40"/>
      <c r="F1146" s="125"/>
      <c r="G1146" s="40"/>
      <c r="H1146" s="58"/>
      <c r="I1146" s="58"/>
      <c r="J1146" s="58"/>
      <c r="K1146" s="40"/>
      <c r="L1146" s="58"/>
      <c r="M1146" s="3"/>
      <c r="N1146" s="3"/>
    </row>
    <row r="1147" spans="2:14" x14ac:dyDescent="0.25">
      <c r="B1147" s="1"/>
      <c r="C1147" s="2"/>
      <c r="D1147" s="3"/>
      <c r="E1147" s="40"/>
      <c r="F1147" s="125"/>
      <c r="G1147" s="40"/>
      <c r="H1147" s="58"/>
      <c r="I1147" s="58"/>
      <c r="J1147" s="58"/>
      <c r="K1147" s="40"/>
      <c r="L1147" s="58"/>
      <c r="M1147" s="3"/>
      <c r="N1147" s="3"/>
    </row>
    <row r="1148" spans="2:14" x14ac:dyDescent="0.25">
      <c r="B1148" s="1"/>
      <c r="C1148" s="2"/>
      <c r="D1148" s="3"/>
      <c r="E1148" s="40"/>
      <c r="F1148" s="125"/>
      <c r="G1148" s="40"/>
      <c r="H1148" s="58"/>
      <c r="I1148" s="58"/>
      <c r="J1148" s="58"/>
      <c r="K1148" s="40"/>
      <c r="L1148" s="58"/>
      <c r="M1148" s="3"/>
      <c r="N1148" s="3"/>
    </row>
    <row r="1149" spans="2:14" x14ac:dyDescent="0.25">
      <c r="B1149" s="1"/>
      <c r="C1149" s="2"/>
      <c r="D1149" s="3"/>
      <c r="E1149" s="40"/>
      <c r="F1149" s="125"/>
      <c r="G1149" s="40"/>
      <c r="H1149" s="58"/>
      <c r="I1149" s="58"/>
      <c r="J1149" s="58"/>
      <c r="K1149" s="40"/>
      <c r="L1149" s="58"/>
      <c r="M1149" s="3"/>
      <c r="N1149" s="3"/>
    </row>
    <row r="1150" spans="2:14" x14ac:dyDescent="0.25">
      <c r="B1150" s="1"/>
      <c r="C1150" s="2"/>
      <c r="D1150" s="3"/>
      <c r="E1150" s="40"/>
      <c r="F1150" s="125"/>
      <c r="G1150" s="40"/>
      <c r="H1150" s="58"/>
      <c r="I1150" s="58"/>
      <c r="J1150" s="58"/>
      <c r="K1150" s="40"/>
      <c r="L1150" s="58"/>
      <c r="M1150" s="3"/>
      <c r="N1150" s="3"/>
    </row>
    <row r="1151" spans="2:14" x14ac:dyDescent="0.25">
      <c r="B1151" s="1"/>
      <c r="C1151" s="2"/>
      <c r="D1151" s="3"/>
      <c r="E1151" s="40"/>
      <c r="F1151" s="125"/>
      <c r="G1151" s="40"/>
      <c r="H1151" s="58"/>
      <c r="I1151" s="58"/>
      <c r="J1151" s="58"/>
      <c r="K1151" s="40"/>
      <c r="L1151" s="58"/>
      <c r="M1151" s="3"/>
      <c r="N1151" s="3"/>
    </row>
    <row r="1152" spans="2:14" x14ac:dyDescent="0.25">
      <c r="B1152" s="1"/>
      <c r="C1152" s="2"/>
      <c r="D1152" s="3"/>
      <c r="E1152" s="40"/>
      <c r="F1152" s="125"/>
      <c r="G1152" s="40"/>
      <c r="H1152" s="58"/>
      <c r="I1152" s="58"/>
      <c r="J1152" s="58"/>
      <c r="K1152" s="40"/>
      <c r="L1152" s="58"/>
      <c r="M1152" s="3"/>
      <c r="N1152" s="3"/>
    </row>
    <row r="1153" spans="2:14" x14ac:dyDescent="0.25">
      <c r="B1153" s="1"/>
      <c r="C1153" s="2"/>
      <c r="D1153" s="3"/>
      <c r="E1153" s="40"/>
      <c r="F1153" s="125"/>
      <c r="G1153" s="40"/>
      <c r="H1153" s="58"/>
      <c r="I1153" s="58"/>
      <c r="J1153" s="58"/>
      <c r="K1153" s="40"/>
      <c r="L1153" s="58"/>
      <c r="M1153" s="3"/>
      <c r="N1153" s="3"/>
    </row>
    <row r="1154" spans="2:14" x14ac:dyDescent="0.25">
      <c r="B1154" s="1"/>
      <c r="C1154" s="2"/>
      <c r="D1154" s="3"/>
      <c r="E1154" s="40"/>
      <c r="F1154" s="125"/>
      <c r="G1154" s="40"/>
      <c r="H1154" s="58"/>
      <c r="I1154" s="58"/>
      <c r="J1154" s="58"/>
      <c r="K1154" s="40"/>
      <c r="L1154" s="58"/>
      <c r="M1154" s="3"/>
      <c r="N1154" s="3"/>
    </row>
    <row r="1155" spans="2:14" x14ac:dyDescent="0.25">
      <c r="B1155" s="1"/>
      <c r="C1155" s="2"/>
      <c r="D1155" s="3"/>
      <c r="E1155" s="40"/>
      <c r="F1155" s="125"/>
      <c r="G1155" s="40"/>
      <c r="H1155" s="58"/>
      <c r="I1155" s="58"/>
      <c r="J1155" s="58"/>
      <c r="K1155" s="40"/>
      <c r="L1155" s="58"/>
      <c r="M1155" s="3"/>
      <c r="N1155" s="3"/>
    </row>
    <row r="1156" spans="2:14" x14ac:dyDescent="0.25">
      <c r="B1156" s="1"/>
      <c r="C1156" s="2"/>
      <c r="D1156" s="3"/>
      <c r="E1156" s="40"/>
      <c r="F1156" s="125"/>
      <c r="G1156" s="40"/>
      <c r="H1156" s="58"/>
      <c r="I1156" s="58"/>
      <c r="J1156" s="58"/>
      <c r="K1156" s="40"/>
      <c r="L1156" s="58"/>
      <c r="M1156" s="3"/>
      <c r="N1156" s="3"/>
    </row>
    <row r="1157" spans="2:14" x14ac:dyDescent="0.25">
      <c r="B1157" s="1"/>
      <c r="C1157" s="2"/>
      <c r="D1157" s="3"/>
      <c r="E1157" s="40"/>
      <c r="F1157" s="125"/>
      <c r="G1157" s="40"/>
      <c r="H1157" s="58"/>
      <c r="I1157" s="58"/>
      <c r="J1157" s="58"/>
      <c r="K1157" s="40"/>
      <c r="L1157" s="58"/>
      <c r="M1157" s="3"/>
      <c r="N1157" s="3"/>
    </row>
    <row r="1158" spans="2:14" x14ac:dyDescent="0.25">
      <c r="B1158" s="1"/>
      <c r="C1158" s="2"/>
      <c r="D1158" s="3"/>
      <c r="E1158" s="40"/>
      <c r="F1158" s="125"/>
      <c r="G1158" s="40"/>
      <c r="H1158" s="58"/>
      <c r="I1158" s="58"/>
      <c r="J1158" s="58"/>
      <c r="K1158" s="40"/>
      <c r="L1158" s="58"/>
      <c r="M1158" s="3"/>
      <c r="N1158" s="3"/>
    </row>
    <row r="1159" spans="2:14" x14ac:dyDescent="0.25">
      <c r="B1159" s="1"/>
      <c r="C1159" s="2"/>
      <c r="D1159" s="3"/>
      <c r="E1159" s="40"/>
      <c r="F1159" s="125"/>
      <c r="G1159" s="40"/>
      <c r="H1159" s="58"/>
      <c r="I1159" s="58"/>
      <c r="J1159" s="58"/>
      <c r="K1159" s="40"/>
      <c r="L1159" s="58"/>
      <c r="M1159" s="3"/>
      <c r="N1159" s="3"/>
    </row>
    <row r="1160" spans="2:14" x14ac:dyDescent="0.25">
      <c r="B1160" s="1"/>
      <c r="C1160" s="2"/>
      <c r="D1160" s="3"/>
      <c r="E1160" s="40"/>
      <c r="F1160" s="125"/>
      <c r="G1160" s="40"/>
      <c r="H1160" s="58"/>
      <c r="I1160" s="58"/>
      <c r="J1160" s="58"/>
      <c r="K1160" s="40"/>
      <c r="L1160" s="58"/>
      <c r="M1160" s="3"/>
      <c r="N1160" s="3"/>
    </row>
    <row r="1161" spans="2:14" x14ac:dyDescent="0.25">
      <c r="B1161" s="1"/>
      <c r="C1161" s="2"/>
      <c r="D1161" s="3"/>
      <c r="E1161" s="40"/>
      <c r="F1161" s="125"/>
      <c r="G1161" s="40"/>
      <c r="H1161" s="58"/>
      <c r="I1161" s="58"/>
      <c r="J1161" s="58"/>
      <c r="K1161" s="40"/>
      <c r="L1161" s="58"/>
      <c r="M1161" s="3"/>
      <c r="N1161" s="3"/>
    </row>
    <row r="1162" spans="2:14" x14ac:dyDescent="0.25">
      <c r="B1162" s="1"/>
      <c r="C1162" s="2"/>
      <c r="D1162" s="3"/>
      <c r="E1162" s="40"/>
      <c r="F1162" s="125"/>
      <c r="G1162" s="40"/>
      <c r="H1162" s="58"/>
      <c r="I1162" s="58"/>
      <c r="J1162" s="58"/>
      <c r="K1162" s="40"/>
      <c r="L1162" s="58"/>
      <c r="M1162" s="3"/>
      <c r="N1162" s="3"/>
    </row>
    <row r="1163" spans="2:14" x14ac:dyDescent="0.25">
      <c r="B1163" s="1"/>
      <c r="C1163" s="2"/>
      <c r="D1163" s="3"/>
      <c r="E1163" s="40"/>
      <c r="F1163" s="125"/>
      <c r="G1163" s="40"/>
      <c r="H1163" s="58"/>
      <c r="I1163" s="58"/>
      <c r="J1163" s="58"/>
      <c r="K1163" s="40"/>
      <c r="L1163" s="58"/>
      <c r="M1163" s="3"/>
      <c r="N1163" s="3"/>
    </row>
    <row r="1164" spans="2:14" x14ac:dyDescent="0.25">
      <c r="B1164" s="1"/>
      <c r="C1164" s="2"/>
      <c r="D1164" s="3"/>
      <c r="E1164" s="40"/>
      <c r="F1164" s="125"/>
      <c r="G1164" s="40"/>
      <c r="H1164" s="58"/>
      <c r="I1164" s="58"/>
      <c r="J1164" s="58"/>
      <c r="K1164" s="40"/>
      <c r="L1164" s="58"/>
      <c r="M1164" s="3"/>
      <c r="N1164" s="3"/>
    </row>
    <row r="1165" spans="2:14" x14ac:dyDescent="0.25">
      <c r="B1165" s="1"/>
      <c r="C1165" s="2"/>
      <c r="D1165" s="3"/>
      <c r="E1165" s="40"/>
      <c r="F1165" s="125"/>
      <c r="G1165" s="40"/>
      <c r="H1165" s="58"/>
      <c r="I1165" s="58"/>
      <c r="J1165" s="58"/>
      <c r="K1165" s="40"/>
      <c r="L1165" s="58"/>
      <c r="M1165" s="3"/>
      <c r="N1165" s="3"/>
    </row>
    <row r="1166" spans="2:14" x14ac:dyDescent="0.25">
      <c r="B1166" s="1"/>
      <c r="C1166" s="2"/>
      <c r="D1166" s="3"/>
      <c r="E1166" s="40"/>
      <c r="F1166" s="125"/>
      <c r="G1166" s="40"/>
      <c r="H1166" s="58"/>
      <c r="I1166" s="58"/>
      <c r="J1166" s="58"/>
      <c r="K1166" s="40"/>
      <c r="L1166" s="58"/>
      <c r="M1166" s="3"/>
      <c r="N1166" s="3"/>
    </row>
    <row r="1167" spans="2:14" x14ac:dyDescent="0.25">
      <c r="B1167" s="1"/>
      <c r="C1167" s="2"/>
      <c r="D1167" s="3"/>
      <c r="E1167" s="40"/>
      <c r="F1167" s="125"/>
      <c r="G1167" s="40"/>
      <c r="H1167" s="58"/>
      <c r="I1167" s="58"/>
      <c r="J1167" s="58"/>
      <c r="K1167" s="40"/>
      <c r="L1167" s="58"/>
      <c r="M1167" s="3"/>
      <c r="N1167" s="3"/>
    </row>
    <row r="1168" spans="2:14" x14ac:dyDescent="0.25">
      <c r="B1168" s="1"/>
      <c r="C1168" s="2"/>
      <c r="D1168" s="3"/>
      <c r="E1168" s="40"/>
      <c r="F1168" s="125"/>
      <c r="G1168" s="40"/>
      <c r="H1168" s="58"/>
      <c r="I1168" s="58"/>
      <c r="J1168" s="58"/>
      <c r="K1168" s="40"/>
      <c r="L1168" s="58"/>
      <c r="M1168" s="3"/>
      <c r="N1168" s="3"/>
    </row>
    <row r="1169" spans="2:14" x14ac:dyDescent="0.25">
      <c r="B1169" s="1"/>
      <c r="C1169" s="2"/>
      <c r="D1169" s="3"/>
      <c r="E1169" s="40"/>
      <c r="F1169" s="125"/>
      <c r="G1169" s="40"/>
      <c r="H1169" s="58"/>
      <c r="I1169" s="58"/>
      <c r="J1169" s="58"/>
      <c r="K1169" s="40"/>
      <c r="L1169" s="58"/>
      <c r="M1169" s="3"/>
      <c r="N1169" s="3"/>
    </row>
    <row r="1170" spans="2:14" x14ac:dyDescent="0.25">
      <c r="B1170" s="1"/>
      <c r="C1170" s="2"/>
      <c r="D1170" s="3"/>
      <c r="E1170" s="40"/>
      <c r="F1170" s="125"/>
      <c r="G1170" s="40"/>
      <c r="H1170" s="58"/>
      <c r="I1170" s="58"/>
      <c r="J1170" s="58"/>
      <c r="K1170" s="40"/>
      <c r="L1170" s="58"/>
      <c r="M1170" s="3"/>
      <c r="N1170" s="3"/>
    </row>
    <row r="1171" spans="2:14" x14ac:dyDescent="0.25">
      <c r="B1171" s="1"/>
      <c r="C1171" s="2"/>
      <c r="D1171" s="3"/>
      <c r="E1171" s="40"/>
      <c r="F1171" s="125"/>
      <c r="G1171" s="40"/>
      <c r="H1171" s="58"/>
      <c r="I1171" s="58"/>
      <c r="J1171" s="58"/>
      <c r="K1171" s="40"/>
      <c r="L1171" s="58"/>
      <c r="M1171" s="3"/>
      <c r="N1171" s="3"/>
    </row>
    <row r="1172" spans="2:14" x14ac:dyDescent="0.25">
      <c r="B1172" s="1"/>
      <c r="C1172" s="2"/>
      <c r="D1172" s="3"/>
      <c r="E1172" s="40"/>
      <c r="F1172" s="125"/>
      <c r="G1172" s="40"/>
      <c r="H1172" s="58"/>
      <c r="I1172" s="58"/>
      <c r="J1172" s="58"/>
      <c r="K1172" s="40"/>
      <c r="L1172" s="58"/>
      <c r="M1172" s="3"/>
      <c r="N1172" s="3"/>
    </row>
    <row r="1173" spans="2:14" x14ac:dyDescent="0.25">
      <c r="B1173" s="1"/>
      <c r="C1173" s="2"/>
      <c r="D1173" s="3"/>
      <c r="E1173" s="40"/>
      <c r="F1173" s="125"/>
      <c r="G1173" s="40"/>
      <c r="H1173" s="58"/>
      <c r="I1173" s="58"/>
      <c r="J1173" s="58"/>
      <c r="K1173" s="40"/>
      <c r="L1173" s="58"/>
      <c r="M1173" s="3"/>
      <c r="N1173" s="3"/>
    </row>
    <row r="1174" spans="2:14" x14ac:dyDescent="0.25">
      <c r="B1174" s="1"/>
      <c r="C1174" s="2"/>
      <c r="D1174" s="3"/>
      <c r="E1174" s="40"/>
      <c r="F1174" s="125"/>
      <c r="G1174" s="40"/>
      <c r="H1174" s="58"/>
      <c r="I1174" s="58"/>
      <c r="J1174" s="58"/>
      <c r="K1174" s="40"/>
      <c r="L1174" s="58"/>
      <c r="M1174" s="3"/>
      <c r="N1174" s="3"/>
    </row>
    <row r="1175" spans="2:14" x14ac:dyDescent="0.25">
      <c r="B1175" s="1"/>
      <c r="C1175" s="2"/>
      <c r="D1175" s="3"/>
      <c r="E1175" s="40"/>
      <c r="F1175" s="125"/>
      <c r="G1175" s="40"/>
      <c r="H1175" s="58"/>
      <c r="I1175" s="58"/>
      <c r="J1175" s="58"/>
      <c r="K1175" s="40"/>
      <c r="L1175" s="58"/>
      <c r="M1175" s="3"/>
      <c r="N1175" s="3"/>
    </row>
    <row r="1176" spans="2:14" x14ac:dyDescent="0.25">
      <c r="B1176" s="1"/>
      <c r="C1176" s="2"/>
      <c r="D1176" s="3"/>
      <c r="E1176" s="40"/>
      <c r="F1176" s="125"/>
      <c r="G1176" s="40"/>
      <c r="H1176" s="58"/>
      <c r="I1176" s="58"/>
      <c r="J1176" s="58"/>
      <c r="K1176" s="40"/>
      <c r="L1176" s="58"/>
      <c r="M1176" s="3"/>
      <c r="N1176" s="3"/>
    </row>
    <row r="1177" spans="2:14" x14ac:dyDescent="0.25">
      <c r="B1177" s="1"/>
      <c r="C1177" s="2"/>
      <c r="D1177" s="3"/>
      <c r="E1177" s="40"/>
      <c r="F1177" s="125"/>
      <c r="G1177" s="40"/>
      <c r="H1177" s="58"/>
      <c r="I1177" s="58"/>
      <c r="J1177" s="58"/>
      <c r="K1177" s="40"/>
      <c r="L1177" s="58"/>
      <c r="M1177" s="3"/>
      <c r="N1177" s="3"/>
    </row>
    <row r="1178" spans="2:14" x14ac:dyDescent="0.25">
      <c r="B1178" s="1"/>
      <c r="C1178" s="2"/>
      <c r="D1178" s="3"/>
      <c r="E1178" s="40"/>
      <c r="F1178" s="125"/>
      <c r="G1178" s="40"/>
      <c r="H1178" s="58"/>
      <c r="I1178" s="58"/>
      <c r="J1178" s="58"/>
      <c r="K1178" s="40"/>
      <c r="L1178" s="58"/>
      <c r="M1178" s="3"/>
      <c r="N1178" s="3"/>
    </row>
    <row r="1179" spans="2:14" x14ac:dyDescent="0.25">
      <c r="B1179" s="1"/>
      <c r="C1179" s="2"/>
      <c r="D1179" s="3"/>
      <c r="E1179" s="40"/>
      <c r="F1179" s="125"/>
      <c r="G1179" s="40"/>
      <c r="H1179" s="58"/>
      <c r="I1179" s="58"/>
      <c r="J1179" s="58"/>
      <c r="K1179" s="40"/>
      <c r="L1179" s="58"/>
      <c r="M1179" s="3"/>
      <c r="N1179" s="3"/>
    </row>
    <row r="1180" spans="2:14" x14ac:dyDescent="0.25">
      <c r="B1180" s="1"/>
      <c r="C1180" s="2"/>
      <c r="D1180" s="3"/>
      <c r="E1180" s="40"/>
      <c r="F1180" s="125"/>
      <c r="G1180" s="40"/>
      <c r="H1180" s="58"/>
      <c r="I1180" s="58"/>
      <c r="J1180" s="58"/>
      <c r="K1180" s="40"/>
      <c r="L1180" s="58"/>
      <c r="M1180" s="3"/>
      <c r="N1180" s="3"/>
    </row>
    <row r="1181" spans="2:14" x14ac:dyDescent="0.25">
      <c r="B1181" s="1"/>
      <c r="C1181" s="2"/>
      <c r="D1181" s="3"/>
      <c r="E1181" s="40"/>
      <c r="F1181" s="125"/>
      <c r="G1181" s="40"/>
      <c r="H1181" s="58"/>
      <c r="I1181" s="58"/>
      <c r="J1181" s="58"/>
      <c r="K1181" s="40"/>
      <c r="L1181" s="58"/>
      <c r="M1181" s="3"/>
      <c r="N1181" s="3"/>
    </row>
    <row r="1182" spans="2:14" x14ac:dyDescent="0.25">
      <c r="B1182" s="1"/>
      <c r="C1182" s="2"/>
      <c r="D1182" s="3"/>
      <c r="E1182" s="40"/>
      <c r="F1182" s="125"/>
      <c r="G1182" s="40"/>
      <c r="H1182" s="58"/>
      <c r="I1182" s="58"/>
      <c r="J1182" s="58"/>
      <c r="K1182" s="40"/>
      <c r="L1182" s="58"/>
      <c r="M1182" s="3"/>
      <c r="N1182" s="3"/>
    </row>
    <row r="1183" spans="2:14" x14ac:dyDescent="0.25">
      <c r="B1183" s="1"/>
      <c r="C1183" s="2"/>
      <c r="D1183" s="3"/>
      <c r="E1183" s="40"/>
      <c r="F1183" s="125"/>
      <c r="G1183" s="40"/>
      <c r="H1183" s="58"/>
      <c r="I1183" s="58"/>
      <c r="J1183" s="58"/>
      <c r="K1183" s="40"/>
      <c r="L1183" s="58"/>
      <c r="M1183" s="3"/>
      <c r="N1183" s="3"/>
    </row>
    <row r="1184" spans="2:14" x14ac:dyDescent="0.25">
      <c r="B1184" s="1"/>
      <c r="C1184" s="2"/>
      <c r="D1184" s="3"/>
      <c r="E1184" s="40"/>
      <c r="F1184" s="125"/>
      <c r="G1184" s="40"/>
      <c r="H1184" s="58"/>
      <c r="I1184" s="58"/>
      <c r="J1184" s="58"/>
      <c r="K1184" s="40"/>
      <c r="L1184" s="58"/>
      <c r="M1184" s="3"/>
      <c r="N1184" s="3"/>
    </row>
    <row r="1185" spans="2:14" x14ac:dyDescent="0.25">
      <c r="B1185" s="1"/>
      <c r="C1185" s="2"/>
      <c r="D1185" s="3"/>
      <c r="E1185" s="40"/>
      <c r="F1185" s="125"/>
      <c r="G1185" s="40"/>
      <c r="H1185" s="58"/>
      <c r="I1185" s="58"/>
      <c r="J1185" s="58"/>
      <c r="K1185" s="40"/>
      <c r="L1185" s="58"/>
      <c r="M1185" s="3"/>
      <c r="N1185" s="3"/>
    </row>
    <row r="1186" spans="2:14" x14ac:dyDescent="0.25">
      <c r="B1186" s="1"/>
      <c r="C1186" s="2"/>
      <c r="D1186" s="3"/>
      <c r="E1186" s="40"/>
      <c r="F1186" s="125"/>
      <c r="G1186" s="40"/>
      <c r="H1186" s="58"/>
      <c r="I1186" s="58"/>
      <c r="J1186" s="58"/>
      <c r="K1186" s="40"/>
      <c r="L1186" s="58"/>
      <c r="M1186" s="3"/>
      <c r="N1186" s="3"/>
    </row>
    <row r="1187" spans="2:14" x14ac:dyDescent="0.25">
      <c r="B1187" s="1"/>
      <c r="C1187" s="2"/>
      <c r="D1187" s="3"/>
      <c r="E1187" s="40"/>
      <c r="F1187" s="125"/>
      <c r="G1187" s="40"/>
      <c r="H1187" s="58"/>
      <c r="I1187" s="58"/>
      <c r="J1187" s="58"/>
      <c r="K1187" s="40"/>
      <c r="L1187" s="58"/>
      <c r="M1187" s="3"/>
      <c r="N1187" s="3"/>
    </row>
    <row r="1188" spans="2:14" x14ac:dyDescent="0.25">
      <c r="B1188" s="1"/>
      <c r="C1188" s="2"/>
      <c r="D1188" s="3"/>
      <c r="E1188" s="40"/>
      <c r="F1188" s="125"/>
      <c r="G1188" s="40"/>
      <c r="H1188" s="58"/>
      <c r="I1188" s="58"/>
      <c r="J1188" s="58"/>
      <c r="K1188" s="40"/>
      <c r="L1188" s="58"/>
      <c r="M1188" s="3"/>
      <c r="N1188" s="3"/>
    </row>
    <row r="1189" spans="2:14" x14ac:dyDescent="0.25">
      <c r="B1189" s="1"/>
      <c r="C1189" s="2"/>
      <c r="D1189" s="3"/>
      <c r="E1189" s="40"/>
      <c r="F1189" s="125"/>
      <c r="G1189" s="40"/>
      <c r="H1189" s="58"/>
      <c r="I1189" s="58"/>
      <c r="J1189" s="58"/>
      <c r="K1189" s="40"/>
      <c r="L1189" s="58"/>
      <c r="M1189" s="3"/>
      <c r="N1189" s="3"/>
    </row>
    <row r="1190" spans="2:14" x14ac:dyDescent="0.25">
      <c r="B1190" s="1"/>
      <c r="C1190" s="2"/>
      <c r="D1190" s="3"/>
      <c r="E1190" s="40"/>
      <c r="F1190" s="125"/>
      <c r="G1190" s="40"/>
      <c r="H1190" s="58"/>
      <c r="I1190" s="58"/>
      <c r="J1190" s="58"/>
      <c r="K1190" s="40"/>
      <c r="L1190" s="58"/>
      <c r="M1190" s="3"/>
      <c r="N1190" s="3"/>
    </row>
    <row r="1191" spans="2:14" x14ac:dyDescent="0.25">
      <c r="B1191" s="1"/>
      <c r="C1191" s="2"/>
      <c r="D1191" s="3"/>
      <c r="E1191" s="40"/>
      <c r="F1191" s="125"/>
      <c r="G1191" s="40"/>
      <c r="H1191" s="58"/>
      <c r="I1191" s="58"/>
      <c r="J1191" s="58"/>
      <c r="K1191" s="40"/>
      <c r="L1191" s="58"/>
      <c r="M1191" s="3"/>
      <c r="N1191" s="3"/>
    </row>
    <row r="1192" spans="2:14" x14ac:dyDescent="0.25">
      <c r="B1192" s="1"/>
      <c r="C1192" s="2"/>
      <c r="D1192" s="3"/>
      <c r="E1192" s="40"/>
      <c r="F1192" s="125"/>
      <c r="G1192" s="40"/>
      <c r="H1192" s="58"/>
      <c r="I1192" s="58"/>
      <c r="J1192" s="58"/>
      <c r="K1192" s="40"/>
      <c r="L1192" s="58"/>
      <c r="M1192" s="3"/>
      <c r="N1192" s="3"/>
    </row>
    <row r="1193" spans="2:14" x14ac:dyDescent="0.25">
      <c r="B1193" s="1"/>
      <c r="C1193" s="2"/>
      <c r="D1193" s="3"/>
      <c r="E1193" s="40"/>
      <c r="F1193" s="125"/>
      <c r="G1193" s="40"/>
      <c r="H1193" s="58"/>
      <c r="I1193" s="58"/>
      <c r="J1193" s="58"/>
      <c r="K1193" s="40"/>
      <c r="L1193" s="58"/>
      <c r="M1193" s="3"/>
      <c r="N1193" s="3"/>
    </row>
    <row r="1194" spans="2:14" x14ac:dyDescent="0.25">
      <c r="B1194" s="1"/>
      <c r="C1194" s="2"/>
      <c r="D1194" s="3"/>
      <c r="E1194" s="40"/>
      <c r="F1194" s="125"/>
      <c r="G1194" s="40"/>
      <c r="H1194" s="58"/>
      <c r="I1194" s="58"/>
      <c r="J1194" s="58"/>
      <c r="K1194" s="40"/>
      <c r="L1194" s="58"/>
      <c r="M1194" s="3"/>
      <c r="N1194" s="3"/>
    </row>
    <row r="1195" spans="2:14" x14ac:dyDescent="0.25">
      <c r="B1195" s="1"/>
      <c r="C1195" s="2"/>
      <c r="D1195" s="3"/>
      <c r="E1195" s="40"/>
      <c r="F1195" s="125"/>
      <c r="G1195" s="40"/>
      <c r="H1195" s="58"/>
      <c r="I1195" s="58"/>
      <c r="J1195" s="58"/>
      <c r="K1195" s="40"/>
      <c r="L1195" s="58"/>
      <c r="M1195" s="3"/>
      <c r="N1195" s="3"/>
    </row>
    <row r="1196" spans="2:14" x14ac:dyDescent="0.25">
      <c r="B1196" s="1"/>
      <c r="C1196" s="2"/>
      <c r="D1196" s="3"/>
      <c r="E1196" s="40"/>
      <c r="F1196" s="125"/>
      <c r="G1196" s="40"/>
      <c r="H1196" s="58"/>
      <c r="I1196" s="58"/>
      <c r="J1196" s="58"/>
      <c r="K1196" s="40"/>
      <c r="L1196" s="58"/>
      <c r="M1196" s="3"/>
      <c r="N1196" s="3"/>
    </row>
    <row r="1197" spans="2:14" x14ac:dyDescent="0.25">
      <c r="B1197" s="1"/>
      <c r="C1197" s="2"/>
      <c r="D1197" s="3"/>
      <c r="E1197" s="40"/>
      <c r="F1197" s="125"/>
      <c r="G1197" s="40"/>
      <c r="H1197" s="58"/>
      <c r="I1197" s="58"/>
      <c r="J1197" s="58"/>
      <c r="K1197" s="40"/>
      <c r="L1197" s="58"/>
      <c r="M1197" s="3"/>
      <c r="N1197" s="3"/>
    </row>
    <row r="1198" spans="2:14" x14ac:dyDescent="0.25">
      <c r="B1198" s="1"/>
      <c r="C1198" s="2"/>
      <c r="D1198" s="3"/>
      <c r="E1198" s="40"/>
      <c r="F1198" s="125"/>
      <c r="G1198" s="40"/>
      <c r="H1198" s="58"/>
      <c r="I1198" s="58"/>
      <c r="J1198" s="58"/>
      <c r="K1198" s="40"/>
      <c r="L1198" s="58"/>
      <c r="M1198" s="3"/>
      <c r="N1198" s="3"/>
    </row>
    <row r="1199" spans="2:14" x14ac:dyDescent="0.25">
      <c r="B1199" s="1"/>
      <c r="C1199" s="2"/>
      <c r="D1199" s="3"/>
      <c r="E1199" s="40"/>
      <c r="F1199" s="125"/>
      <c r="G1199" s="40"/>
      <c r="H1199" s="58"/>
      <c r="I1199" s="58"/>
      <c r="J1199" s="58"/>
      <c r="K1199" s="40"/>
      <c r="L1199" s="58"/>
      <c r="M1199" s="3"/>
      <c r="N1199" s="3"/>
    </row>
    <row r="1200" spans="2:14" x14ac:dyDescent="0.25">
      <c r="B1200" s="1"/>
      <c r="C1200" s="2"/>
      <c r="D1200" s="3"/>
      <c r="E1200" s="40"/>
      <c r="F1200" s="125"/>
      <c r="G1200" s="40"/>
      <c r="H1200" s="58"/>
      <c r="I1200" s="58"/>
      <c r="J1200" s="58"/>
      <c r="K1200" s="40"/>
      <c r="L1200" s="58"/>
      <c r="M1200" s="3"/>
      <c r="N1200" s="3"/>
    </row>
    <row r="1201" spans="2:14" x14ac:dyDescent="0.25">
      <c r="B1201" s="1"/>
      <c r="C1201" s="2"/>
      <c r="D1201" s="3"/>
      <c r="E1201" s="40"/>
      <c r="F1201" s="125"/>
      <c r="G1201" s="40"/>
      <c r="H1201" s="58"/>
      <c r="I1201" s="58"/>
      <c r="J1201" s="58"/>
      <c r="K1201" s="40"/>
      <c r="L1201" s="58"/>
      <c r="M1201" s="3"/>
      <c r="N1201" s="3"/>
    </row>
    <row r="1202" spans="2:14" x14ac:dyDescent="0.25">
      <c r="B1202" s="1"/>
      <c r="C1202" s="2"/>
      <c r="D1202" s="3"/>
      <c r="E1202" s="40"/>
      <c r="F1202" s="125"/>
      <c r="G1202" s="40"/>
      <c r="H1202" s="58"/>
      <c r="I1202" s="58"/>
      <c r="J1202" s="58"/>
      <c r="K1202" s="40"/>
      <c r="L1202" s="58"/>
      <c r="M1202" s="3"/>
      <c r="N1202" s="3"/>
    </row>
    <row r="1203" spans="2:14" x14ac:dyDescent="0.25">
      <c r="B1203" s="1"/>
      <c r="C1203" s="2"/>
      <c r="D1203" s="3"/>
      <c r="E1203" s="40"/>
      <c r="F1203" s="125"/>
      <c r="G1203" s="40"/>
      <c r="H1203" s="58"/>
      <c r="I1203" s="58"/>
      <c r="J1203" s="58"/>
      <c r="K1203" s="40"/>
      <c r="L1203" s="58"/>
      <c r="M1203" s="3"/>
      <c r="N1203" s="3"/>
    </row>
    <row r="1204" spans="2:14" x14ac:dyDescent="0.25">
      <c r="B1204" s="1"/>
      <c r="C1204" s="2"/>
      <c r="D1204" s="3"/>
      <c r="E1204" s="40"/>
      <c r="F1204" s="125"/>
      <c r="G1204" s="40"/>
      <c r="H1204" s="58"/>
      <c r="I1204" s="58"/>
      <c r="J1204" s="58"/>
      <c r="K1204" s="40"/>
      <c r="L1204" s="58"/>
      <c r="M1204" s="3"/>
      <c r="N1204" s="3"/>
    </row>
    <row r="1205" spans="2:14" x14ac:dyDescent="0.25">
      <c r="B1205" s="1"/>
      <c r="C1205" s="2"/>
      <c r="D1205" s="3"/>
      <c r="E1205" s="40"/>
      <c r="F1205" s="125"/>
      <c r="G1205" s="40"/>
      <c r="H1205" s="58"/>
      <c r="I1205" s="58"/>
      <c r="J1205" s="58"/>
      <c r="K1205" s="40"/>
      <c r="L1205" s="58"/>
      <c r="M1205" s="3"/>
      <c r="N1205" s="3"/>
    </row>
    <row r="1206" spans="2:14" x14ac:dyDescent="0.25">
      <c r="B1206" s="1"/>
      <c r="C1206" s="2"/>
      <c r="D1206" s="3"/>
      <c r="E1206" s="40"/>
      <c r="F1206" s="125"/>
      <c r="G1206" s="40"/>
      <c r="H1206" s="58"/>
      <c r="I1206" s="58"/>
      <c r="J1206" s="58"/>
      <c r="K1206" s="40"/>
      <c r="L1206" s="58"/>
      <c r="M1206" s="3"/>
      <c r="N1206" s="3"/>
    </row>
    <row r="1207" spans="2:14" x14ac:dyDescent="0.25">
      <c r="B1207" s="1"/>
      <c r="C1207" s="2"/>
      <c r="D1207" s="3"/>
      <c r="E1207" s="40"/>
      <c r="F1207" s="125"/>
      <c r="G1207" s="40"/>
      <c r="H1207" s="58"/>
      <c r="I1207" s="58"/>
      <c r="J1207" s="58"/>
      <c r="K1207" s="40"/>
      <c r="L1207" s="58"/>
      <c r="M1207" s="3"/>
      <c r="N1207" s="3"/>
    </row>
    <row r="1208" spans="2:14" x14ac:dyDescent="0.25">
      <c r="B1208" s="1"/>
      <c r="C1208" s="2"/>
      <c r="D1208" s="3"/>
      <c r="E1208" s="40"/>
      <c r="F1208" s="125"/>
      <c r="G1208" s="40"/>
      <c r="H1208" s="58"/>
      <c r="I1208" s="58"/>
      <c r="J1208" s="58"/>
      <c r="K1208" s="40"/>
      <c r="L1208" s="58"/>
      <c r="M1208" s="3"/>
      <c r="N1208" s="3"/>
    </row>
    <row r="1209" spans="2:14" x14ac:dyDescent="0.25">
      <c r="B1209" s="1"/>
      <c r="C1209" s="2"/>
      <c r="D1209" s="3"/>
      <c r="E1209" s="40"/>
      <c r="F1209" s="125"/>
      <c r="G1209" s="40"/>
      <c r="H1209" s="58"/>
      <c r="I1209" s="58"/>
      <c r="J1209" s="58"/>
      <c r="K1209" s="40"/>
      <c r="L1209" s="58"/>
      <c r="M1209" s="3"/>
      <c r="N1209" s="3"/>
    </row>
    <row r="1210" spans="2:14" x14ac:dyDescent="0.25">
      <c r="B1210" s="1"/>
      <c r="C1210" s="2"/>
      <c r="D1210" s="3"/>
      <c r="E1210" s="40"/>
      <c r="F1210" s="125"/>
      <c r="G1210" s="40"/>
      <c r="H1210" s="58"/>
      <c r="I1210" s="58"/>
      <c r="J1210" s="58"/>
      <c r="K1210" s="40"/>
      <c r="L1210" s="58"/>
      <c r="M1210" s="3"/>
      <c r="N1210" s="3"/>
    </row>
    <row r="1211" spans="2:14" x14ac:dyDescent="0.25">
      <c r="B1211" s="1"/>
      <c r="C1211" s="2"/>
      <c r="D1211" s="3"/>
      <c r="E1211" s="40"/>
      <c r="F1211" s="125"/>
      <c r="G1211" s="40"/>
      <c r="H1211" s="58"/>
      <c r="I1211" s="58"/>
      <c r="J1211" s="58"/>
      <c r="K1211" s="40"/>
      <c r="L1211" s="58"/>
      <c r="M1211" s="3"/>
      <c r="N1211" s="3"/>
    </row>
    <row r="1212" spans="2:14" x14ac:dyDescent="0.25">
      <c r="B1212" s="1"/>
      <c r="C1212" s="2"/>
      <c r="D1212" s="3"/>
      <c r="E1212" s="40"/>
      <c r="F1212" s="125"/>
      <c r="G1212" s="40"/>
      <c r="H1212" s="58"/>
      <c r="I1212" s="58"/>
      <c r="J1212" s="58"/>
      <c r="K1212" s="40"/>
      <c r="L1212" s="58"/>
      <c r="M1212" s="3"/>
      <c r="N1212" s="3"/>
    </row>
    <row r="1213" spans="2:14" x14ac:dyDescent="0.25">
      <c r="B1213" s="1"/>
      <c r="C1213" s="2"/>
      <c r="D1213" s="3"/>
      <c r="E1213" s="40"/>
      <c r="F1213" s="125"/>
      <c r="G1213" s="40"/>
      <c r="H1213" s="58"/>
      <c r="I1213" s="58"/>
      <c r="J1213" s="58"/>
      <c r="K1213" s="40"/>
      <c r="L1213" s="58"/>
      <c r="M1213" s="3"/>
      <c r="N1213" s="3"/>
    </row>
    <row r="1214" spans="2:14" x14ac:dyDescent="0.25">
      <c r="B1214" s="1"/>
      <c r="C1214" s="2"/>
      <c r="D1214" s="3"/>
      <c r="E1214" s="40"/>
      <c r="F1214" s="125"/>
      <c r="G1214" s="40"/>
      <c r="H1214" s="58"/>
      <c r="I1214" s="58"/>
      <c r="J1214" s="58"/>
      <c r="K1214" s="40"/>
      <c r="L1214" s="58"/>
      <c r="M1214" s="3"/>
      <c r="N1214" s="3"/>
    </row>
    <row r="1215" spans="2:14" x14ac:dyDescent="0.25">
      <c r="B1215" s="1"/>
      <c r="C1215" s="2"/>
      <c r="D1215" s="3"/>
      <c r="E1215" s="40"/>
      <c r="F1215" s="125"/>
      <c r="G1215" s="40"/>
      <c r="H1215" s="58"/>
      <c r="I1215" s="58"/>
      <c r="J1215" s="58"/>
      <c r="K1215" s="40"/>
      <c r="L1215" s="58"/>
      <c r="M1215" s="3"/>
      <c r="N1215" s="3"/>
    </row>
    <row r="1216" spans="2:14" x14ac:dyDescent="0.25">
      <c r="B1216" s="1"/>
      <c r="C1216" s="2"/>
      <c r="D1216" s="3"/>
      <c r="E1216" s="40"/>
      <c r="F1216" s="125"/>
      <c r="G1216" s="40"/>
      <c r="H1216" s="58"/>
      <c r="I1216" s="58"/>
      <c r="J1216" s="58"/>
      <c r="K1216" s="40"/>
      <c r="L1216" s="58"/>
      <c r="M1216" s="3"/>
      <c r="N1216" s="3"/>
    </row>
    <row r="1217" spans="2:14" x14ac:dyDescent="0.25">
      <c r="B1217" s="1"/>
      <c r="C1217" s="2"/>
      <c r="D1217" s="3"/>
      <c r="E1217" s="40"/>
      <c r="F1217" s="125"/>
      <c r="G1217" s="40"/>
      <c r="H1217" s="58"/>
      <c r="I1217" s="58"/>
      <c r="J1217" s="58"/>
      <c r="K1217" s="40"/>
      <c r="L1217" s="58"/>
      <c r="M1217" s="3"/>
      <c r="N1217" s="3"/>
    </row>
    <row r="1218" spans="2:14" x14ac:dyDescent="0.25">
      <c r="B1218" s="1"/>
      <c r="C1218" s="2"/>
      <c r="D1218" s="3"/>
      <c r="E1218" s="40"/>
      <c r="F1218" s="125"/>
      <c r="G1218" s="40"/>
      <c r="H1218" s="58"/>
      <c r="I1218" s="58"/>
      <c r="J1218" s="58"/>
      <c r="K1218" s="40"/>
      <c r="L1218" s="58"/>
      <c r="M1218" s="3"/>
      <c r="N1218" s="3"/>
    </row>
    <row r="1219" spans="2:14" x14ac:dyDescent="0.25">
      <c r="B1219" s="1"/>
      <c r="C1219" s="2"/>
      <c r="D1219" s="3"/>
      <c r="E1219" s="40"/>
      <c r="F1219" s="125"/>
      <c r="G1219" s="40"/>
      <c r="H1219" s="58"/>
      <c r="I1219" s="58"/>
      <c r="J1219" s="58"/>
      <c r="K1219" s="40"/>
      <c r="L1219" s="58"/>
      <c r="M1219" s="3"/>
      <c r="N1219" s="3"/>
    </row>
    <row r="1220" spans="2:14" x14ac:dyDescent="0.25">
      <c r="B1220" s="1"/>
      <c r="C1220" s="2"/>
      <c r="D1220" s="3"/>
      <c r="E1220" s="40"/>
      <c r="F1220" s="125"/>
      <c r="G1220" s="40"/>
      <c r="H1220" s="58"/>
      <c r="I1220" s="58"/>
      <c r="J1220" s="58"/>
      <c r="K1220" s="40"/>
      <c r="L1220" s="58"/>
      <c r="M1220" s="3"/>
      <c r="N1220" s="3"/>
    </row>
    <row r="1221" spans="2:14" x14ac:dyDescent="0.25">
      <c r="B1221" s="1"/>
      <c r="C1221" s="2"/>
      <c r="D1221" s="3"/>
      <c r="E1221" s="40"/>
      <c r="F1221" s="125"/>
      <c r="G1221" s="40"/>
      <c r="H1221" s="58"/>
      <c r="I1221" s="58"/>
      <c r="J1221" s="58"/>
      <c r="K1221" s="40"/>
      <c r="L1221" s="58"/>
      <c r="M1221" s="3"/>
      <c r="N1221" s="3"/>
    </row>
    <row r="1222" spans="2:14" x14ac:dyDescent="0.25">
      <c r="B1222" s="1"/>
      <c r="C1222" s="2"/>
      <c r="D1222" s="3"/>
      <c r="E1222" s="40"/>
      <c r="F1222" s="125"/>
      <c r="G1222" s="40"/>
      <c r="H1222" s="58"/>
      <c r="I1222" s="58"/>
      <c r="J1222" s="58"/>
      <c r="K1222" s="40"/>
      <c r="L1222" s="58"/>
      <c r="M1222" s="3"/>
      <c r="N1222" s="3"/>
    </row>
    <row r="1223" spans="2:14" x14ac:dyDescent="0.25">
      <c r="B1223" s="1"/>
      <c r="C1223" s="2"/>
      <c r="D1223" s="3"/>
      <c r="E1223" s="40"/>
      <c r="F1223" s="125"/>
      <c r="G1223" s="40"/>
      <c r="H1223" s="58"/>
      <c r="I1223" s="58"/>
      <c r="J1223" s="58"/>
      <c r="K1223" s="40"/>
      <c r="L1223" s="58"/>
      <c r="M1223" s="3"/>
      <c r="N1223" s="3"/>
    </row>
    <row r="1224" spans="2:14" x14ac:dyDescent="0.25">
      <c r="B1224" s="1"/>
      <c r="C1224" s="2"/>
      <c r="D1224" s="3"/>
      <c r="E1224" s="40"/>
      <c r="F1224" s="125"/>
      <c r="G1224" s="40"/>
      <c r="H1224" s="58"/>
      <c r="I1224" s="58"/>
      <c r="J1224" s="58"/>
      <c r="K1224" s="40"/>
      <c r="L1224" s="58"/>
      <c r="M1224" s="3"/>
      <c r="N1224" s="3"/>
    </row>
    <row r="1225" spans="2:14" x14ac:dyDescent="0.25">
      <c r="B1225" s="1"/>
      <c r="C1225" s="2"/>
      <c r="D1225" s="3"/>
      <c r="E1225" s="40"/>
      <c r="F1225" s="125"/>
      <c r="G1225" s="40"/>
      <c r="H1225" s="58"/>
      <c r="I1225" s="58"/>
      <c r="J1225" s="58"/>
      <c r="K1225" s="40"/>
      <c r="L1225" s="58"/>
      <c r="M1225" s="3"/>
      <c r="N1225" s="3"/>
    </row>
    <row r="1226" spans="2:14" x14ac:dyDescent="0.25">
      <c r="B1226" s="1"/>
      <c r="C1226" s="2"/>
      <c r="D1226" s="3"/>
      <c r="E1226" s="40"/>
      <c r="F1226" s="125"/>
      <c r="G1226" s="40"/>
      <c r="H1226" s="58"/>
      <c r="I1226" s="58"/>
      <c r="J1226" s="58"/>
      <c r="K1226" s="40"/>
      <c r="L1226" s="58"/>
      <c r="M1226" s="3"/>
      <c r="N1226" s="3"/>
    </row>
    <row r="1227" spans="2:14" x14ac:dyDescent="0.25">
      <c r="B1227" s="1"/>
      <c r="C1227" s="2"/>
      <c r="D1227" s="3"/>
      <c r="E1227" s="40"/>
      <c r="F1227" s="125"/>
      <c r="G1227" s="40"/>
      <c r="H1227" s="58"/>
      <c r="I1227" s="58"/>
      <c r="J1227" s="58"/>
      <c r="K1227" s="40"/>
      <c r="L1227" s="58"/>
      <c r="M1227" s="3"/>
      <c r="N1227" s="3"/>
    </row>
    <row r="1228" spans="2:14" x14ac:dyDescent="0.25">
      <c r="B1228" s="1"/>
      <c r="C1228" s="2"/>
      <c r="D1228" s="3"/>
      <c r="E1228" s="40"/>
      <c r="F1228" s="125"/>
      <c r="G1228" s="40"/>
      <c r="H1228" s="58"/>
      <c r="I1228" s="58"/>
      <c r="J1228" s="58"/>
      <c r="K1228" s="40"/>
      <c r="L1228" s="58"/>
      <c r="M1228" s="3"/>
      <c r="N1228" s="3"/>
    </row>
    <row r="1229" spans="2:14" x14ac:dyDescent="0.25">
      <c r="B1229" s="1"/>
      <c r="C1229" s="2"/>
      <c r="D1229" s="3"/>
      <c r="E1229" s="40"/>
      <c r="F1229" s="125"/>
      <c r="G1229" s="40"/>
      <c r="H1229" s="58"/>
      <c r="I1229" s="58"/>
      <c r="J1229" s="58"/>
      <c r="K1229" s="40"/>
      <c r="L1229" s="58"/>
      <c r="M1229" s="3"/>
      <c r="N1229" s="3"/>
    </row>
    <row r="1230" spans="2:14" x14ac:dyDescent="0.25">
      <c r="B1230" s="1"/>
      <c r="C1230" s="2"/>
      <c r="D1230" s="3"/>
      <c r="E1230" s="40"/>
      <c r="F1230" s="125"/>
      <c r="G1230" s="40"/>
      <c r="H1230" s="58"/>
      <c r="I1230" s="58"/>
      <c r="J1230" s="58"/>
      <c r="K1230" s="40"/>
      <c r="L1230" s="58"/>
      <c r="M1230" s="3"/>
      <c r="N1230" s="3"/>
    </row>
    <row r="1231" spans="2:14" x14ac:dyDescent="0.25">
      <c r="B1231" s="1"/>
      <c r="C1231" s="2"/>
      <c r="D1231" s="3"/>
      <c r="E1231" s="40"/>
      <c r="F1231" s="125"/>
      <c r="G1231" s="40"/>
      <c r="H1231" s="58"/>
      <c r="I1231" s="58"/>
      <c r="J1231" s="58"/>
      <c r="K1231" s="40"/>
      <c r="L1231" s="58"/>
      <c r="M1231" s="3"/>
      <c r="N1231" s="3"/>
    </row>
    <row r="1232" spans="2:14" x14ac:dyDescent="0.25">
      <c r="B1232" s="1"/>
      <c r="C1232" s="2"/>
      <c r="D1232" s="3"/>
      <c r="E1232" s="40"/>
      <c r="F1232" s="125"/>
      <c r="G1232" s="40"/>
      <c r="H1232" s="58"/>
      <c r="I1232" s="58"/>
      <c r="J1232" s="58"/>
      <c r="K1232" s="40"/>
      <c r="L1232" s="58"/>
      <c r="M1232" s="3"/>
      <c r="N1232" s="3"/>
    </row>
    <row r="1233" spans="2:14" x14ac:dyDescent="0.25">
      <c r="B1233" s="1"/>
      <c r="C1233" s="2"/>
      <c r="D1233" s="3"/>
      <c r="E1233" s="40"/>
      <c r="F1233" s="125"/>
      <c r="G1233" s="40"/>
      <c r="H1233" s="58"/>
      <c r="I1233" s="58"/>
      <c r="J1233" s="58"/>
      <c r="K1233" s="40"/>
      <c r="L1233" s="58"/>
      <c r="M1233" s="3"/>
      <c r="N1233" s="3"/>
    </row>
    <row r="1234" spans="2:14" x14ac:dyDescent="0.25">
      <c r="B1234" s="1"/>
      <c r="C1234" s="2"/>
      <c r="D1234" s="3"/>
      <c r="E1234" s="40"/>
      <c r="F1234" s="125"/>
      <c r="G1234" s="40"/>
      <c r="H1234" s="58"/>
      <c r="I1234" s="58"/>
      <c r="J1234" s="58"/>
      <c r="K1234" s="40"/>
      <c r="L1234" s="58"/>
      <c r="M1234" s="3"/>
      <c r="N1234" s="3"/>
    </row>
    <row r="1235" spans="2:14" x14ac:dyDescent="0.25">
      <c r="B1235" s="1"/>
      <c r="C1235" s="2"/>
      <c r="D1235" s="3"/>
      <c r="E1235" s="40"/>
      <c r="F1235" s="125"/>
      <c r="G1235" s="40"/>
      <c r="H1235" s="58"/>
      <c r="I1235" s="58"/>
      <c r="J1235" s="58"/>
      <c r="K1235" s="40"/>
      <c r="L1235" s="58"/>
      <c r="M1235" s="3"/>
      <c r="N1235" s="3"/>
    </row>
    <row r="1236" spans="2:14" x14ac:dyDescent="0.25">
      <c r="B1236" s="1"/>
      <c r="C1236" s="2"/>
      <c r="D1236" s="3"/>
      <c r="E1236" s="40"/>
      <c r="F1236" s="125"/>
      <c r="G1236" s="40"/>
      <c r="H1236" s="58"/>
      <c r="I1236" s="58"/>
      <c r="J1236" s="58"/>
      <c r="K1236" s="40"/>
      <c r="L1236" s="58"/>
      <c r="M1236" s="3"/>
      <c r="N1236" s="3"/>
    </row>
    <row r="1237" spans="2:14" x14ac:dyDescent="0.25">
      <c r="B1237" s="1"/>
      <c r="C1237" s="2"/>
      <c r="D1237" s="3"/>
      <c r="E1237" s="40"/>
      <c r="F1237" s="125"/>
      <c r="G1237" s="40"/>
      <c r="H1237" s="58"/>
      <c r="I1237" s="58"/>
      <c r="J1237" s="58"/>
      <c r="K1237" s="40"/>
      <c r="L1237" s="58"/>
      <c r="M1237" s="3"/>
      <c r="N1237" s="3"/>
    </row>
    <row r="1238" spans="2:14" x14ac:dyDescent="0.25">
      <c r="B1238" s="1"/>
      <c r="C1238" s="2"/>
      <c r="D1238" s="3"/>
      <c r="E1238" s="40"/>
      <c r="F1238" s="125"/>
      <c r="G1238" s="40"/>
      <c r="H1238" s="58"/>
      <c r="I1238" s="58"/>
      <c r="J1238" s="58"/>
      <c r="K1238" s="40"/>
      <c r="L1238" s="58"/>
      <c r="M1238" s="3"/>
      <c r="N1238" s="3"/>
    </row>
    <row r="1239" spans="2:14" x14ac:dyDescent="0.25">
      <c r="B1239" s="1"/>
      <c r="C1239" s="2"/>
      <c r="D1239" s="3"/>
      <c r="E1239" s="40"/>
      <c r="F1239" s="125"/>
      <c r="G1239" s="40"/>
      <c r="H1239" s="58"/>
      <c r="I1239" s="58"/>
      <c r="J1239" s="58"/>
      <c r="K1239" s="40"/>
      <c r="L1239" s="58"/>
      <c r="M1239" s="3"/>
      <c r="N1239" s="3"/>
    </row>
    <row r="1240" spans="2:14" x14ac:dyDescent="0.25">
      <c r="B1240" s="1"/>
      <c r="C1240" s="2"/>
      <c r="D1240" s="3"/>
      <c r="E1240" s="40"/>
      <c r="F1240" s="125"/>
      <c r="G1240" s="40"/>
      <c r="H1240" s="58"/>
      <c r="I1240" s="58"/>
      <c r="J1240" s="58"/>
      <c r="K1240" s="40"/>
      <c r="L1240" s="58"/>
      <c r="M1240" s="3"/>
      <c r="N1240" s="3"/>
    </row>
    <row r="1241" spans="2:14" x14ac:dyDescent="0.25">
      <c r="B1241" s="1"/>
      <c r="C1241" s="2"/>
      <c r="D1241" s="3"/>
      <c r="E1241" s="40"/>
      <c r="F1241" s="125"/>
      <c r="G1241" s="40"/>
      <c r="H1241" s="58"/>
      <c r="I1241" s="58"/>
      <c r="J1241" s="58"/>
      <c r="K1241" s="40"/>
      <c r="L1241" s="58"/>
      <c r="M1241" s="3"/>
      <c r="N1241" s="3"/>
    </row>
    <row r="1242" spans="2:14" x14ac:dyDescent="0.25">
      <c r="B1242" s="1"/>
      <c r="C1242" s="2"/>
      <c r="D1242" s="3"/>
      <c r="E1242" s="40"/>
      <c r="F1242" s="125"/>
      <c r="G1242" s="40"/>
      <c r="H1242" s="58"/>
      <c r="I1242" s="58"/>
      <c r="J1242" s="58"/>
      <c r="K1242" s="40"/>
      <c r="L1242" s="58"/>
      <c r="M1242" s="3"/>
      <c r="N1242" s="3"/>
    </row>
    <row r="1243" spans="2:14" x14ac:dyDescent="0.25">
      <c r="B1243" s="1"/>
      <c r="C1243" s="2"/>
      <c r="D1243" s="3"/>
      <c r="E1243" s="40"/>
      <c r="F1243" s="125"/>
      <c r="G1243" s="40"/>
      <c r="H1243" s="58"/>
      <c r="I1243" s="58"/>
      <c r="J1243" s="58"/>
      <c r="K1243" s="40"/>
      <c r="L1243" s="58"/>
      <c r="M1243" s="3"/>
      <c r="N1243" s="3"/>
    </row>
    <row r="1244" spans="2:14" x14ac:dyDescent="0.25">
      <c r="B1244" s="1"/>
      <c r="C1244" s="2"/>
      <c r="D1244" s="3"/>
      <c r="E1244" s="40"/>
      <c r="F1244" s="125"/>
      <c r="G1244" s="40"/>
      <c r="H1244" s="58"/>
      <c r="I1244" s="58"/>
      <c r="J1244" s="58"/>
      <c r="K1244" s="40"/>
      <c r="L1244" s="58"/>
      <c r="M1244" s="3"/>
      <c r="N1244" s="3"/>
    </row>
    <row r="1245" spans="2:14" x14ac:dyDescent="0.25">
      <c r="B1245" s="1"/>
      <c r="C1245" s="2"/>
      <c r="D1245" s="3"/>
      <c r="E1245" s="40"/>
      <c r="F1245" s="125"/>
      <c r="G1245" s="40"/>
      <c r="H1245" s="58"/>
      <c r="I1245" s="58"/>
      <c r="J1245" s="58"/>
      <c r="K1245" s="40"/>
      <c r="L1245" s="58"/>
      <c r="M1245" s="3"/>
      <c r="N1245" s="3"/>
    </row>
    <row r="1246" spans="2:14" x14ac:dyDescent="0.25">
      <c r="B1246" s="1"/>
      <c r="C1246" s="2"/>
      <c r="D1246" s="3"/>
      <c r="E1246" s="40"/>
      <c r="F1246" s="125"/>
      <c r="G1246" s="40"/>
      <c r="H1246" s="58"/>
      <c r="I1246" s="58"/>
      <c r="J1246" s="58"/>
      <c r="K1246" s="40"/>
      <c r="L1246" s="58"/>
      <c r="M1246" s="3"/>
      <c r="N1246" s="3"/>
    </row>
    <row r="1247" spans="2:14" x14ac:dyDescent="0.25">
      <c r="B1247" s="1"/>
      <c r="C1247" s="2"/>
      <c r="D1247" s="3"/>
      <c r="E1247" s="40"/>
      <c r="F1247" s="125"/>
      <c r="G1247" s="40"/>
      <c r="H1247" s="58"/>
      <c r="I1247" s="58"/>
      <c r="J1247" s="58"/>
      <c r="K1247" s="40"/>
      <c r="L1247" s="58"/>
      <c r="M1247" s="3"/>
      <c r="N1247" s="3"/>
    </row>
    <row r="1248" spans="2:14" x14ac:dyDescent="0.25">
      <c r="B1248" s="1"/>
      <c r="C1248" s="2"/>
      <c r="D1248" s="3"/>
      <c r="E1248" s="40"/>
      <c r="F1248" s="125"/>
      <c r="G1248" s="40"/>
      <c r="H1248" s="58"/>
      <c r="I1248" s="58"/>
      <c r="J1248" s="58"/>
      <c r="K1248" s="40"/>
      <c r="L1248" s="58"/>
      <c r="M1248" s="3"/>
      <c r="N1248" s="3"/>
    </row>
    <row r="1249" spans="2:14" x14ac:dyDescent="0.25">
      <c r="B1249" s="1"/>
      <c r="C1249" s="2"/>
      <c r="D1249" s="3"/>
      <c r="E1249" s="40"/>
      <c r="F1249" s="125"/>
      <c r="G1249" s="40"/>
      <c r="H1249" s="58"/>
      <c r="I1249" s="58"/>
      <c r="J1249" s="58"/>
      <c r="K1249" s="40"/>
      <c r="L1249" s="58"/>
      <c r="M1249" s="3"/>
      <c r="N1249" s="3"/>
    </row>
    <row r="1250" spans="2:14" x14ac:dyDescent="0.25">
      <c r="B1250" s="1"/>
      <c r="C1250" s="2"/>
      <c r="D1250" s="3"/>
      <c r="E1250" s="40"/>
      <c r="F1250" s="125"/>
      <c r="G1250" s="40"/>
      <c r="H1250" s="58"/>
      <c r="I1250" s="58"/>
      <c r="J1250" s="58"/>
      <c r="K1250" s="40"/>
      <c r="L1250" s="58"/>
      <c r="M1250" s="3"/>
      <c r="N1250" s="3"/>
    </row>
    <row r="1251" spans="2:14" x14ac:dyDescent="0.25">
      <c r="B1251" s="1"/>
      <c r="C1251" s="2"/>
      <c r="D1251" s="3"/>
      <c r="E1251" s="40"/>
      <c r="F1251" s="125"/>
      <c r="G1251" s="40"/>
      <c r="H1251" s="58"/>
      <c r="I1251" s="58"/>
      <c r="J1251" s="58"/>
      <c r="K1251" s="40"/>
      <c r="L1251" s="58"/>
      <c r="M1251" s="3"/>
      <c r="N1251" s="3"/>
    </row>
    <row r="1252" spans="2:14" x14ac:dyDescent="0.25">
      <c r="B1252" s="1"/>
      <c r="C1252" s="2"/>
      <c r="D1252" s="3"/>
      <c r="E1252" s="40"/>
      <c r="F1252" s="125"/>
      <c r="G1252" s="40"/>
      <c r="H1252" s="58"/>
      <c r="I1252" s="58"/>
      <c r="J1252" s="58"/>
      <c r="K1252" s="40"/>
      <c r="L1252" s="58"/>
      <c r="M1252" s="3"/>
      <c r="N1252" s="3"/>
    </row>
    <row r="1253" spans="2:14" x14ac:dyDescent="0.25">
      <c r="B1253" s="1"/>
      <c r="C1253" s="2"/>
      <c r="D1253" s="3"/>
      <c r="E1253" s="40"/>
      <c r="F1253" s="125"/>
      <c r="G1253" s="40"/>
      <c r="H1253" s="58"/>
      <c r="I1253" s="58"/>
      <c r="J1253" s="58"/>
      <c r="K1253" s="40"/>
      <c r="L1253" s="58"/>
      <c r="M1253" s="3"/>
      <c r="N1253" s="3"/>
    </row>
    <row r="1254" spans="2:14" x14ac:dyDescent="0.25">
      <c r="B1254" s="1"/>
      <c r="C1254" s="2"/>
      <c r="D1254" s="3"/>
      <c r="E1254" s="40"/>
      <c r="F1254" s="125"/>
      <c r="G1254" s="40"/>
      <c r="H1254" s="58"/>
      <c r="I1254" s="58"/>
      <c r="J1254" s="58"/>
      <c r="K1254" s="40"/>
      <c r="L1254" s="58"/>
      <c r="M1254" s="3"/>
      <c r="N1254" s="3"/>
    </row>
    <row r="1255" spans="2:14" x14ac:dyDescent="0.25">
      <c r="B1255" s="1"/>
      <c r="C1255" s="2"/>
      <c r="D1255" s="3"/>
      <c r="E1255" s="40"/>
      <c r="F1255" s="125"/>
      <c r="G1255" s="40"/>
      <c r="H1255" s="58"/>
      <c r="I1255" s="58"/>
      <c r="J1255" s="58"/>
      <c r="K1255" s="40"/>
      <c r="L1255" s="58"/>
      <c r="M1255" s="3"/>
      <c r="N1255" s="3"/>
    </row>
    <row r="1256" spans="2:14" x14ac:dyDescent="0.25">
      <c r="B1256" s="1"/>
      <c r="C1256" s="2"/>
      <c r="D1256" s="3"/>
      <c r="E1256" s="40"/>
      <c r="F1256" s="125"/>
      <c r="G1256" s="40"/>
      <c r="H1256" s="58"/>
      <c r="I1256" s="58"/>
      <c r="J1256" s="58"/>
      <c r="K1256" s="40"/>
      <c r="L1256" s="58"/>
      <c r="M1256" s="3"/>
      <c r="N1256" s="3"/>
    </row>
    <row r="1257" spans="2:14" x14ac:dyDescent="0.25">
      <c r="B1257" s="1"/>
      <c r="C1257" s="2"/>
      <c r="D1257" s="3"/>
      <c r="E1257" s="40"/>
      <c r="F1257" s="125"/>
      <c r="G1257" s="40"/>
      <c r="H1257" s="58"/>
      <c r="I1257" s="58"/>
      <c r="J1257" s="58"/>
      <c r="K1257" s="40"/>
      <c r="L1257" s="58"/>
      <c r="M1257" s="3"/>
      <c r="N1257" s="3"/>
    </row>
    <row r="1258" spans="2:14" x14ac:dyDescent="0.25">
      <c r="B1258" s="1"/>
      <c r="C1258" s="2"/>
      <c r="D1258" s="3"/>
      <c r="E1258" s="40"/>
      <c r="F1258" s="125"/>
      <c r="G1258" s="40"/>
      <c r="H1258" s="58"/>
      <c r="I1258" s="58"/>
      <c r="J1258" s="58"/>
      <c r="K1258" s="40"/>
      <c r="L1258" s="58"/>
      <c r="M1258" s="3"/>
      <c r="N1258" s="3"/>
    </row>
    <row r="1259" spans="2:14" x14ac:dyDescent="0.25">
      <c r="B1259" s="1"/>
      <c r="C1259" s="2"/>
      <c r="D1259" s="3"/>
      <c r="E1259" s="40"/>
      <c r="F1259" s="125"/>
      <c r="G1259" s="40"/>
      <c r="H1259" s="58"/>
      <c r="I1259" s="58"/>
      <c r="J1259" s="58"/>
      <c r="K1259" s="40"/>
      <c r="L1259" s="58"/>
      <c r="M1259" s="3"/>
      <c r="N1259" s="3"/>
    </row>
    <row r="1260" spans="2:14" x14ac:dyDescent="0.25">
      <c r="B1260" s="1"/>
      <c r="C1260" s="2"/>
      <c r="D1260" s="3"/>
      <c r="E1260" s="40"/>
      <c r="F1260" s="125"/>
      <c r="G1260" s="40"/>
      <c r="H1260" s="58"/>
      <c r="I1260" s="58"/>
      <c r="J1260" s="58"/>
      <c r="K1260" s="40"/>
      <c r="L1260" s="58"/>
      <c r="M1260" s="3"/>
      <c r="N1260" s="3"/>
    </row>
    <row r="1261" spans="2:14" x14ac:dyDescent="0.25">
      <c r="B1261" s="1"/>
      <c r="C1261" s="2"/>
      <c r="D1261" s="3"/>
      <c r="E1261" s="40"/>
      <c r="F1261" s="125"/>
      <c r="G1261" s="40"/>
      <c r="H1261" s="58"/>
      <c r="I1261" s="58"/>
      <c r="J1261" s="58"/>
      <c r="K1261" s="40"/>
      <c r="L1261" s="58"/>
      <c r="M1261" s="3"/>
      <c r="N1261" s="3"/>
    </row>
    <row r="1262" spans="2:14" x14ac:dyDescent="0.25">
      <c r="B1262" s="1"/>
      <c r="C1262" s="2"/>
      <c r="D1262" s="3"/>
      <c r="E1262" s="40"/>
      <c r="F1262" s="125"/>
      <c r="G1262" s="40"/>
      <c r="H1262" s="58"/>
      <c r="I1262" s="58"/>
      <c r="J1262" s="58"/>
      <c r="K1262" s="40"/>
      <c r="L1262" s="58"/>
      <c r="M1262" s="3"/>
      <c r="N1262" s="3"/>
    </row>
    <row r="1263" spans="2:14" x14ac:dyDescent="0.25">
      <c r="B1263" s="1"/>
      <c r="C1263" s="2"/>
      <c r="D1263" s="3"/>
      <c r="E1263" s="40"/>
      <c r="F1263" s="125"/>
      <c r="G1263" s="40"/>
      <c r="H1263" s="58"/>
      <c r="I1263" s="58"/>
      <c r="J1263" s="58"/>
      <c r="K1263" s="40"/>
      <c r="L1263" s="58"/>
      <c r="M1263" s="3"/>
      <c r="N1263" s="3"/>
    </row>
    <row r="1264" spans="2:14" x14ac:dyDescent="0.25">
      <c r="B1264" s="1"/>
      <c r="C1264" s="2"/>
      <c r="D1264" s="3"/>
      <c r="E1264" s="40"/>
      <c r="F1264" s="125"/>
      <c r="G1264" s="40"/>
      <c r="H1264" s="58"/>
      <c r="I1264" s="58"/>
      <c r="J1264" s="58"/>
      <c r="K1264" s="40"/>
      <c r="L1264" s="58"/>
      <c r="M1264" s="3"/>
      <c r="N1264" s="3"/>
    </row>
    <row r="1265" spans="2:14" x14ac:dyDescent="0.25">
      <c r="B1265" s="1"/>
      <c r="C1265" s="2"/>
      <c r="D1265" s="3"/>
      <c r="E1265" s="40"/>
      <c r="F1265" s="125"/>
      <c r="G1265" s="40"/>
      <c r="H1265" s="58"/>
      <c r="I1265" s="58"/>
      <c r="J1265" s="58"/>
      <c r="K1265" s="40"/>
      <c r="L1265" s="58"/>
      <c r="M1265" s="3"/>
      <c r="N1265" s="3"/>
    </row>
    <row r="1266" spans="2:14" x14ac:dyDescent="0.25">
      <c r="B1266" s="1"/>
      <c r="C1266" s="2"/>
      <c r="D1266" s="3"/>
      <c r="E1266" s="40"/>
      <c r="F1266" s="125"/>
      <c r="G1266" s="40"/>
      <c r="H1266" s="58"/>
      <c r="I1266" s="58"/>
      <c r="J1266" s="58"/>
      <c r="K1266" s="40"/>
      <c r="L1266" s="58"/>
      <c r="M1266" s="3"/>
      <c r="N1266" s="3"/>
    </row>
    <row r="1267" spans="2:14" x14ac:dyDescent="0.25">
      <c r="B1267" s="1"/>
      <c r="C1267" s="2"/>
      <c r="D1267" s="3"/>
      <c r="E1267" s="40"/>
      <c r="F1267" s="125"/>
      <c r="G1267" s="40"/>
      <c r="H1267" s="58"/>
      <c r="I1267" s="58"/>
      <c r="J1267" s="58"/>
      <c r="K1267" s="40"/>
      <c r="L1267" s="58"/>
      <c r="M1267" s="3"/>
      <c r="N1267" s="3"/>
    </row>
    <row r="1268" spans="2:14" x14ac:dyDescent="0.25">
      <c r="B1268" s="1"/>
      <c r="C1268" s="2"/>
      <c r="D1268" s="3"/>
      <c r="E1268" s="40"/>
      <c r="F1268" s="125"/>
      <c r="G1268" s="40"/>
      <c r="H1268" s="58"/>
      <c r="I1268" s="58"/>
      <c r="J1268" s="58"/>
      <c r="K1268" s="40"/>
      <c r="L1268" s="58"/>
      <c r="M1268" s="3"/>
      <c r="N1268" s="3"/>
    </row>
    <row r="1269" spans="2:14" x14ac:dyDescent="0.25">
      <c r="B1269" s="1"/>
      <c r="C1269" s="2"/>
      <c r="D1269" s="3"/>
      <c r="E1269" s="40"/>
      <c r="F1269" s="125"/>
      <c r="G1269" s="40"/>
      <c r="H1269" s="58"/>
      <c r="I1269" s="58"/>
      <c r="J1269" s="58"/>
      <c r="K1269" s="40"/>
      <c r="L1269" s="58"/>
      <c r="M1269" s="3"/>
      <c r="N1269" s="3"/>
    </row>
    <row r="1270" spans="2:14" x14ac:dyDescent="0.25">
      <c r="B1270" s="1"/>
      <c r="C1270" s="2"/>
      <c r="D1270" s="3"/>
      <c r="E1270" s="40"/>
      <c r="F1270" s="125"/>
      <c r="G1270" s="40"/>
      <c r="H1270" s="58"/>
      <c r="I1270" s="58"/>
      <c r="J1270" s="58"/>
      <c r="K1270" s="40"/>
      <c r="L1270" s="58"/>
      <c r="M1270" s="3"/>
      <c r="N1270" s="3"/>
    </row>
    <row r="1271" spans="2:14" x14ac:dyDescent="0.25">
      <c r="B1271" s="1"/>
      <c r="C1271" s="2"/>
      <c r="D1271" s="3"/>
      <c r="E1271" s="40"/>
      <c r="F1271" s="125"/>
      <c r="G1271" s="40"/>
      <c r="H1271" s="58"/>
      <c r="I1271" s="58"/>
      <c r="J1271" s="58"/>
      <c r="K1271" s="40"/>
      <c r="L1271" s="58"/>
      <c r="M1271" s="3"/>
      <c r="N1271" s="3"/>
    </row>
    <row r="1272" spans="2:14" x14ac:dyDescent="0.25">
      <c r="B1272" s="1"/>
      <c r="C1272" s="2"/>
      <c r="D1272" s="3"/>
      <c r="E1272" s="40"/>
      <c r="F1272" s="125"/>
      <c r="G1272" s="40"/>
      <c r="H1272" s="58"/>
      <c r="I1272" s="58"/>
      <c r="J1272" s="58"/>
      <c r="K1272" s="40"/>
      <c r="L1272" s="58"/>
      <c r="M1272" s="3"/>
      <c r="N1272" s="3"/>
    </row>
    <row r="1273" spans="2:14" x14ac:dyDescent="0.25">
      <c r="B1273" s="1"/>
      <c r="C1273" s="2"/>
      <c r="D1273" s="3"/>
      <c r="E1273" s="40"/>
      <c r="F1273" s="125"/>
      <c r="G1273" s="40"/>
      <c r="H1273" s="58"/>
      <c r="I1273" s="58"/>
      <c r="J1273" s="58"/>
      <c r="K1273" s="40"/>
      <c r="L1273" s="58"/>
      <c r="M1273" s="3"/>
      <c r="N1273" s="3"/>
    </row>
    <row r="1274" spans="2:14" x14ac:dyDescent="0.25">
      <c r="B1274" s="1"/>
      <c r="C1274" s="2"/>
      <c r="D1274" s="3"/>
      <c r="E1274" s="40"/>
      <c r="F1274" s="125"/>
      <c r="G1274" s="40"/>
      <c r="H1274" s="58"/>
      <c r="I1274" s="58"/>
      <c r="J1274" s="58"/>
      <c r="K1274" s="40"/>
      <c r="L1274" s="58"/>
      <c r="M1274" s="3"/>
      <c r="N1274" s="3"/>
    </row>
    <row r="1275" spans="2:14" x14ac:dyDescent="0.25">
      <c r="B1275" s="1"/>
      <c r="C1275" s="2"/>
      <c r="D1275" s="3"/>
      <c r="E1275" s="40"/>
      <c r="F1275" s="125"/>
      <c r="G1275" s="40"/>
      <c r="H1275" s="58"/>
      <c r="I1275" s="58"/>
      <c r="J1275" s="58"/>
      <c r="K1275" s="40"/>
      <c r="L1275" s="58"/>
      <c r="M1275" s="3"/>
      <c r="N1275" s="3"/>
    </row>
    <row r="1276" spans="2:14" x14ac:dyDescent="0.25">
      <c r="B1276" s="1"/>
      <c r="C1276" s="2"/>
      <c r="D1276" s="3"/>
      <c r="E1276" s="40"/>
      <c r="F1276" s="125"/>
      <c r="G1276" s="40"/>
      <c r="H1276" s="58"/>
      <c r="I1276" s="58"/>
      <c r="J1276" s="58"/>
      <c r="K1276" s="40"/>
      <c r="L1276" s="58"/>
      <c r="M1276" s="3"/>
      <c r="N1276" s="3"/>
    </row>
    <row r="1277" spans="2:14" x14ac:dyDescent="0.25">
      <c r="B1277" s="1"/>
      <c r="C1277" s="2"/>
      <c r="D1277" s="3"/>
      <c r="E1277" s="40"/>
      <c r="F1277" s="125"/>
      <c r="G1277" s="40"/>
      <c r="H1277" s="58"/>
      <c r="I1277" s="58"/>
      <c r="J1277" s="58"/>
      <c r="K1277" s="40"/>
      <c r="L1277" s="58"/>
      <c r="M1277" s="3"/>
      <c r="N1277" s="3"/>
    </row>
    <row r="1278" spans="2:14" x14ac:dyDescent="0.25">
      <c r="B1278" s="1"/>
      <c r="C1278" s="2"/>
      <c r="D1278" s="3"/>
      <c r="E1278" s="40"/>
      <c r="F1278" s="125"/>
      <c r="G1278" s="40"/>
      <c r="H1278" s="58"/>
      <c r="I1278" s="58"/>
      <c r="J1278" s="58"/>
      <c r="K1278" s="40"/>
      <c r="L1278" s="58"/>
      <c r="M1278" s="3"/>
      <c r="N1278" s="3"/>
    </row>
    <row r="1279" spans="2:14" x14ac:dyDescent="0.25">
      <c r="B1279" s="1"/>
      <c r="C1279" s="2"/>
      <c r="D1279" s="3"/>
      <c r="E1279" s="40"/>
      <c r="F1279" s="125"/>
      <c r="G1279" s="40"/>
      <c r="H1279" s="58"/>
      <c r="I1279" s="58"/>
      <c r="J1279" s="58"/>
      <c r="K1279" s="40"/>
      <c r="L1279" s="58"/>
      <c r="M1279" s="3"/>
      <c r="N1279" s="3"/>
    </row>
    <row r="1280" spans="2:14" x14ac:dyDescent="0.25">
      <c r="B1280" s="1"/>
      <c r="C1280" s="2"/>
      <c r="D1280" s="3"/>
      <c r="E1280" s="40"/>
      <c r="F1280" s="125"/>
      <c r="G1280" s="40"/>
      <c r="H1280" s="58"/>
      <c r="I1280" s="58"/>
      <c r="J1280" s="58"/>
      <c r="K1280" s="40"/>
      <c r="L1280" s="58"/>
      <c r="M1280" s="3"/>
      <c r="N1280" s="3"/>
    </row>
    <row r="1281" spans="2:14" x14ac:dyDescent="0.25">
      <c r="B1281" s="1"/>
      <c r="C1281" s="2"/>
      <c r="D1281" s="3"/>
      <c r="E1281" s="40"/>
      <c r="F1281" s="125"/>
      <c r="G1281" s="40"/>
      <c r="H1281" s="58"/>
      <c r="I1281" s="58"/>
      <c r="J1281" s="58"/>
      <c r="K1281" s="40"/>
      <c r="L1281" s="58"/>
      <c r="M1281" s="3"/>
      <c r="N1281" s="3"/>
    </row>
    <row r="1282" spans="2:14" x14ac:dyDescent="0.25">
      <c r="B1282" s="1"/>
      <c r="C1282" s="2"/>
      <c r="D1282" s="3"/>
      <c r="E1282" s="40"/>
      <c r="F1282" s="125"/>
      <c r="G1282" s="40"/>
      <c r="H1282" s="58"/>
      <c r="I1282" s="58"/>
      <c r="J1282" s="58"/>
      <c r="K1282" s="40"/>
      <c r="L1282" s="58"/>
      <c r="M1282" s="3"/>
      <c r="N1282" s="3"/>
    </row>
    <row r="1283" spans="2:14" x14ac:dyDescent="0.25">
      <c r="B1283" s="1"/>
      <c r="C1283" s="2"/>
      <c r="D1283" s="3"/>
      <c r="E1283" s="40"/>
      <c r="F1283" s="125"/>
      <c r="G1283" s="40"/>
      <c r="H1283" s="58"/>
      <c r="I1283" s="58"/>
      <c r="J1283" s="58"/>
      <c r="K1283" s="40"/>
      <c r="L1283" s="58"/>
      <c r="M1283" s="3"/>
      <c r="N1283" s="3"/>
    </row>
    <row r="1284" spans="2:14" x14ac:dyDescent="0.25">
      <c r="B1284" s="1"/>
      <c r="C1284" s="2"/>
      <c r="D1284" s="3"/>
      <c r="E1284" s="40"/>
      <c r="F1284" s="125"/>
      <c r="G1284" s="40"/>
      <c r="H1284" s="58"/>
      <c r="I1284" s="58"/>
      <c r="J1284" s="58"/>
      <c r="K1284" s="40"/>
      <c r="L1284" s="58"/>
      <c r="M1284" s="3"/>
      <c r="N1284" s="3"/>
    </row>
    <row r="1285" spans="2:14" x14ac:dyDescent="0.25">
      <c r="B1285" s="1"/>
      <c r="C1285" s="2"/>
      <c r="D1285" s="3"/>
      <c r="E1285" s="40"/>
      <c r="F1285" s="125"/>
      <c r="G1285" s="40"/>
      <c r="H1285" s="58"/>
      <c r="I1285" s="58"/>
      <c r="J1285" s="58"/>
      <c r="K1285" s="40"/>
      <c r="L1285" s="58"/>
      <c r="M1285" s="3"/>
      <c r="N1285" s="3"/>
    </row>
    <row r="1286" spans="2:14" x14ac:dyDescent="0.25">
      <c r="B1286" s="1"/>
      <c r="C1286" s="2"/>
      <c r="D1286" s="3"/>
      <c r="E1286" s="40"/>
      <c r="F1286" s="125"/>
      <c r="G1286" s="40"/>
      <c r="H1286" s="58"/>
      <c r="I1286" s="58"/>
      <c r="J1286" s="58"/>
      <c r="K1286" s="40"/>
      <c r="L1286" s="58"/>
      <c r="M1286" s="3"/>
      <c r="N1286" s="3"/>
    </row>
    <row r="1287" spans="2:14" x14ac:dyDescent="0.25">
      <c r="B1287" s="1"/>
      <c r="C1287" s="2"/>
      <c r="D1287" s="3"/>
      <c r="E1287" s="40"/>
      <c r="F1287" s="125"/>
      <c r="G1287" s="40"/>
      <c r="H1287" s="58"/>
      <c r="I1287" s="58"/>
      <c r="J1287" s="58"/>
      <c r="K1287" s="40"/>
      <c r="L1287" s="58"/>
      <c r="M1287" s="3"/>
      <c r="N1287" s="3"/>
    </row>
    <row r="1288" spans="2:14" x14ac:dyDescent="0.25">
      <c r="B1288" s="1"/>
      <c r="C1288" s="2"/>
      <c r="D1288" s="3"/>
      <c r="E1288" s="40"/>
      <c r="F1288" s="125"/>
      <c r="G1288" s="40"/>
      <c r="H1288" s="58"/>
      <c r="I1288" s="58"/>
      <c r="J1288" s="58"/>
      <c r="K1288" s="40"/>
      <c r="L1288" s="58"/>
      <c r="M1288" s="3"/>
      <c r="N1288" s="3"/>
    </row>
    <row r="1289" spans="2:14" x14ac:dyDescent="0.25">
      <c r="B1289" s="1"/>
      <c r="C1289" s="2"/>
      <c r="D1289" s="3"/>
      <c r="E1289" s="40"/>
      <c r="F1289" s="125"/>
      <c r="G1289" s="40"/>
      <c r="H1289" s="58"/>
      <c r="I1289" s="58"/>
      <c r="J1289" s="58"/>
      <c r="K1289" s="40"/>
      <c r="L1289" s="58"/>
      <c r="M1289" s="3"/>
      <c r="N1289" s="3"/>
    </row>
    <row r="1290" spans="2:14" x14ac:dyDescent="0.25">
      <c r="B1290" s="1"/>
      <c r="C1290" s="2"/>
      <c r="D1290" s="3"/>
      <c r="E1290" s="40"/>
      <c r="F1290" s="125"/>
      <c r="G1290" s="40"/>
      <c r="H1290" s="58"/>
      <c r="I1290" s="58"/>
      <c r="J1290" s="58"/>
      <c r="K1290" s="40"/>
      <c r="L1290" s="58"/>
      <c r="M1290" s="3"/>
      <c r="N1290" s="3"/>
    </row>
    <row r="1291" spans="2:14" x14ac:dyDescent="0.25">
      <c r="B1291" s="1"/>
      <c r="C1291" s="2"/>
      <c r="D1291" s="3"/>
      <c r="E1291" s="40"/>
      <c r="F1291" s="125"/>
      <c r="G1291" s="40"/>
      <c r="H1291" s="58"/>
      <c r="I1291" s="58"/>
      <c r="J1291" s="58"/>
      <c r="K1291" s="40"/>
      <c r="L1291" s="58"/>
      <c r="M1291" s="3"/>
      <c r="N1291" s="3"/>
    </row>
    <row r="1292" spans="2:14" x14ac:dyDescent="0.25">
      <c r="B1292" s="1"/>
      <c r="C1292" s="2"/>
      <c r="D1292" s="3"/>
      <c r="E1292" s="40"/>
      <c r="F1292" s="125"/>
      <c r="G1292" s="40"/>
      <c r="H1292" s="58"/>
      <c r="I1292" s="58"/>
      <c r="J1292" s="58"/>
      <c r="K1292" s="40"/>
      <c r="L1292" s="58"/>
      <c r="M1292" s="3"/>
      <c r="N1292" s="3"/>
    </row>
    <row r="1293" spans="2:14" x14ac:dyDescent="0.25">
      <c r="B1293" s="1"/>
      <c r="C1293" s="2"/>
      <c r="D1293" s="3"/>
      <c r="E1293" s="40"/>
      <c r="F1293" s="125"/>
      <c r="G1293" s="40"/>
      <c r="H1293" s="58"/>
      <c r="I1293" s="58"/>
      <c r="J1293" s="58"/>
      <c r="K1293" s="40"/>
      <c r="L1293" s="58"/>
      <c r="M1293" s="3"/>
      <c r="N1293" s="3"/>
    </row>
    <row r="1294" spans="2:14" x14ac:dyDescent="0.25">
      <c r="B1294" s="1"/>
      <c r="C1294" s="2"/>
      <c r="D1294" s="3"/>
      <c r="E1294" s="40"/>
      <c r="F1294" s="125"/>
      <c r="G1294" s="40"/>
      <c r="H1294" s="58"/>
      <c r="I1294" s="58"/>
      <c r="J1294" s="58"/>
      <c r="K1294" s="40"/>
      <c r="L1294" s="58"/>
      <c r="M1294" s="3"/>
      <c r="N1294" s="3"/>
    </row>
    <row r="1295" spans="2:14" x14ac:dyDescent="0.25">
      <c r="B1295" s="1"/>
      <c r="C1295" s="2"/>
      <c r="D1295" s="3"/>
      <c r="E1295" s="40"/>
      <c r="F1295" s="125"/>
      <c r="G1295" s="40"/>
      <c r="H1295" s="58"/>
      <c r="I1295" s="58"/>
      <c r="J1295" s="58"/>
      <c r="K1295" s="40"/>
      <c r="L1295" s="58"/>
      <c r="M1295" s="3"/>
      <c r="N1295" s="3"/>
    </row>
    <row r="1296" spans="2:14" x14ac:dyDescent="0.25">
      <c r="B1296" s="1"/>
      <c r="C1296" s="2"/>
      <c r="D1296" s="3"/>
      <c r="E1296" s="40"/>
      <c r="F1296" s="125"/>
      <c r="G1296" s="40"/>
      <c r="H1296" s="58"/>
      <c r="I1296" s="58"/>
      <c r="J1296" s="58"/>
      <c r="K1296" s="40"/>
      <c r="L1296" s="58"/>
      <c r="M1296" s="3"/>
      <c r="N1296" s="3"/>
    </row>
    <row r="1297" spans="2:14" x14ac:dyDescent="0.25">
      <c r="B1297" s="1"/>
      <c r="C1297" s="2"/>
      <c r="D1297" s="3"/>
      <c r="E1297" s="40"/>
      <c r="F1297" s="125"/>
      <c r="G1297" s="40"/>
      <c r="H1297" s="58"/>
      <c r="I1297" s="58"/>
      <c r="J1297" s="58"/>
      <c r="K1297" s="40"/>
      <c r="L1297" s="58"/>
      <c r="M1297" s="3"/>
      <c r="N1297" s="3"/>
    </row>
    <row r="1298" spans="2:14" x14ac:dyDescent="0.25">
      <c r="B1298" s="1"/>
      <c r="C1298" s="2"/>
      <c r="D1298" s="3"/>
      <c r="E1298" s="40"/>
      <c r="F1298" s="125"/>
      <c r="G1298" s="40"/>
      <c r="H1298" s="58"/>
      <c r="I1298" s="58"/>
      <c r="J1298" s="58"/>
      <c r="K1298" s="40"/>
      <c r="L1298" s="58"/>
      <c r="M1298" s="3"/>
      <c r="N1298" s="3"/>
    </row>
    <row r="1299" spans="2:14" x14ac:dyDescent="0.25">
      <c r="B1299" s="1"/>
      <c r="C1299" s="2"/>
      <c r="D1299" s="3"/>
      <c r="E1299" s="40"/>
      <c r="F1299" s="125"/>
      <c r="G1299" s="40"/>
      <c r="H1299" s="58"/>
      <c r="I1299" s="58"/>
      <c r="J1299" s="58"/>
      <c r="K1299" s="40"/>
      <c r="L1299" s="58"/>
      <c r="M1299" s="3"/>
      <c r="N1299" s="3"/>
    </row>
    <row r="1300" spans="2:14" x14ac:dyDescent="0.25">
      <c r="B1300" s="1"/>
      <c r="C1300" s="2"/>
      <c r="D1300" s="3"/>
      <c r="E1300" s="40"/>
      <c r="F1300" s="125"/>
      <c r="G1300" s="40"/>
      <c r="H1300" s="58"/>
      <c r="I1300" s="58"/>
      <c r="J1300" s="58"/>
      <c r="K1300" s="40"/>
      <c r="L1300" s="58"/>
      <c r="M1300" s="3"/>
      <c r="N1300" s="3"/>
    </row>
    <row r="1301" spans="2:14" x14ac:dyDescent="0.25">
      <c r="B1301" s="1"/>
      <c r="C1301" s="2"/>
      <c r="D1301" s="3"/>
      <c r="E1301" s="40"/>
      <c r="F1301" s="125"/>
      <c r="G1301" s="40"/>
      <c r="H1301" s="58"/>
      <c r="I1301" s="58"/>
      <c r="J1301" s="58"/>
      <c r="K1301" s="40"/>
      <c r="L1301" s="58"/>
      <c r="M1301" s="3"/>
      <c r="N1301" s="3"/>
    </row>
    <row r="1302" spans="2:14" x14ac:dyDescent="0.25">
      <c r="B1302" s="1"/>
      <c r="C1302" s="2"/>
      <c r="D1302" s="3"/>
      <c r="E1302" s="40"/>
      <c r="F1302" s="125"/>
      <c r="G1302" s="40"/>
      <c r="H1302" s="58"/>
      <c r="I1302" s="58"/>
      <c r="J1302" s="58"/>
      <c r="K1302" s="40"/>
      <c r="L1302" s="58"/>
      <c r="M1302" s="3"/>
      <c r="N1302" s="3"/>
    </row>
    <row r="1303" spans="2:14" x14ac:dyDescent="0.25">
      <c r="B1303" s="1"/>
      <c r="C1303" s="2"/>
      <c r="D1303" s="3"/>
      <c r="E1303" s="40"/>
      <c r="F1303" s="125"/>
      <c r="G1303" s="40"/>
      <c r="H1303" s="58"/>
      <c r="I1303" s="58"/>
      <c r="J1303" s="58"/>
      <c r="K1303" s="40"/>
      <c r="L1303" s="58"/>
      <c r="M1303" s="3"/>
      <c r="N1303" s="3"/>
    </row>
    <row r="1304" spans="2:14" x14ac:dyDescent="0.25">
      <c r="B1304" s="1"/>
      <c r="C1304" s="2"/>
      <c r="D1304" s="3"/>
      <c r="E1304" s="40"/>
      <c r="F1304" s="125"/>
      <c r="G1304" s="40"/>
      <c r="H1304" s="58"/>
      <c r="I1304" s="58"/>
      <c r="J1304" s="58"/>
      <c r="K1304" s="40"/>
      <c r="L1304" s="58"/>
      <c r="M1304" s="3"/>
      <c r="N1304" s="3"/>
    </row>
    <row r="1305" spans="2:14" x14ac:dyDescent="0.25">
      <c r="B1305" s="1"/>
      <c r="C1305" s="2"/>
      <c r="D1305" s="3"/>
      <c r="E1305" s="40"/>
      <c r="F1305" s="125"/>
      <c r="G1305" s="40"/>
      <c r="H1305" s="58"/>
      <c r="I1305" s="58"/>
      <c r="J1305" s="58"/>
      <c r="K1305" s="40"/>
      <c r="L1305" s="58"/>
      <c r="M1305" s="3"/>
      <c r="N1305" s="3"/>
    </row>
    <row r="1306" spans="2:14" x14ac:dyDescent="0.25">
      <c r="B1306" s="1"/>
      <c r="C1306" s="2"/>
      <c r="D1306" s="3"/>
      <c r="E1306" s="40"/>
      <c r="F1306" s="125"/>
      <c r="G1306" s="40"/>
      <c r="H1306" s="58"/>
      <c r="I1306" s="58"/>
      <c r="J1306" s="58"/>
      <c r="K1306" s="40"/>
      <c r="L1306" s="58"/>
      <c r="M1306" s="3"/>
      <c r="N1306" s="3"/>
    </row>
    <row r="1307" spans="2:14" x14ac:dyDescent="0.25">
      <c r="B1307" s="1"/>
      <c r="C1307" s="2"/>
      <c r="D1307" s="3"/>
      <c r="E1307" s="40"/>
      <c r="F1307" s="125"/>
      <c r="G1307" s="40"/>
      <c r="H1307" s="58"/>
      <c r="I1307" s="58"/>
      <c r="J1307" s="58"/>
      <c r="K1307" s="40"/>
      <c r="L1307" s="58"/>
      <c r="M1307" s="3"/>
      <c r="N1307" s="3"/>
    </row>
    <row r="1308" spans="2:14" x14ac:dyDescent="0.25">
      <c r="B1308" s="1"/>
      <c r="C1308" s="2"/>
      <c r="D1308" s="3"/>
      <c r="E1308" s="40"/>
      <c r="F1308" s="125"/>
      <c r="G1308" s="40"/>
      <c r="H1308" s="58"/>
      <c r="I1308" s="58"/>
      <c r="J1308" s="58"/>
      <c r="K1308" s="40"/>
      <c r="L1308" s="58"/>
      <c r="M1308" s="3"/>
      <c r="N1308" s="3"/>
    </row>
    <row r="1309" spans="2:14" x14ac:dyDescent="0.25">
      <c r="B1309" s="1"/>
      <c r="C1309" s="2"/>
      <c r="D1309" s="3"/>
      <c r="E1309" s="40"/>
      <c r="F1309" s="125"/>
      <c r="G1309" s="40"/>
      <c r="H1309" s="58"/>
      <c r="I1309" s="58"/>
      <c r="J1309" s="58"/>
      <c r="K1309" s="40"/>
      <c r="L1309" s="58"/>
      <c r="M1309" s="3"/>
      <c r="N1309" s="3"/>
    </row>
    <row r="1310" spans="2:14" x14ac:dyDescent="0.25">
      <c r="B1310" s="1"/>
      <c r="C1310" s="2"/>
      <c r="D1310" s="3"/>
      <c r="E1310" s="40"/>
      <c r="F1310" s="125"/>
      <c r="G1310" s="40"/>
      <c r="H1310" s="58"/>
      <c r="I1310" s="58"/>
      <c r="J1310" s="58"/>
      <c r="K1310" s="40"/>
      <c r="L1310" s="58"/>
      <c r="M1310" s="3"/>
      <c r="N1310" s="3"/>
    </row>
    <row r="1311" spans="2:14" x14ac:dyDescent="0.25">
      <c r="B1311" s="1"/>
      <c r="C1311" s="2"/>
      <c r="D1311" s="3"/>
      <c r="E1311" s="40"/>
      <c r="F1311" s="125"/>
      <c r="G1311" s="40"/>
      <c r="H1311" s="58"/>
      <c r="I1311" s="58"/>
      <c r="J1311" s="58"/>
      <c r="K1311" s="40"/>
      <c r="L1311" s="58"/>
      <c r="M1311" s="3"/>
      <c r="N1311" s="3"/>
    </row>
    <row r="1312" spans="2:14" x14ac:dyDescent="0.25">
      <c r="B1312" s="1"/>
      <c r="C1312" s="2"/>
      <c r="D1312" s="3"/>
      <c r="E1312" s="40"/>
      <c r="F1312" s="125"/>
      <c r="G1312" s="40"/>
      <c r="H1312" s="58"/>
      <c r="I1312" s="58"/>
      <c r="J1312" s="58"/>
      <c r="K1312" s="40"/>
      <c r="L1312" s="58"/>
      <c r="M1312" s="3"/>
      <c r="N1312" s="3"/>
    </row>
    <row r="1313" spans="2:14" x14ac:dyDescent="0.25">
      <c r="B1313" s="1"/>
      <c r="C1313" s="2"/>
      <c r="D1313" s="3"/>
      <c r="E1313" s="40"/>
      <c r="F1313" s="125"/>
      <c r="G1313" s="40"/>
      <c r="H1313" s="58"/>
      <c r="I1313" s="58"/>
      <c r="J1313" s="58"/>
      <c r="K1313" s="40"/>
      <c r="L1313" s="58"/>
      <c r="M1313" s="3"/>
      <c r="N1313" s="3"/>
    </row>
    <row r="1314" spans="2:14" x14ac:dyDescent="0.25">
      <c r="B1314" s="1"/>
      <c r="C1314" s="2"/>
      <c r="D1314" s="3"/>
      <c r="E1314" s="40"/>
      <c r="F1314" s="125"/>
      <c r="G1314" s="40"/>
      <c r="H1314" s="58"/>
      <c r="I1314" s="58"/>
      <c r="J1314" s="58"/>
      <c r="K1314" s="40"/>
      <c r="L1314" s="58"/>
      <c r="M1314" s="3"/>
      <c r="N1314" s="3"/>
    </row>
    <row r="1315" spans="2:14" x14ac:dyDescent="0.25">
      <c r="B1315" s="1"/>
      <c r="C1315" s="2"/>
      <c r="D1315" s="3"/>
      <c r="E1315" s="40"/>
      <c r="F1315" s="125"/>
      <c r="G1315" s="40"/>
      <c r="H1315" s="58"/>
      <c r="I1315" s="58"/>
      <c r="J1315" s="58"/>
      <c r="K1315" s="40"/>
      <c r="L1315" s="58"/>
      <c r="M1315" s="3"/>
      <c r="N1315" s="3"/>
    </row>
    <row r="1316" spans="2:14" x14ac:dyDescent="0.25">
      <c r="B1316" s="1"/>
      <c r="C1316" s="2"/>
      <c r="D1316" s="3"/>
      <c r="E1316" s="40"/>
      <c r="F1316" s="125"/>
      <c r="G1316" s="40"/>
      <c r="H1316" s="58"/>
      <c r="I1316" s="58"/>
      <c r="J1316" s="58"/>
      <c r="K1316" s="40"/>
      <c r="L1316" s="58"/>
      <c r="M1316" s="3"/>
      <c r="N1316" s="3"/>
    </row>
    <row r="1317" spans="2:14" x14ac:dyDescent="0.25">
      <c r="B1317" s="1"/>
      <c r="C1317" s="2"/>
      <c r="D1317" s="3"/>
      <c r="E1317" s="40"/>
      <c r="F1317" s="125"/>
      <c r="G1317" s="40"/>
      <c r="H1317" s="58"/>
      <c r="I1317" s="58"/>
      <c r="J1317" s="58"/>
      <c r="K1317" s="40"/>
      <c r="L1317" s="58"/>
      <c r="M1317" s="3"/>
      <c r="N1317" s="3"/>
    </row>
    <row r="1318" spans="2:14" x14ac:dyDescent="0.25">
      <c r="B1318" s="1"/>
      <c r="C1318" s="2"/>
      <c r="D1318" s="3"/>
      <c r="E1318" s="40"/>
      <c r="F1318" s="125"/>
      <c r="G1318" s="40"/>
      <c r="H1318" s="58"/>
      <c r="I1318" s="58"/>
      <c r="J1318" s="58"/>
      <c r="K1318" s="40"/>
      <c r="L1318" s="58"/>
      <c r="M1318" s="3"/>
      <c r="N1318" s="3"/>
    </row>
    <row r="1319" spans="2:14" x14ac:dyDescent="0.25">
      <c r="B1319" s="1"/>
      <c r="C1319" s="2"/>
      <c r="D1319" s="3"/>
      <c r="E1319" s="40"/>
      <c r="F1319" s="125"/>
      <c r="G1319" s="40"/>
      <c r="H1319" s="58"/>
      <c r="I1319" s="58"/>
      <c r="J1319" s="58"/>
      <c r="K1319" s="40"/>
      <c r="L1319" s="58"/>
      <c r="M1319" s="3"/>
      <c r="N1319" s="3"/>
    </row>
    <row r="1320" spans="2:14" x14ac:dyDescent="0.25">
      <c r="B1320" s="1"/>
      <c r="C1320" s="2"/>
      <c r="D1320" s="3"/>
      <c r="E1320" s="40"/>
      <c r="F1320" s="125"/>
      <c r="G1320" s="40"/>
      <c r="H1320" s="58"/>
      <c r="I1320" s="58"/>
      <c r="J1320" s="58"/>
      <c r="K1320" s="40"/>
      <c r="L1320" s="58"/>
      <c r="M1320" s="3"/>
      <c r="N1320" s="3"/>
    </row>
    <row r="1321" spans="2:14" x14ac:dyDescent="0.25">
      <c r="B1321" s="1"/>
      <c r="C1321" s="2"/>
      <c r="D1321" s="3"/>
      <c r="E1321" s="40"/>
      <c r="F1321" s="125"/>
      <c r="G1321" s="40"/>
      <c r="H1321" s="58"/>
      <c r="I1321" s="58"/>
      <c r="J1321" s="58"/>
      <c r="K1321" s="40"/>
      <c r="L1321" s="58"/>
      <c r="M1321" s="3"/>
      <c r="N1321" s="3"/>
    </row>
    <row r="1322" spans="2:14" x14ac:dyDescent="0.25">
      <c r="B1322" s="1"/>
      <c r="C1322" s="2"/>
      <c r="D1322" s="3"/>
      <c r="E1322" s="40"/>
      <c r="F1322" s="125"/>
      <c r="G1322" s="40"/>
      <c r="H1322" s="58"/>
      <c r="I1322" s="58"/>
      <c r="J1322" s="58"/>
      <c r="K1322" s="40"/>
      <c r="L1322" s="58"/>
      <c r="M1322" s="3"/>
      <c r="N1322" s="3"/>
    </row>
    <row r="1323" spans="2:14" x14ac:dyDescent="0.25">
      <c r="B1323" s="1"/>
      <c r="C1323" s="2"/>
      <c r="D1323" s="3"/>
      <c r="E1323" s="40"/>
      <c r="F1323" s="125"/>
      <c r="G1323" s="40"/>
      <c r="H1323" s="58"/>
      <c r="I1323" s="58"/>
      <c r="J1323" s="58"/>
      <c r="K1323" s="40"/>
      <c r="L1323" s="58"/>
      <c r="M1323" s="3"/>
      <c r="N1323" s="3"/>
    </row>
    <row r="1324" spans="2:14" x14ac:dyDescent="0.25">
      <c r="B1324" s="1"/>
      <c r="C1324" s="2"/>
      <c r="D1324" s="3"/>
      <c r="E1324" s="40"/>
      <c r="F1324" s="125"/>
      <c r="G1324" s="40"/>
      <c r="H1324" s="58"/>
      <c r="I1324" s="58"/>
      <c r="J1324" s="58"/>
      <c r="K1324" s="40"/>
      <c r="L1324" s="58"/>
      <c r="M1324" s="3"/>
      <c r="N1324" s="3"/>
    </row>
    <row r="1325" spans="2:14" x14ac:dyDescent="0.25">
      <c r="B1325" s="1"/>
      <c r="C1325" s="2"/>
      <c r="D1325" s="3"/>
      <c r="E1325" s="40"/>
      <c r="F1325" s="125"/>
      <c r="G1325" s="40"/>
      <c r="H1325" s="58"/>
      <c r="I1325" s="58"/>
      <c r="J1325" s="58"/>
      <c r="K1325" s="40"/>
      <c r="L1325" s="58"/>
      <c r="M1325" s="3"/>
      <c r="N1325" s="3"/>
    </row>
    <row r="1326" spans="2:14" x14ac:dyDescent="0.25">
      <c r="B1326" s="1"/>
      <c r="C1326" s="2"/>
      <c r="D1326" s="3"/>
      <c r="E1326" s="40"/>
      <c r="F1326" s="125"/>
      <c r="G1326" s="40"/>
      <c r="H1326" s="58"/>
      <c r="I1326" s="58"/>
      <c r="J1326" s="58"/>
      <c r="K1326" s="40"/>
      <c r="L1326" s="58"/>
      <c r="M1326" s="3"/>
      <c r="N1326" s="3"/>
    </row>
    <row r="1327" spans="2:14" x14ac:dyDescent="0.25">
      <c r="B1327" s="1"/>
      <c r="C1327" s="2"/>
      <c r="D1327" s="3"/>
      <c r="E1327" s="40"/>
      <c r="F1327" s="125"/>
      <c r="G1327" s="40"/>
      <c r="H1327" s="58"/>
      <c r="I1327" s="58"/>
      <c r="J1327" s="58"/>
      <c r="K1327" s="40"/>
      <c r="L1327" s="58"/>
      <c r="M1327" s="3"/>
      <c r="N1327" s="3"/>
    </row>
    <row r="1328" spans="2:14" x14ac:dyDescent="0.25">
      <c r="B1328" s="1"/>
      <c r="C1328" s="2"/>
      <c r="D1328" s="3"/>
      <c r="E1328" s="40"/>
      <c r="F1328" s="125"/>
      <c r="G1328" s="40"/>
      <c r="H1328" s="58"/>
      <c r="I1328" s="58"/>
      <c r="J1328" s="58"/>
      <c r="K1328" s="40"/>
      <c r="L1328" s="58"/>
      <c r="M1328" s="3"/>
      <c r="N1328" s="3"/>
    </row>
    <row r="1329" spans="2:14" x14ac:dyDescent="0.25">
      <c r="B1329" s="1"/>
      <c r="C1329" s="2"/>
      <c r="D1329" s="3"/>
      <c r="E1329" s="40"/>
      <c r="F1329" s="125"/>
      <c r="G1329" s="40"/>
      <c r="H1329" s="58"/>
      <c r="I1329" s="58"/>
      <c r="J1329" s="58"/>
      <c r="K1329" s="40"/>
      <c r="L1329" s="58"/>
      <c r="M1329" s="3"/>
      <c r="N1329" s="3"/>
    </row>
    <row r="1330" spans="2:14" x14ac:dyDescent="0.25">
      <c r="B1330" s="1"/>
      <c r="C1330" s="2"/>
      <c r="D1330" s="3"/>
      <c r="E1330" s="40"/>
      <c r="F1330" s="125"/>
      <c r="G1330" s="40"/>
      <c r="H1330" s="58"/>
      <c r="I1330" s="58"/>
      <c r="J1330" s="58"/>
      <c r="K1330" s="40"/>
      <c r="L1330" s="58"/>
      <c r="M1330" s="3"/>
      <c r="N1330" s="3"/>
    </row>
    <row r="1331" spans="2:14" x14ac:dyDescent="0.25">
      <c r="B1331" s="1"/>
      <c r="C1331" s="2"/>
      <c r="D1331" s="3"/>
      <c r="E1331" s="40"/>
      <c r="F1331" s="125"/>
      <c r="G1331" s="40"/>
      <c r="H1331" s="58"/>
      <c r="I1331" s="58"/>
      <c r="J1331" s="58"/>
      <c r="K1331" s="40"/>
      <c r="L1331" s="58"/>
      <c r="M1331" s="3"/>
      <c r="N1331" s="3"/>
    </row>
    <row r="1332" spans="2:14" x14ac:dyDescent="0.25">
      <c r="B1332" s="1"/>
      <c r="C1332" s="2"/>
      <c r="D1332" s="3"/>
      <c r="E1332" s="40"/>
      <c r="F1332" s="125"/>
      <c r="G1332" s="40"/>
      <c r="H1332" s="58"/>
      <c r="I1332" s="58"/>
      <c r="J1332" s="58"/>
      <c r="K1332" s="40"/>
      <c r="L1332" s="58"/>
      <c r="M1332" s="3"/>
      <c r="N1332" s="3"/>
    </row>
    <row r="1333" spans="2:14" x14ac:dyDescent="0.25">
      <c r="B1333" s="1"/>
      <c r="C1333" s="2"/>
      <c r="D1333" s="3"/>
      <c r="E1333" s="40"/>
      <c r="F1333" s="125"/>
      <c r="G1333" s="40"/>
      <c r="H1333" s="58"/>
      <c r="I1333" s="58"/>
      <c r="J1333" s="58"/>
      <c r="K1333" s="40"/>
      <c r="L1333" s="58"/>
      <c r="M1333" s="3"/>
      <c r="N1333" s="3"/>
    </row>
    <row r="1334" spans="2:14" x14ac:dyDescent="0.25">
      <c r="B1334" s="1"/>
      <c r="C1334" s="2"/>
      <c r="D1334" s="3"/>
      <c r="E1334" s="40"/>
      <c r="F1334" s="125"/>
      <c r="G1334" s="40"/>
      <c r="H1334" s="58"/>
      <c r="I1334" s="58"/>
      <c r="J1334" s="58"/>
      <c r="K1334" s="40"/>
      <c r="L1334" s="58"/>
      <c r="M1334" s="3"/>
      <c r="N1334" s="3"/>
    </row>
    <row r="1335" spans="2:14" x14ac:dyDescent="0.25">
      <c r="B1335" s="1"/>
      <c r="C1335" s="2"/>
      <c r="D1335" s="3"/>
      <c r="E1335" s="40"/>
      <c r="F1335" s="125"/>
      <c r="G1335" s="40"/>
      <c r="H1335" s="58"/>
      <c r="I1335" s="58"/>
      <c r="J1335" s="58"/>
      <c r="K1335" s="40"/>
      <c r="L1335" s="58"/>
      <c r="M1335" s="3"/>
      <c r="N1335" s="3"/>
    </row>
    <row r="1336" spans="2:14" x14ac:dyDescent="0.25">
      <c r="B1336" s="1"/>
      <c r="C1336" s="2"/>
      <c r="D1336" s="3"/>
      <c r="E1336" s="40"/>
      <c r="F1336" s="125"/>
      <c r="G1336" s="40"/>
      <c r="H1336" s="58"/>
      <c r="I1336" s="58"/>
      <c r="J1336" s="58"/>
      <c r="K1336" s="40"/>
      <c r="L1336" s="58"/>
      <c r="M1336" s="3"/>
      <c r="N1336" s="3"/>
    </row>
    <row r="1337" spans="2:14" x14ac:dyDescent="0.25">
      <c r="B1337" s="1"/>
      <c r="C1337" s="2"/>
      <c r="D1337" s="3"/>
      <c r="E1337" s="40"/>
      <c r="F1337" s="125"/>
      <c r="G1337" s="40"/>
      <c r="H1337" s="58"/>
      <c r="I1337" s="58"/>
      <c r="J1337" s="58"/>
      <c r="K1337" s="40"/>
      <c r="L1337" s="58"/>
      <c r="M1337" s="3"/>
      <c r="N1337" s="3"/>
    </row>
    <row r="1338" spans="2:14" x14ac:dyDescent="0.25">
      <c r="B1338" s="1"/>
      <c r="C1338" s="2"/>
      <c r="D1338" s="3"/>
      <c r="E1338" s="40"/>
      <c r="F1338" s="125"/>
      <c r="G1338" s="40"/>
      <c r="H1338" s="58"/>
      <c r="I1338" s="58"/>
      <c r="J1338" s="58"/>
      <c r="K1338" s="40"/>
      <c r="L1338" s="58"/>
      <c r="M1338" s="3"/>
      <c r="N1338" s="3"/>
    </row>
    <row r="1339" spans="2:14" x14ac:dyDescent="0.25">
      <c r="B1339" s="1"/>
      <c r="C1339" s="2"/>
      <c r="D1339" s="3"/>
      <c r="E1339" s="40"/>
      <c r="F1339" s="125"/>
      <c r="G1339" s="40"/>
      <c r="H1339" s="58"/>
      <c r="I1339" s="58"/>
      <c r="J1339" s="58"/>
      <c r="K1339" s="40"/>
      <c r="L1339" s="58"/>
      <c r="M1339" s="3"/>
      <c r="N1339" s="3"/>
    </row>
    <row r="1340" spans="2:14" x14ac:dyDescent="0.25">
      <c r="B1340" s="1"/>
      <c r="C1340" s="2"/>
      <c r="D1340" s="3"/>
      <c r="E1340" s="40"/>
      <c r="F1340" s="125"/>
      <c r="G1340" s="40"/>
      <c r="H1340" s="58"/>
      <c r="I1340" s="58"/>
      <c r="J1340" s="58"/>
      <c r="K1340" s="40"/>
      <c r="L1340" s="58"/>
      <c r="M1340" s="3"/>
      <c r="N1340" s="3"/>
    </row>
    <row r="1341" spans="2:14" x14ac:dyDescent="0.25">
      <c r="B1341" s="1"/>
      <c r="C1341" s="2"/>
      <c r="D1341" s="3"/>
      <c r="E1341" s="40"/>
      <c r="F1341" s="125"/>
      <c r="G1341" s="40"/>
      <c r="H1341" s="58"/>
      <c r="I1341" s="58"/>
      <c r="J1341" s="58"/>
      <c r="K1341" s="40"/>
      <c r="L1341" s="58"/>
      <c r="M1341" s="3"/>
      <c r="N1341" s="3"/>
    </row>
    <row r="1342" spans="2:14" x14ac:dyDescent="0.25">
      <c r="B1342" s="1"/>
      <c r="C1342" s="2"/>
      <c r="D1342" s="3"/>
      <c r="E1342" s="40"/>
      <c r="F1342" s="125"/>
      <c r="G1342" s="40"/>
      <c r="H1342" s="58"/>
      <c r="I1342" s="58"/>
      <c r="J1342" s="58"/>
      <c r="K1342" s="40"/>
      <c r="L1342" s="58"/>
      <c r="M1342" s="3"/>
      <c r="N1342" s="3"/>
    </row>
    <row r="1343" spans="2:14" x14ac:dyDescent="0.25">
      <c r="B1343" s="1"/>
      <c r="C1343" s="2"/>
      <c r="D1343" s="3"/>
      <c r="E1343" s="40"/>
      <c r="F1343" s="125"/>
      <c r="G1343" s="40"/>
      <c r="H1343" s="58"/>
      <c r="I1343" s="58"/>
      <c r="J1343" s="58"/>
      <c r="K1343" s="40"/>
      <c r="L1343" s="58"/>
      <c r="M1343" s="3"/>
      <c r="N1343" s="3"/>
    </row>
    <row r="1344" spans="2:14" x14ac:dyDescent="0.25">
      <c r="B1344" s="1"/>
      <c r="C1344" s="2"/>
      <c r="D1344" s="3"/>
      <c r="E1344" s="40"/>
      <c r="F1344" s="125"/>
      <c r="G1344" s="40"/>
      <c r="H1344" s="58"/>
      <c r="I1344" s="58"/>
      <c r="J1344" s="58"/>
      <c r="K1344" s="40"/>
      <c r="L1344" s="58"/>
      <c r="M1344" s="3"/>
      <c r="N1344" s="3"/>
    </row>
    <row r="1345" spans="2:14" x14ac:dyDescent="0.25">
      <c r="B1345" s="1"/>
      <c r="C1345" s="2"/>
      <c r="D1345" s="3"/>
      <c r="E1345" s="40"/>
      <c r="F1345" s="125"/>
      <c r="G1345" s="40"/>
      <c r="H1345" s="58"/>
      <c r="I1345" s="58"/>
      <c r="J1345" s="58"/>
      <c r="K1345" s="40"/>
      <c r="L1345" s="58"/>
      <c r="M1345" s="3"/>
      <c r="N1345" s="3"/>
    </row>
    <row r="1346" spans="2:14" x14ac:dyDescent="0.25">
      <c r="B1346" s="1"/>
      <c r="C1346" s="2"/>
      <c r="D1346" s="3"/>
      <c r="E1346" s="40"/>
      <c r="F1346" s="125"/>
      <c r="G1346" s="40"/>
      <c r="H1346" s="58"/>
      <c r="I1346" s="58"/>
      <c r="J1346" s="58"/>
      <c r="K1346" s="40"/>
      <c r="L1346" s="58"/>
      <c r="M1346" s="3"/>
      <c r="N1346" s="3"/>
    </row>
    <row r="1347" spans="2:14" x14ac:dyDescent="0.25">
      <c r="B1347" s="1"/>
      <c r="C1347" s="2"/>
      <c r="D1347" s="3"/>
      <c r="E1347" s="40"/>
      <c r="F1347" s="125"/>
      <c r="G1347" s="40"/>
      <c r="H1347" s="58"/>
      <c r="I1347" s="58"/>
      <c r="J1347" s="58"/>
      <c r="K1347" s="40"/>
      <c r="L1347" s="58"/>
      <c r="M1347" s="3"/>
      <c r="N1347" s="3"/>
    </row>
    <row r="1348" spans="2:14" x14ac:dyDescent="0.25">
      <c r="B1348" s="1"/>
      <c r="C1348" s="2"/>
      <c r="D1348" s="3"/>
      <c r="E1348" s="40"/>
      <c r="F1348" s="125"/>
      <c r="G1348" s="40"/>
      <c r="H1348" s="58"/>
      <c r="I1348" s="58"/>
      <c r="J1348" s="58"/>
      <c r="K1348" s="40"/>
      <c r="L1348" s="58"/>
      <c r="M1348" s="3"/>
      <c r="N1348" s="3"/>
    </row>
    <row r="1349" spans="2:14" x14ac:dyDescent="0.25">
      <c r="B1349" s="1"/>
      <c r="C1349" s="2"/>
      <c r="D1349" s="3"/>
      <c r="E1349" s="40"/>
      <c r="F1349" s="125"/>
      <c r="G1349" s="40"/>
      <c r="H1349" s="58"/>
      <c r="I1349" s="58"/>
      <c r="J1349" s="58"/>
      <c r="K1349" s="40"/>
      <c r="L1349" s="58"/>
      <c r="M1349" s="3"/>
      <c r="N1349" s="3"/>
    </row>
    <row r="1350" spans="2:14" x14ac:dyDescent="0.25">
      <c r="B1350" s="1"/>
      <c r="C1350" s="2"/>
      <c r="D1350" s="3"/>
      <c r="E1350" s="40"/>
      <c r="F1350" s="125"/>
      <c r="G1350" s="40"/>
      <c r="H1350" s="58"/>
      <c r="I1350" s="58"/>
      <c r="J1350" s="58"/>
      <c r="K1350" s="40"/>
      <c r="L1350" s="58"/>
      <c r="M1350" s="3"/>
      <c r="N1350" s="3"/>
    </row>
    <row r="1351" spans="2:14" x14ac:dyDescent="0.25">
      <c r="B1351" s="1"/>
      <c r="C1351" s="2"/>
      <c r="D1351" s="3"/>
      <c r="E1351" s="40"/>
      <c r="F1351" s="125"/>
      <c r="G1351" s="40"/>
      <c r="H1351" s="58"/>
      <c r="I1351" s="58"/>
      <c r="J1351" s="58"/>
      <c r="K1351" s="40"/>
      <c r="L1351" s="58"/>
      <c r="M1351" s="3"/>
      <c r="N1351" s="3"/>
    </row>
    <row r="1352" spans="2:14" x14ac:dyDescent="0.25">
      <c r="B1352" s="1"/>
      <c r="C1352" s="2"/>
      <c r="D1352" s="3"/>
      <c r="E1352" s="40"/>
      <c r="F1352" s="125"/>
      <c r="G1352" s="40"/>
      <c r="H1352" s="58"/>
      <c r="I1352" s="58"/>
      <c r="J1352" s="58"/>
      <c r="K1352" s="40"/>
      <c r="L1352" s="58"/>
      <c r="M1352" s="3"/>
      <c r="N1352" s="3"/>
    </row>
    <row r="1353" spans="2:14" x14ac:dyDescent="0.25">
      <c r="B1353" s="1"/>
      <c r="C1353" s="2"/>
      <c r="D1353" s="3"/>
      <c r="E1353" s="40"/>
      <c r="F1353" s="125"/>
      <c r="G1353" s="40"/>
      <c r="H1353" s="58"/>
      <c r="I1353" s="58"/>
      <c r="J1353" s="58"/>
      <c r="K1353" s="40"/>
      <c r="L1353" s="58"/>
      <c r="M1353" s="3"/>
      <c r="N1353" s="3"/>
    </row>
    <row r="1354" spans="2:14" x14ac:dyDescent="0.25">
      <c r="B1354" s="1"/>
      <c r="C1354" s="2"/>
      <c r="D1354" s="3"/>
      <c r="E1354" s="40"/>
      <c r="F1354" s="125"/>
      <c r="G1354" s="40"/>
      <c r="H1354" s="58"/>
      <c r="I1354" s="58"/>
      <c r="J1354" s="58"/>
      <c r="K1354" s="40"/>
      <c r="L1354" s="58"/>
      <c r="M1354" s="3"/>
      <c r="N1354" s="3"/>
    </row>
    <row r="1355" spans="2:14" x14ac:dyDescent="0.25">
      <c r="B1355" s="1"/>
      <c r="C1355" s="2"/>
      <c r="D1355" s="3"/>
      <c r="E1355" s="40"/>
      <c r="F1355" s="125"/>
      <c r="G1355" s="40"/>
      <c r="H1355" s="58"/>
      <c r="I1355" s="58"/>
      <c r="J1355" s="58"/>
      <c r="K1355" s="40"/>
      <c r="L1355" s="58"/>
      <c r="M1355" s="3"/>
      <c r="N1355" s="3"/>
    </row>
    <row r="1356" spans="2:14" x14ac:dyDescent="0.25">
      <c r="B1356" s="1"/>
      <c r="C1356" s="2"/>
      <c r="D1356" s="3"/>
      <c r="E1356" s="40"/>
      <c r="F1356" s="125"/>
      <c r="G1356" s="40"/>
      <c r="H1356" s="58"/>
      <c r="I1356" s="58"/>
      <c r="J1356" s="58"/>
      <c r="K1356" s="40"/>
      <c r="L1356" s="58"/>
      <c r="M1356" s="3"/>
      <c r="N1356" s="3"/>
    </row>
    <row r="1357" spans="2:14" ht="15" customHeight="1" x14ac:dyDescent="0.25">
      <c r="B1357" s="1"/>
      <c r="C1357" s="2"/>
      <c r="D1357" s="3"/>
      <c r="E1357" s="40"/>
      <c r="F1357" s="125"/>
      <c r="G1357" s="40"/>
      <c r="H1357" s="58"/>
      <c r="I1357" s="58"/>
      <c r="J1357" s="58"/>
      <c r="K1357" s="40"/>
      <c r="L1357" s="58"/>
      <c r="M1357" s="3"/>
      <c r="N1357" s="3"/>
    </row>
    <row r="1358" spans="2:14" ht="15" customHeight="1" x14ac:dyDescent="0.25">
      <c r="B1358" s="1"/>
      <c r="C1358" s="2"/>
      <c r="D1358" s="3"/>
      <c r="E1358" s="40"/>
      <c r="F1358" s="125"/>
      <c r="G1358" s="40"/>
      <c r="H1358" s="58"/>
      <c r="I1358" s="58"/>
      <c r="J1358" s="58"/>
      <c r="K1358" s="40"/>
      <c r="L1358" s="58"/>
      <c r="M1358" s="3"/>
      <c r="N1358" s="3"/>
    </row>
    <row r="1359" spans="2:14" ht="15" customHeight="1" x14ac:dyDescent="0.25">
      <c r="B1359" s="1"/>
      <c r="C1359" s="2"/>
      <c r="D1359" s="3"/>
      <c r="E1359" s="40"/>
      <c r="F1359" s="125"/>
      <c r="G1359" s="40"/>
      <c r="H1359" s="58"/>
      <c r="I1359" s="58"/>
      <c r="J1359" s="58"/>
      <c r="K1359" s="40"/>
      <c r="L1359" s="58"/>
      <c r="M1359" s="3"/>
      <c r="N1359" s="3"/>
    </row>
    <row r="1360" spans="2:14" ht="15" customHeight="1" x14ac:dyDescent="0.25">
      <c r="B1360" s="1"/>
      <c r="C1360" s="2"/>
      <c r="D1360" s="3"/>
      <c r="E1360" s="40"/>
      <c r="F1360" s="125"/>
      <c r="G1360" s="40"/>
      <c r="H1360" s="58"/>
      <c r="I1360" s="58"/>
      <c r="J1360" s="58"/>
      <c r="K1360" s="40"/>
      <c r="L1360" s="58"/>
      <c r="M1360" s="3"/>
      <c r="N1360" s="3"/>
    </row>
    <row r="1361" spans="2:14" ht="15" customHeight="1" x14ac:dyDescent="0.25">
      <c r="B1361" s="1"/>
      <c r="C1361" s="2"/>
      <c r="D1361" s="3"/>
      <c r="E1361" s="40"/>
      <c r="F1361" s="125"/>
      <c r="G1361" s="40"/>
      <c r="H1361" s="58"/>
      <c r="I1361" s="58"/>
      <c r="J1361" s="58"/>
      <c r="K1361" s="40"/>
      <c r="L1361" s="58"/>
      <c r="M1361" s="3"/>
      <c r="N1361" s="3"/>
    </row>
  </sheetData>
  <mergeCells count="8">
    <mergeCell ref="N564:N565"/>
    <mergeCell ref="M564:M565"/>
    <mergeCell ref="L564:L565"/>
    <mergeCell ref="G565:J565"/>
    <mergeCell ref="D564:D565"/>
    <mergeCell ref="F564:F565"/>
    <mergeCell ref="K564:K565"/>
    <mergeCell ref="E564:E56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89"/>
  <sheetViews>
    <sheetView zoomScale="120" zoomScaleNormal="120" zoomScalePageLayoutView="120" workbookViewId="0">
      <pane xSplit="3" ySplit="4" topLeftCell="D418" activePane="bottomRight" state="frozen"/>
      <selection pane="topRight" activeCell="D1" sqref="D1"/>
      <selection pane="bottomLeft" activeCell="A5" sqref="A5"/>
      <selection pane="bottomRight" activeCell="B428" sqref="B428"/>
    </sheetView>
  </sheetViews>
  <sheetFormatPr baseColWidth="10" defaultColWidth="15.140625" defaultRowHeight="15" customHeight="1" x14ac:dyDescent="0.25"/>
  <cols>
    <col min="1" max="1" width="9.28515625" style="8" customWidth="1"/>
    <col min="2" max="2" width="11.28515625" style="8" customWidth="1"/>
    <col min="3" max="3" width="42.85546875" style="8" customWidth="1"/>
    <col min="4" max="4" width="16.7109375" style="112" customWidth="1"/>
    <col min="5" max="5" width="15.28515625" style="46" customWidth="1"/>
    <col min="6" max="6" width="17.28515625" style="46" customWidth="1"/>
    <col min="7" max="7" width="19" style="46" customWidth="1"/>
    <col min="8" max="10" width="19" style="62" customWidth="1"/>
    <col min="11" max="11" width="16.140625" style="46" customWidth="1"/>
    <col min="12" max="12" width="15.28515625" style="62" customWidth="1"/>
    <col min="13" max="14" width="14.28515625" style="188" customWidth="1"/>
    <col min="15" max="30" width="9.28515625" style="8" customWidth="1"/>
    <col min="31" max="16384" width="15.140625" style="8"/>
  </cols>
  <sheetData>
    <row r="1" spans="2:14" x14ac:dyDescent="0.25">
      <c r="B1" s="1"/>
      <c r="C1" s="7"/>
      <c r="D1" s="114"/>
      <c r="E1" s="40"/>
      <c r="F1" s="40"/>
      <c r="G1" s="40"/>
      <c r="H1" s="58"/>
      <c r="I1" s="58"/>
      <c r="J1" s="58"/>
      <c r="K1" s="40"/>
      <c r="L1" s="58"/>
      <c r="M1" s="3"/>
      <c r="N1" s="3"/>
    </row>
    <row r="2" spans="2:14" x14ac:dyDescent="0.25">
      <c r="B2" s="1"/>
      <c r="C2" s="7"/>
      <c r="D2" s="114"/>
      <c r="E2" s="40"/>
      <c r="F2" s="40"/>
      <c r="G2" s="40"/>
      <c r="H2" s="58"/>
      <c r="I2" s="58"/>
      <c r="J2" s="58"/>
      <c r="K2" s="40"/>
      <c r="L2" s="58"/>
      <c r="M2" s="3"/>
      <c r="N2" s="3"/>
    </row>
    <row r="3" spans="2:14" ht="15.75" thickBot="1" x14ac:dyDescent="0.3">
      <c r="B3" s="1"/>
      <c r="C3" s="7"/>
      <c r="D3" s="114"/>
      <c r="E3" s="40"/>
      <c r="F3" s="40"/>
      <c r="G3" s="40"/>
      <c r="H3" s="58"/>
      <c r="I3" s="58"/>
      <c r="J3" s="58"/>
      <c r="K3" s="40"/>
      <c r="L3" s="58"/>
      <c r="M3" s="3"/>
      <c r="N3" s="3"/>
    </row>
    <row r="4" spans="2:14" ht="30.75" thickBot="1" x14ac:dyDescent="0.3">
      <c r="B4" s="20" t="s">
        <v>0</v>
      </c>
      <c r="C4" s="23" t="s">
        <v>1</v>
      </c>
      <c r="D4" s="115" t="s">
        <v>2</v>
      </c>
      <c r="E4" s="41" t="s">
        <v>3</v>
      </c>
      <c r="F4" s="41" t="s">
        <v>4</v>
      </c>
      <c r="G4" s="82" t="s">
        <v>635</v>
      </c>
      <c r="H4" s="83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277" t="s">
        <v>853</v>
      </c>
      <c r="N4" s="277" t="s">
        <v>854</v>
      </c>
    </row>
    <row r="5" spans="2:14" x14ac:dyDescent="0.25">
      <c r="B5" s="240">
        <v>42633</v>
      </c>
      <c r="C5" s="241" t="s">
        <v>6</v>
      </c>
      <c r="D5" s="254">
        <v>4000</v>
      </c>
      <c r="E5" s="243">
        <v>15.56</v>
      </c>
      <c r="F5" s="243">
        <f>+D5*E5</f>
        <v>62240</v>
      </c>
      <c r="G5" s="43"/>
      <c r="H5" s="59"/>
      <c r="I5" s="59"/>
      <c r="J5" s="59"/>
      <c r="K5" s="43">
        <f>+F5-G5</f>
        <v>62240</v>
      </c>
      <c r="L5" s="59">
        <v>15.36</v>
      </c>
      <c r="M5" s="54">
        <f>(G5+H5+I5)/L5</f>
        <v>0</v>
      </c>
      <c r="N5" s="54">
        <f>+J5/L5</f>
        <v>0</v>
      </c>
    </row>
    <row r="6" spans="2:14" x14ac:dyDescent="0.25">
      <c r="B6" s="11">
        <v>42580</v>
      </c>
      <c r="C6" s="5" t="s">
        <v>130</v>
      </c>
      <c r="D6" s="117"/>
      <c r="E6" s="44"/>
      <c r="F6" s="44"/>
      <c r="G6" s="44">
        <v>2545.1999999999998</v>
      </c>
      <c r="H6" s="60"/>
      <c r="I6" s="60"/>
      <c r="J6" s="60"/>
      <c r="K6" s="44">
        <f>+K5+F6-G6-J6-H6-I6</f>
        <v>59694.8</v>
      </c>
      <c r="L6" s="60">
        <v>15.07</v>
      </c>
      <c r="M6" s="54">
        <f t="shared" ref="M6:M69" si="0">(G6+H6+I6)/L6</f>
        <v>168.89183808891838</v>
      </c>
      <c r="N6" s="54">
        <f t="shared" ref="N6:N69" si="1">+J6/L6</f>
        <v>0</v>
      </c>
    </row>
    <row r="7" spans="2:14" x14ac:dyDescent="0.25">
      <c r="B7" s="11"/>
      <c r="C7" s="5" t="s">
        <v>154</v>
      </c>
      <c r="D7" s="117"/>
      <c r="E7" s="44"/>
      <c r="F7" s="44"/>
      <c r="G7" s="44"/>
      <c r="H7" s="60"/>
      <c r="I7" s="60"/>
      <c r="J7" s="60">
        <v>2500</v>
      </c>
      <c r="K7" s="60">
        <f>+K6+F7-G7-J7-H7-I7</f>
        <v>57194.8</v>
      </c>
      <c r="L7" s="60">
        <v>15.07</v>
      </c>
      <c r="M7" s="54">
        <f t="shared" si="0"/>
        <v>0</v>
      </c>
      <c r="N7" s="54">
        <f t="shared" si="1"/>
        <v>165.89250165892503</v>
      </c>
    </row>
    <row r="8" spans="2:14" x14ac:dyDescent="0.25">
      <c r="B8" s="11"/>
      <c r="C8" s="5" t="s">
        <v>155</v>
      </c>
      <c r="D8" s="117"/>
      <c r="E8" s="44"/>
      <c r="F8" s="44"/>
      <c r="G8" s="44"/>
      <c r="H8" s="60"/>
      <c r="I8" s="60">
        <v>2000</v>
      </c>
      <c r="J8" s="60"/>
      <c r="K8" s="60">
        <f t="shared" ref="K8:K71" si="2">+K7+F8-G8-J8-H8-I8</f>
        <v>55194.8</v>
      </c>
      <c r="L8" s="60">
        <v>15.07</v>
      </c>
      <c r="M8" s="54">
        <f t="shared" si="0"/>
        <v>132.71400132714001</v>
      </c>
      <c r="N8" s="54">
        <f t="shared" si="1"/>
        <v>0</v>
      </c>
    </row>
    <row r="9" spans="2:14" x14ac:dyDescent="0.25">
      <c r="B9" s="11">
        <v>42595</v>
      </c>
      <c r="C9" s="47" t="s">
        <v>155</v>
      </c>
      <c r="D9" s="117"/>
      <c r="E9" s="44"/>
      <c r="F9" s="44"/>
      <c r="G9" s="44"/>
      <c r="H9" s="60"/>
      <c r="I9" s="60">
        <v>2000</v>
      </c>
      <c r="J9" s="60"/>
      <c r="K9" s="60">
        <f t="shared" si="2"/>
        <v>53194.8</v>
      </c>
      <c r="L9" s="60">
        <v>14.94</v>
      </c>
      <c r="M9" s="54">
        <f t="shared" si="0"/>
        <v>133.86880856760376</v>
      </c>
      <c r="N9" s="54">
        <f t="shared" si="1"/>
        <v>0</v>
      </c>
    </row>
    <row r="10" spans="2:14" x14ac:dyDescent="0.25">
      <c r="B10" s="11">
        <v>42595</v>
      </c>
      <c r="C10" s="47" t="s">
        <v>156</v>
      </c>
      <c r="D10" s="117"/>
      <c r="E10" s="44"/>
      <c r="F10" s="44"/>
      <c r="G10" s="44"/>
      <c r="H10" s="60"/>
      <c r="I10" s="60"/>
      <c r="J10" s="60">
        <v>2500</v>
      </c>
      <c r="K10" s="60">
        <f t="shared" si="2"/>
        <v>50694.8</v>
      </c>
      <c r="L10" s="60">
        <v>14.94</v>
      </c>
      <c r="M10" s="54">
        <f t="shared" si="0"/>
        <v>0</v>
      </c>
      <c r="N10" s="54">
        <f t="shared" si="1"/>
        <v>167.33601070950468</v>
      </c>
    </row>
    <row r="11" spans="2:14" x14ac:dyDescent="0.25">
      <c r="B11" s="11">
        <v>42595</v>
      </c>
      <c r="C11" s="47" t="s">
        <v>157</v>
      </c>
      <c r="D11" s="117"/>
      <c r="E11" s="44"/>
      <c r="F11" s="44"/>
      <c r="G11" s="44"/>
      <c r="H11" s="60">
        <v>1500</v>
      </c>
      <c r="I11" s="60"/>
      <c r="J11" s="60"/>
      <c r="K11" s="60">
        <f t="shared" si="2"/>
        <v>49194.8</v>
      </c>
      <c r="L11" s="60">
        <v>14.94</v>
      </c>
      <c r="M11" s="54">
        <f t="shared" si="0"/>
        <v>100.40160642570281</v>
      </c>
      <c r="N11" s="54">
        <f t="shared" si="1"/>
        <v>0</v>
      </c>
    </row>
    <row r="12" spans="2:14" x14ac:dyDescent="0.25">
      <c r="B12" s="11">
        <v>42602</v>
      </c>
      <c r="C12" s="47" t="s">
        <v>156</v>
      </c>
      <c r="D12" s="117"/>
      <c r="E12" s="44"/>
      <c r="F12" s="44"/>
      <c r="G12" s="44"/>
      <c r="H12" s="60"/>
      <c r="I12" s="60"/>
      <c r="J12" s="60">
        <v>2500</v>
      </c>
      <c r="K12" s="60">
        <f t="shared" si="2"/>
        <v>46694.8</v>
      </c>
      <c r="L12" s="60">
        <v>15.02</v>
      </c>
      <c r="M12" s="54">
        <f t="shared" si="0"/>
        <v>0</v>
      </c>
      <c r="N12" s="54">
        <f t="shared" si="1"/>
        <v>166.44474034620507</v>
      </c>
    </row>
    <row r="13" spans="2:14" x14ac:dyDescent="0.25">
      <c r="B13" s="11">
        <v>42609</v>
      </c>
      <c r="C13" s="47" t="s">
        <v>156</v>
      </c>
      <c r="D13" s="117"/>
      <c r="E13" s="44"/>
      <c r="F13" s="44"/>
      <c r="G13" s="44"/>
      <c r="H13" s="60"/>
      <c r="I13" s="60"/>
      <c r="J13" s="60">
        <v>2500</v>
      </c>
      <c r="K13" s="60">
        <f t="shared" si="2"/>
        <v>44194.8</v>
      </c>
      <c r="L13" s="60">
        <v>15.09</v>
      </c>
      <c r="M13" s="54">
        <f t="shared" si="0"/>
        <v>0</v>
      </c>
      <c r="N13" s="54">
        <f t="shared" si="1"/>
        <v>165.67263088137841</v>
      </c>
    </row>
    <row r="14" spans="2:14" x14ac:dyDescent="0.25">
      <c r="B14" s="11">
        <v>42616</v>
      </c>
      <c r="C14" s="47" t="s">
        <v>156</v>
      </c>
      <c r="D14" s="117"/>
      <c r="E14" s="44"/>
      <c r="F14" s="44"/>
      <c r="G14" s="44"/>
      <c r="H14" s="60"/>
      <c r="I14" s="60"/>
      <c r="J14" s="60">
        <v>2500</v>
      </c>
      <c r="K14" s="60">
        <f t="shared" si="2"/>
        <v>41694.800000000003</v>
      </c>
      <c r="L14" s="60">
        <v>14.99</v>
      </c>
      <c r="M14" s="54">
        <f t="shared" si="0"/>
        <v>0</v>
      </c>
      <c r="N14" s="54">
        <f t="shared" si="1"/>
        <v>166.7778519012675</v>
      </c>
    </row>
    <row r="15" spans="2:14" x14ac:dyDescent="0.25">
      <c r="B15" s="11">
        <v>42623</v>
      </c>
      <c r="C15" s="47" t="s">
        <v>156</v>
      </c>
      <c r="D15" s="117"/>
      <c r="E15" s="44"/>
      <c r="F15" s="44"/>
      <c r="G15" s="44"/>
      <c r="H15" s="60"/>
      <c r="I15" s="60"/>
      <c r="J15" s="60">
        <v>2500</v>
      </c>
      <c r="K15" s="60">
        <f t="shared" si="2"/>
        <v>39194.800000000003</v>
      </c>
      <c r="L15" s="60">
        <v>14.98</v>
      </c>
      <c r="M15" s="54">
        <f t="shared" si="0"/>
        <v>0</v>
      </c>
      <c r="N15" s="54">
        <f t="shared" si="1"/>
        <v>166.88918558077435</v>
      </c>
    </row>
    <row r="16" spans="2:14" x14ac:dyDescent="0.25">
      <c r="B16" s="11">
        <v>42629</v>
      </c>
      <c r="C16" s="47" t="s">
        <v>156</v>
      </c>
      <c r="D16" s="117"/>
      <c r="E16" s="44"/>
      <c r="F16" s="44"/>
      <c r="G16" s="44"/>
      <c r="H16" s="60"/>
      <c r="I16" s="60"/>
      <c r="J16" s="60">
        <v>2500</v>
      </c>
      <c r="K16" s="60">
        <f t="shared" si="2"/>
        <v>36694.800000000003</v>
      </c>
      <c r="L16" s="60">
        <v>15.1</v>
      </c>
      <c r="M16" s="54">
        <f t="shared" si="0"/>
        <v>0</v>
      </c>
      <c r="N16" s="54">
        <f t="shared" si="1"/>
        <v>165.56291390728478</v>
      </c>
    </row>
    <row r="17" spans="2:14" x14ac:dyDescent="0.25">
      <c r="B17" s="11">
        <v>42629</v>
      </c>
      <c r="C17" s="47" t="s">
        <v>164</v>
      </c>
      <c r="D17" s="117"/>
      <c r="E17" s="44"/>
      <c r="F17" s="44"/>
      <c r="G17" s="44"/>
      <c r="H17" s="60">
        <v>2500</v>
      </c>
      <c r="I17" s="60"/>
      <c r="J17" s="60"/>
      <c r="K17" s="60">
        <f t="shared" si="2"/>
        <v>34194.800000000003</v>
      </c>
      <c r="L17" s="60">
        <v>15.1</v>
      </c>
      <c r="M17" s="54">
        <f t="shared" si="0"/>
        <v>165.56291390728478</v>
      </c>
      <c r="N17" s="54">
        <f t="shared" si="1"/>
        <v>0</v>
      </c>
    </row>
    <row r="18" spans="2:14" x14ac:dyDescent="0.25">
      <c r="B18" s="11">
        <v>42629</v>
      </c>
      <c r="C18" s="47" t="s">
        <v>158</v>
      </c>
      <c r="D18" s="117"/>
      <c r="E18" s="44"/>
      <c r="F18" s="44"/>
      <c r="G18" s="44"/>
      <c r="H18" s="60">
        <v>3600</v>
      </c>
      <c r="I18" s="60"/>
      <c r="J18" s="60"/>
      <c r="K18" s="60">
        <f t="shared" si="2"/>
        <v>30594.800000000003</v>
      </c>
      <c r="L18" s="60">
        <v>15.1</v>
      </c>
      <c r="M18" s="54">
        <f t="shared" si="0"/>
        <v>238.41059602649008</v>
      </c>
      <c r="N18" s="54">
        <f t="shared" si="1"/>
        <v>0</v>
      </c>
    </row>
    <row r="19" spans="2:14" x14ac:dyDescent="0.25">
      <c r="B19" s="11">
        <v>42646</v>
      </c>
      <c r="C19" s="47" t="s">
        <v>159</v>
      </c>
      <c r="D19" s="117"/>
      <c r="E19" s="44"/>
      <c r="F19" s="44"/>
      <c r="G19" s="44"/>
      <c r="H19" s="60"/>
      <c r="I19" s="60"/>
      <c r="J19" s="60">
        <v>27118</v>
      </c>
      <c r="K19" s="60">
        <f t="shared" si="2"/>
        <v>3476.8000000000029</v>
      </c>
      <c r="L19" s="60">
        <v>15.26</v>
      </c>
      <c r="M19" s="54">
        <f t="shared" si="0"/>
        <v>0</v>
      </c>
      <c r="N19" s="54">
        <f t="shared" si="1"/>
        <v>1777.0642201834862</v>
      </c>
    </row>
    <row r="20" spans="2:14" x14ac:dyDescent="0.25">
      <c r="B20" s="11">
        <v>42663</v>
      </c>
      <c r="C20" s="47" t="s">
        <v>156</v>
      </c>
      <c r="D20" s="117"/>
      <c r="E20" s="44"/>
      <c r="F20" s="44"/>
      <c r="G20" s="44"/>
      <c r="H20" s="60"/>
      <c r="I20" s="60"/>
      <c r="J20" s="60">
        <v>4000</v>
      </c>
      <c r="K20" s="60">
        <f t="shared" si="2"/>
        <v>-523.19999999999709</v>
      </c>
      <c r="L20" s="60">
        <v>15.18</v>
      </c>
      <c r="M20" s="54">
        <f t="shared" si="0"/>
        <v>0</v>
      </c>
      <c r="N20" s="54">
        <f t="shared" si="1"/>
        <v>263.50461133069831</v>
      </c>
    </row>
    <row r="21" spans="2:14" x14ac:dyDescent="0.25">
      <c r="B21" s="11">
        <v>42663</v>
      </c>
      <c r="C21" s="47" t="s">
        <v>155</v>
      </c>
      <c r="D21" s="117"/>
      <c r="E21" s="44"/>
      <c r="F21" s="44"/>
      <c r="G21" s="44"/>
      <c r="H21" s="60"/>
      <c r="I21" s="60">
        <v>3000</v>
      </c>
      <c r="J21" s="60"/>
      <c r="K21" s="60">
        <f t="shared" si="2"/>
        <v>-3523.1999999999971</v>
      </c>
      <c r="L21" s="60">
        <v>15.18</v>
      </c>
      <c r="M21" s="54">
        <f t="shared" si="0"/>
        <v>197.62845849802372</v>
      </c>
      <c r="N21" s="54">
        <f t="shared" si="1"/>
        <v>0</v>
      </c>
    </row>
    <row r="22" spans="2:14" x14ac:dyDescent="0.25">
      <c r="B22" s="11">
        <v>42670</v>
      </c>
      <c r="C22" s="47" t="s">
        <v>156</v>
      </c>
      <c r="D22" s="117"/>
      <c r="E22" s="44"/>
      <c r="F22" s="44"/>
      <c r="G22" s="44"/>
      <c r="H22" s="60"/>
      <c r="I22" s="60"/>
      <c r="J22" s="60">
        <v>2500</v>
      </c>
      <c r="K22" s="60">
        <f t="shared" si="2"/>
        <v>-6023.1999999999971</v>
      </c>
      <c r="L22" s="60">
        <v>15.1</v>
      </c>
      <c r="M22" s="54">
        <f t="shared" si="0"/>
        <v>0</v>
      </c>
      <c r="N22" s="54">
        <f t="shared" si="1"/>
        <v>165.56291390728478</v>
      </c>
    </row>
    <row r="23" spans="2:14" x14ac:dyDescent="0.25">
      <c r="B23" s="11">
        <v>42675</v>
      </c>
      <c r="C23" s="9" t="s">
        <v>160</v>
      </c>
      <c r="D23" s="117"/>
      <c r="E23" s="44"/>
      <c r="F23" s="44"/>
      <c r="G23" s="44"/>
      <c r="H23" s="60"/>
      <c r="I23" s="60"/>
      <c r="J23" s="60">
        <v>50000</v>
      </c>
      <c r="K23" s="60">
        <f t="shared" si="2"/>
        <v>-56023.199999999997</v>
      </c>
      <c r="L23" s="60">
        <v>15.03</v>
      </c>
      <c r="M23" s="54">
        <f t="shared" si="0"/>
        <v>0</v>
      </c>
      <c r="N23" s="54">
        <f t="shared" si="1"/>
        <v>3326.6799733865605</v>
      </c>
    </row>
    <row r="24" spans="2:14" x14ac:dyDescent="0.25">
      <c r="B24" s="11">
        <v>42675</v>
      </c>
      <c r="C24" s="47" t="s">
        <v>155</v>
      </c>
      <c r="D24" s="117"/>
      <c r="E24" s="44"/>
      <c r="F24" s="44"/>
      <c r="G24" s="44"/>
      <c r="H24" s="60"/>
      <c r="I24" s="60">
        <v>1000</v>
      </c>
      <c r="J24" s="60"/>
      <c r="K24" s="60">
        <f t="shared" si="2"/>
        <v>-57023.199999999997</v>
      </c>
      <c r="L24" s="60">
        <v>15.03</v>
      </c>
      <c r="M24" s="54">
        <f t="shared" si="0"/>
        <v>66.533599467731207</v>
      </c>
      <c r="N24" s="54">
        <f t="shared" si="1"/>
        <v>0</v>
      </c>
    </row>
    <row r="25" spans="2:14" x14ac:dyDescent="0.25">
      <c r="B25" s="11">
        <v>42677</v>
      </c>
      <c r="C25" s="47" t="s">
        <v>161</v>
      </c>
      <c r="D25" s="117"/>
      <c r="E25" s="44"/>
      <c r="F25" s="44"/>
      <c r="G25" s="44"/>
      <c r="H25" s="60"/>
      <c r="I25" s="60"/>
      <c r="J25" s="60">
        <v>4085</v>
      </c>
      <c r="K25" s="60">
        <f t="shared" si="2"/>
        <v>-61108.2</v>
      </c>
      <c r="L25" s="60">
        <v>14.97</v>
      </c>
      <c r="M25" s="54">
        <f t="shared" si="0"/>
        <v>0</v>
      </c>
      <c r="N25" s="54">
        <f t="shared" si="1"/>
        <v>272.87909151636603</v>
      </c>
    </row>
    <row r="26" spans="2:14" x14ac:dyDescent="0.25">
      <c r="B26" s="11">
        <v>42692</v>
      </c>
      <c r="C26" s="47" t="s">
        <v>162</v>
      </c>
      <c r="D26" s="117"/>
      <c r="E26" s="44"/>
      <c r="F26" s="44"/>
      <c r="G26" s="44"/>
      <c r="H26" s="60"/>
      <c r="I26" s="60"/>
      <c r="J26" s="60">
        <v>7500</v>
      </c>
      <c r="K26" s="60">
        <f t="shared" si="2"/>
        <v>-68608.2</v>
      </c>
      <c r="L26" s="60">
        <v>15.45</v>
      </c>
      <c r="M26" s="54">
        <f t="shared" si="0"/>
        <v>0</v>
      </c>
      <c r="N26" s="54">
        <f t="shared" si="1"/>
        <v>485.43689320388353</v>
      </c>
    </row>
    <row r="27" spans="2:14" x14ac:dyDescent="0.25">
      <c r="B27" s="11">
        <v>42695</v>
      </c>
      <c r="C27" s="47" t="s">
        <v>81</v>
      </c>
      <c r="D27" s="117"/>
      <c r="E27" s="44"/>
      <c r="F27" s="44"/>
      <c r="G27" s="44"/>
      <c r="H27" s="60"/>
      <c r="I27" s="60"/>
      <c r="J27" s="60">
        <v>2500</v>
      </c>
      <c r="K27" s="60">
        <f t="shared" si="2"/>
        <v>-71108.2</v>
      </c>
      <c r="L27" s="60">
        <v>15.42</v>
      </c>
      <c r="M27" s="54">
        <f t="shared" si="0"/>
        <v>0</v>
      </c>
      <c r="N27" s="54">
        <f t="shared" si="1"/>
        <v>162.12710765239947</v>
      </c>
    </row>
    <row r="28" spans="2:14" x14ac:dyDescent="0.25">
      <c r="B28" s="11">
        <v>42716</v>
      </c>
      <c r="C28" s="47" t="s">
        <v>163</v>
      </c>
      <c r="D28" s="117"/>
      <c r="E28" s="44"/>
      <c r="F28" s="44"/>
      <c r="G28" s="44"/>
      <c r="H28" s="60">
        <v>80000</v>
      </c>
      <c r="I28" s="60"/>
      <c r="J28" s="60"/>
      <c r="K28" s="60">
        <f t="shared" si="2"/>
        <v>-151108.20000000001</v>
      </c>
      <c r="L28" s="60">
        <v>15.94</v>
      </c>
      <c r="M28" s="54">
        <f t="shared" si="0"/>
        <v>5018.8205771643661</v>
      </c>
      <c r="N28" s="54">
        <f t="shared" si="1"/>
        <v>0</v>
      </c>
    </row>
    <row r="29" spans="2:14" x14ac:dyDescent="0.25">
      <c r="B29" s="245">
        <v>42727</v>
      </c>
      <c r="C29" s="246" t="s">
        <v>8</v>
      </c>
      <c r="D29" s="254">
        <v>100000</v>
      </c>
      <c r="E29" s="88">
        <v>16.46</v>
      </c>
      <c r="F29" s="88">
        <f>+D29*E29</f>
        <v>1646000</v>
      </c>
      <c r="G29" s="44"/>
      <c r="H29" s="60"/>
      <c r="I29" s="60"/>
      <c r="J29" s="60"/>
      <c r="K29" s="60">
        <f t="shared" si="2"/>
        <v>1494891.8</v>
      </c>
      <c r="L29" s="60">
        <v>16.260000000000002</v>
      </c>
      <c r="M29" s="54">
        <f t="shared" si="0"/>
        <v>0</v>
      </c>
      <c r="N29" s="54">
        <f t="shared" si="1"/>
        <v>0</v>
      </c>
    </row>
    <row r="30" spans="2:14" x14ac:dyDescent="0.25">
      <c r="B30" s="9">
        <v>42705</v>
      </c>
      <c r="C30" s="47" t="s">
        <v>113</v>
      </c>
      <c r="D30" s="117"/>
      <c r="E30" s="44"/>
      <c r="F30" s="44"/>
      <c r="G30" s="44">
        <v>558.97</v>
      </c>
      <c r="H30" s="60"/>
      <c r="I30" s="60"/>
      <c r="J30" s="60"/>
      <c r="K30" s="60">
        <f t="shared" si="2"/>
        <v>1494332.83</v>
      </c>
      <c r="L30" s="60">
        <v>15.85</v>
      </c>
      <c r="M30" s="54">
        <f t="shared" si="0"/>
        <v>35.266246056782336</v>
      </c>
      <c r="N30" s="54">
        <f t="shared" si="1"/>
        <v>0</v>
      </c>
    </row>
    <row r="31" spans="2:14" x14ac:dyDescent="0.25">
      <c r="B31" s="11">
        <v>42726</v>
      </c>
      <c r="C31" s="47" t="s">
        <v>113</v>
      </c>
      <c r="D31" s="117"/>
      <c r="E31" s="44"/>
      <c r="F31" s="44"/>
      <c r="G31" s="44">
        <v>936.16</v>
      </c>
      <c r="H31" s="60"/>
      <c r="I31" s="60"/>
      <c r="J31" s="60"/>
      <c r="K31" s="60">
        <f t="shared" si="2"/>
        <v>1493396.6700000002</v>
      </c>
      <c r="L31" s="60">
        <v>16.239999999999998</v>
      </c>
      <c r="M31" s="54">
        <f t="shared" si="0"/>
        <v>57.645320197044342</v>
      </c>
      <c r="N31" s="54">
        <f t="shared" si="1"/>
        <v>0</v>
      </c>
    </row>
    <row r="32" spans="2:14" x14ac:dyDescent="0.25">
      <c r="B32" s="11">
        <v>42759</v>
      </c>
      <c r="C32" s="68" t="s">
        <v>180</v>
      </c>
      <c r="D32" s="121"/>
      <c r="E32" s="63"/>
      <c r="F32" s="63"/>
      <c r="G32" s="63"/>
      <c r="H32" s="93"/>
      <c r="I32" s="93"/>
      <c r="J32" s="63">
        <v>2500</v>
      </c>
      <c r="K32" s="60">
        <f t="shared" si="2"/>
        <v>1490896.6700000002</v>
      </c>
      <c r="L32" s="60">
        <v>16.47</v>
      </c>
      <c r="M32" s="54">
        <f t="shared" si="0"/>
        <v>0</v>
      </c>
      <c r="N32" s="54">
        <f t="shared" si="1"/>
        <v>151.79113539769278</v>
      </c>
    </row>
    <row r="33" spans="2:14" x14ac:dyDescent="0.25">
      <c r="B33" s="11">
        <v>42759</v>
      </c>
      <c r="C33" s="68" t="s">
        <v>181</v>
      </c>
      <c r="D33" s="121"/>
      <c r="E33" s="63"/>
      <c r="F33" s="63"/>
      <c r="G33" s="63"/>
      <c r="H33" s="93"/>
      <c r="I33" s="93"/>
      <c r="J33" s="63">
        <v>2500</v>
      </c>
      <c r="K33" s="60">
        <f t="shared" si="2"/>
        <v>1488396.6700000002</v>
      </c>
      <c r="L33" s="60">
        <v>16.47</v>
      </c>
      <c r="M33" s="54">
        <f t="shared" si="0"/>
        <v>0</v>
      </c>
      <c r="N33" s="54">
        <f t="shared" si="1"/>
        <v>151.79113539769278</v>
      </c>
    </row>
    <row r="34" spans="2:14" x14ac:dyDescent="0.25">
      <c r="B34" s="11">
        <v>42769</v>
      </c>
      <c r="C34" s="68" t="s">
        <v>189</v>
      </c>
      <c r="D34" s="121"/>
      <c r="E34" s="63"/>
      <c r="F34" s="63"/>
      <c r="G34" s="63"/>
      <c r="H34" s="93"/>
      <c r="I34" s="93"/>
      <c r="J34" s="63">
        <v>57610</v>
      </c>
      <c r="K34" s="60">
        <f t="shared" si="2"/>
        <v>1430786.6700000002</v>
      </c>
      <c r="L34" s="60">
        <v>16.079999999999998</v>
      </c>
      <c r="M34" s="54">
        <f t="shared" si="0"/>
        <v>0</v>
      </c>
      <c r="N34" s="54">
        <f t="shared" si="1"/>
        <v>3582.7114427860702</v>
      </c>
    </row>
    <row r="35" spans="2:14" x14ac:dyDescent="0.25">
      <c r="B35" s="245">
        <v>42762</v>
      </c>
      <c r="C35" s="246" t="s">
        <v>199</v>
      </c>
      <c r="D35" s="254">
        <v>57500</v>
      </c>
      <c r="E35" s="88"/>
      <c r="F35" s="88">
        <v>943000</v>
      </c>
      <c r="G35" s="63"/>
      <c r="H35" s="93"/>
      <c r="I35" s="93"/>
      <c r="J35" s="63"/>
      <c r="K35" s="60">
        <f t="shared" si="2"/>
        <v>2373786.67</v>
      </c>
      <c r="L35" s="60">
        <v>16.399999999999999</v>
      </c>
      <c r="M35" s="54">
        <f t="shared" si="0"/>
        <v>0</v>
      </c>
      <c r="N35" s="54">
        <f t="shared" si="1"/>
        <v>0</v>
      </c>
    </row>
    <row r="36" spans="2:14" x14ac:dyDescent="0.25">
      <c r="B36" s="11">
        <v>42807</v>
      </c>
      <c r="C36" s="68" t="s">
        <v>214</v>
      </c>
      <c r="D36" s="121"/>
      <c r="E36" s="63"/>
      <c r="F36" s="63"/>
      <c r="G36" s="63"/>
      <c r="H36" s="93"/>
      <c r="I36" s="93"/>
      <c r="J36" s="63">
        <v>2950</v>
      </c>
      <c r="K36" s="60">
        <f t="shared" si="2"/>
        <v>2370836.67</v>
      </c>
      <c r="L36" s="60">
        <v>15.68</v>
      </c>
      <c r="M36" s="54">
        <f t="shared" si="0"/>
        <v>0</v>
      </c>
      <c r="N36" s="54">
        <f t="shared" si="1"/>
        <v>188.13775510204081</v>
      </c>
    </row>
    <row r="37" spans="2:14" s="57" customFormat="1" x14ac:dyDescent="0.25">
      <c r="B37" s="245">
        <v>42800</v>
      </c>
      <c r="C37" s="246" t="s">
        <v>218</v>
      </c>
      <c r="D37" s="254">
        <v>21602</v>
      </c>
      <c r="E37" s="88">
        <v>16</v>
      </c>
      <c r="F37" s="88">
        <f>+D37*E37</f>
        <v>345632</v>
      </c>
      <c r="G37" s="63"/>
      <c r="H37" s="93"/>
      <c r="I37" s="93"/>
      <c r="J37" s="63"/>
      <c r="K37" s="60">
        <f t="shared" si="2"/>
        <v>2716468.67</v>
      </c>
      <c r="L37" s="60">
        <v>15.7</v>
      </c>
      <c r="M37" s="54">
        <f t="shared" si="0"/>
        <v>0</v>
      </c>
      <c r="N37" s="54">
        <f t="shared" si="1"/>
        <v>0</v>
      </c>
    </row>
    <row r="38" spans="2:14" s="57" customFormat="1" x14ac:dyDescent="0.25">
      <c r="B38" s="91">
        <v>42800</v>
      </c>
      <c r="C38" s="68" t="s">
        <v>217</v>
      </c>
      <c r="D38" s="121"/>
      <c r="E38" s="63"/>
      <c r="F38" s="63"/>
      <c r="G38" s="88">
        <v>345632</v>
      </c>
      <c r="H38" s="93"/>
      <c r="I38" s="93"/>
      <c r="J38" s="63"/>
      <c r="K38" s="60">
        <f t="shared" si="2"/>
        <v>2370836.67</v>
      </c>
      <c r="L38" s="60">
        <v>15.7</v>
      </c>
      <c r="M38" s="54">
        <f t="shared" si="0"/>
        <v>22014.777070063694</v>
      </c>
      <c r="N38" s="54">
        <f t="shared" si="1"/>
        <v>0</v>
      </c>
    </row>
    <row r="39" spans="2:14" x14ac:dyDescent="0.25">
      <c r="B39" s="11">
        <v>42812</v>
      </c>
      <c r="C39" s="68" t="s">
        <v>226</v>
      </c>
      <c r="D39" s="121"/>
      <c r="E39" s="63"/>
      <c r="F39" s="63"/>
      <c r="G39" s="63"/>
      <c r="H39" s="93"/>
      <c r="I39" s="93"/>
      <c r="J39" s="63">
        <v>15000</v>
      </c>
      <c r="K39" s="60">
        <f t="shared" si="2"/>
        <v>2355836.67</v>
      </c>
      <c r="L39" s="60">
        <v>15.67</v>
      </c>
      <c r="M39" s="54">
        <f t="shared" si="0"/>
        <v>0</v>
      </c>
      <c r="N39" s="54">
        <f t="shared" si="1"/>
        <v>957.2431397574984</v>
      </c>
    </row>
    <row r="40" spans="2:14" x14ac:dyDescent="0.25">
      <c r="B40" s="11">
        <v>42829</v>
      </c>
      <c r="C40" s="14" t="s">
        <v>239</v>
      </c>
      <c r="D40" s="117"/>
      <c r="E40" s="44"/>
      <c r="F40" s="44"/>
      <c r="G40" s="44"/>
      <c r="H40" s="60"/>
      <c r="I40" s="60"/>
      <c r="J40" s="60">
        <v>6410</v>
      </c>
      <c r="K40" s="60">
        <f t="shared" si="2"/>
        <v>2349426.67</v>
      </c>
      <c r="L40" s="60">
        <v>15.42</v>
      </c>
      <c r="M40" s="54">
        <f t="shared" si="0"/>
        <v>0</v>
      </c>
      <c r="N40" s="54">
        <f t="shared" si="1"/>
        <v>415.69390402075226</v>
      </c>
    </row>
    <row r="41" spans="2:14" x14ac:dyDescent="0.25">
      <c r="B41" s="11">
        <v>42829</v>
      </c>
      <c r="C41" s="14" t="s">
        <v>240</v>
      </c>
      <c r="D41" s="117"/>
      <c r="E41" s="44"/>
      <c r="F41" s="44"/>
      <c r="G41" s="44"/>
      <c r="H41" s="60"/>
      <c r="I41" s="60"/>
      <c r="J41" s="60">
        <v>3660</v>
      </c>
      <c r="K41" s="60">
        <f t="shared" si="2"/>
        <v>2345766.67</v>
      </c>
      <c r="L41" s="60">
        <v>15.42</v>
      </c>
      <c r="M41" s="54">
        <f t="shared" si="0"/>
        <v>0</v>
      </c>
      <c r="N41" s="54">
        <f t="shared" si="1"/>
        <v>237.35408560311285</v>
      </c>
    </row>
    <row r="42" spans="2:14" x14ac:dyDescent="0.25">
      <c r="B42" s="11">
        <v>42845</v>
      </c>
      <c r="C42" s="14" t="s">
        <v>260</v>
      </c>
      <c r="D42" s="117"/>
      <c r="E42" s="60"/>
      <c r="F42" s="60"/>
      <c r="G42" s="60"/>
      <c r="H42" s="60"/>
      <c r="I42" s="60"/>
      <c r="J42" s="60">
        <v>63200</v>
      </c>
      <c r="K42" s="60">
        <f t="shared" si="2"/>
        <v>2282566.67</v>
      </c>
      <c r="L42" s="60">
        <v>15.69</v>
      </c>
      <c r="M42" s="54">
        <f t="shared" si="0"/>
        <v>0</v>
      </c>
      <c r="N42" s="54">
        <f t="shared" si="1"/>
        <v>4028.0433397068196</v>
      </c>
    </row>
    <row r="43" spans="2:14" s="57" customFormat="1" x14ac:dyDescent="0.25">
      <c r="B43" s="11">
        <v>42853</v>
      </c>
      <c r="C43" s="14" t="s">
        <v>265</v>
      </c>
      <c r="D43" s="117"/>
      <c r="E43" s="60"/>
      <c r="F43" s="60"/>
      <c r="G43" s="60">
        <v>83756</v>
      </c>
      <c r="H43" s="60"/>
      <c r="I43" s="60"/>
      <c r="J43" s="60"/>
      <c r="K43" s="60">
        <f t="shared" si="2"/>
        <v>2198810.67</v>
      </c>
      <c r="L43" s="60">
        <v>15.59</v>
      </c>
      <c r="M43" s="54">
        <f t="shared" si="0"/>
        <v>5372.418216805645</v>
      </c>
      <c r="N43" s="54">
        <f t="shared" si="1"/>
        <v>0</v>
      </c>
    </row>
    <row r="44" spans="2:14" s="57" customFormat="1" x14ac:dyDescent="0.25">
      <c r="B44" s="11">
        <v>42853</v>
      </c>
      <c r="C44" s="14" t="s">
        <v>266</v>
      </c>
      <c r="D44" s="117"/>
      <c r="E44" s="60"/>
      <c r="F44" s="60"/>
      <c r="G44" s="60"/>
      <c r="H44" s="60">
        <v>30000</v>
      </c>
      <c r="I44" s="60"/>
      <c r="J44" s="60"/>
      <c r="K44" s="60">
        <f t="shared" si="2"/>
        <v>2168810.67</v>
      </c>
      <c r="L44" s="60">
        <v>15.59</v>
      </c>
      <c r="M44" s="54">
        <f t="shared" si="0"/>
        <v>1924.3104554201411</v>
      </c>
      <c r="N44" s="54">
        <f t="shared" si="1"/>
        <v>0</v>
      </c>
    </row>
    <row r="45" spans="2:14" s="57" customFormat="1" x14ac:dyDescent="0.25">
      <c r="B45" s="11">
        <v>42853</v>
      </c>
      <c r="C45" s="14" t="s">
        <v>270</v>
      </c>
      <c r="D45" s="117"/>
      <c r="E45" s="60"/>
      <c r="F45" s="60"/>
      <c r="G45" s="60">
        <v>7863</v>
      </c>
      <c r="H45" s="60"/>
      <c r="I45" s="60"/>
      <c r="J45" s="60"/>
      <c r="K45" s="60">
        <f t="shared" si="2"/>
        <v>2160947.67</v>
      </c>
      <c r="L45" s="60">
        <v>15.59</v>
      </c>
      <c r="M45" s="54">
        <f t="shared" si="0"/>
        <v>504.36177036561901</v>
      </c>
      <c r="N45" s="54">
        <f t="shared" si="1"/>
        <v>0</v>
      </c>
    </row>
    <row r="46" spans="2:14" s="57" customFormat="1" x14ac:dyDescent="0.25">
      <c r="B46" s="11">
        <v>42860</v>
      </c>
      <c r="C46" s="14" t="s">
        <v>275</v>
      </c>
      <c r="D46" s="117"/>
      <c r="E46" s="60"/>
      <c r="F46" s="60"/>
      <c r="G46" s="60"/>
      <c r="H46" s="60"/>
      <c r="I46" s="60"/>
      <c r="J46" s="60">
        <v>30000</v>
      </c>
      <c r="K46" s="60">
        <f t="shared" si="2"/>
        <v>2130947.67</v>
      </c>
      <c r="L46" s="60">
        <v>15.51</v>
      </c>
      <c r="M46" s="54">
        <f t="shared" si="0"/>
        <v>0</v>
      </c>
      <c r="N46" s="54">
        <f t="shared" si="1"/>
        <v>1934.2359767891683</v>
      </c>
    </row>
    <row r="47" spans="2:14" s="57" customFormat="1" x14ac:dyDescent="0.25">
      <c r="B47" s="11">
        <v>42870</v>
      </c>
      <c r="C47" s="14" t="s">
        <v>182</v>
      </c>
      <c r="D47" s="117"/>
      <c r="E47" s="60"/>
      <c r="F47" s="60"/>
      <c r="G47" s="60">
        <v>3887</v>
      </c>
      <c r="H47" s="60"/>
      <c r="I47" s="60"/>
      <c r="J47" s="60"/>
      <c r="K47" s="60">
        <f t="shared" si="2"/>
        <v>2127060.67</v>
      </c>
      <c r="L47" s="60">
        <v>15.57</v>
      </c>
      <c r="M47" s="54">
        <f t="shared" si="0"/>
        <v>249.64675658317276</v>
      </c>
      <c r="N47" s="54">
        <f t="shared" si="1"/>
        <v>0</v>
      </c>
    </row>
    <row r="48" spans="2:14" s="57" customFormat="1" x14ac:dyDescent="0.25">
      <c r="B48" s="11">
        <v>42870</v>
      </c>
      <c r="C48" s="14" t="s">
        <v>287</v>
      </c>
      <c r="D48" s="117"/>
      <c r="E48" s="60"/>
      <c r="F48" s="60"/>
      <c r="G48" s="60">
        <v>7200</v>
      </c>
      <c r="H48" s="60"/>
      <c r="I48" s="60"/>
      <c r="J48" s="60"/>
      <c r="K48" s="60">
        <f t="shared" si="2"/>
        <v>2119860.67</v>
      </c>
      <c r="L48" s="60">
        <v>15.57</v>
      </c>
      <c r="M48" s="54">
        <f t="shared" si="0"/>
        <v>462.42774566473986</v>
      </c>
      <c r="N48" s="54">
        <f t="shared" si="1"/>
        <v>0</v>
      </c>
    </row>
    <row r="49" spans="2:14" s="57" customFormat="1" x14ac:dyDescent="0.25">
      <c r="B49" s="11">
        <v>42877</v>
      </c>
      <c r="C49" s="14" t="s">
        <v>292</v>
      </c>
      <c r="D49" s="117"/>
      <c r="E49" s="60"/>
      <c r="F49" s="60"/>
      <c r="G49" s="60"/>
      <c r="H49" s="60"/>
      <c r="I49" s="60">
        <v>6000</v>
      </c>
      <c r="J49" s="60"/>
      <c r="K49" s="60">
        <f t="shared" si="2"/>
        <v>2113860.67</v>
      </c>
      <c r="L49" s="60">
        <v>15.82</v>
      </c>
      <c r="M49" s="54">
        <f t="shared" si="0"/>
        <v>379.26675094816687</v>
      </c>
      <c r="N49" s="54">
        <f t="shared" si="1"/>
        <v>0</v>
      </c>
    </row>
    <row r="50" spans="2:14" s="57" customFormat="1" x14ac:dyDescent="0.25">
      <c r="B50" s="11">
        <v>42877</v>
      </c>
      <c r="C50" s="14" t="s">
        <v>296</v>
      </c>
      <c r="D50" s="117"/>
      <c r="E50" s="60"/>
      <c r="F50" s="60"/>
      <c r="G50" s="60"/>
      <c r="H50" s="60">
        <v>13000</v>
      </c>
      <c r="I50" s="60"/>
      <c r="J50" s="60"/>
      <c r="K50" s="60">
        <f t="shared" si="2"/>
        <v>2100860.67</v>
      </c>
      <c r="L50" s="60">
        <v>15.82</v>
      </c>
      <c r="M50" s="54">
        <f t="shared" si="0"/>
        <v>821.74462705436156</v>
      </c>
      <c r="N50" s="54">
        <f t="shared" si="1"/>
        <v>0</v>
      </c>
    </row>
    <row r="51" spans="2:14" s="87" customFormat="1" x14ac:dyDescent="0.25">
      <c r="B51" s="245">
        <v>42881</v>
      </c>
      <c r="C51" s="246" t="s">
        <v>298</v>
      </c>
      <c r="D51" s="251">
        <v>30000</v>
      </c>
      <c r="E51" s="88">
        <v>15.94</v>
      </c>
      <c r="F51" s="88">
        <v>478200</v>
      </c>
      <c r="G51" s="93"/>
      <c r="H51" s="93"/>
      <c r="I51" s="93"/>
      <c r="J51" s="93"/>
      <c r="K51" s="60">
        <f t="shared" si="2"/>
        <v>2579060.67</v>
      </c>
      <c r="L51" s="60">
        <v>15.94</v>
      </c>
      <c r="M51" s="54">
        <f t="shared" si="0"/>
        <v>0</v>
      </c>
      <c r="N51" s="54">
        <f t="shared" si="1"/>
        <v>0</v>
      </c>
    </row>
    <row r="52" spans="2:14" s="57" customFormat="1" x14ac:dyDescent="0.25">
      <c r="B52" s="11">
        <v>42891</v>
      </c>
      <c r="C52" s="14" t="s">
        <v>155</v>
      </c>
      <c r="D52" s="117"/>
      <c r="E52" s="60"/>
      <c r="F52" s="60"/>
      <c r="G52" s="60"/>
      <c r="H52" s="60"/>
      <c r="I52" s="60">
        <v>12000</v>
      </c>
      <c r="J52" s="60"/>
      <c r="K52" s="60">
        <f t="shared" si="2"/>
        <v>2567060.67</v>
      </c>
      <c r="L52" s="60">
        <v>15.94</v>
      </c>
      <c r="M52" s="54">
        <f t="shared" si="0"/>
        <v>752.82308657465501</v>
      </c>
      <c r="N52" s="54">
        <f t="shared" si="1"/>
        <v>0</v>
      </c>
    </row>
    <row r="53" spans="2:14" s="57" customFormat="1" x14ac:dyDescent="0.25">
      <c r="B53" s="11">
        <v>42891</v>
      </c>
      <c r="C53" s="14" t="s">
        <v>310</v>
      </c>
      <c r="D53" s="117"/>
      <c r="E53" s="60"/>
      <c r="F53" s="60"/>
      <c r="G53" s="60"/>
      <c r="H53" s="60">
        <v>22400</v>
      </c>
      <c r="I53" s="60"/>
      <c r="J53" s="60"/>
      <c r="K53" s="60">
        <f t="shared" si="2"/>
        <v>2544660.67</v>
      </c>
      <c r="L53" s="60">
        <v>15.94</v>
      </c>
      <c r="M53" s="54">
        <f t="shared" si="0"/>
        <v>1405.2697616060227</v>
      </c>
      <c r="N53" s="54">
        <f t="shared" si="1"/>
        <v>0</v>
      </c>
    </row>
    <row r="54" spans="2:14" s="57" customFormat="1" x14ac:dyDescent="0.25">
      <c r="B54" s="11">
        <v>42899</v>
      </c>
      <c r="C54" s="14" t="s">
        <v>316</v>
      </c>
      <c r="D54" s="117"/>
      <c r="E54" s="60"/>
      <c r="F54" s="60"/>
      <c r="G54" s="60">
        <v>30000</v>
      </c>
      <c r="H54" s="60"/>
      <c r="I54" s="60"/>
      <c r="J54" s="60"/>
      <c r="K54" s="60">
        <f t="shared" si="2"/>
        <v>2514660.67</v>
      </c>
      <c r="L54" s="60">
        <v>16.010000000000002</v>
      </c>
      <c r="M54" s="54">
        <f t="shared" si="0"/>
        <v>1873.8288569643971</v>
      </c>
      <c r="N54" s="54">
        <f t="shared" si="1"/>
        <v>0</v>
      </c>
    </row>
    <row r="55" spans="2:14" s="57" customFormat="1" x14ac:dyDescent="0.25">
      <c r="B55" s="11">
        <v>42899</v>
      </c>
      <c r="C55" s="14" t="s">
        <v>239</v>
      </c>
      <c r="D55" s="117"/>
      <c r="E55" s="60"/>
      <c r="F55" s="60"/>
      <c r="G55" s="60"/>
      <c r="H55" s="60"/>
      <c r="I55" s="60"/>
      <c r="J55" s="60">
        <v>4680</v>
      </c>
      <c r="K55" s="60">
        <f t="shared" si="2"/>
        <v>2509980.67</v>
      </c>
      <c r="L55" s="60">
        <v>16.010000000000002</v>
      </c>
      <c r="M55" s="54">
        <f t="shared" si="0"/>
        <v>0</v>
      </c>
      <c r="N55" s="54">
        <f t="shared" si="1"/>
        <v>292.31730168644594</v>
      </c>
    </row>
    <row r="56" spans="2:14" s="57" customFormat="1" x14ac:dyDescent="0.25">
      <c r="B56" s="245">
        <v>42908</v>
      </c>
      <c r="C56" s="246" t="s">
        <v>327</v>
      </c>
      <c r="D56" s="251">
        <v>3000</v>
      </c>
      <c r="E56" s="88">
        <v>16.350000000000001</v>
      </c>
      <c r="F56" s="88">
        <f>+D56*E56</f>
        <v>49050.000000000007</v>
      </c>
      <c r="G56" s="60"/>
      <c r="H56" s="60"/>
      <c r="I56" s="60"/>
      <c r="J56" s="60"/>
      <c r="K56" s="60">
        <f t="shared" si="2"/>
        <v>2559030.67</v>
      </c>
      <c r="L56" s="60">
        <v>16.13</v>
      </c>
      <c r="M56" s="54">
        <f t="shared" si="0"/>
        <v>0</v>
      </c>
      <c r="N56" s="54">
        <f t="shared" si="1"/>
        <v>0</v>
      </c>
    </row>
    <row r="57" spans="2:14" s="57" customFormat="1" x14ac:dyDescent="0.25">
      <c r="B57" s="11">
        <v>42905</v>
      </c>
      <c r="C57" s="14" t="s">
        <v>333</v>
      </c>
      <c r="D57" s="117"/>
      <c r="E57" s="60"/>
      <c r="F57" s="60"/>
      <c r="G57" s="60"/>
      <c r="H57" s="60"/>
      <c r="I57" s="60"/>
      <c r="J57" s="60">
        <v>12000</v>
      </c>
      <c r="K57" s="60">
        <f t="shared" si="2"/>
        <v>2547030.67</v>
      </c>
      <c r="L57" s="60">
        <v>16.239999999999998</v>
      </c>
      <c r="M57" s="54">
        <f t="shared" si="0"/>
        <v>0</v>
      </c>
      <c r="N57" s="54">
        <f t="shared" si="1"/>
        <v>738.91625615763553</v>
      </c>
    </row>
    <row r="58" spans="2:14" s="57" customFormat="1" x14ac:dyDescent="0.25">
      <c r="B58" s="11">
        <v>42908</v>
      </c>
      <c r="C58" s="14" t="s">
        <v>14</v>
      </c>
      <c r="D58" s="117"/>
      <c r="E58" s="60"/>
      <c r="F58" s="60"/>
      <c r="G58" s="60"/>
      <c r="H58" s="60"/>
      <c r="I58" s="60">
        <v>5500</v>
      </c>
      <c r="J58" s="60"/>
      <c r="K58" s="60">
        <f t="shared" si="2"/>
        <v>2541530.67</v>
      </c>
      <c r="L58" s="60">
        <v>16.13</v>
      </c>
      <c r="M58" s="54">
        <f t="shared" si="0"/>
        <v>340.9795412275264</v>
      </c>
      <c r="N58" s="54">
        <f t="shared" si="1"/>
        <v>0</v>
      </c>
    </row>
    <row r="59" spans="2:14" s="57" customFormat="1" x14ac:dyDescent="0.25">
      <c r="B59" s="11">
        <v>42909</v>
      </c>
      <c r="C59" s="14" t="s">
        <v>155</v>
      </c>
      <c r="D59" s="117"/>
      <c r="E59" s="60"/>
      <c r="F59" s="60"/>
      <c r="G59" s="60"/>
      <c r="H59" s="60"/>
      <c r="I59" s="60">
        <v>3300</v>
      </c>
      <c r="J59" s="60"/>
      <c r="K59" s="60">
        <f t="shared" si="2"/>
        <v>2538230.67</v>
      </c>
      <c r="L59" s="60">
        <v>16.16</v>
      </c>
      <c r="M59" s="54">
        <f t="shared" si="0"/>
        <v>204.20792079207919</v>
      </c>
      <c r="N59" s="54">
        <f t="shared" si="1"/>
        <v>0</v>
      </c>
    </row>
    <row r="60" spans="2:14" s="57" customFormat="1" x14ac:dyDescent="0.25">
      <c r="B60" s="11">
        <v>42919</v>
      </c>
      <c r="C60" s="14" t="s">
        <v>344</v>
      </c>
      <c r="D60" s="117"/>
      <c r="E60" s="60"/>
      <c r="F60" s="60"/>
      <c r="G60" s="60"/>
      <c r="H60" s="60"/>
      <c r="I60" s="60"/>
      <c r="J60" s="60">
        <v>9700</v>
      </c>
      <c r="K60" s="60">
        <f t="shared" si="2"/>
        <v>2528530.67</v>
      </c>
      <c r="L60" s="60">
        <v>16.510000000000002</v>
      </c>
      <c r="M60" s="54">
        <f t="shared" si="0"/>
        <v>0</v>
      </c>
      <c r="N60" s="54">
        <f t="shared" si="1"/>
        <v>587.52271350696537</v>
      </c>
    </row>
    <row r="61" spans="2:14" x14ac:dyDescent="0.25">
      <c r="B61" s="11">
        <v>42927</v>
      </c>
      <c r="C61" s="14" t="s">
        <v>239</v>
      </c>
      <c r="D61" s="117"/>
      <c r="E61" s="44"/>
      <c r="F61" s="44"/>
      <c r="G61" s="44"/>
      <c r="H61" s="60"/>
      <c r="I61" s="60"/>
      <c r="J61" s="60">
        <v>9860</v>
      </c>
      <c r="K61" s="60">
        <f t="shared" si="2"/>
        <v>2518670.67</v>
      </c>
      <c r="L61" s="60">
        <v>16.02</v>
      </c>
      <c r="M61" s="54">
        <f t="shared" si="0"/>
        <v>0</v>
      </c>
      <c r="N61" s="54">
        <f t="shared" si="1"/>
        <v>615.48064918851435</v>
      </c>
    </row>
    <row r="62" spans="2:14" x14ac:dyDescent="0.25">
      <c r="B62" s="11">
        <v>42927</v>
      </c>
      <c r="C62" s="14" t="s">
        <v>70</v>
      </c>
      <c r="D62" s="117"/>
      <c r="E62" s="44" t="s">
        <v>210</v>
      </c>
      <c r="F62" s="44"/>
      <c r="G62" s="44"/>
      <c r="H62" s="60">
        <v>171000</v>
      </c>
      <c r="I62" s="60"/>
      <c r="J62" s="60"/>
      <c r="K62" s="60">
        <f t="shared" si="2"/>
        <v>2347670.67</v>
      </c>
      <c r="L62" s="60">
        <v>16.02</v>
      </c>
      <c r="M62" s="54">
        <f t="shared" si="0"/>
        <v>10674.157303370786</v>
      </c>
      <c r="N62" s="54">
        <f t="shared" si="1"/>
        <v>0</v>
      </c>
    </row>
    <row r="63" spans="2:14" x14ac:dyDescent="0.25">
      <c r="B63" s="11">
        <v>42929</v>
      </c>
      <c r="C63" s="14" t="s">
        <v>355</v>
      </c>
      <c r="D63" s="117"/>
      <c r="E63" s="44"/>
      <c r="F63" s="44"/>
      <c r="G63" s="44"/>
      <c r="H63" s="60"/>
      <c r="I63" s="60"/>
      <c r="J63" s="60">
        <v>27650</v>
      </c>
      <c r="K63" s="60">
        <f t="shared" si="2"/>
        <v>2320020.67</v>
      </c>
      <c r="L63" s="60">
        <v>17.2</v>
      </c>
      <c r="M63" s="54">
        <f t="shared" si="0"/>
        <v>0</v>
      </c>
      <c r="N63" s="54">
        <f t="shared" si="1"/>
        <v>1607.5581395348838</v>
      </c>
    </row>
    <row r="64" spans="2:14" x14ac:dyDescent="0.25">
      <c r="B64" s="11">
        <v>42933</v>
      </c>
      <c r="C64" s="14" t="s">
        <v>14</v>
      </c>
      <c r="D64" s="117"/>
      <c r="E64" s="44"/>
      <c r="F64" s="44"/>
      <c r="G64" s="44"/>
      <c r="H64" s="60"/>
      <c r="I64" s="60">
        <v>18000</v>
      </c>
      <c r="J64" s="60"/>
      <c r="K64" s="60">
        <f t="shared" si="2"/>
        <v>2302020.67</v>
      </c>
      <c r="L64" s="60">
        <v>17.32</v>
      </c>
      <c r="M64" s="54">
        <f t="shared" si="0"/>
        <v>1039.2609699769052</v>
      </c>
      <c r="N64" s="54">
        <f t="shared" si="1"/>
        <v>0</v>
      </c>
    </row>
    <row r="65" spans="2:14" x14ac:dyDescent="0.25">
      <c r="B65" s="11">
        <v>42935</v>
      </c>
      <c r="C65" s="14" t="s">
        <v>365</v>
      </c>
      <c r="D65" s="117"/>
      <c r="E65" s="44"/>
      <c r="F65" s="44"/>
      <c r="G65" s="44"/>
      <c r="H65" s="60">
        <v>40000</v>
      </c>
      <c r="I65" s="60"/>
      <c r="J65" s="60"/>
      <c r="K65" s="60">
        <f t="shared" si="2"/>
        <v>2262020.67</v>
      </c>
      <c r="L65" s="60">
        <v>17.420000000000002</v>
      </c>
      <c r="M65" s="54">
        <f t="shared" si="0"/>
        <v>2296.211251435132</v>
      </c>
      <c r="N65" s="54">
        <f t="shared" si="1"/>
        <v>0</v>
      </c>
    </row>
    <row r="66" spans="2:14" s="87" customFormat="1" x14ac:dyDescent="0.25">
      <c r="B66" s="245">
        <v>42936</v>
      </c>
      <c r="C66" s="246" t="s">
        <v>367</v>
      </c>
      <c r="D66" s="253">
        <v>28409</v>
      </c>
      <c r="E66" s="88">
        <v>17.600000000000001</v>
      </c>
      <c r="F66" s="99">
        <v>500000</v>
      </c>
      <c r="G66" s="98"/>
      <c r="H66" s="98"/>
      <c r="I66" s="98"/>
      <c r="J66" s="98"/>
      <c r="K66" s="60">
        <f t="shared" si="2"/>
        <v>2762020.67</v>
      </c>
      <c r="L66" s="60">
        <v>17.440000000000001</v>
      </c>
      <c r="M66" s="54">
        <f t="shared" si="0"/>
        <v>0</v>
      </c>
      <c r="N66" s="54">
        <f t="shared" si="1"/>
        <v>0</v>
      </c>
    </row>
    <row r="67" spans="2:14" s="57" customFormat="1" x14ac:dyDescent="0.25">
      <c r="B67" s="11">
        <v>42937</v>
      </c>
      <c r="C67" s="14" t="s">
        <v>36</v>
      </c>
      <c r="D67" s="118"/>
      <c r="E67" s="60"/>
      <c r="F67" s="80"/>
      <c r="G67" s="80">
        <v>2038</v>
      </c>
      <c r="H67" s="80"/>
      <c r="I67" s="80"/>
      <c r="J67" s="80"/>
      <c r="K67" s="60">
        <f t="shared" si="2"/>
        <v>2759982.67</v>
      </c>
      <c r="L67" s="60">
        <v>17.559999999999999</v>
      </c>
      <c r="M67" s="54">
        <f t="shared" si="0"/>
        <v>116.05922551252849</v>
      </c>
      <c r="N67" s="54">
        <f t="shared" si="1"/>
        <v>0</v>
      </c>
    </row>
    <row r="68" spans="2:14" s="57" customFormat="1" x14ac:dyDescent="0.25">
      <c r="B68" s="11">
        <v>42937</v>
      </c>
      <c r="C68" s="14" t="s">
        <v>84</v>
      </c>
      <c r="D68" s="118"/>
      <c r="E68" s="60"/>
      <c r="F68" s="80"/>
      <c r="G68" s="80"/>
      <c r="H68" s="80">
        <v>65000</v>
      </c>
      <c r="I68" s="80"/>
      <c r="J68" s="80"/>
      <c r="K68" s="60">
        <f t="shared" si="2"/>
        <v>2694982.67</v>
      </c>
      <c r="L68" s="60">
        <v>17.559999999999999</v>
      </c>
      <c r="M68" s="54">
        <f t="shared" si="0"/>
        <v>3701.5945330296131</v>
      </c>
      <c r="N68" s="54">
        <f t="shared" si="1"/>
        <v>0</v>
      </c>
    </row>
    <row r="69" spans="2:14" s="57" customFormat="1" x14ac:dyDescent="0.25">
      <c r="B69" s="11">
        <v>42937</v>
      </c>
      <c r="C69" s="14" t="s">
        <v>368</v>
      </c>
      <c r="D69" s="118"/>
      <c r="E69" s="60"/>
      <c r="F69" s="80"/>
      <c r="G69" s="80">
        <v>17500</v>
      </c>
      <c r="H69" s="80"/>
      <c r="I69" s="80"/>
      <c r="J69" s="80"/>
      <c r="K69" s="60">
        <f t="shared" si="2"/>
        <v>2677482.67</v>
      </c>
      <c r="L69" s="60">
        <v>17.559999999999999</v>
      </c>
      <c r="M69" s="54">
        <f t="shared" si="0"/>
        <v>996.58314350797275</v>
      </c>
      <c r="N69" s="54">
        <f t="shared" si="1"/>
        <v>0</v>
      </c>
    </row>
    <row r="70" spans="2:14" s="57" customFormat="1" x14ac:dyDescent="0.25">
      <c r="B70" s="11">
        <v>42941</v>
      </c>
      <c r="C70" s="14" t="s">
        <v>388</v>
      </c>
      <c r="D70" s="117"/>
      <c r="E70" s="60"/>
      <c r="F70" s="60"/>
      <c r="G70" s="60">
        <v>80000</v>
      </c>
      <c r="H70" s="60"/>
      <c r="I70" s="60"/>
      <c r="J70" s="60"/>
      <c r="K70" s="60">
        <f t="shared" si="2"/>
        <v>2597482.67</v>
      </c>
      <c r="L70" s="60">
        <v>17.739999999999998</v>
      </c>
      <c r="M70" s="54">
        <f t="shared" ref="M70:M133" si="3">(G70+H70+I70)/L70</f>
        <v>4509.5828635851185</v>
      </c>
      <c r="N70" s="54">
        <f t="shared" ref="N70:N133" si="4">+J70/L70</f>
        <v>0</v>
      </c>
    </row>
    <row r="71" spans="2:14" s="159" customFormat="1" x14ac:dyDescent="0.25">
      <c r="B71" s="11">
        <v>42942</v>
      </c>
      <c r="C71" s="14" t="s">
        <v>239</v>
      </c>
      <c r="D71" s="117"/>
      <c r="E71" s="60"/>
      <c r="F71" s="60"/>
      <c r="G71" s="60"/>
      <c r="H71" s="60"/>
      <c r="I71" s="60"/>
      <c r="J71" s="60">
        <v>5300</v>
      </c>
      <c r="K71" s="60">
        <f t="shared" si="2"/>
        <v>2592182.67</v>
      </c>
      <c r="L71" s="60">
        <v>17.87</v>
      </c>
      <c r="M71" s="54">
        <f t="shared" si="3"/>
        <v>0</v>
      </c>
      <c r="N71" s="54">
        <f t="shared" si="4"/>
        <v>296.5864577504197</v>
      </c>
    </row>
    <row r="72" spans="2:14" s="159" customFormat="1" x14ac:dyDescent="0.25">
      <c r="B72" s="11">
        <v>42947</v>
      </c>
      <c r="C72" s="14" t="s">
        <v>36</v>
      </c>
      <c r="D72" s="117"/>
      <c r="E72" s="60"/>
      <c r="F72" s="60"/>
      <c r="G72" s="60">
        <v>2669</v>
      </c>
      <c r="H72" s="60"/>
      <c r="I72" s="60"/>
      <c r="J72" s="60"/>
      <c r="K72" s="60">
        <f t="shared" ref="K72:K135" si="5">+K71+F72-G72-J72-H72-I72</f>
        <v>2589513.67</v>
      </c>
      <c r="L72" s="60">
        <v>17.649999999999999</v>
      </c>
      <c r="M72" s="54">
        <f t="shared" si="3"/>
        <v>151.21813031161474</v>
      </c>
      <c r="N72" s="54">
        <f t="shared" si="4"/>
        <v>0</v>
      </c>
    </row>
    <row r="73" spans="2:14" s="159" customFormat="1" x14ac:dyDescent="0.25">
      <c r="B73" s="11">
        <v>42951</v>
      </c>
      <c r="C73" s="14" t="s">
        <v>34</v>
      </c>
      <c r="D73" s="117"/>
      <c r="E73" s="60"/>
      <c r="F73" s="60"/>
      <c r="G73" s="60"/>
      <c r="H73" s="60"/>
      <c r="I73" s="60">
        <v>3000</v>
      </c>
      <c r="J73" s="60"/>
      <c r="K73" s="60">
        <f t="shared" si="5"/>
        <v>2586513.67</v>
      </c>
      <c r="L73" s="60">
        <v>17.75</v>
      </c>
      <c r="M73" s="54">
        <f t="shared" si="3"/>
        <v>169.01408450704224</v>
      </c>
      <c r="N73" s="54">
        <f t="shared" si="4"/>
        <v>0</v>
      </c>
    </row>
    <row r="74" spans="2:14" s="159" customFormat="1" x14ac:dyDescent="0.25">
      <c r="B74" s="11">
        <v>42951</v>
      </c>
      <c r="C74" s="14" t="s">
        <v>389</v>
      </c>
      <c r="D74" s="117"/>
      <c r="E74" s="60"/>
      <c r="F74" s="60"/>
      <c r="G74" s="60"/>
      <c r="H74" s="60">
        <v>65000</v>
      </c>
      <c r="I74" s="60"/>
      <c r="J74" s="60"/>
      <c r="K74" s="60">
        <f t="shared" si="5"/>
        <v>2521513.67</v>
      </c>
      <c r="L74" s="60">
        <v>17.75</v>
      </c>
      <c r="M74" s="54">
        <f t="shared" si="3"/>
        <v>3661.9718309859154</v>
      </c>
      <c r="N74" s="54">
        <f t="shared" si="4"/>
        <v>0</v>
      </c>
    </row>
    <row r="75" spans="2:14" s="159" customFormat="1" x14ac:dyDescent="0.25">
      <c r="B75" s="11">
        <v>42951</v>
      </c>
      <c r="C75" s="14" t="s">
        <v>27</v>
      </c>
      <c r="D75" s="117"/>
      <c r="E75" s="60"/>
      <c r="F75" s="60"/>
      <c r="G75" s="60"/>
      <c r="H75" s="60"/>
      <c r="I75" s="60"/>
      <c r="J75" s="60">
        <v>9000</v>
      </c>
      <c r="K75" s="60">
        <f t="shared" si="5"/>
        <v>2512513.67</v>
      </c>
      <c r="L75" s="60">
        <v>17.75</v>
      </c>
      <c r="M75" s="54">
        <f t="shared" si="3"/>
        <v>0</v>
      </c>
      <c r="N75" s="54">
        <f t="shared" si="4"/>
        <v>507.04225352112678</v>
      </c>
    </row>
    <row r="76" spans="2:14" s="159" customFormat="1" x14ac:dyDescent="0.25">
      <c r="B76" s="11">
        <v>42951</v>
      </c>
      <c r="C76" s="14" t="s">
        <v>390</v>
      </c>
      <c r="D76" s="117"/>
      <c r="E76" s="60"/>
      <c r="F76" s="60"/>
      <c r="G76" s="60">
        <v>15000</v>
      </c>
      <c r="H76" s="60"/>
      <c r="I76" s="60"/>
      <c r="J76" s="60"/>
      <c r="K76" s="60">
        <f t="shared" si="5"/>
        <v>2497513.67</v>
      </c>
      <c r="L76" s="60">
        <v>17.75</v>
      </c>
      <c r="M76" s="54">
        <f t="shared" si="3"/>
        <v>845.07042253521126</v>
      </c>
      <c r="N76" s="54">
        <f t="shared" si="4"/>
        <v>0</v>
      </c>
    </row>
    <row r="77" spans="2:14" s="159" customFormat="1" x14ac:dyDescent="0.25">
      <c r="B77" s="11">
        <v>42954</v>
      </c>
      <c r="C77" s="110" t="s">
        <v>396</v>
      </c>
      <c r="D77" s="118"/>
      <c r="E77" s="60"/>
      <c r="F77" s="80"/>
      <c r="G77" s="80"/>
      <c r="H77" s="80"/>
      <c r="I77" s="80"/>
      <c r="J77" s="80">
        <v>5000</v>
      </c>
      <c r="K77" s="60">
        <f t="shared" si="5"/>
        <v>2492513.67</v>
      </c>
      <c r="L77" s="60">
        <v>17.79</v>
      </c>
      <c r="M77" s="54">
        <f t="shared" si="3"/>
        <v>0</v>
      </c>
      <c r="N77" s="54">
        <f t="shared" si="4"/>
        <v>281.05677346824058</v>
      </c>
    </row>
    <row r="78" spans="2:14" s="57" customFormat="1" x14ac:dyDescent="0.25">
      <c r="B78" s="11">
        <v>42978</v>
      </c>
      <c r="C78" s="5" t="s">
        <v>422</v>
      </c>
      <c r="D78" s="118"/>
      <c r="E78" s="60"/>
      <c r="F78" s="80"/>
      <c r="G78" s="80"/>
      <c r="H78" s="80">
        <v>90000</v>
      </c>
      <c r="I78" s="80"/>
      <c r="J78" s="80"/>
      <c r="K78" s="60">
        <f t="shared" si="5"/>
        <v>2402513.67</v>
      </c>
      <c r="L78" s="60">
        <v>17.829999999999998</v>
      </c>
      <c r="M78" s="54">
        <f t="shared" si="3"/>
        <v>5047.6724621424573</v>
      </c>
      <c r="N78" s="54">
        <f t="shared" si="4"/>
        <v>0</v>
      </c>
    </row>
    <row r="79" spans="2:14" s="57" customFormat="1" x14ac:dyDescent="0.25">
      <c r="B79" s="11">
        <v>42978</v>
      </c>
      <c r="C79" s="5" t="s">
        <v>430</v>
      </c>
      <c r="D79" s="118"/>
      <c r="E79" s="60"/>
      <c r="F79" s="80"/>
      <c r="G79" s="80"/>
      <c r="H79" s="80"/>
      <c r="I79" s="80">
        <v>3600</v>
      </c>
      <c r="J79" s="80"/>
      <c r="K79" s="60">
        <f t="shared" si="5"/>
        <v>2398913.67</v>
      </c>
      <c r="L79" s="60">
        <v>17.829999999999998</v>
      </c>
      <c r="M79" s="54">
        <f t="shared" si="3"/>
        <v>201.90689848569829</v>
      </c>
      <c r="N79" s="54">
        <f t="shared" si="4"/>
        <v>0</v>
      </c>
    </row>
    <row r="80" spans="2:14" s="57" customFormat="1" x14ac:dyDescent="0.25">
      <c r="B80" s="11">
        <v>42978</v>
      </c>
      <c r="C80" s="5" t="s">
        <v>431</v>
      </c>
      <c r="D80" s="118"/>
      <c r="E80" s="60"/>
      <c r="F80" s="80"/>
      <c r="G80" s="80"/>
      <c r="H80" s="80"/>
      <c r="I80" s="80">
        <v>10000</v>
      </c>
      <c r="J80" s="80"/>
      <c r="K80" s="60">
        <f t="shared" si="5"/>
        <v>2388913.67</v>
      </c>
      <c r="L80" s="60">
        <v>17.829999999999998</v>
      </c>
      <c r="M80" s="54">
        <f t="shared" si="3"/>
        <v>560.85249579360629</v>
      </c>
      <c r="N80" s="54">
        <f t="shared" si="4"/>
        <v>0</v>
      </c>
    </row>
    <row r="81" spans="2:14" s="57" customFormat="1" x14ac:dyDescent="0.25">
      <c r="B81" s="11">
        <v>42978</v>
      </c>
      <c r="C81" s="5" t="s">
        <v>432</v>
      </c>
      <c r="D81" s="118"/>
      <c r="E81" s="60"/>
      <c r="F81" s="80"/>
      <c r="G81" s="80">
        <v>13240</v>
      </c>
      <c r="H81" s="80"/>
      <c r="I81" s="80"/>
      <c r="J81" s="80"/>
      <c r="K81" s="60">
        <f t="shared" si="5"/>
        <v>2375673.67</v>
      </c>
      <c r="L81" s="60">
        <v>17.829999999999998</v>
      </c>
      <c r="M81" s="54">
        <f t="shared" si="3"/>
        <v>742.56870443073478</v>
      </c>
      <c r="N81" s="54">
        <f t="shared" si="4"/>
        <v>0</v>
      </c>
    </row>
    <row r="82" spans="2:14" s="57" customFormat="1" x14ac:dyDescent="0.25">
      <c r="B82" s="11">
        <v>42978</v>
      </c>
      <c r="C82" s="5" t="s">
        <v>239</v>
      </c>
      <c r="D82" s="118"/>
      <c r="E82" s="60"/>
      <c r="F82" s="80"/>
      <c r="G82" s="80"/>
      <c r="H82" s="80"/>
      <c r="I82" s="80"/>
      <c r="J82" s="80">
        <v>4320</v>
      </c>
      <c r="K82" s="60">
        <f t="shared" si="5"/>
        <v>2371353.67</v>
      </c>
      <c r="L82" s="60">
        <v>17.829999999999998</v>
      </c>
      <c r="M82" s="54">
        <f t="shared" si="3"/>
        <v>0</v>
      </c>
      <c r="N82" s="54">
        <f t="shared" si="4"/>
        <v>242.28827818283793</v>
      </c>
    </row>
    <row r="83" spans="2:14" s="159" customFormat="1" x14ac:dyDescent="0.25">
      <c r="B83" s="160">
        <v>42987</v>
      </c>
      <c r="C83" s="5" t="s">
        <v>388</v>
      </c>
      <c r="D83" s="118"/>
      <c r="E83" s="60"/>
      <c r="F83" s="80"/>
      <c r="G83" s="80">
        <v>37000</v>
      </c>
      <c r="H83" s="80"/>
      <c r="I83" s="80"/>
      <c r="J83" s="80"/>
      <c r="K83" s="60">
        <f t="shared" si="5"/>
        <v>2334353.67</v>
      </c>
      <c r="L83" s="60">
        <v>17.48</v>
      </c>
      <c r="M83" s="54">
        <f t="shared" si="3"/>
        <v>2116.704805491991</v>
      </c>
      <c r="N83" s="54">
        <f t="shared" si="4"/>
        <v>0</v>
      </c>
    </row>
    <row r="84" spans="2:14" s="159" customFormat="1" x14ac:dyDescent="0.25">
      <c r="B84" s="160">
        <v>42987</v>
      </c>
      <c r="C84" s="5" t="s">
        <v>434</v>
      </c>
      <c r="D84" s="118"/>
      <c r="E84" s="60"/>
      <c r="F84" s="80"/>
      <c r="G84" s="80"/>
      <c r="H84" s="80">
        <v>120000</v>
      </c>
      <c r="I84" s="80"/>
      <c r="J84" s="80"/>
      <c r="K84" s="60">
        <f t="shared" si="5"/>
        <v>2214353.67</v>
      </c>
      <c r="L84" s="60">
        <v>17.48</v>
      </c>
      <c r="M84" s="54">
        <f t="shared" si="3"/>
        <v>6864.9885583524028</v>
      </c>
      <c r="N84" s="54">
        <f t="shared" si="4"/>
        <v>0</v>
      </c>
    </row>
    <row r="85" spans="2:14" s="159" customFormat="1" x14ac:dyDescent="0.25">
      <c r="B85" s="160">
        <v>42987</v>
      </c>
      <c r="C85" s="5" t="s">
        <v>27</v>
      </c>
      <c r="D85" s="118"/>
      <c r="E85" s="60"/>
      <c r="F85" s="80"/>
      <c r="G85" s="80"/>
      <c r="H85" s="80"/>
      <c r="I85" s="80"/>
      <c r="J85" s="80">
        <v>9000</v>
      </c>
      <c r="K85" s="60">
        <f t="shared" si="5"/>
        <v>2205353.67</v>
      </c>
      <c r="L85" s="60">
        <v>17.48</v>
      </c>
      <c r="M85" s="54">
        <f t="shared" si="3"/>
        <v>0</v>
      </c>
      <c r="N85" s="54">
        <f t="shared" si="4"/>
        <v>514.87414187643014</v>
      </c>
    </row>
    <row r="86" spans="2:14" s="159" customFormat="1" x14ac:dyDescent="0.25">
      <c r="B86" s="160">
        <v>42987</v>
      </c>
      <c r="C86" s="5" t="s">
        <v>14</v>
      </c>
      <c r="D86" s="118"/>
      <c r="E86" s="60"/>
      <c r="F86" s="80"/>
      <c r="G86" s="80"/>
      <c r="H86" s="80"/>
      <c r="I86" s="80">
        <v>4000</v>
      </c>
      <c r="J86" s="80"/>
      <c r="K86" s="60">
        <f t="shared" si="5"/>
        <v>2201353.67</v>
      </c>
      <c r="L86" s="60">
        <v>17.48</v>
      </c>
      <c r="M86" s="54">
        <f t="shared" si="3"/>
        <v>228.83295194508008</v>
      </c>
      <c r="N86" s="54">
        <f t="shared" si="4"/>
        <v>0</v>
      </c>
    </row>
    <row r="87" spans="2:14" s="159" customFormat="1" x14ac:dyDescent="0.25">
      <c r="B87" s="160">
        <v>42987</v>
      </c>
      <c r="C87" s="5" t="s">
        <v>64</v>
      </c>
      <c r="D87" s="118"/>
      <c r="E87" s="60"/>
      <c r="F87" s="80"/>
      <c r="G87" s="80">
        <v>9772</v>
      </c>
      <c r="H87" s="80"/>
      <c r="I87" s="80"/>
      <c r="J87" s="80"/>
      <c r="K87" s="60">
        <f t="shared" si="5"/>
        <v>2191581.67</v>
      </c>
      <c r="L87" s="60">
        <v>17.48</v>
      </c>
      <c r="M87" s="54">
        <f t="shared" si="3"/>
        <v>559.03890160183062</v>
      </c>
      <c r="N87" s="54">
        <f t="shared" si="4"/>
        <v>0</v>
      </c>
    </row>
    <row r="88" spans="2:14" s="159" customFormat="1" x14ac:dyDescent="0.25">
      <c r="B88" s="160">
        <v>42987</v>
      </c>
      <c r="C88" s="5" t="s">
        <v>64</v>
      </c>
      <c r="D88" s="118"/>
      <c r="E88" s="60"/>
      <c r="F88" s="80"/>
      <c r="G88" s="80">
        <v>7289</v>
      </c>
      <c r="H88" s="80"/>
      <c r="I88" s="80"/>
      <c r="J88" s="80"/>
      <c r="K88" s="60">
        <f t="shared" si="5"/>
        <v>2184292.67</v>
      </c>
      <c r="L88" s="60">
        <v>17.48</v>
      </c>
      <c r="M88" s="54">
        <f t="shared" si="3"/>
        <v>416.99084668192216</v>
      </c>
      <c r="N88" s="54">
        <f t="shared" si="4"/>
        <v>0</v>
      </c>
    </row>
    <row r="89" spans="2:14" s="159" customFormat="1" x14ac:dyDescent="0.25">
      <c r="B89" s="160">
        <v>42987</v>
      </c>
      <c r="C89" s="5" t="s">
        <v>439</v>
      </c>
      <c r="D89" s="118"/>
      <c r="E89" s="60"/>
      <c r="F89" s="80"/>
      <c r="G89" s="80"/>
      <c r="H89" s="80"/>
      <c r="I89" s="80"/>
      <c r="J89" s="80">
        <v>5000</v>
      </c>
      <c r="K89" s="60">
        <f t="shared" si="5"/>
        <v>2179292.67</v>
      </c>
      <c r="L89" s="60">
        <v>17.48</v>
      </c>
      <c r="M89" s="54">
        <f t="shared" si="3"/>
        <v>0</v>
      </c>
      <c r="N89" s="54">
        <f t="shared" si="4"/>
        <v>286.04118993135012</v>
      </c>
    </row>
    <row r="90" spans="2:14" s="159" customFormat="1" x14ac:dyDescent="0.25">
      <c r="B90" s="160">
        <v>42987</v>
      </c>
      <c r="C90" s="5" t="s">
        <v>446</v>
      </c>
      <c r="D90" s="118"/>
      <c r="E90" s="60"/>
      <c r="F90" s="80"/>
      <c r="G90" s="80"/>
      <c r="H90" s="80"/>
      <c r="I90" s="80">
        <v>15000</v>
      </c>
      <c r="J90" s="80"/>
      <c r="K90" s="60">
        <f t="shared" si="5"/>
        <v>2164292.67</v>
      </c>
      <c r="L90" s="60">
        <v>17.48</v>
      </c>
      <c r="M90" s="54">
        <f t="shared" si="3"/>
        <v>858.12356979405035</v>
      </c>
      <c r="N90" s="54">
        <f t="shared" si="4"/>
        <v>0</v>
      </c>
    </row>
    <row r="91" spans="2:14" s="159" customFormat="1" x14ac:dyDescent="0.25">
      <c r="B91" s="11">
        <v>42994</v>
      </c>
      <c r="C91" s="5" t="s">
        <v>14</v>
      </c>
      <c r="D91" s="118"/>
      <c r="E91" s="60"/>
      <c r="F91" s="80"/>
      <c r="G91" s="80"/>
      <c r="H91" s="80"/>
      <c r="I91" s="80">
        <v>10000</v>
      </c>
      <c r="J91" s="80"/>
      <c r="K91" s="60">
        <f t="shared" si="5"/>
        <v>2154292.67</v>
      </c>
      <c r="L91" s="60">
        <v>17.440000000000001</v>
      </c>
      <c r="M91" s="54">
        <f t="shared" si="3"/>
        <v>573.39449541284398</v>
      </c>
      <c r="N91" s="54">
        <f t="shared" si="4"/>
        <v>0</v>
      </c>
    </row>
    <row r="92" spans="2:14" s="159" customFormat="1" x14ac:dyDescent="0.25">
      <c r="B92" s="11">
        <v>42994</v>
      </c>
      <c r="C92" s="5" t="s">
        <v>316</v>
      </c>
      <c r="D92" s="118"/>
      <c r="E92" s="60"/>
      <c r="F92" s="80"/>
      <c r="G92" s="80">
        <v>45000</v>
      </c>
      <c r="H92" s="80"/>
      <c r="I92" s="80"/>
      <c r="J92" s="80"/>
      <c r="K92" s="60">
        <f t="shared" si="5"/>
        <v>2109292.67</v>
      </c>
      <c r="L92" s="60">
        <v>17.440000000000001</v>
      </c>
      <c r="M92" s="54">
        <f t="shared" si="3"/>
        <v>2580.2752293577978</v>
      </c>
      <c r="N92" s="54">
        <f t="shared" si="4"/>
        <v>0</v>
      </c>
    </row>
    <row r="93" spans="2:14" s="159" customFormat="1" x14ac:dyDescent="0.25">
      <c r="B93" s="11">
        <v>43001</v>
      </c>
      <c r="C93" s="5" t="s">
        <v>464</v>
      </c>
      <c r="D93" s="118"/>
      <c r="E93" s="60"/>
      <c r="F93" s="80"/>
      <c r="G93" s="80"/>
      <c r="H93" s="80"/>
      <c r="I93" s="80"/>
      <c r="J93" s="80">
        <v>5000</v>
      </c>
      <c r="K93" s="60">
        <f t="shared" si="5"/>
        <v>2104292.67</v>
      </c>
      <c r="L93" s="60">
        <v>17.55</v>
      </c>
      <c r="M93" s="54">
        <f t="shared" si="3"/>
        <v>0</v>
      </c>
      <c r="N93" s="54">
        <f t="shared" si="4"/>
        <v>284.90028490028487</v>
      </c>
    </row>
    <row r="94" spans="2:14" s="159" customFormat="1" x14ac:dyDescent="0.25">
      <c r="B94" s="11">
        <v>43001</v>
      </c>
      <c r="C94" s="5" t="s">
        <v>472</v>
      </c>
      <c r="D94" s="118"/>
      <c r="E94" s="60"/>
      <c r="F94" s="80"/>
      <c r="G94" s="80">
        <v>44120</v>
      </c>
      <c r="H94" s="80"/>
      <c r="I94" s="80"/>
      <c r="J94" s="80"/>
      <c r="K94" s="60">
        <f t="shared" si="5"/>
        <v>2060172.67</v>
      </c>
      <c r="L94" s="60">
        <v>17.55</v>
      </c>
      <c r="M94" s="54">
        <f t="shared" si="3"/>
        <v>2513.9601139601136</v>
      </c>
      <c r="N94" s="54">
        <f t="shared" si="4"/>
        <v>0</v>
      </c>
    </row>
    <row r="95" spans="2:14" s="159" customFormat="1" x14ac:dyDescent="0.25">
      <c r="B95" s="11">
        <v>43001</v>
      </c>
      <c r="C95" s="5" t="s">
        <v>473</v>
      </c>
      <c r="D95" s="118"/>
      <c r="E95" s="60"/>
      <c r="F95" s="80"/>
      <c r="G95" s="80">
        <v>45300</v>
      </c>
      <c r="H95" s="80"/>
      <c r="I95" s="80"/>
      <c r="J95" s="80"/>
      <c r="K95" s="60">
        <f t="shared" si="5"/>
        <v>2014872.67</v>
      </c>
      <c r="L95" s="60">
        <v>17.55</v>
      </c>
      <c r="M95" s="54">
        <f t="shared" si="3"/>
        <v>2581.1965811965811</v>
      </c>
      <c r="N95" s="54">
        <f t="shared" si="4"/>
        <v>0</v>
      </c>
    </row>
    <row r="96" spans="2:14" s="159" customFormat="1" x14ac:dyDescent="0.25">
      <c r="B96" s="11">
        <v>43001</v>
      </c>
      <c r="C96" s="5" t="s">
        <v>474</v>
      </c>
      <c r="D96" s="118"/>
      <c r="E96" s="60"/>
      <c r="F96" s="80"/>
      <c r="G96" s="80">
        <v>1094</v>
      </c>
      <c r="H96" s="80"/>
      <c r="I96" s="80"/>
      <c r="J96" s="80"/>
      <c r="K96" s="60">
        <f t="shared" si="5"/>
        <v>2013778.67</v>
      </c>
      <c r="L96" s="60">
        <v>17.55</v>
      </c>
      <c r="M96" s="54">
        <f t="shared" si="3"/>
        <v>62.336182336182333</v>
      </c>
      <c r="N96" s="54">
        <f t="shared" si="4"/>
        <v>0</v>
      </c>
    </row>
    <row r="97" spans="2:14" s="159" customFormat="1" x14ac:dyDescent="0.25">
      <c r="B97" s="11">
        <v>43001</v>
      </c>
      <c r="C97" s="5" t="s">
        <v>461</v>
      </c>
      <c r="D97" s="118"/>
      <c r="E97" s="60"/>
      <c r="F97" s="80"/>
      <c r="G97" s="80"/>
      <c r="H97" s="80">
        <v>150000</v>
      </c>
      <c r="I97" s="80"/>
      <c r="J97" s="80"/>
      <c r="K97" s="60">
        <f t="shared" si="5"/>
        <v>1863778.67</v>
      </c>
      <c r="L97" s="60">
        <v>17.55</v>
      </c>
      <c r="M97" s="54">
        <f t="shared" si="3"/>
        <v>8547.0085470085469</v>
      </c>
      <c r="N97" s="54">
        <f t="shared" si="4"/>
        <v>0</v>
      </c>
    </row>
    <row r="98" spans="2:14" s="57" customFormat="1" x14ac:dyDescent="0.25">
      <c r="B98" s="11">
        <v>43008</v>
      </c>
      <c r="C98" s="172" t="s">
        <v>397</v>
      </c>
      <c r="D98" s="118"/>
      <c r="E98" s="60"/>
      <c r="F98" s="80"/>
      <c r="G98" s="80">
        <v>11352</v>
      </c>
      <c r="H98" s="80"/>
      <c r="I98" s="80"/>
      <c r="J98" s="80"/>
      <c r="K98" s="60">
        <f t="shared" si="5"/>
        <v>1852426.67</v>
      </c>
      <c r="L98" s="60">
        <v>17.510000000000002</v>
      </c>
      <c r="M98" s="54">
        <f t="shared" si="3"/>
        <v>648.31524842946885</v>
      </c>
      <c r="N98" s="54">
        <f t="shared" si="4"/>
        <v>0</v>
      </c>
    </row>
    <row r="99" spans="2:14" s="57" customFormat="1" x14ac:dyDescent="0.25">
      <c r="B99" s="11">
        <v>43008</v>
      </c>
      <c r="C99" s="172" t="s">
        <v>488</v>
      </c>
      <c r="D99" s="118"/>
      <c r="E99" s="60"/>
      <c r="F99" s="80"/>
      <c r="G99" s="80"/>
      <c r="H99" s="80">
        <v>12000</v>
      </c>
      <c r="I99" s="80"/>
      <c r="J99" s="80"/>
      <c r="K99" s="60">
        <f t="shared" si="5"/>
        <v>1840426.67</v>
      </c>
      <c r="L99" s="60">
        <v>17.510000000000002</v>
      </c>
      <c r="M99" s="54">
        <f t="shared" si="3"/>
        <v>685.32267275842366</v>
      </c>
      <c r="N99" s="54">
        <f t="shared" si="4"/>
        <v>0</v>
      </c>
    </row>
    <row r="100" spans="2:14" s="57" customFormat="1" x14ac:dyDescent="0.25">
      <c r="B100" s="11">
        <v>43008</v>
      </c>
      <c r="C100" s="172" t="s">
        <v>489</v>
      </c>
      <c r="D100" s="118"/>
      <c r="E100" s="60"/>
      <c r="F100" s="80"/>
      <c r="G100" s="80">
        <v>13000</v>
      </c>
      <c r="H100" s="80"/>
      <c r="I100" s="80"/>
      <c r="J100" s="80"/>
      <c r="K100" s="60">
        <f t="shared" si="5"/>
        <v>1827426.67</v>
      </c>
      <c r="L100" s="60">
        <v>17.510000000000002</v>
      </c>
      <c r="M100" s="54">
        <f t="shared" si="3"/>
        <v>742.43289548829239</v>
      </c>
      <c r="N100" s="54">
        <f t="shared" si="4"/>
        <v>0</v>
      </c>
    </row>
    <row r="101" spans="2:14" s="57" customFormat="1" x14ac:dyDescent="0.25">
      <c r="B101" s="11">
        <v>43008</v>
      </c>
      <c r="C101" s="172" t="s">
        <v>36</v>
      </c>
      <c r="D101" s="118"/>
      <c r="E101" s="60"/>
      <c r="F101" s="80"/>
      <c r="G101" s="80">
        <v>4839</v>
      </c>
      <c r="H101" s="80"/>
      <c r="I101" s="80"/>
      <c r="J101" s="80"/>
      <c r="K101" s="60">
        <f t="shared" si="5"/>
        <v>1822587.67</v>
      </c>
      <c r="L101" s="60">
        <v>17.510000000000002</v>
      </c>
      <c r="M101" s="54">
        <f t="shared" si="3"/>
        <v>276.35636778983434</v>
      </c>
      <c r="N101" s="54">
        <f t="shared" si="4"/>
        <v>0</v>
      </c>
    </row>
    <row r="102" spans="2:14" s="159" customFormat="1" x14ac:dyDescent="0.25">
      <c r="B102" s="11">
        <v>43014</v>
      </c>
      <c r="C102" s="174" t="s">
        <v>14</v>
      </c>
      <c r="D102" s="118"/>
      <c r="E102" s="60"/>
      <c r="F102" s="80"/>
      <c r="G102" s="80"/>
      <c r="H102" s="80"/>
      <c r="I102" s="80">
        <v>18000</v>
      </c>
      <c r="J102" s="80"/>
      <c r="K102" s="60">
        <f t="shared" si="5"/>
        <v>1804587.67</v>
      </c>
      <c r="L102" s="60">
        <v>17.41</v>
      </c>
      <c r="M102" s="54">
        <f t="shared" si="3"/>
        <v>1033.8885697874784</v>
      </c>
      <c r="N102" s="54">
        <f t="shared" si="4"/>
        <v>0</v>
      </c>
    </row>
    <row r="103" spans="2:14" s="159" customFormat="1" x14ac:dyDescent="0.25">
      <c r="B103" s="11">
        <v>43014</v>
      </c>
      <c r="C103" s="174" t="s">
        <v>27</v>
      </c>
      <c r="D103" s="118"/>
      <c r="E103" s="60"/>
      <c r="F103" s="80"/>
      <c r="G103" s="80"/>
      <c r="H103" s="80"/>
      <c r="I103" s="80"/>
      <c r="J103" s="80">
        <v>9000</v>
      </c>
      <c r="K103" s="60">
        <f t="shared" si="5"/>
        <v>1795587.67</v>
      </c>
      <c r="L103" s="60">
        <v>17.41</v>
      </c>
      <c r="M103" s="54">
        <f t="shared" si="3"/>
        <v>0</v>
      </c>
      <c r="N103" s="54">
        <f t="shared" si="4"/>
        <v>516.94428489373922</v>
      </c>
    </row>
    <row r="104" spans="2:14" s="159" customFormat="1" x14ac:dyDescent="0.25">
      <c r="B104" s="11">
        <v>43014</v>
      </c>
      <c r="C104" s="174" t="s">
        <v>492</v>
      </c>
      <c r="D104" s="118"/>
      <c r="E104" s="60"/>
      <c r="F104" s="80"/>
      <c r="G104" s="80"/>
      <c r="H104" s="80">
        <v>180000</v>
      </c>
      <c r="I104" s="80"/>
      <c r="J104" s="80"/>
      <c r="K104" s="60">
        <f t="shared" si="5"/>
        <v>1615587.67</v>
      </c>
      <c r="L104" s="60">
        <v>17.41</v>
      </c>
      <c r="M104" s="54">
        <f t="shared" si="3"/>
        <v>10338.885697874784</v>
      </c>
      <c r="N104" s="54">
        <f t="shared" si="4"/>
        <v>0</v>
      </c>
    </row>
    <row r="105" spans="2:14" s="159" customFormat="1" x14ac:dyDescent="0.25">
      <c r="B105" s="11">
        <v>43014</v>
      </c>
      <c r="C105" s="174" t="s">
        <v>493</v>
      </c>
      <c r="D105" s="118"/>
      <c r="E105" s="60"/>
      <c r="F105" s="80"/>
      <c r="G105" s="80"/>
      <c r="H105" s="80"/>
      <c r="I105" s="80"/>
      <c r="J105" s="80">
        <v>5000</v>
      </c>
      <c r="K105" s="60">
        <f t="shared" si="5"/>
        <v>1610587.67</v>
      </c>
      <c r="L105" s="60">
        <v>17.41</v>
      </c>
      <c r="M105" s="54">
        <f t="shared" si="3"/>
        <v>0</v>
      </c>
      <c r="N105" s="54">
        <f t="shared" si="4"/>
        <v>287.19126938541069</v>
      </c>
    </row>
    <row r="106" spans="2:14" s="159" customFormat="1" x14ac:dyDescent="0.25">
      <c r="B106" s="11">
        <v>43014</v>
      </c>
      <c r="C106" s="174" t="s">
        <v>496</v>
      </c>
      <c r="D106" s="118"/>
      <c r="E106" s="60"/>
      <c r="F106" s="80"/>
      <c r="G106" s="80">
        <v>81000</v>
      </c>
      <c r="H106" s="80"/>
      <c r="I106" s="80"/>
      <c r="J106" s="80"/>
      <c r="K106" s="60">
        <f t="shared" si="5"/>
        <v>1529587.67</v>
      </c>
      <c r="L106" s="60">
        <v>17.41</v>
      </c>
      <c r="M106" s="54">
        <f t="shared" si="3"/>
        <v>4652.4985640436535</v>
      </c>
      <c r="N106" s="54">
        <f t="shared" si="4"/>
        <v>0</v>
      </c>
    </row>
    <row r="107" spans="2:14" s="159" customFormat="1" x14ac:dyDescent="0.25">
      <c r="B107" s="11">
        <v>43014</v>
      </c>
      <c r="C107" s="174" t="s">
        <v>388</v>
      </c>
      <c r="D107" s="118"/>
      <c r="E107" s="60"/>
      <c r="F107" s="80"/>
      <c r="G107" s="80">
        <v>30000</v>
      </c>
      <c r="H107" s="80"/>
      <c r="I107" s="80"/>
      <c r="J107" s="80"/>
      <c r="K107" s="60">
        <f t="shared" si="5"/>
        <v>1499587.67</v>
      </c>
      <c r="L107" s="60">
        <v>17.41</v>
      </c>
      <c r="M107" s="54">
        <f t="shared" si="3"/>
        <v>1723.1476163124642</v>
      </c>
      <c r="N107" s="54">
        <f t="shared" si="4"/>
        <v>0</v>
      </c>
    </row>
    <row r="108" spans="2:14" s="159" customFormat="1" x14ac:dyDescent="0.25">
      <c r="B108" s="11">
        <v>43022</v>
      </c>
      <c r="C108" s="5" t="s">
        <v>504</v>
      </c>
      <c r="D108" s="118"/>
      <c r="E108" s="60"/>
      <c r="F108" s="80"/>
      <c r="G108" s="80">
        <v>80000</v>
      </c>
      <c r="H108" s="80"/>
      <c r="I108" s="80"/>
      <c r="J108" s="80"/>
      <c r="K108" s="60">
        <f t="shared" si="5"/>
        <v>1419587.67</v>
      </c>
      <c r="L108" s="60">
        <v>17.5</v>
      </c>
      <c r="M108" s="54">
        <f t="shared" si="3"/>
        <v>4571.4285714285716</v>
      </c>
      <c r="N108" s="54">
        <f t="shared" si="4"/>
        <v>0</v>
      </c>
    </row>
    <row r="109" spans="2:14" s="159" customFormat="1" x14ac:dyDescent="0.25">
      <c r="B109" s="11">
        <v>43022</v>
      </c>
      <c r="C109" s="5" t="s">
        <v>14</v>
      </c>
      <c r="D109" s="118"/>
      <c r="E109" s="60"/>
      <c r="F109" s="80"/>
      <c r="G109" s="80"/>
      <c r="H109" s="80"/>
      <c r="I109" s="80">
        <v>5000</v>
      </c>
      <c r="J109" s="80"/>
      <c r="K109" s="60">
        <f t="shared" si="5"/>
        <v>1414587.67</v>
      </c>
      <c r="L109" s="60">
        <v>17.5</v>
      </c>
      <c r="M109" s="54">
        <f t="shared" si="3"/>
        <v>285.71428571428572</v>
      </c>
      <c r="N109" s="54">
        <f t="shared" si="4"/>
        <v>0</v>
      </c>
    </row>
    <row r="110" spans="2:14" s="159" customFormat="1" x14ac:dyDescent="0.25">
      <c r="B110" s="11">
        <v>43029</v>
      </c>
      <c r="C110" s="5" t="s">
        <v>518</v>
      </c>
      <c r="D110" s="118"/>
      <c r="E110" s="60"/>
      <c r="F110" s="80"/>
      <c r="G110" s="80">
        <v>23380</v>
      </c>
      <c r="H110" s="80"/>
      <c r="I110" s="80"/>
      <c r="J110" s="80"/>
      <c r="K110" s="60">
        <f t="shared" si="5"/>
        <v>1391207.67</v>
      </c>
      <c r="L110" s="60">
        <v>17.61</v>
      </c>
      <c r="M110" s="54">
        <f t="shared" si="3"/>
        <v>1327.6547416240774</v>
      </c>
      <c r="N110" s="54">
        <f t="shared" si="4"/>
        <v>0</v>
      </c>
    </row>
    <row r="111" spans="2:14" s="159" customFormat="1" x14ac:dyDescent="0.25">
      <c r="B111" s="11">
        <v>43029</v>
      </c>
      <c r="C111" s="5" t="s">
        <v>517</v>
      </c>
      <c r="D111" s="118"/>
      <c r="E111" s="60"/>
      <c r="F111" s="80"/>
      <c r="G111" s="80"/>
      <c r="H111" s="80">
        <v>200000</v>
      </c>
      <c r="I111" s="80"/>
      <c r="J111" s="80"/>
      <c r="K111" s="60">
        <f t="shared" si="5"/>
        <v>1191207.67</v>
      </c>
      <c r="L111" s="60">
        <v>17.61</v>
      </c>
      <c r="M111" s="54">
        <f t="shared" si="3"/>
        <v>11357.18341851221</v>
      </c>
      <c r="N111" s="54">
        <f t="shared" si="4"/>
        <v>0</v>
      </c>
    </row>
    <row r="112" spans="2:14" s="159" customFormat="1" x14ac:dyDescent="0.25">
      <c r="B112" s="11">
        <v>43029</v>
      </c>
      <c r="C112" s="5" t="s">
        <v>435</v>
      </c>
      <c r="D112" s="118"/>
      <c r="E112" s="60"/>
      <c r="F112" s="80"/>
      <c r="G112" s="80">
        <v>51000</v>
      </c>
      <c r="H112" s="80"/>
      <c r="I112" s="80"/>
      <c r="J112" s="80"/>
      <c r="K112" s="60">
        <f t="shared" si="5"/>
        <v>1140207.67</v>
      </c>
      <c r="L112" s="60">
        <v>17.61</v>
      </c>
      <c r="M112" s="54">
        <f t="shared" si="3"/>
        <v>2896.0817717206132</v>
      </c>
      <c r="N112" s="54">
        <f t="shared" si="4"/>
        <v>0</v>
      </c>
    </row>
    <row r="113" spans="2:14" s="159" customFormat="1" x14ac:dyDescent="0.25">
      <c r="B113" s="11">
        <v>43036</v>
      </c>
      <c r="C113" s="110" t="s">
        <v>549</v>
      </c>
      <c r="D113" s="118"/>
      <c r="E113" s="60"/>
      <c r="F113" s="80"/>
      <c r="G113" s="80"/>
      <c r="H113" s="80"/>
      <c r="I113" s="80"/>
      <c r="J113" s="80">
        <v>8000</v>
      </c>
      <c r="K113" s="60">
        <f t="shared" si="5"/>
        <v>1132207.67</v>
      </c>
      <c r="L113" s="60">
        <v>17.72</v>
      </c>
      <c r="M113" s="54">
        <f t="shared" si="3"/>
        <v>0</v>
      </c>
      <c r="N113" s="54">
        <f t="shared" si="4"/>
        <v>451.46726862302484</v>
      </c>
    </row>
    <row r="114" spans="2:14" s="57" customFormat="1" x14ac:dyDescent="0.25">
      <c r="B114" s="11">
        <v>43042</v>
      </c>
      <c r="C114" s="5" t="s">
        <v>7</v>
      </c>
      <c r="D114" s="118"/>
      <c r="E114" s="60"/>
      <c r="F114" s="80"/>
      <c r="G114" s="80">
        <v>4839</v>
      </c>
      <c r="H114" s="80"/>
      <c r="I114" s="80"/>
      <c r="J114" s="80"/>
      <c r="K114" s="60">
        <f t="shared" si="5"/>
        <v>1127368.67</v>
      </c>
      <c r="L114" s="60">
        <v>17.61</v>
      </c>
      <c r="M114" s="54">
        <f t="shared" si="3"/>
        <v>274.78705281090288</v>
      </c>
      <c r="N114" s="54">
        <f t="shared" si="4"/>
        <v>0</v>
      </c>
    </row>
    <row r="115" spans="2:14" s="159" customFormat="1" x14ac:dyDescent="0.25">
      <c r="B115" s="11">
        <v>43049</v>
      </c>
      <c r="C115" s="5" t="s">
        <v>7</v>
      </c>
      <c r="D115" s="118"/>
      <c r="E115" s="60"/>
      <c r="F115" s="80"/>
      <c r="G115" s="80">
        <v>37236</v>
      </c>
      <c r="H115" s="80"/>
      <c r="I115" s="80"/>
      <c r="J115" s="80"/>
      <c r="K115" s="60">
        <f t="shared" si="5"/>
        <v>1090132.67</v>
      </c>
      <c r="L115" s="60">
        <v>17.579999999999998</v>
      </c>
      <c r="M115" s="54">
        <f t="shared" si="3"/>
        <v>2118.0887372013653</v>
      </c>
      <c r="N115" s="54">
        <f t="shared" si="4"/>
        <v>0</v>
      </c>
    </row>
    <row r="116" spans="2:14" s="159" customFormat="1" x14ac:dyDescent="0.25">
      <c r="B116" s="11">
        <v>43049</v>
      </c>
      <c r="C116" s="5" t="s">
        <v>27</v>
      </c>
      <c r="D116" s="118"/>
      <c r="E116" s="60"/>
      <c r="F116" s="80"/>
      <c r="G116" s="80"/>
      <c r="H116" s="80"/>
      <c r="I116" s="80"/>
      <c r="J116" s="80">
        <v>9000</v>
      </c>
      <c r="K116" s="60">
        <f t="shared" si="5"/>
        <v>1081132.67</v>
      </c>
      <c r="L116" s="60">
        <v>17.579999999999998</v>
      </c>
      <c r="M116" s="54">
        <f t="shared" si="3"/>
        <v>0</v>
      </c>
      <c r="N116" s="54">
        <f t="shared" si="4"/>
        <v>511.9453924914676</v>
      </c>
    </row>
    <row r="117" spans="2:14" s="159" customFormat="1" x14ac:dyDescent="0.25">
      <c r="B117" s="11">
        <v>43049</v>
      </c>
      <c r="C117" s="5" t="s">
        <v>34</v>
      </c>
      <c r="D117" s="118"/>
      <c r="E117" s="60"/>
      <c r="F117" s="80"/>
      <c r="G117" s="80"/>
      <c r="H117" s="80"/>
      <c r="I117" s="80">
        <v>5600</v>
      </c>
      <c r="J117" s="80"/>
      <c r="K117" s="60">
        <f t="shared" si="5"/>
        <v>1075532.67</v>
      </c>
      <c r="L117" s="60">
        <v>17.579999999999998</v>
      </c>
      <c r="M117" s="54">
        <f t="shared" si="3"/>
        <v>318.54379977246873</v>
      </c>
      <c r="N117" s="54">
        <f t="shared" si="4"/>
        <v>0</v>
      </c>
    </row>
    <row r="118" spans="2:14" s="159" customFormat="1" x14ac:dyDescent="0.25">
      <c r="B118" s="11">
        <v>43049</v>
      </c>
      <c r="C118" s="5" t="s">
        <v>289</v>
      </c>
      <c r="D118" s="118"/>
      <c r="E118" s="60"/>
      <c r="F118" s="80"/>
      <c r="G118" s="80">
        <v>30000</v>
      </c>
      <c r="H118" s="80"/>
      <c r="I118" s="80"/>
      <c r="J118" s="80"/>
      <c r="K118" s="60">
        <f t="shared" si="5"/>
        <v>1045532.6699999999</v>
      </c>
      <c r="L118" s="60">
        <v>17.579999999999998</v>
      </c>
      <c r="M118" s="54">
        <f t="shared" si="3"/>
        <v>1706.4846416382254</v>
      </c>
      <c r="N118" s="54">
        <f t="shared" si="4"/>
        <v>0</v>
      </c>
    </row>
    <row r="119" spans="2:14" s="159" customFormat="1" x14ac:dyDescent="0.25">
      <c r="B119" s="11">
        <v>43049</v>
      </c>
      <c r="C119" s="5" t="s">
        <v>569</v>
      </c>
      <c r="D119" s="118"/>
      <c r="E119" s="60"/>
      <c r="F119" s="80"/>
      <c r="G119" s="80"/>
      <c r="H119" s="80"/>
      <c r="I119" s="80"/>
      <c r="J119" s="80">
        <v>5000</v>
      </c>
      <c r="K119" s="60">
        <f t="shared" si="5"/>
        <v>1040532.6699999999</v>
      </c>
      <c r="L119" s="60">
        <v>17.579999999999998</v>
      </c>
      <c r="M119" s="54">
        <f t="shared" si="3"/>
        <v>0</v>
      </c>
      <c r="N119" s="54">
        <f t="shared" si="4"/>
        <v>284.41410693970425</v>
      </c>
    </row>
    <row r="120" spans="2:14" s="159" customFormat="1" x14ac:dyDescent="0.25">
      <c r="B120" s="11">
        <v>43063</v>
      </c>
      <c r="C120" s="5" t="s">
        <v>584</v>
      </c>
      <c r="D120" s="118"/>
      <c r="E120" s="60"/>
      <c r="F120" s="80"/>
      <c r="G120" s="80"/>
      <c r="H120" s="80"/>
      <c r="I120" s="80">
        <v>3800</v>
      </c>
      <c r="J120" s="80"/>
      <c r="K120" s="60">
        <f t="shared" si="5"/>
        <v>1036732.6699999999</v>
      </c>
      <c r="L120" s="60">
        <v>17.77</v>
      </c>
      <c r="M120" s="54">
        <f t="shared" si="3"/>
        <v>213.84355655599325</v>
      </c>
      <c r="N120" s="54">
        <f t="shared" si="4"/>
        <v>0</v>
      </c>
    </row>
    <row r="121" spans="2:14" s="57" customFormat="1" x14ac:dyDescent="0.25">
      <c r="B121" s="11">
        <v>43063</v>
      </c>
      <c r="C121" s="5" t="s">
        <v>289</v>
      </c>
      <c r="D121" s="118"/>
      <c r="E121" s="60"/>
      <c r="F121" s="80"/>
      <c r="G121" s="80">
        <v>30300</v>
      </c>
      <c r="H121" s="80"/>
      <c r="I121" s="80"/>
      <c r="J121" s="80"/>
      <c r="K121" s="60">
        <f t="shared" si="5"/>
        <v>1006432.6699999999</v>
      </c>
      <c r="L121" s="60">
        <v>17.77</v>
      </c>
      <c r="M121" s="54">
        <f t="shared" si="3"/>
        <v>1705.1209904333145</v>
      </c>
      <c r="N121" s="54">
        <f t="shared" si="4"/>
        <v>0</v>
      </c>
    </row>
    <row r="122" spans="2:14" s="57" customFormat="1" x14ac:dyDescent="0.25">
      <c r="B122" s="11">
        <v>43063</v>
      </c>
      <c r="C122" s="5" t="s">
        <v>14</v>
      </c>
      <c r="D122" s="118"/>
      <c r="E122" s="60"/>
      <c r="F122" s="80"/>
      <c r="G122" s="80"/>
      <c r="H122" s="80"/>
      <c r="I122" s="80">
        <v>8000</v>
      </c>
      <c r="J122" s="80"/>
      <c r="K122" s="60">
        <f t="shared" si="5"/>
        <v>998432.66999999993</v>
      </c>
      <c r="L122" s="60">
        <v>17.77</v>
      </c>
      <c r="M122" s="54">
        <f t="shared" si="3"/>
        <v>450.19696117051211</v>
      </c>
      <c r="N122" s="54">
        <f t="shared" si="4"/>
        <v>0</v>
      </c>
    </row>
    <row r="123" spans="2:14" s="159" customFormat="1" x14ac:dyDescent="0.25">
      <c r="B123" s="11">
        <v>43070</v>
      </c>
      <c r="C123" s="5" t="s">
        <v>595</v>
      </c>
      <c r="D123" s="118"/>
      <c r="E123" s="60"/>
      <c r="F123" s="80"/>
      <c r="G123" s="80">
        <v>15700</v>
      </c>
      <c r="H123" s="80"/>
      <c r="I123" s="80"/>
      <c r="J123" s="80"/>
      <c r="K123" s="60">
        <f t="shared" si="5"/>
        <v>982732.66999999993</v>
      </c>
      <c r="L123" s="60">
        <v>17.61</v>
      </c>
      <c r="M123" s="54">
        <f t="shared" si="3"/>
        <v>891.53889835320842</v>
      </c>
      <c r="N123" s="54">
        <f t="shared" si="4"/>
        <v>0</v>
      </c>
    </row>
    <row r="124" spans="2:14" s="159" customFormat="1" x14ac:dyDescent="0.25">
      <c r="B124" s="11">
        <v>43070</v>
      </c>
      <c r="C124" s="5" t="s">
        <v>596</v>
      </c>
      <c r="D124" s="118"/>
      <c r="E124" s="60"/>
      <c r="F124" s="80"/>
      <c r="G124" s="80">
        <v>11700</v>
      </c>
      <c r="H124" s="80"/>
      <c r="I124" s="80"/>
      <c r="J124" s="80"/>
      <c r="K124" s="60">
        <f t="shared" si="5"/>
        <v>971032.66999999993</v>
      </c>
      <c r="L124" s="60">
        <v>17.61</v>
      </c>
      <c r="M124" s="54">
        <f t="shared" si="3"/>
        <v>664.39522998296422</v>
      </c>
      <c r="N124" s="54">
        <f t="shared" si="4"/>
        <v>0</v>
      </c>
    </row>
    <row r="125" spans="2:14" s="159" customFormat="1" x14ac:dyDescent="0.25">
      <c r="B125" s="11">
        <v>43070</v>
      </c>
      <c r="C125" s="5" t="s">
        <v>597</v>
      </c>
      <c r="D125" s="118"/>
      <c r="E125" s="60"/>
      <c r="F125" s="80"/>
      <c r="G125" s="80">
        <v>15620</v>
      </c>
      <c r="H125" s="80"/>
      <c r="I125" s="80"/>
      <c r="J125" s="80"/>
      <c r="K125" s="60">
        <f t="shared" si="5"/>
        <v>955412.66999999993</v>
      </c>
      <c r="L125" s="60">
        <v>17.61</v>
      </c>
      <c r="M125" s="54">
        <f t="shared" si="3"/>
        <v>886.9960249858035</v>
      </c>
      <c r="N125" s="54">
        <f t="shared" si="4"/>
        <v>0</v>
      </c>
    </row>
    <row r="126" spans="2:14" s="159" customFormat="1" x14ac:dyDescent="0.25">
      <c r="B126" s="11">
        <v>43070</v>
      </c>
      <c r="C126" s="5" t="s">
        <v>598</v>
      </c>
      <c r="D126" s="118"/>
      <c r="E126" s="60"/>
      <c r="F126" s="80"/>
      <c r="G126" s="80"/>
      <c r="H126" s="80">
        <v>100000</v>
      </c>
      <c r="I126" s="80"/>
      <c r="J126" s="80"/>
      <c r="K126" s="60">
        <f t="shared" si="5"/>
        <v>855412.66999999993</v>
      </c>
      <c r="L126" s="60">
        <v>17.61</v>
      </c>
      <c r="M126" s="54">
        <f t="shared" si="3"/>
        <v>5678.5917092561049</v>
      </c>
      <c r="N126" s="54">
        <f t="shared" si="4"/>
        <v>0</v>
      </c>
    </row>
    <row r="127" spans="2:14" s="159" customFormat="1" x14ac:dyDescent="0.25">
      <c r="B127" s="11">
        <v>43078</v>
      </c>
      <c r="C127" s="220" t="s">
        <v>34</v>
      </c>
      <c r="D127" s="118"/>
      <c r="E127" s="60"/>
      <c r="F127" s="80"/>
      <c r="G127" s="80"/>
      <c r="H127" s="80"/>
      <c r="I127" s="80">
        <v>2800</v>
      </c>
      <c r="J127" s="80"/>
      <c r="K127" s="60">
        <f t="shared" si="5"/>
        <v>852612.66999999993</v>
      </c>
      <c r="L127" s="60">
        <v>17.48</v>
      </c>
      <c r="M127" s="54">
        <f t="shared" si="3"/>
        <v>160.18306636155606</v>
      </c>
      <c r="N127" s="54">
        <f t="shared" si="4"/>
        <v>0</v>
      </c>
    </row>
    <row r="128" spans="2:14" s="159" customFormat="1" x14ac:dyDescent="0.25">
      <c r="B128" s="11">
        <v>43078</v>
      </c>
      <c r="C128" s="220" t="s">
        <v>603</v>
      </c>
      <c r="D128" s="118"/>
      <c r="E128" s="60"/>
      <c r="F128" s="80"/>
      <c r="G128" s="80"/>
      <c r="H128" s="80">
        <v>100000</v>
      </c>
      <c r="I128" s="80"/>
      <c r="J128" s="80"/>
      <c r="K128" s="60">
        <f t="shared" si="5"/>
        <v>752612.66999999993</v>
      </c>
      <c r="L128" s="60">
        <v>17.48</v>
      </c>
      <c r="M128" s="54">
        <f t="shared" si="3"/>
        <v>5720.8237986270024</v>
      </c>
      <c r="N128" s="54">
        <f t="shared" si="4"/>
        <v>0</v>
      </c>
    </row>
    <row r="129" spans="2:14" s="159" customFormat="1" x14ac:dyDescent="0.25">
      <c r="B129" s="11">
        <v>43078</v>
      </c>
      <c r="C129" s="220" t="s">
        <v>27</v>
      </c>
      <c r="D129" s="118"/>
      <c r="E129" s="60"/>
      <c r="F129" s="80"/>
      <c r="G129" s="80"/>
      <c r="H129" s="80"/>
      <c r="I129" s="80"/>
      <c r="J129" s="80">
        <v>9000</v>
      </c>
      <c r="K129" s="60">
        <f t="shared" si="5"/>
        <v>743612.66999999993</v>
      </c>
      <c r="L129" s="60">
        <v>17.48</v>
      </c>
      <c r="M129" s="54">
        <f t="shared" si="3"/>
        <v>0</v>
      </c>
      <c r="N129" s="54">
        <f t="shared" si="4"/>
        <v>514.87414187643014</v>
      </c>
    </row>
    <row r="130" spans="2:14" s="159" customFormat="1" x14ac:dyDescent="0.25">
      <c r="B130" s="11">
        <v>43078</v>
      </c>
      <c r="C130" s="220" t="s">
        <v>338</v>
      </c>
      <c r="D130" s="118"/>
      <c r="E130" s="60"/>
      <c r="F130" s="80"/>
      <c r="G130" s="80">
        <v>77400</v>
      </c>
      <c r="H130" s="80"/>
      <c r="I130" s="80"/>
      <c r="J130" s="80"/>
      <c r="K130" s="60">
        <f t="shared" si="5"/>
        <v>666212.66999999993</v>
      </c>
      <c r="L130" s="60">
        <v>17.48</v>
      </c>
      <c r="M130" s="54">
        <f t="shared" si="3"/>
        <v>4427.9176201372993</v>
      </c>
      <c r="N130" s="54">
        <f t="shared" si="4"/>
        <v>0</v>
      </c>
    </row>
    <row r="131" spans="2:14" s="159" customFormat="1" x14ac:dyDescent="0.25">
      <c r="B131" s="11">
        <v>43078</v>
      </c>
      <c r="C131" s="220" t="s">
        <v>609</v>
      </c>
      <c r="D131" s="118"/>
      <c r="E131" s="60"/>
      <c r="F131" s="80"/>
      <c r="G131" s="80"/>
      <c r="H131" s="80"/>
      <c r="I131" s="80"/>
      <c r="J131" s="80">
        <v>5000</v>
      </c>
      <c r="K131" s="60">
        <f t="shared" si="5"/>
        <v>661212.66999999993</v>
      </c>
      <c r="L131" s="60">
        <v>17.48</v>
      </c>
      <c r="M131" s="54">
        <f t="shared" si="3"/>
        <v>0</v>
      </c>
      <c r="N131" s="54">
        <f t="shared" si="4"/>
        <v>286.04118993135012</v>
      </c>
    </row>
    <row r="132" spans="2:14" s="159" customFormat="1" x14ac:dyDescent="0.25">
      <c r="B132" s="11">
        <v>43078</v>
      </c>
      <c r="C132" s="220" t="s">
        <v>610</v>
      </c>
      <c r="D132" s="118"/>
      <c r="E132" s="60"/>
      <c r="F132" s="80"/>
      <c r="G132" s="80">
        <v>3000</v>
      </c>
      <c r="H132" s="80"/>
      <c r="I132" s="80"/>
      <c r="J132" s="80"/>
      <c r="K132" s="60">
        <f t="shared" si="5"/>
        <v>658212.66999999993</v>
      </c>
      <c r="L132" s="60">
        <v>17.48</v>
      </c>
      <c r="M132" s="54">
        <f t="shared" si="3"/>
        <v>171.62471395881008</v>
      </c>
      <c r="N132" s="54">
        <f t="shared" si="4"/>
        <v>0</v>
      </c>
    </row>
    <row r="133" spans="2:14" s="159" customFormat="1" x14ac:dyDescent="0.25">
      <c r="B133" s="11">
        <v>43085</v>
      </c>
      <c r="C133" s="5" t="s">
        <v>182</v>
      </c>
      <c r="D133" s="118"/>
      <c r="E133" s="60"/>
      <c r="F133" s="80"/>
      <c r="G133" s="80">
        <v>12570</v>
      </c>
      <c r="H133" s="80"/>
      <c r="I133" s="80"/>
      <c r="J133" s="80"/>
      <c r="K133" s="60">
        <f t="shared" si="5"/>
        <v>645642.66999999993</v>
      </c>
      <c r="L133" s="60">
        <v>17.690000000000001</v>
      </c>
      <c r="M133" s="54">
        <f t="shared" si="3"/>
        <v>710.57094403617862</v>
      </c>
      <c r="N133" s="54">
        <f t="shared" si="4"/>
        <v>0</v>
      </c>
    </row>
    <row r="134" spans="2:14" s="159" customFormat="1" x14ac:dyDescent="0.25">
      <c r="B134" s="11">
        <v>43085</v>
      </c>
      <c r="C134" s="5" t="s">
        <v>14</v>
      </c>
      <c r="D134" s="118"/>
      <c r="E134" s="60"/>
      <c r="F134" s="80"/>
      <c r="G134" s="80"/>
      <c r="H134" s="80"/>
      <c r="I134" s="80">
        <v>6000</v>
      </c>
      <c r="J134" s="80"/>
      <c r="K134" s="60">
        <f t="shared" si="5"/>
        <v>639642.66999999993</v>
      </c>
      <c r="L134" s="60">
        <v>17.690000000000001</v>
      </c>
      <c r="M134" s="54">
        <f t="shared" ref="M134:M183" si="6">(G134+H134+I134)/L134</f>
        <v>339.17467495760314</v>
      </c>
      <c r="N134" s="54">
        <f t="shared" ref="N134:N183" si="7">+J134/L134</f>
        <v>0</v>
      </c>
    </row>
    <row r="135" spans="2:14" s="188" customFormat="1" x14ac:dyDescent="0.25">
      <c r="B135" s="11">
        <v>43092</v>
      </c>
      <c r="C135" s="5" t="s">
        <v>632</v>
      </c>
      <c r="D135" s="118"/>
      <c r="E135" s="60"/>
      <c r="F135" s="80"/>
      <c r="G135" s="80">
        <v>68969</v>
      </c>
      <c r="H135" s="80"/>
      <c r="I135" s="80"/>
      <c r="J135" s="80"/>
      <c r="K135" s="60">
        <f t="shared" si="5"/>
        <v>570673.66999999993</v>
      </c>
      <c r="L135" s="60">
        <v>18.07</v>
      </c>
      <c r="M135" s="54">
        <f t="shared" si="6"/>
        <v>3816.7681239623685</v>
      </c>
      <c r="N135" s="54">
        <f t="shared" si="7"/>
        <v>0</v>
      </c>
    </row>
    <row r="136" spans="2:14" s="188" customFormat="1" x14ac:dyDescent="0.25">
      <c r="B136" s="11">
        <v>43092</v>
      </c>
      <c r="C136" s="5" t="s">
        <v>633</v>
      </c>
      <c r="D136" s="118"/>
      <c r="E136" s="60"/>
      <c r="F136" s="80"/>
      <c r="G136" s="80"/>
      <c r="H136" s="80">
        <v>165000</v>
      </c>
      <c r="I136" s="80"/>
      <c r="J136" s="80"/>
      <c r="K136" s="60">
        <f t="shared" ref="K136:K452" si="8">+K135+F136-G136-J136-H136-I136</f>
        <v>405673.66999999993</v>
      </c>
      <c r="L136" s="60">
        <v>18.07</v>
      </c>
      <c r="M136" s="54">
        <f t="shared" si="6"/>
        <v>9131.1566131710024</v>
      </c>
      <c r="N136" s="54">
        <f t="shared" si="7"/>
        <v>0</v>
      </c>
    </row>
    <row r="137" spans="2:14" s="188" customFormat="1" x14ac:dyDescent="0.25">
      <c r="B137" s="11">
        <v>43092</v>
      </c>
      <c r="C137" s="5" t="s">
        <v>634</v>
      </c>
      <c r="D137" s="118"/>
      <c r="E137" s="60"/>
      <c r="F137" s="80"/>
      <c r="G137" s="80">
        <v>15000</v>
      </c>
      <c r="H137" s="80"/>
      <c r="I137" s="80"/>
      <c r="J137" s="80"/>
      <c r="K137" s="60">
        <f t="shared" si="8"/>
        <v>390673.66999999993</v>
      </c>
      <c r="L137" s="60">
        <v>18.07</v>
      </c>
      <c r="M137" s="54">
        <f t="shared" si="6"/>
        <v>830.10514665190919</v>
      </c>
      <c r="N137" s="54">
        <f t="shared" si="7"/>
        <v>0</v>
      </c>
    </row>
    <row r="138" spans="2:14" s="188" customFormat="1" x14ac:dyDescent="0.25">
      <c r="B138" s="11">
        <v>43099</v>
      </c>
      <c r="C138" s="172" t="s">
        <v>246</v>
      </c>
      <c r="D138" s="118"/>
      <c r="E138" s="60"/>
      <c r="F138" s="80"/>
      <c r="G138" s="80">
        <v>77400</v>
      </c>
      <c r="H138" s="80"/>
      <c r="I138" s="80"/>
      <c r="J138" s="80"/>
      <c r="K138" s="60">
        <f t="shared" si="8"/>
        <v>313273.66999999993</v>
      </c>
      <c r="L138" s="60">
        <v>18.88</v>
      </c>
      <c r="M138" s="54">
        <f t="shared" si="6"/>
        <v>4099.5762711864409</v>
      </c>
      <c r="N138" s="54">
        <f t="shared" si="7"/>
        <v>0</v>
      </c>
    </row>
    <row r="139" spans="2:14" s="188" customFormat="1" x14ac:dyDescent="0.25">
      <c r="B139" s="11">
        <v>43099</v>
      </c>
      <c r="C139" s="172" t="s">
        <v>34</v>
      </c>
      <c r="D139" s="118"/>
      <c r="E139" s="60"/>
      <c r="F139" s="80"/>
      <c r="G139" s="80"/>
      <c r="H139" s="80"/>
      <c r="I139" s="80">
        <v>7000</v>
      </c>
      <c r="J139" s="80"/>
      <c r="K139" s="60">
        <f t="shared" si="8"/>
        <v>306273.66999999993</v>
      </c>
      <c r="L139" s="60">
        <v>18.88</v>
      </c>
      <c r="M139" s="54">
        <f t="shared" si="6"/>
        <v>370.76271186440681</v>
      </c>
      <c r="N139" s="54">
        <f t="shared" si="7"/>
        <v>0</v>
      </c>
    </row>
    <row r="140" spans="2:14" s="188" customFormat="1" x14ac:dyDescent="0.25">
      <c r="B140" s="11">
        <v>43106</v>
      </c>
      <c r="C140" s="5" t="s">
        <v>27</v>
      </c>
      <c r="D140" s="118"/>
      <c r="E140" s="60"/>
      <c r="F140" s="80"/>
      <c r="G140" s="80"/>
      <c r="H140" s="80"/>
      <c r="I140" s="80"/>
      <c r="J140" s="80">
        <v>9000</v>
      </c>
      <c r="K140" s="60">
        <f t="shared" si="8"/>
        <v>297273.66999999993</v>
      </c>
      <c r="L140" s="60">
        <v>19.05</v>
      </c>
      <c r="M140" s="54">
        <f t="shared" si="6"/>
        <v>0</v>
      </c>
      <c r="N140" s="54">
        <f t="shared" si="7"/>
        <v>472.44094488188972</v>
      </c>
    </row>
    <row r="141" spans="2:14" s="188" customFormat="1" x14ac:dyDescent="0.25">
      <c r="B141" s="11">
        <v>43106</v>
      </c>
      <c r="C141" s="5" t="s">
        <v>36</v>
      </c>
      <c r="D141" s="118"/>
      <c r="E141" s="60"/>
      <c r="F141" s="80"/>
      <c r="G141" s="80">
        <v>5466</v>
      </c>
      <c r="H141" s="80"/>
      <c r="I141" s="80"/>
      <c r="J141" s="80"/>
      <c r="K141" s="60">
        <f t="shared" si="8"/>
        <v>291807.66999999993</v>
      </c>
      <c r="L141" s="60">
        <v>19.05</v>
      </c>
      <c r="M141" s="54">
        <f t="shared" si="6"/>
        <v>286.92913385826773</v>
      </c>
      <c r="N141" s="54">
        <f t="shared" si="7"/>
        <v>0</v>
      </c>
    </row>
    <row r="142" spans="2:14" s="188" customFormat="1" x14ac:dyDescent="0.25">
      <c r="B142" s="11">
        <v>43106</v>
      </c>
      <c r="C142" s="5" t="s">
        <v>75</v>
      </c>
      <c r="D142" s="118"/>
      <c r="E142" s="60"/>
      <c r="F142" s="80"/>
      <c r="G142" s="80">
        <v>1800</v>
      </c>
      <c r="H142" s="80"/>
      <c r="I142" s="80"/>
      <c r="J142" s="80"/>
      <c r="K142" s="60">
        <f t="shared" si="8"/>
        <v>290007.66999999993</v>
      </c>
      <c r="L142" s="60">
        <v>19.05</v>
      </c>
      <c r="M142" s="54">
        <f t="shared" si="6"/>
        <v>94.488188976377955</v>
      </c>
      <c r="N142" s="54">
        <f t="shared" si="7"/>
        <v>0</v>
      </c>
    </row>
    <row r="143" spans="2:14" s="188" customFormat="1" x14ac:dyDescent="0.25">
      <c r="B143" s="11">
        <v>43106</v>
      </c>
      <c r="C143" s="5" t="s">
        <v>34</v>
      </c>
      <c r="D143" s="118"/>
      <c r="E143" s="60"/>
      <c r="F143" s="80"/>
      <c r="G143" s="80"/>
      <c r="H143" s="80"/>
      <c r="I143" s="80">
        <v>5200</v>
      </c>
      <c r="J143" s="80"/>
      <c r="K143" s="60">
        <f t="shared" si="8"/>
        <v>284807.66999999993</v>
      </c>
      <c r="L143" s="60">
        <v>19.05</v>
      </c>
      <c r="M143" s="54">
        <f t="shared" si="6"/>
        <v>272.96587926509187</v>
      </c>
      <c r="N143" s="54">
        <f t="shared" si="7"/>
        <v>0</v>
      </c>
    </row>
    <row r="144" spans="2:14" s="188" customFormat="1" x14ac:dyDescent="0.25">
      <c r="B144" s="11">
        <v>43106</v>
      </c>
      <c r="C144" s="5" t="s">
        <v>662</v>
      </c>
      <c r="D144" s="118"/>
      <c r="E144" s="60"/>
      <c r="F144" s="80"/>
      <c r="G144" s="80">
        <v>124221</v>
      </c>
      <c r="H144" s="80"/>
      <c r="I144" s="80"/>
      <c r="J144" s="80"/>
      <c r="K144" s="60">
        <f t="shared" si="8"/>
        <v>160586.66999999993</v>
      </c>
      <c r="L144" s="60">
        <v>19.05</v>
      </c>
      <c r="M144" s="54">
        <f t="shared" si="6"/>
        <v>6520.787401574803</v>
      </c>
      <c r="N144" s="54">
        <f t="shared" si="7"/>
        <v>0</v>
      </c>
    </row>
    <row r="145" spans="2:14" s="188" customFormat="1" x14ac:dyDescent="0.25">
      <c r="B145" s="11">
        <v>43120</v>
      </c>
      <c r="C145" s="110" t="s">
        <v>598</v>
      </c>
      <c r="D145" s="118"/>
      <c r="E145" s="60"/>
      <c r="F145" s="80"/>
      <c r="G145" s="80"/>
      <c r="H145" s="80">
        <v>160000</v>
      </c>
      <c r="I145" s="80"/>
      <c r="J145" s="80"/>
      <c r="K145" s="60">
        <f t="shared" si="8"/>
        <v>586.66999999992549</v>
      </c>
      <c r="L145" s="60">
        <v>19.29</v>
      </c>
      <c r="M145" s="54">
        <f t="shared" si="6"/>
        <v>8294.4530844997407</v>
      </c>
      <c r="N145" s="54">
        <f t="shared" si="7"/>
        <v>0</v>
      </c>
    </row>
    <row r="146" spans="2:14" s="188" customFormat="1" x14ac:dyDescent="0.25">
      <c r="B146" s="11">
        <v>43130</v>
      </c>
      <c r="C146" s="5" t="s">
        <v>712</v>
      </c>
      <c r="D146" s="118"/>
      <c r="E146" s="60"/>
      <c r="F146" s="80"/>
      <c r="G146" s="80"/>
      <c r="H146" s="80"/>
      <c r="I146" s="80"/>
      <c r="J146" s="80">
        <v>5000</v>
      </c>
      <c r="K146" s="60">
        <f t="shared" si="8"/>
        <v>-4413.3300000000745</v>
      </c>
      <c r="L146" s="60">
        <v>19.63</v>
      </c>
      <c r="M146" s="54">
        <f t="shared" si="6"/>
        <v>0</v>
      </c>
      <c r="N146" s="54">
        <f t="shared" si="7"/>
        <v>254.71217524197658</v>
      </c>
    </row>
    <row r="147" spans="2:14" s="188" customFormat="1" x14ac:dyDescent="0.25">
      <c r="B147" s="11">
        <v>43130</v>
      </c>
      <c r="C147" s="5" t="s">
        <v>716</v>
      </c>
      <c r="D147" s="118"/>
      <c r="E147" s="60"/>
      <c r="F147" s="80"/>
      <c r="G147" s="80">
        <v>27176</v>
      </c>
      <c r="H147" s="80"/>
      <c r="I147" s="80"/>
      <c r="J147" s="80"/>
      <c r="K147" s="60">
        <f t="shared" si="8"/>
        <v>-31589.330000000075</v>
      </c>
      <c r="L147" s="60">
        <v>19.63</v>
      </c>
      <c r="M147" s="54">
        <f t="shared" si="6"/>
        <v>1384.4116148751912</v>
      </c>
      <c r="N147" s="54">
        <f t="shared" si="7"/>
        <v>0</v>
      </c>
    </row>
    <row r="148" spans="2:14" s="188" customFormat="1" x14ac:dyDescent="0.25">
      <c r="B148" s="11">
        <v>43130</v>
      </c>
      <c r="C148" s="5" t="s">
        <v>716</v>
      </c>
      <c r="D148" s="118"/>
      <c r="E148" s="60"/>
      <c r="F148" s="80"/>
      <c r="G148" s="80">
        <v>17218</v>
      </c>
      <c r="H148" s="80"/>
      <c r="I148" s="80"/>
      <c r="J148" s="80"/>
      <c r="K148" s="60">
        <f t="shared" si="8"/>
        <v>-48807.330000000075</v>
      </c>
      <c r="L148" s="60">
        <v>19.63</v>
      </c>
      <c r="M148" s="54">
        <f t="shared" si="6"/>
        <v>877.1268466632705</v>
      </c>
      <c r="N148" s="54">
        <f t="shared" si="7"/>
        <v>0</v>
      </c>
    </row>
    <row r="149" spans="2:14" s="188" customFormat="1" x14ac:dyDescent="0.25">
      <c r="B149" s="11">
        <v>43130</v>
      </c>
      <c r="C149" s="5" t="s">
        <v>687</v>
      </c>
      <c r="D149" s="118"/>
      <c r="E149" s="60"/>
      <c r="F149" s="80"/>
      <c r="G149" s="80"/>
      <c r="H149" s="80"/>
      <c r="I149" s="80">
        <v>2600</v>
      </c>
      <c r="J149" s="80"/>
      <c r="K149" s="60">
        <f t="shared" si="8"/>
        <v>-51407.330000000075</v>
      </c>
      <c r="L149" s="60">
        <v>19.63</v>
      </c>
      <c r="M149" s="54">
        <f t="shared" si="6"/>
        <v>132.45033112582783</v>
      </c>
      <c r="N149" s="54">
        <f t="shared" si="7"/>
        <v>0</v>
      </c>
    </row>
    <row r="150" spans="2:14" s="188" customFormat="1" x14ac:dyDescent="0.25">
      <c r="B150" s="11">
        <v>43130</v>
      </c>
      <c r="C150" s="5" t="s">
        <v>717</v>
      </c>
      <c r="D150" s="118"/>
      <c r="E150" s="60"/>
      <c r="F150" s="80"/>
      <c r="G150" s="80">
        <v>35870</v>
      </c>
      <c r="H150" s="80"/>
      <c r="I150" s="80"/>
      <c r="J150" s="80"/>
      <c r="K150" s="60">
        <f t="shared" si="8"/>
        <v>-87277.330000000075</v>
      </c>
      <c r="L150" s="60">
        <v>19.63</v>
      </c>
      <c r="M150" s="54">
        <f t="shared" si="6"/>
        <v>1827.3051451859401</v>
      </c>
      <c r="N150" s="54">
        <f t="shared" si="7"/>
        <v>0</v>
      </c>
    </row>
    <row r="151" spans="2:14" s="188" customFormat="1" x14ac:dyDescent="0.25">
      <c r="B151" s="11">
        <v>43134</v>
      </c>
      <c r="C151" s="5" t="s">
        <v>177</v>
      </c>
      <c r="D151" s="118"/>
      <c r="E151" s="60"/>
      <c r="F151" s="80"/>
      <c r="G151" s="80">
        <v>129800</v>
      </c>
      <c r="H151" s="80"/>
      <c r="I151" s="80"/>
      <c r="J151" s="80"/>
      <c r="K151" s="60">
        <f t="shared" si="8"/>
        <v>-217077.33000000007</v>
      </c>
      <c r="L151" s="60">
        <v>19.579999999999998</v>
      </c>
      <c r="M151" s="54">
        <f t="shared" si="6"/>
        <v>6629.213483146068</v>
      </c>
      <c r="N151" s="54">
        <f t="shared" si="7"/>
        <v>0</v>
      </c>
    </row>
    <row r="152" spans="2:14" s="188" customFormat="1" x14ac:dyDescent="0.25">
      <c r="B152" s="11">
        <v>43134</v>
      </c>
      <c r="C152" s="5" t="s">
        <v>736</v>
      </c>
      <c r="D152" s="118"/>
      <c r="E152" s="60"/>
      <c r="F152" s="80"/>
      <c r="G152" s="80">
        <v>132490</v>
      </c>
      <c r="H152" s="80"/>
      <c r="I152" s="80"/>
      <c r="J152" s="80"/>
      <c r="K152" s="60">
        <f t="shared" si="8"/>
        <v>-349567.33000000007</v>
      </c>
      <c r="L152" s="60">
        <v>19.579999999999998</v>
      </c>
      <c r="M152" s="54">
        <f t="shared" si="6"/>
        <v>6766.5985699693574</v>
      </c>
      <c r="N152" s="54">
        <f t="shared" si="7"/>
        <v>0</v>
      </c>
    </row>
    <row r="153" spans="2:14" s="188" customFormat="1" x14ac:dyDescent="0.25">
      <c r="B153" s="11">
        <v>43134</v>
      </c>
      <c r="C153" s="5" t="s">
        <v>737</v>
      </c>
      <c r="D153" s="118"/>
      <c r="E153" s="60"/>
      <c r="F153" s="80"/>
      <c r="G153" s="80">
        <v>450</v>
      </c>
      <c r="H153" s="80"/>
      <c r="I153" s="80"/>
      <c r="J153" s="80"/>
      <c r="K153" s="60">
        <f t="shared" si="8"/>
        <v>-350017.33000000007</v>
      </c>
      <c r="L153" s="60">
        <v>19.579999999999998</v>
      </c>
      <c r="M153" s="54">
        <f t="shared" si="6"/>
        <v>22.982635342185905</v>
      </c>
      <c r="N153" s="54">
        <f t="shared" si="7"/>
        <v>0</v>
      </c>
    </row>
    <row r="154" spans="2:14" s="188" customFormat="1" x14ac:dyDescent="0.25">
      <c r="B154" s="11">
        <v>43134</v>
      </c>
      <c r="C154" s="5" t="s">
        <v>738</v>
      </c>
      <c r="D154" s="118"/>
      <c r="E154" s="60"/>
      <c r="F154" s="80"/>
      <c r="G154" s="80"/>
      <c r="H154" s="80"/>
      <c r="I154" s="80"/>
      <c r="J154" s="80">
        <v>5000</v>
      </c>
      <c r="K154" s="60">
        <f t="shared" si="8"/>
        <v>-355017.33000000007</v>
      </c>
      <c r="L154" s="60">
        <v>19.579999999999998</v>
      </c>
      <c r="M154" s="54">
        <f t="shared" si="6"/>
        <v>0</v>
      </c>
      <c r="N154" s="54">
        <f t="shared" si="7"/>
        <v>255.36261491317674</v>
      </c>
    </row>
    <row r="155" spans="2:14" s="188" customFormat="1" x14ac:dyDescent="0.25">
      <c r="B155" s="11">
        <v>43134</v>
      </c>
      <c r="C155" s="5" t="s">
        <v>739</v>
      </c>
      <c r="D155" s="118"/>
      <c r="E155" s="60"/>
      <c r="F155" s="80"/>
      <c r="G155" s="80">
        <v>5000</v>
      </c>
      <c r="H155" s="80"/>
      <c r="I155" s="80"/>
      <c r="J155" s="80"/>
      <c r="K155" s="60">
        <f t="shared" si="8"/>
        <v>-360017.33000000007</v>
      </c>
      <c r="L155" s="60">
        <v>19.579999999999998</v>
      </c>
      <c r="M155" s="54">
        <f t="shared" si="6"/>
        <v>255.36261491317674</v>
      </c>
      <c r="N155" s="54">
        <f t="shared" si="7"/>
        <v>0</v>
      </c>
    </row>
    <row r="156" spans="2:14" s="188" customFormat="1" x14ac:dyDescent="0.25">
      <c r="B156" s="11">
        <v>43152</v>
      </c>
      <c r="C156" s="5" t="s">
        <v>759</v>
      </c>
      <c r="D156" s="118"/>
      <c r="E156" s="60"/>
      <c r="F156" s="80"/>
      <c r="G156" s="80"/>
      <c r="H156" s="80"/>
      <c r="I156" s="80">
        <v>3900</v>
      </c>
      <c r="J156" s="80"/>
      <c r="K156" s="60">
        <f t="shared" si="8"/>
        <v>-363917.33000000007</v>
      </c>
      <c r="L156" s="60">
        <v>19.75</v>
      </c>
      <c r="M156" s="54">
        <f t="shared" si="6"/>
        <v>197.46835443037975</v>
      </c>
      <c r="N156" s="54">
        <f t="shared" si="7"/>
        <v>0</v>
      </c>
    </row>
    <row r="157" spans="2:14" s="159" customFormat="1" x14ac:dyDescent="0.25">
      <c r="B157" s="11">
        <v>43152</v>
      </c>
      <c r="C157" s="5" t="s">
        <v>745</v>
      </c>
      <c r="D157" s="118"/>
      <c r="E157" s="60"/>
      <c r="F157" s="80"/>
      <c r="G157" s="80"/>
      <c r="H157" s="80"/>
      <c r="I157" s="80"/>
      <c r="J157" s="80">
        <v>9000</v>
      </c>
      <c r="K157" s="60">
        <f t="shared" si="8"/>
        <v>-372917.33000000007</v>
      </c>
      <c r="L157" s="60">
        <v>19.75</v>
      </c>
      <c r="M157" s="54">
        <f t="shared" si="6"/>
        <v>0</v>
      </c>
      <c r="N157" s="54">
        <f t="shared" si="7"/>
        <v>455.69620253164555</v>
      </c>
    </row>
    <row r="158" spans="2:14" s="159" customFormat="1" x14ac:dyDescent="0.25">
      <c r="B158" s="11">
        <v>43152</v>
      </c>
      <c r="C158" s="5" t="s">
        <v>760</v>
      </c>
      <c r="D158" s="118"/>
      <c r="E158" s="60"/>
      <c r="F158" s="80"/>
      <c r="G158" s="80"/>
      <c r="H158" s="80">
        <v>180000</v>
      </c>
      <c r="I158" s="80"/>
      <c r="J158" s="80"/>
      <c r="K158" s="60">
        <f t="shared" si="8"/>
        <v>-552917.33000000007</v>
      </c>
      <c r="L158" s="60">
        <v>19.75</v>
      </c>
      <c r="M158" s="54">
        <f t="shared" si="6"/>
        <v>9113.9240506329115</v>
      </c>
      <c r="N158" s="54">
        <f t="shared" si="7"/>
        <v>0</v>
      </c>
    </row>
    <row r="159" spans="2:14" s="188" customFormat="1" x14ac:dyDescent="0.25">
      <c r="B159" s="11">
        <v>43161</v>
      </c>
      <c r="C159" s="5" t="s">
        <v>338</v>
      </c>
      <c r="D159" s="118"/>
      <c r="E159" s="60"/>
      <c r="F159" s="80"/>
      <c r="G159" s="80">
        <v>45220</v>
      </c>
      <c r="H159" s="80"/>
      <c r="I159" s="80"/>
      <c r="J159" s="80"/>
      <c r="K159" s="60">
        <f t="shared" si="8"/>
        <v>-598137.33000000007</v>
      </c>
      <c r="L159" s="60">
        <v>19.8</v>
      </c>
      <c r="M159" s="54">
        <f t="shared" si="6"/>
        <v>2283.8383838383838</v>
      </c>
      <c r="N159" s="54">
        <f t="shared" si="7"/>
        <v>0</v>
      </c>
    </row>
    <row r="160" spans="2:14" s="188" customFormat="1" x14ac:dyDescent="0.25">
      <c r="B160" s="11">
        <v>43161</v>
      </c>
      <c r="C160" s="5" t="s">
        <v>781</v>
      </c>
      <c r="D160" s="118"/>
      <c r="E160" s="60"/>
      <c r="F160" s="80"/>
      <c r="G160" s="80"/>
      <c r="H160" s="80">
        <v>100000</v>
      </c>
      <c r="I160" s="80"/>
      <c r="J160" s="80"/>
      <c r="K160" s="60">
        <f t="shared" si="8"/>
        <v>-698137.33000000007</v>
      </c>
      <c r="L160" s="60">
        <v>19.8</v>
      </c>
      <c r="M160" s="54">
        <f t="shared" si="6"/>
        <v>5050.5050505050503</v>
      </c>
      <c r="N160" s="54">
        <f t="shared" si="7"/>
        <v>0</v>
      </c>
    </row>
    <row r="161" spans="2:14" s="188" customFormat="1" x14ac:dyDescent="0.25">
      <c r="B161" s="11">
        <v>43161</v>
      </c>
      <c r="C161" s="5" t="s">
        <v>48</v>
      </c>
      <c r="D161" s="118"/>
      <c r="E161" s="60"/>
      <c r="F161" s="80"/>
      <c r="G161" s="80">
        <v>6000</v>
      </c>
      <c r="H161" s="80"/>
      <c r="I161" s="80"/>
      <c r="J161" s="80"/>
      <c r="K161" s="60">
        <f t="shared" si="8"/>
        <v>-704137.33000000007</v>
      </c>
      <c r="L161" s="60">
        <v>19.8</v>
      </c>
      <c r="M161" s="54">
        <f t="shared" si="6"/>
        <v>303.030303030303</v>
      </c>
      <c r="N161" s="54">
        <f t="shared" si="7"/>
        <v>0</v>
      </c>
    </row>
    <row r="162" spans="2:14" s="188" customFormat="1" x14ac:dyDescent="0.25">
      <c r="B162" s="11">
        <v>43161</v>
      </c>
      <c r="C162" s="5" t="s">
        <v>782</v>
      </c>
      <c r="D162" s="118"/>
      <c r="E162" s="60"/>
      <c r="F162" s="80"/>
      <c r="G162" s="80">
        <v>31976</v>
      </c>
      <c r="H162" s="80"/>
      <c r="I162" s="80"/>
      <c r="J162" s="80"/>
      <c r="K162" s="60">
        <f t="shared" si="8"/>
        <v>-736113.33000000007</v>
      </c>
      <c r="L162" s="60">
        <v>19.8</v>
      </c>
      <c r="M162" s="54">
        <f t="shared" si="6"/>
        <v>1614.9494949494949</v>
      </c>
      <c r="N162" s="54">
        <f t="shared" si="7"/>
        <v>0</v>
      </c>
    </row>
    <row r="163" spans="2:14" s="188" customFormat="1" x14ac:dyDescent="0.25">
      <c r="B163" s="11">
        <v>43161</v>
      </c>
      <c r="C163" s="5" t="s">
        <v>615</v>
      </c>
      <c r="D163" s="118"/>
      <c r="E163" s="60"/>
      <c r="F163" s="80"/>
      <c r="G163" s="80">
        <v>448</v>
      </c>
      <c r="H163" s="80"/>
      <c r="I163" s="80"/>
      <c r="J163" s="80"/>
      <c r="K163" s="60">
        <f t="shared" si="8"/>
        <v>-736561.33000000007</v>
      </c>
      <c r="L163" s="60">
        <v>19.8</v>
      </c>
      <c r="M163" s="54">
        <f t="shared" si="6"/>
        <v>22.626262626262626</v>
      </c>
      <c r="N163" s="54">
        <f t="shared" si="7"/>
        <v>0</v>
      </c>
    </row>
    <row r="164" spans="2:14" s="188" customFormat="1" x14ac:dyDescent="0.25">
      <c r="B164" s="11">
        <v>43161</v>
      </c>
      <c r="C164" s="5" t="s">
        <v>615</v>
      </c>
      <c r="D164" s="118"/>
      <c r="E164" s="60"/>
      <c r="F164" s="80"/>
      <c r="G164" s="80">
        <v>4012</v>
      </c>
      <c r="H164" s="80"/>
      <c r="I164" s="80"/>
      <c r="J164" s="80"/>
      <c r="K164" s="60">
        <f t="shared" si="8"/>
        <v>-740573.33000000007</v>
      </c>
      <c r="L164" s="60">
        <v>19.8</v>
      </c>
      <c r="M164" s="54">
        <f t="shared" si="6"/>
        <v>202.62626262626262</v>
      </c>
      <c r="N164" s="54">
        <f t="shared" si="7"/>
        <v>0</v>
      </c>
    </row>
    <row r="165" spans="2:14" s="188" customFormat="1" x14ac:dyDescent="0.25">
      <c r="B165" s="11">
        <v>43161</v>
      </c>
      <c r="C165" s="5" t="s">
        <v>783</v>
      </c>
      <c r="D165" s="118"/>
      <c r="E165" s="60"/>
      <c r="F165" s="80"/>
      <c r="G165" s="80">
        <v>67041</v>
      </c>
      <c r="H165" s="80"/>
      <c r="I165" s="80"/>
      <c r="J165" s="80"/>
      <c r="K165" s="60">
        <f t="shared" si="8"/>
        <v>-807614.33000000007</v>
      </c>
      <c r="L165" s="60">
        <v>19.8</v>
      </c>
      <c r="M165" s="54">
        <f t="shared" si="6"/>
        <v>3385.909090909091</v>
      </c>
      <c r="N165" s="54">
        <f t="shared" si="7"/>
        <v>0</v>
      </c>
    </row>
    <row r="166" spans="2:14" s="188" customFormat="1" x14ac:dyDescent="0.25">
      <c r="B166" s="11">
        <v>43169</v>
      </c>
      <c r="C166" s="5" t="s">
        <v>65</v>
      </c>
      <c r="D166" s="118"/>
      <c r="E166" s="60"/>
      <c r="F166" s="80"/>
      <c r="G166" s="80">
        <v>67859</v>
      </c>
      <c r="H166" s="80"/>
      <c r="I166" s="80"/>
      <c r="J166" s="80"/>
      <c r="K166" s="60">
        <f t="shared" si="8"/>
        <v>-875473.33000000007</v>
      </c>
      <c r="L166" s="60">
        <v>20.3</v>
      </c>
      <c r="M166" s="54">
        <f t="shared" si="6"/>
        <v>3342.807881773399</v>
      </c>
      <c r="N166" s="54">
        <f t="shared" si="7"/>
        <v>0</v>
      </c>
    </row>
    <row r="167" spans="2:14" s="188" customFormat="1" x14ac:dyDescent="0.25">
      <c r="B167" s="11">
        <v>43169</v>
      </c>
      <c r="C167" s="5" t="s">
        <v>801</v>
      </c>
      <c r="D167" s="118"/>
      <c r="E167" s="60"/>
      <c r="F167" s="80"/>
      <c r="G167" s="80">
        <v>33520</v>
      </c>
      <c r="H167" s="80"/>
      <c r="I167" s="80"/>
      <c r="J167" s="80"/>
      <c r="K167" s="60">
        <f t="shared" si="8"/>
        <v>-908993.33000000007</v>
      </c>
      <c r="L167" s="60">
        <v>20.3</v>
      </c>
      <c r="M167" s="54">
        <f t="shared" si="6"/>
        <v>1651.231527093596</v>
      </c>
      <c r="N167" s="54">
        <f t="shared" si="7"/>
        <v>0</v>
      </c>
    </row>
    <row r="168" spans="2:14" s="188" customFormat="1" x14ac:dyDescent="0.25">
      <c r="B168" s="11">
        <v>43169</v>
      </c>
      <c r="C168" s="5" t="s">
        <v>799</v>
      </c>
      <c r="D168" s="118"/>
      <c r="E168" s="60"/>
      <c r="F168" s="80"/>
      <c r="G168" s="80"/>
      <c r="H168" s="80">
        <v>25000</v>
      </c>
      <c r="I168" s="80"/>
      <c r="J168" s="80"/>
      <c r="K168" s="60">
        <f t="shared" si="8"/>
        <v>-933993.33000000007</v>
      </c>
      <c r="L168" s="60">
        <v>20.3</v>
      </c>
      <c r="M168" s="54">
        <f t="shared" si="6"/>
        <v>1231.5270935960591</v>
      </c>
      <c r="N168" s="54">
        <f t="shared" si="7"/>
        <v>0</v>
      </c>
    </row>
    <row r="169" spans="2:14" s="188" customFormat="1" x14ac:dyDescent="0.25">
      <c r="B169" s="11">
        <v>43169</v>
      </c>
      <c r="C169" s="5" t="s">
        <v>800</v>
      </c>
      <c r="D169" s="118"/>
      <c r="E169" s="60"/>
      <c r="F169" s="80"/>
      <c r="G169" s="80">
        <v>15000</v>
      </c>
      <c r="H169" s="80"/>
      <c r="I169" s="80"/>
      <c r="J169" s="80"/>
      <c r="K169" s="60">
        <f t="shared" si="8"/>
        <v>-948993.33000000007</v>
      </c>
      <c r="L169" s="60">
        <v>20.3</v>
      </c>
      <c r="M169" s="54">
        <f t="shared" si="6"/>
        <v>738.91625615763542</v>
      </c>
      <c r="N169" s="54">
        <f t="shared" si="7"/>
        <v>0</v>
      </c>
    </row>
    <row r="170" spans="2:14" s="188" customFormat="1" x14ac:dyDescent="0.25">
      <c r="B170" s="11">
        <v>43176</v>
      </c>
      <c r="C170" s="5" t="s">
        <v>823</v>
      </c>
      <c r="D170" s="118"/>
      <c r="E170" s="60"/>
      <c r="F170" s="80"/>
      <c r="G170" s="80">
        <v>92475</v>
      </c>
      <c r="H170" s="80"/>
      <c r="I170" s="80"/>
      <c r="J170" s="80"/>
      <c r="K170" s="60">
        <f t="shared" si="8"/>
        <v>-1041468.3300000001</v>
      </c>
      <c r="L170" s="60">
        <v>20.5</v>
      </c>
      <c r="M170" s="54">
        <f t="shared" si="6"/>
        <v>4510.9756097560976</v>
      </c>
      <c r="N170" s="54">
        <f t="shared" si="7"/>
        <v>0</v>
      </c>
    </row>
    <row r="171" spans="2:14" s="188" customFormat="1" x14ac:dyDescent="0.25">
      <c r="B171" s="11">
        <v>43176</v>
      </c>
      <c r="C171" s="5" t="s">
        <v>630</v>
      </c>
      <c r="D171" s="118"/>
      <c r="E171" s="60"/>
      <c r="F171" s="80"/>
      <c r="G171" s="80">
        <v>37900</v>
      </c>
      <c r="H171" s="80"/>
      <c r="I171" s="80"/>
      <c r="J171" s="80"/>
      <c r="K171" s="60">
        <f t="shared" si="8"/>
        <v>-1079368.33</v>
      </c>
      <c r="L171" s="60">
        <v>20.5</v>
      </c>
      <c r="M171" s="54">
        <f t="shared" si="6"/>
        <v>1848.780487804878</v>
      </c>
      <c r="N171" s="54">
        <f t="shared" si="7"/>
        <v>0</v>
      </c>
    </row>
    <row r="172" spans="2:14" s="188" customFormat="1" x14ac:dyDescent="0.25">
      <c r="B172" s="11">
        <v>43176</v>
      </c>
      <c r="C172" s="5" t="s">
        <v>824</v>
      </c>
      <c r="D172" s="118"/>
      <c r="E172" s="60"/>
      <c r="F172" s="80"/>
      <c r="G172" s="80">
        <v>29500</v>
      </c>
      <c r="H172" s="80"/>
      <c r="I172" s="80"/>
      <c r="J172" s="80"/>
      <c r="K172" s="60">
        <f t="shared" si="8"/>
        <v>-1108868.33</v>
      </c>
      <c r="L172" s="60">
        <v>20.5</v>
      </c>
      <c r="M172" s="54">
        <f t="shared" si="6"/>
        <v>1439.0243902439024</v>
      </c>
      <c r="N172" s="54">
        <f t="shared" si="7"/>
        <v>0</v>
      </c>
    </row>
    <row r="173" spans="2:14" s="188" customFormat="1" x14ac:dyDescent="0.25">
      <c r="B173" s="11">
        <v>43176</v>
      </c>
      <c r="C173" s="5" t="s">
        <v>825</v>
      </c>
      <c r="D173" s="118"/>
      <c r="E173" s="60"/>
      <c r="F173" s="80"/>
      <c r="G173" s="80">
        <v>46876</v>
      </c>
      <c r="H173" s="80"/>
      <c r="I173" s="80"/>
      <c r="J173" s="80"/>
      <c r="K173" s="60">
        <f t="shared" si="8"/>
        <v>-1155744.33</v>
      </c>
      <c r="L173" s="60">
        <v>20.5</v>
      </c>
      <c r="M173" s="54">
        <f t="shared" si="6"/>
        <v>2286.6341463414633</v>
      </c>
      <c r="N173" s="54">
        <f t="shared" si="7"/>
        <v>0</v>
      </c>
    </row>
    <row r="174" spans="2:14" s="188" customFormat="1" x14ac:dyDescent="0.25">
      <c r="B174" s="11">
        <v>43181</v>
      </c>
      <c r="C174" s="5" t="s">
        <v>252</v>
      </c>
      <c r="D174" s="118">
        <v>70000</v>
      </c>
      <c r="E174" s="60">
        <v>20.399999999999999</v>
      </c>
      <c r="F174" s="80">
        <f>+D174*E174</f>
        <v>1428000</v>
      </c>
      <c r="G174" s="80"/>
      <c r="H174" s="80"/>
      <c r="I174" s="80"/>
      <c r="J174" s="80"/>
      <c r="K174" s="60">
        <f t="shared" si="8"/>
        <v>272255.66999999993</v>
      </c>
      <c r="L174" s="60">
        <v>20.5</v>
      </c>
      <c r="M174" s="54">
        <f t="shared" si="6"/>
        <v>0</v>
      </c>
      <c r="N174" s="54">
        <f t="shared" si="7"/>
        <v>0</v>
      </c>
    </row>
    <row r="175" spans="2:14" s="188" customFormat="1" x14ac:dyDescent="0.25">
      <c r="B175" s="11">
        <v>43183</v>
      </c>
      <c r="C175" s="5" t="s">
        <v>837</v>
      </c>
      <c r="D175" s="118"/>
      <c r="E175" s="60"/>
      <c r="F175" s="80"/>
      <c r="G175" s="80"/>
      <c r="H175" s="80">
        <v>180000</v>
      </c>
      <c r="I175" s="80"/>
      <c r="J175" s="80"/>
      <c r="K175" s="60">
        <f t="shared" si="8"/>
        <v>92255.669999999925</v>
      </c>
      <c r="L175" s="60">
        <v>20.54</v>
      </c>
      <c r="M175" s="54">
        <f t="shared" si="6"/>
        <v>8763.3885102239528</v>
      </c>
      <c r="N175" s="54">
        <f t="shared" si="7"/>
        <v>0</v>
      </c>
    </row>
    <row r="176" spans="2:14" s="188" customFormat="1" x14ac:dyDescent="0.25">
      <c r="B176" s="11">
        <v>43183</v>
      </c>
      <c r="C176" s="5" t="s">
        <v>615</v>
      </c>
      <c r="D176" s="118"/>
      <c r="E176" s="60"/>
      <c r="F176" s="80"/>
      <c r="G176" s="80">
        <v>2963</v>
      </c>
      <c r="H176" s="80"/>
      <c r="I176" s="80"/>
      <c r="J176" s="80"/>
      <c r="K176" s="60">
        <f t="shared" si="8"/>
        <v>89292.669999999925</v>
      </c>
      <c r="L176" s="60">
        <v>20.54</v>
      </c>
      <c r="M176" s="54">
        <f t="shared" si="6"/>
        <v>144.25511197663096</v>
      </c>
      <c r="N176" s="54">
        <f t="shared" si="7"/>
        <v>0</v>
      </c>
    </row>
    <row r="177" spans="2:14" s="188" customFormat="1" x14ac:dyDescent="0.25">
      <c r="B177" s="11">
        <v>43183</v>
      </c>
      <c r="C177" s="5" t="s">
        <v>838</v>
      </c>
      <c r="D177" s="118"/>
      <c r="E177" s="60"/>
      <c r="F177" s="80"/>
      <c r="G177" s="80">
        <v>45000</v>
      </c>
      <c r="H177" s="80"/>
      <c r="I177" s="80"/>
      <c r="J177" s="80"/>
      <c r="K177" s="60">
        <f t="shared" si="8"/>
        <v>44292.669999999925</v>
      </c>
      <c r="L177" s="60">
        <v>20.54</v>
      </c>
      <c r="M177" s="54">
        <f t="shared" si="6"/>
        <v>2190.8471275559882</v>
      </c>
      <c r="N177" s="54">
        <f t="shared" si="7"/>
        <v>0</v>
      </c>
    </row>
    <row r="178" spans="2:14" s="188" customFormat="1" x14ac:dyDescent="0.25">
      <c r="B178" s="11">
        <v>43183</v>
      </c>
      <c r="C178" s="5" t="s">
        <v>289</v>
      </c>
      <c r="D178" s="118"/>
      <c r="E178" s="60"/>
      <c r="F178" s="80"/>
      <c r="G178" s="80">
        <v>45100</v>
      </c>
      <c r="H178" s="80"/>
      <c r="I178" s="80"/>
      <c r="J178" s="80"/>
      <c r="K178" s="60">
        <f t="shared" si="8"/>
        <v>-807.33000000007451</v>
      </c>
      <c r="L178" s="60">
        <v>20.54</v>
      </c>
      <c r="M178" s="54">
        <f t="shared" si="6"/>
        <v>2195.715676728335</v>
      </c>
      <c r="N178" s="54">
        <f t="shared" si="7"/>
        <v>0</v>
      </c>
    </row>
    <row r="179" spans="2:14" s="188" customFormat="1" x14ac:dyDescent="0.25">
      <c r="B179" s="11">
        <v>43183</v>
      </c>
      <c r="C179" s="5" t="s">
        <v>839</v>
      </c>
      <c r="D179" s="118"/>
      <c r="E179" s="60"/>
      <c r="F179" s="80"/>
      <c r="G179" s="80">
        <v>30000</v>
      </c>
      <c r="H179" s="80"/>
      <c r="I179" s="80"/>
      <c r="J179" s="80"/>
      <c r="K179" s="60">
        <f t="shared" si="8"/>
        <v>-30807.330000000075</v>
      </c>
      <c r="L179" s="60">
        <v>20.54</v>
      </c>
      <c r="M179" s="54">
        <f t="shared" si="6"/>
        <v>1460.5647517039922</v>
      </c>
      <c r="N179" s="54">
        <f t="shared" si="7"/>
        <v>0</v>
      </c>
    </row>
    <row r="180" spans="2:14" s="188" customFormat="1" x14ac:dyDescent="0.25">
      <c r="B180" s="11">
        <v>43190</v>
      </c>
      <c r="C180" s="5" t="s">
        <v>338</v>
      </c>
      <c r="D180" s="118"/>
      <c r="E180" s="60"/>
      <c r="F180" s="80"/>
      <c r="G180" s="80">
        <v>67050</v>
      </c>
      <c r="H180" s="80"/>
      <c r="I180" s="80"/>
      <c r="J180" s="80"/>
      <c r="K180" s="60">
        <f t="shared" si="8"/>
        <v>-97857.330000000075</v>
      </c>
      <c r="L180" s="60">
        <v>20.55</v>
      </c>
      <c r="M180" s="54">
        <f t="shared" si="6"/>
        <v>3262.7737226277372</v>
      </c>
      <c r="N180" s="54">
        <f t="shared" si="7"/>
        <v>0</v>
      </c>
    </row>
    <row r="181" spans="2:14" s="188" customFormat="1" x14ac:dyDescent="0.25">
      <c r="B181" s="11">
        <v>43190</v>
      </c>
      <c r="C181" s="5" t="s">
        <v>849</v>
      </c>
      <c r="D181" s="118"/>
      <c r="E181" s="60"/>
      <c r="F181" s="80"/>
      <c r="G181" s="80">
        <v>15000</v>
      </c>
      <c r="H181" s="80"/>
      <c r="I181" s="80"/>
      <c r="J181" s="80"/>
      <c r="K181" s="60">
        <f t="shared" si="8"/>
        <v>-112857.33000000007</v>
      </c>
      <c r="L181" s="60">
        <v>20.55</v>
      </c>
      <c r="M181" s="54">
        <f t="shared" si="6"/>
        <v>729.92700729927003</v>
      </c>
      <c r="N181" s="54">
        <f t="shared" si="7"/>
        <v>0</v>
      </c>
    </row>
    <row r="182" spans="2:14" s="188" customFormat="1" x14ac:dyDescent="0.25">
      <c r="B182" s="11">
        <v>43190</v>
      </c>
      <c r="C182" s="5" t="s">
        <v>36</v>
      </c>
      <c r="D182" s="118"/>
      <c r="E182" s="60"/>
      <c r="F182" s="80"/>
      <c r="G182" s="80">
        <v>3268</v>
      </c>
      <c r="H182" s="80"/>
      <c r="I182" s="80"/>
      <c r="J182" s="80"/>
      <c r="K182" s="60">
        <f t="shared" si="8"/>
        <v>-116125.33000000007</v>
      </c>
      <c r="L182" s="60">
        <v>20.55</v>
      </c>
      <c r="M182" s="54">
        <f t="shared" si="6"/>
        <v>159.02676399026763</v>
      </c>
      <c r="N182" s="54">
        <f t="shared" si="7"/>
        <v>0</v>
      </c>
    </row>
    <row r="183" spans="2:14" s="188" customFormat="1" x14ac:dyDescent="0.25">
      <c r="B183" s="11">
        <v>43197</v>
      </c>
      <c r="C183" s="5" t="s">
        <v>575</v>
      </c>
      <c r="D183" s="118"/>
      <c r="E183" s="60"/>
      <c r="F183" s="80"/>
      <c r="G183" s="80">
        <v>15500</v>
      </c>
      <c r="H183" s="80"/>
      <c r="I183" s="80"/>
      <c r="J183" s="80"/>
      <c r="K183" s="60">
        <f t="shared" si="8"/>
        <v>-131625.33000000007</v>
      </c>
      <c r="L183" s="237">
        <v>20.239999999999998</v>
      </c>
      <c r="M183" s="54">
        <f t="shared" si="6"/>
        <v>765.81027667984199</v>
      </c>
      <c r="N183" s="54">
        <f t="shared" si="7"/>
        <v>0</v>
      </c>
    </row>
    <row r="184" spans="2:14" s="188" customFormat="1" x14ac:dyDescent="0.25">
      <c r="B184" s="11">
        <v>43197</v>
      </c>
      <c r="C184" s="5" t="s">
        <v>870</v>
      </c>
      <c r="D184" s="118"/>
      <c r="E184" s="60"/>
      <c r="F184" s="80"/>
      <c r="G184" s="80"/>
      <c r="H184" s="80"/>
      <c r="I184" s="80"/>
      <c r="J184" s="80">
        <v>18000</v>
      </c>
      <c r="K184" s="60">
        <f t="shared" si="8"/>
        <v>-149625.33000000007</v>
      </c>
      <c r="L184" s="237">
        <v>20.239999999999998</v>
      </c>
      <c r="M184" s="54">
        <f t="shared" ref="M184:M186" si="9">(G184+H184+I184)/L184</f>
        <v>0</v>
      </c>
      <c r="N184" s="54">
        <f t="shared" ref="N184:N186" si="10">+J184/L184</f>
        <v>889.32806324110675</v>
      </c>
    </row>
    <row r="185" spans="2:14" s="188" customFormat="1" x14ac:dyDescent="0.25">
      <c r="B185" s="11">
        <v>43197</v>
      </c>
      <c r="C185" s="5" t="s">
        <v>868</v>
      </c>
      <c r="D185" s="118"/>
      <c r="E185" s="60"/>
      <c r="F185" s="80"/>
      <c r="G185" s="80"/>
      <c r="H185" s="80"/>
      <c r="I185" s="80">
        <v>29046</v>
      </c>
      <c r="J185" s="80"/>
      <c r="K185" s="60">
        <f t="shared" si="8"/>
        <v>-178671.33000000007</v>
      </c>
      <c r="L185" s="237">
        <v>20.239999999999998</v>
      </c>
      <c r="M185" s="54">
        <f t="shared" si="9"/>
        <v>1435.0790513833992</v>
      </c>
      <c r="N185" s="54">
        <f t="shared" si="10"/>
        <v>0</v>
      </c>
    </row>
    <row r="186" spans="2:14" s="159" customFormat="1" x14ac:dyDescent="0.25">
      <c r="B186" s="11">
        <v>43197</v>
      </c>
      <c r="C186" s="5" t="s">
        <v>871</v>
      </c>
      <c r="D186" s="118"/>
      <c r="E186" s="60"/>
      <c r="F186" s="80"/>
      <c r="G186" s="80"/>
      <c r="H186" s="80"/>
      <c r="I186" s="80">
        <v>22000</v>
      </c>
      <c r="J186" s="80"/>
      <c r="K186" s="60">
        <f t="shared" si="8"/>
        <v>-200671.33000000007</v>
      </c>
      <c r="L186" s="237">
        <v>20.239999999999998</v>
      </c>
      <c r="M186" s="54">
        <f t="shared" si="9"/>
        <v>1086.9565217391305</v>
      </c>
      <c r="N186" s="54">
        <f t="shared" si="10"/>
        <v>0</v>
      </c>
    </row>
    <row r="187" spans="2:14" s="188" customFormat="1" x14ac:dyDescent="0.25">
      <c r="B187" s="11">
        <v>43204</v>
      </c>
      <c r="C187" s="5" t="s">
        <v>878</v>
      </c>
      <c r="D187" s="118"/>
      <c r="E187" s="60"/>
      <c r="F187" s="80"/>
      <c r="G187" s="80">
        <v>30600</v>
      </c>
      <c r="H187" s="80"/>
      <c r="I187" s="80"/>
      <c r="J187" s="80"/>
      <c r="K187" s="60">
        <f t="shared" si="8"/>
        <v>-231271.33000000007</v>
      </c>
      <c r="L187" s="237">
        <v>20.3</v>
      </c>
      <c r="M187" s="54">
        <f t="shared" ref="M187:M189" si="11">(G187+H187+I187)/L187</f>
        <v>1507.3891625615763</v>
      </c>
      <c r="N187" s="54">
        <f t="shared" ref="N187:N189" si="12">+J187/L187</f>
        <v>0</v>
      </c>
    </row>
    <row r="188" spans="2:14" s="188" customFormat="1" x14ac:dyDescent="0.25">
      <c r="B188" s="11">
        <v>43204</v>
      </c>
      <c r="C188" s="5" t="s">
        <v>34</v>
      </c>
      <c r="D188" s="118"/>
      <c r="E188" s="60"/>
      <c r="F188" s="80"/>
      <c r="G188" s="80">
        <v>4500</v>
      </c>
      <c r="H188" s="80"/>
      <c r="I188" s="80"/>
      <c r="J188" s="80"/>
      <c r="K188" s="60">
        <f t="shared" si="8"/>
        <v>-235771.33000000007</v>
      </c>
      <c r="L188" s="237">
        <v>20.3</v>
      </c>
      <c r="M188" s="54">
        <f t="shared" si="11"/>
        <v>221.67487684729062</v>
      </c>
      <c r="N188" s="54">
        <f t="shared" si="12"/>
        <v>0</v>
      </c>
    </row>
    <row r="189" spans="2:14" s="188" customFormat="1" x14ac:dyDescent="0.25">
      <c r="B189" s="11">
        <v>43211</v>
      </c>
      <c r="C189" s="5" t="s">
        <v>430</v>
      </c>
      <c r="D189" s="118"/>
      <c r="E189" s="60"/>
      <c r="F189" s="80"/>
      <c r="G189" s="80"/>
      <c r="H189" s="80"/>
      <c r="I189" s="80">
        <v>1500</v>
      </c>
      <c r="J189" s="80"/>
      <c r="K189" s="60">
        <f t="shared" si="8"/>
        <v>-237271.33000000007</v>
      </c>
      <c r="L189" s="237">
        <v>20.28</v>
      </c>
      <c r="M189" s="54">
        <f t="shared" si="11"/>
        <v>73.964497041420117</v>
      </c>
      <c r="N189" s="54">
        <f t="shared" si="12"/>
        <v>0</v>
      </c>
    </row>
    <row r="190" spans="2:14" s="188" customFormat="1" x14ac:dyDescent="0.25">
      <c r="B190" s="11">
        <v>43211</v>
      </c>
      <c r="C190" s="5" t="s">
        <v>894</v>
      </c>
      <c r="D190" s="118"/>
      <c r="E190" s="60"/>
      <c r="F190" s="80"/>
      <c r="G190" s="80">
        <v>203500</v>
      </c>
      <c r="H190" s="80"/>
      <c r="I190" s="80"/>
      <c r="J190" s="80"/>
      <c r="K190" s="60">
        <f t="shared" si="8"/>
        <v>-440771.33000000007</v>
      </c>
      <c r="L190" s="237">
        <v>20.28</v>
      </c>
      <c r="M190" s="54">
        <f t="shared" ref="M190:M195" si="13">(G190+H190+I190)/L190</f>
        <v>10034.516765285996</v>
      </c>
      <c r="N190" s="54">
        <f t="shared" ref="N190:N195" si="14">+J190/L190</f>
        <v>0</v>
      </c>
    </row>
    <row r="191" spans="2:14" s="188" customFormat="1" x14ac:dyDescent="0.25">
      <c r="B191" s="11">
        <v>43211</v>
      </c>
      <c r="C191" s="5" t="s">
        <v>895</v>
      </c>
      <c r="D191" s="118"/>
      <c r="E191" s="60"/>
      <c r="F191" s="80"/>
      <c r="G191" s="80"/>
      <c r="H191" s="80">
        <v>15000</v>
      </c>
      <c r="I191" s="80"/>
      <c r="J191" s="80"/>
      <c r="K191" s="60">
        <f t="shared" si="8"/>
        <v>-455771.33000000007</v>
      </c>
      <c r="L191" s="237">
        <v>20.28</v>
      </c>
      <c r="M191" s="54">
        <f t="shared" si="13"/>
        <v>739.64497041420111</v>
      </c>
      <c r="N191" s="54">
        <f t="shared" si="14"/>
        <v>0</v>
      </c>
    </row>
    <row r="192" spans="2:14" s="188" customFormat="1" x14ac:dyDescent="0.25">
      <c r="B192" s="11">
        <v>43211</v>
      </c>
      <c r="C192" s="5" t="s">
        <v>896</v>
      </c>
      <c r="D192" s="118"/>
      <c r="E192" s="60"/>
      <c r="F192" s="80"/>
      <c r="G192" s="80">
        <v>93740</v>
      </c>
      <c r="H192" s="80"/>
      <c r="I192" s="80"/>
      <c r="J192" s="80"/>
      <c r="K192" s="60">
        <f t="shared" si="8"/>
        <v>-549511.33000000007</v>
      </c>
      <c r="L192" s="237">
        <v>20.28</v>
      </c>
      <c r="M192" s="54">
        <f t="shared" si="13"/>
        <v>4622.287968441814</v>
      </c>
      <c r="N192" s="54">
        <f t="shared" si="14"/>
        <v>0</v>
      </c>
    </row>
    <row r="193" spans="2:14" s="188" customFormat="1" x14ac:dyDescent="0.25">
      <c r="B193" s="11">
        <v>43211</v>
      </c>
      <c r="C193" s="5" t="s">
        <v>897</v>
      </c>
      <c r="D193" s="118"/>
      <c r="E193" s="60"/>
      <c r="F193" s="80"/>
      <c r="G193" s="80">
        <v>30000</v>
      </c>
      <c r="H193" s="80"/>
      <c r="I193" s="80"/>
      <c r="J193" s="80"/>
      <c r="K193" s="60">
        <f t="shared" si="8"/>
        <v>-579511.33000000007</v>
      </c>
      <c r="L193" s="237">
        <v>20.28</v>
      </c>
      <c r="M193" s="54">
        <f t="shared" si="13"/>
        <v>1479.2899408284022</v>
      </c>
      <c r="N193" s="54">
        <f t="shared" si="14"/>
        <v>0</v>
      </c>
    </row>
    <row r="194" spans="2:14" s="188" customFormat="1" x14ac:dyDescent="0.25">
      <c r="B194" s="11">
        <v>43211</v>
      </c>
      <c r="C194" s="5" t="s">
        <v>898</v>
      </c>
      <c r="D194" s="118"/>
      <c r="E194" s="60"/>
      <c r="F194" s="80"/>
      <c r="G194" s="80"/>
      <c r="H194" s="80"/>
      <c r="I194" s="80">
        <v>20000</v>
      </c>
      <c r="J194" s="80"/>
      <c r="K194" s="60">
        <f t="shared" si="8"/>
        <v>-599511.33000000007</v>
      </c>
      <c r="L194" s="237">
        <v>20.28</v>
      </c>
      <c r="M194" s="54">
        <f t="shared" si="13"/>
        <v>986.19329388560152</v>
      </c>
      <c r="N194" s="54">
        <f t="shared" si="14"/>
        <v>0</v>
      </c>
    </row>
    <row r="195" spans="2:14" s="188" customFormat="1" x14ac:dyDescent="0.25">
      <c r="B195" s="11">
        <v>43211</v>
      </c>
      <c r="C195" s="5" t="s">
        <v>603</v>
      </c>
      <c r="D195" s="118"/>
      <c r="E195" s="60"/>
      <c r="F195" s="80"/>
      <c r="G195" s="80"/>
      <c r="H195" s="80">
        <v>200000</v>
      </c>
      <c r="I195" s="80"/>
      <c r="J195" s="80"/>
      <c r="K195" s="60">
        <f t="shared" si="8"/>
        <v>-799511.33000000007</v>
      </c>
      <c r="L195" s="237">
        <v>20.28</v>
      </c>
      <c r="M195" s="54">
        <f t="shared" si="13"/>
        <v>9861.9329388560145</v>
      </c>
      <c r="N195" s="54">
        <f t="shared" si="14"/>
        <v>0</v>
      </c>
    </row>
    <row r="196" spans="2:14" s="188" customFormat="1" x14ac:dyDescent="0.25">
      <c r="B196" s="11">
        <v>43214</v>
      </c>
      <c r="C196" s="5" t="s">
        <v>252</v>
      </c>
      <c r="D196" s="118">
        <v>80000</v>
      </c>
      <c r="E196" s="60">
        <v>20.149999999999999</v>
      </c>
      <c r="F196" s="80">
        <f>+D196*E196</f>
        <v>1612000</v>
      </c>
      <c r="G196" s="80"/>
      <c r="H196" s="80"/>
      <c r="I196" s="80"/>
      <c r="J196" s="80"/>
      <c r="K196" s="60">
        <f t="shared" si="8"/>
        <v>812488.66999999993</v>
      </c>
      <c r="L196" s="237">
        <v>20.3</v>
      </c>
      <c r="M196" s="54">
        <f t="shared" ref="M196:M202" si="15">(G196+H196+I196)/L196</f>
        <v>0</v>
      </c>
      <c r="N196" s="54">
        <f t="shared" ref="N196:N202" si="16">+J196/L196</f>
        <v>0</v>
      </c>
    </row>
    <row r="197" spans="2:14" s="188" customFormat="1" x14ac:dyDescent="0.25">
      <c r="B197" s="11">
        <v>43218</v>
      </c>
      <c r="C197" s="5" t="s">
        <v>289</v>
      </c>
      <c r="D197" s="118"/>
      <c r="E197" s="60"/>
      <c r="F197" s="80"/>
      <c r="G197" s="80">
        <v>20245</v>
      </c>
      <c r="H197" s="80"/>
      <c r="I197" s="80"/>
      <c r="J197" s="80"/>
      <c r="K197" s="60">
        <f t="shared" si="8"/>
        <v>792243.66999999993</v>
      </c>
      <c r="L197" s="237">
        <v>20.3</v>
      </c>
      <c r="M197" s="54">
        <f t="shared" si="15"/>
        <v>997.29064039408865</v>
      </c>
      <c r="N197" s="54">
        <f t="shared" si="16"/>
        <v>0</v>
      </c>
    </row>
    <row r="198" spans="2:14" s="188" customFormat="1" x14ac:dyDescent="0.25">
      <c r="B198" s="11">
        <v>43218</v>
      </c>
      <c r="C198" s="5" t="s">
        <v>918</v>
      </c>
      <c r="D198" s="118"/>
      <c r="E198" s="60"/>
      <c r="F198" s="80"/>
      <c r="G198" s="80"/>
      <c r="H198" s="80"/>
      <c r="I198" s="80"/>
      <c r="J198" s="80">
        <v>25000</v>
      </c>
      <c r="K198" s="60">
        <f t="shared" si="8"/>
        <v>767243.66999999993</v>
      </c>
      <c r="L198" s="237">
        <v>20.3</v>
      </c>
      <c r="M198" s="54">
        <f t="shared" si="15"/>
        <v>0</v>
      </c>
      <c r="N198" s="54">
        <f t="shared" si="16"/>
        <v>1231.5270935960591</v>
      </c>
    </row>
    <row r="199" spans="2:14" s="188" customFormat="1" x14ac:dyDescent="0.25">
      <c r="B199" s="11">
        <v>43218</v>
      </c>
      <c r="C199" s="5" t="s">
        <v>919</v>
      </c>
      <c r="D199" s="118"/>
      <c r="E199" s="60"/>
      <c r="F199" s="80"/>
      <c r="G199" s="80"/>
      <c r="H199" s="80"/>
      <c r="I199" s="80"/>
      <c r="J199" s="80">
        <v>3500</v>
      </c>
      <c r="K199" s="60">
        <f t="shared" si="8"/>
        <v>763743.66999999993</v>
      </c>
      <c r="L199" s="237">
        <v>20.3</v>
      </c>
      <c r="M199" s="54">
        <f t="shared" si="15"/>
        <v>0</v>
      </c>
      <c r="N199" s="54">
        <f t="shared" si="16"/>
        <v>172.41379310344826</v>
      </c>
    </row>
    <row r="200" spans="2:14" s="188" customFormat="1" x14ac:dyDescent="0.25">
      <c r="B200" s="11">
        <v>43218</v>
      </c>
      <c r="C200" s="5" t="s">
        <v>920</v>
      </c>
      <c r="D200" s="118"/>
      <c r="E200" s="60"/>
      <c r="F200" s="80"/>
      <c r="G200" s="80"/>
      <c r="H200" s="80"/>
      <c r="I200" s="80"/>
      <c r="J200" s="80">
        <v>10500</v>
      </c>
      <c r="K200" s="60">
        <f t="shared" si="8"/>
        <v>753243.66999999993</v>
      </c>
      <c r="L200" s="237">
        <v>20.3</v>
      </c>
      <c r="M200" s="54">
        <f t="shared" si="15"/>
        <v>0</v>
      </c>
      <c r="N200" s="54">
        <f t="shared" si="16"/>
        <v>517.24137931034477</v>
      </c>
    </row>
    <row r="201" spans="2:14" s="188" customFormat="1" x14ac:dyDescent="0.25">
      <c r="B201" s="11">
        <v>43218</v>
      </c>
      <c r="C201" s="5" t="s">
        <v>921</v>
      </c>
      <c r="D201" s="118"/>
      <c r="E201" s="60"/>
      <c r="F201" s="80"/>
      <c r="G201" s="80">
        <v>3500</v>
      </c>
      <c r="H201" s="80"/>
      <c r="I201" s="80"/>
      <c r="J201" s="80"/>
      <c r="K201" s="60">
        <f t="shared" si="8"/>
        <v>749743.66999999993</v>
      </c>
      <c r="L201" s="237">
        <v>20.3</v>
      </c>
      <c r="M201" s="54">
        <f t="shared" si="15"/>
        <v>172.41379310344826</v>
      </c>
      <c r="N201" s="54">
        <f t="shared" si="16"/>
        <v>0</v>
      </c>
    </row>
    <row r="202" spans="2:14" s="188" customFormat="1" x14ac:dyDescent="0.25">
      <c r="B202" s="11">
        <v>43234</v>
      </c>
      <c r="C202" s="5" t="s">
        <v>942</v>
      </c>
      <c r="D202" s="118"/>
      <c r="E202" s="60"/>
      <c r="F202" s="80"/>
      <c r="G202" s="80"/>
      <c r="H202" s="80">
        <v>150000</v>
      </c>
      <c r="I202" s="80"/>
      <c r="J202" s="80"/>
      <c r="K202" s="60">
        <f t="shared" si="8"/>
        <v>599743.66999999993</v>
      </c>
      <c r="L202" s="237">
        <v>21.8</v>
      </c>
      <c r="M202" s="54">
        <f t="shared" si="15"/>
        <v>6880.7339449541278</v>
      </c>
      <c r="N202" s="54">
        <f t="shared" si="16"/>
        <v>0</v>
      </c>
    </row>
    <row r="203" spans="2:14" s="188" customFormat="1" x14ac:dyDescent="0.25">
      <c r="B203" s="11">
        <v>43234</v>
      </c>
      <c r="C203" s="5" t="s">
        <v>943</v>
      </c>
      <c r="D203" s="118"/>
      <c r="E203" s="60"/>
      <c r="F203" s="80"/>
      <c r="G203" s="80">
        <v>62600</v>
      </c>
      <c r="H203" s="80"/>
      <c r="I203" s="80"/>
      <c r="J203" s="80"/>
      <c r="K203" s="60">
        <f t="shared" si="8"/>
        <v>537143.66999999993</v>
      </c>
      <c r="L203" s="237">
        <v>21.8</v>
      </c>
      <c r="M203" s="54">
        <f t="shared" ref="M203:M210" si="17">(G203+H203+I203)/L203</f>
        <v>2871.559633027523</v>
      </c>
      <c r="N203" s="54">
        <f t="shared" ref="N203:N210" si="18">+J203/L203</f>
        <v>0</v>
      </c>
    </row>
    <row r="204" spans="2:14" s="188" customFormat="1" x14ac:dyDescent="0.25">
      <c r="B204" s="11">
        <v>43234</v>
      </c>
      <c r="C204" s="5" t="s">
        <v>944</v>
      </c>
      <c r="D204" s="118"/>
      <c r="E204" s="60"/>
      <c r="F204" s="80"/>
      <c r="G204" s="80">
        <v>32581</v>
      </c>
      <c r="H204" s="80"/>
      <c r="I204" s="80"/>
      <c r="J204" s="80"/>
      <c r="K204" s="60">
        <f t="shared" si="8"/>
        <v>504562.66999999993</v>
      </c>
      <c r="L204" s="237">
        <v>21.8</v>
      </c>
      <c r="M204" s="54">
        <f t="shared" si="17"/>
        <v>1494.5412844036696</v>
      </c>
      <c r="N204" s="54">
        <f t="shared" si="18"/>
        <v>0</v>
      </c>
    </row>
    <row r="205" spans="2:14" s="188" customFormat="1" x14ac:dyDescent="0.25">
      <c r="B205" s="11">
        <v>43234</v>
      </c>
      <c r="C205" s="5" t="s">
        <v>945</v>
      </c>
      <c r="D205" s="118"/>
      <c r="E205" s="60"/>
      <c r="F205" s="80"/>
      <c r="G205" s="80"/>
      <c r="H205" s="80">
        <v>20000</v>
      </c>
      <c r="I205" s="80"/>
      <c r="J205" s="80"/>
      <c r="K205" s="60">
        <f t="shared" si="8"/>
        <v>484562.66999999993</v>
      </c>
      <c r="L205" s="237">
        <v>21.8</v>
      </c>
      <c r="M205" s="54">
        <f t="shared" si="17"/>
        <v>917.43119266055044</v>
      </c>
      <c r="N205" s="54">
        <f t="shared" si="18"/>
        <v>0</v>
      </c>
    </row>
    <row r="206" spans="2:14" s="188" customFormat="1" x14ac:dyDescent="0.25">
      <c r="B206" s="11">
        <v>43234</v>
      </c>
      <c r="C206" s="5" t="s">
        <v>397</v>
      </c>
      <c r="D206" s="118"/>
      <c r="E206" s="60"/>
      <c r="F206" s="80"/>
      <c r="G206" s="80">
        <v>35190</v>
      </c>
      <c r="H206" s="80"/>
      <c r="I206" s="80"/>
      <c r="J206" s="80"/>
      <c r="K206" s="60">
        <f t="shared" si="8"/>
        <v>449372.66999999993</v>
      </c>
      <c r="L206" s="237">
        <v>22.8</v>
      </c>
      <c r="M206" s="54">
        <f t="shared" si="17"/>
        <v>1543.421052631579</v>
      </c>
      <c r="N206" s="54">
        <f t="shared" si="18"/>
        <v>0</v>
      </c>
    </row>
    <row r="207" spans="2:14" s="188" customFormat="1" x14ac:dyDescent="0.25">
      <c r="B207" s="11">
        <v>43234</v>
      </c>
      <c r="C207" s="5" t="s">
        <v>946</v>
      </c>
      <c r="D207" s="118"/>
      <c r="E207" s="60"/>
      <c r="F207" s="80"/>
      <c r="G207" s="80">
        <v>3400</v>
      </c>
      <c r="H207" s="80"/>
      <c r="I207" s="80"/>
      <c r="J207" s="80"/>
      <c r="K207" s="60">
        <f t="shared" si="8"/>
        <v>445972.66999999993</v>
      </c>
      <c r="L207" s="237">
        <v>22.8</v>
      </c>
      <c r="M207" s="54">
        <f t="shared" si="17"/>
        <v>149.12280701754386</v>
      </c>
      <c r="N207" s="54">
        <f t="shared" si="18"/>
        <v>0</v>
      </c>
    </row>
    <row r="208" spans="2:14" s="188" customFormat="1" x14ac:dyDescent="0.25">
      <c r="B208" s="11">
        <v>43234</v>
      </c>
      <c r="C208" s="5" t="s">
        <v>947</v>
      </c>
      <c r="D208" s="118"/>
      <c r="E208" s="60"/>
      <c r="F208" s="80"/>
      <c r="G208" s="80">
        <v>50000</v>
      </c>
      <c r="H208" s="80"/>
      <c r="I208" s="80"/>
      <c r="J208" s="80"/>
      <c r="K208" s="60">
        <f t="shared" si="8"/>
        <v>395972.66999999993</v>
      </c>
      <c r="L208" s="237">
        <v>22.8</v>
      </c>
      <c r="M208" s="54">
        <f t="shared" si="17"/>
        <v>2192.9824561403507</v>
      </c>
      <c r="N208" s="54">
        <f t="shared" si="18"/>
        <v>0</v>
      </c>
    </row>
    <row r="209" spans="2:14" s="188" customFormat="1" x14ac:dyDescent="0.25">
      <c r="B209" s="11">
        <v>43234</v>
      </c>
      <c r="C209" s="5" t="s">
        <v>34</v>
      </c>
      <c r="D209" s="118"/>
      <c r="E209" s="60"/>
      <c r="F209" s="80"/>
      <c r="G209" s="80"/>
      <c r="H209" s="80"/>
      <c r="I209" s="80">
        <v>2800</v>
      </c>
      <c r="J209" s="80"/>
      <c r="K209" s="60">
        <f t="shared" si="8"/>
        <v>393172.66999999993</v>
      </c>
      <c r="L209" s="237">
        <v>22.8</v>
      </c>
      <c r="M209" s="54">
        <f t="shared" si="17"/>
        <v>122.80701754385964</v>
      </c>
      <c r="N209" s="54">
        <f t="shared" si="18"/>
        <v>0</v>
      </c>
    </row>
    <row r="210" spans="2:14" s="188" customFormat="1" x14ac:dyDescent="0.25">
      <c r="B210" s="11">
        <v>43245</v>
      </c>
      <c r="C210" s="5" t="s">
        <v>615</v>
      </c>
      <c r="D210" s="118"/>
      <c r="E210" s="60"/>
      <c r="F210" s="80"/>
      <c r="G210" s="80">
        <v>28353</v>
      </c>
      <c r="H210" s="80"/>
      <c r="I210" s="80"/>
      <c r="J210" s="80"/>
      <c r="K210" s="60">
        <f t="shared" si="8"/>
        <v>364819.66999999993</v>
      </c>
      <c r="L210" s="237">
        <v>24.8</v>
      </c>
      <c r="M210" s="54">
        <f t="shared" si="17"/>
        <v>1143.266129032258</v>
      </c>
      <c r="N210" s="54">
        <f t="shared" si="18"/>
        <v>0</v>
      </c>
    </row>
    <row r="211" spans="2:14" s="188" customFormat="1" x14ac:dyDescent="0.25">
      <c r="B211" s="11">
        <v>43245</v>
      </c>
      <c r="C211" s="5" t="s">
        <v>978</v>
      </c>
      <c r="D211" s="118"/>
      <c r="E211" s="60"/>
      <c r="F211" s="80"/>
      <c r="G211" s="80">
        <v>3900</v>
      </c>
      <c r="H211" s="80"/>
      <c r="I211" s="80"/>
      <c r="J211" s="80"/>
      <c r="K211" s="60">
        <f t="shared" si="8"/>
        <v>360919.66999999993</v>
      </c>
      <c r="L211" s="237">
        <v>24.8</v>
      </c>
      <c r="M211" s="54">
        <f t="shared" ref="M211:M220" si="19">(G211+H211+I211)/L211</f>
        <v>157.25806451612902</v>
      </c>
      <c r="N211" s="54">
        <f t="shared" ref="N211:N220" si="20">+J211/L211</f>
        <v>0</v>
      </c>
    </row>
    <row r="212" spans="2:14" s="188" customFormat="1" x14ac:dyDescent="0.25">
      <c r="B212" s="11">
        <v>43245</v>
      </c>
      <c r="C212" s="5" t="s">
        <v>630</v>
      </c>
      <c r="D212" s="118"/>
      <c r="E212" s="60"/>
      <c r="F212" s="80"/>
      <c r="G212" s="80">
        <v>17500</v>
      </c>
      <c r="H212" s="80"/>
      <c r="I212" s="80"/>
      <c r="J212" s="80"/>
      <c r="K212" s="60">
        <f t="shared" si="8"/>
        <v>343419.66999999993</v>
      </c>
      <c r="L212" s="237">
        <v>24.8</v>
      </c>
      <c r="M212" s="54">
        <f t="shared" si="19"/>
        <v>705.64516129032256</v>
      </c>
      <c r="N212" s="54">
        <f t="shared" si="20"/>
        <v>0</v>
      </c>
    </row>
    <row r="213" spans="2:14" s="188" customFormat="1" x14ac:dyDescent="0.25">
      <c r="B213" s="11">
        <v>43245</v>
      </c>
      <c r="C213" s="5" t="s">
        <v>615</v>
      </c>
      <c r="D213" s="118"/>
      <c r="E213" s="60"/>
      <c r="F213" s="80"/>
      <c r="G213" s="80">
        <v>4618</v>
      </c>
      <c r="H213" s="80"/>
      <c r="I213" s="80"/>
      <c r="J213" s="80"/>
      <c r="K213" s="60">
        <f t="shared" si="8"/>
        <v>338801.66999999993</v>
      </c>
      <c r="L213" s="237">
        <v>24.8</v>
      </c>
      <c r="M213" s="54">
        <f t="shared" si="19"/>
        <v>186.20967741935485</v>
      </c>
      <c r="N213" s="54">
        <f t="shared" si="20"/>
        <v>0</v>
      </c>
    </row>
    <row r="214" spans="2:14" s="188" customFormat="1" x14ac:dyDescent="0.25">
      <c r="B214" s="11">
        <v>43245</v>
      </c>
      <c r="C214" s="5" t="s">
        <v>979</v>
      </c>
      <c r="D214" s="118"/>
      <c r="E214" s="60"/>
      <c r="F214" s="80"/>
      <c r="G214" s="80">
        <v>23374</v>
      </c>
      <c r="H214" s="80"/>
      <c r="I214" s="80"/>
      <c r="J214" s="80"/>
      <c r="K214" s="60">
        <f t="shared" si="8"/>
        <v>315427.66999999993</v>
      </c>
      <c r="L214" s="237">
        <v>24.8</v>
      </c>
      <c r="M214" s="54">
        <f t="shared" si="19"/>
        <v>942.5</v>
      </c>
      <c r="N214" s="54">
        <f t="shared" si="20"/>
        <v>0</v>
      </c>
    </row>
    <row r="215" spans="2:14" s="188" customFormat="1" x14ac:dyDescent="0.25">
      <c r="B215" s="11">
        <v>43245</v>
      </c>
      <c r="C215" s="5" t="s">
        <v>980</v>
      </c>
      <c r="D215" s="118"/>
      <c r="E215" s="60"/>
      <c r="F215" s="80"/>
      <c r="G215" s="80">
        <v>24500</v>
      </c>
      <c r="H215" s="80"/>
      <c r="I215" s="80"/>
      <c r="J215" s="80"/>
      <c r="K215" s="60">
        <f t="shared" si="8"/>
        <v>290927.66999999993</v>
      </c>
      <c r="L215" s="237">
        <v>24.8</v>
      </c>
      <c r="M215" s="54">
        <f t="shared" si="19"/>
        <v>987.90322580645159</v>
      </c>
      <c r="N215" s="54">
        <f t="shared" si="20"/>
        <v>0</v>
      </c>
    </row>
    <row r="216" spans="2:14" s="188" customFormat="1" x14ac:dyDescent="0.25">
      <c r="B216" s="11">
        <v>43245</v>
      </c>
      <c r="C216" s="5" t="s">
        <v>981</v>
      </c>
      <c r="D216" s="118"/>
      <c r="E216" s="60"/>
      <c r="F216" s="80"/>
      <c r="G216" s="80">
        <v>12000</v>
      </c>
      <c r="H216" s="80"/>
      <c r="I216" s="80"/>
      <c r="J216" s="80"/>
      <c r="K216" s="60">
        <f t="shared" si="8"/>
        <v>278927.66999999993</v>
      </c>
      <c r="L216" s="237">
        <v>24.8</v>
      </c>
      <c r="M216" s="54">
        <f t="shared" si="19"/>
        <v>483.87096774193549</v>
      </c>
      <c r="N216" s="54">
        <f t="shared" si="20"/>
        <v>0</v>
      </c>
    </row>
    <row r="217" spans="2:14" s="188" customFormat="1" x14ac:dyDescent="0.25">
      <c r="B217" s="11">
        <v>43245</v>
      </c>
      <c r="C217" s="5" t="s">
        <v>982</v>
      </c>
      <c r="D217" s="118"/>
      <c r="E217" s="60"/>
      <c r="F217" s="80"/>
      <c r="G217" s="80">
        <v>47400</v>
      </c>
      <c r="H217" s="80"/>
      <c r="I217" s="80"/>
      <c r="J217" s="80"/>
      <c r="K217" s="60">
        <f t="shared" si="8"/>
        <v>231527.66999999993</v>
      </c>
      <c r="L217" s="237">
        <v>24.8</v>
      </c>
      <c r="M217" s="54">
        <f t="shared" si="19"/>
        <v>1911.2903225806451</v>
      </c>
      <c r="N217" s="54">
        <f t="shared" si="20"/>
        <v>0</v>
      </c>
    </row>
    <row r="218" spans="2:14" s="188" customFormat="1" x14ac:dyDescent="0.25">
      <c r="B218" s="11">
        <v>43245</v>
      </c>
      <c r="C218" s="5" t="s">
        <v>615</v>
      </c>
      <c r="D218" s="118"/>
      <c r="E218" s="60"/>
      <c r="F218" s="80"/>
      <c r="G218" s="80">
        <v>28353</v>
      </c>
      <c r="H218" s="80"/>
      <c r="I218" s="80"/>
      <c r="J218" s="80"/>
      <c r="K218" s="60">
        <f t="shared" si="8"/>
        <v>203174.66999999993</v>
      </c>
      <c r="L218" s="237">
        <v>24.8</v>
      </c>
      <c r="M218" s="54">
        <f t="shared" si="19"/>
        <v>1143.266129032258</v>
      </c>
      <c r="N218" s="54">
        <f t="shared" si="20"/>
        <v>0</v>
      </c>
    </row>
    <row r="219" spans="2:14" s="188" customFormat="1" x14ac:dyDescent="0.25">
      <c r="B219" s="11">
        <v>43253</v>
      </c>
      <c r="C219" s="293" t="s">
        <v>630</v>
      </c>
      <c r="D219" s="118"/>
      <c r="E219" s="60"/>
      <c r="F219" s="80"/>
      <c r="G219" s="80">
        <v>59250</v>
      </c>
      <c r="H219" s="80"/>
      <c r="I219" s="80"/>
      <c r="J219" s="80"/>
      <c r="K219" s="60">
        <f t="shared" si="8"/>
        <v>143924.66999999993</v>
      </c>
      <c r="L219" s="237">
        <v>25.17</v>
      </c>
      <c r="M219" s="54">
        <f t="shared" si="19"/>
        <v>2353.9928486293206</v>
      </c>
      <c r="N219" s="54">
        <f t="shared" si="20"/>
        <v>0</v>
      </c>
    </row>
    <row r="220" spans="2:14" s="188" customFormat="1" x14ac:dyDescent="0.25">
      <c r="B220" s="11">
        <v>43253</v>
      </c>
      <c r="C220" s="293" t="s">
        <v>991</v>
      </c>
      <c r="D220" s="118"/>
      <c r="E220" s="60"/>
      <c r="F220" s="80"/>
      <c r="G220" s="80">
        <v>25000</v>
      </c>
      <c r="H220" s="80">
        <v>26100</v>
      </c>
      <c r="I220" s="80"/>
      <c r="J220" s="80"/>
      <c r="K220" s="60">
        <f t="shared" si="8"/>
        <v>92824.669999999925</v>
      </c>
      <c r="L220" s="237">
        <v>25.17</v>
      </c>
      <c r="M220" s="54">
        <f t="shared" si="19"/>
        <v>2030.1946762018274</v>
      </c>
      <c r="N220" s="54">
        <f t="shared" si="20"/>
        <v>0</v>
      </c>
    </row>
    <row r="221" spans="2:14" s="188" customFormat="1" x14ac:dyDescent="0.25">
      <c r="B221" s="11">
        <v>43259</v>
      </c>
      <c r="C221" s="5" t="s">
        <v>942</v>
      </c>
      <c r="D221" s="118"/>
      <c r="E221" s="60"/>
      <c r="F221" s="80"/>
      <c r="G221" s="80"/>
      <c r="H221" s="80">
        <v>200000</v>
      </c>
      <c r="I221" s="80"/>
      <c r="J221" s="80"/>
      <c r="K221" s="60">
        <f t="shared" si="8"/>
        <v>-107175.33000000007</v>
      </c>
      <c r="L221" s="237">
        <v>24.85</v>
      </c>
      <c r="M221" s="54">
        <f t="shared" ref="M221:M224" si="21">(G221+H221+I221)/L221</f>
        <v>8048.2897384305834</v>
      </c>
      <c r="N221" s="54">
        <f t="shared" ref="N221:N224" si="22">+J221/L221</f>
        <v>0</v>
      </c>
    </row>
    <row r="222" spans="2:14" s="188" customFormat="1" x14ac:dyDescent="0.25">
      <c r="B222" s="11">
        <v>43259</v>
      </c>
      <c r="C222" s="5" t="s">
        <v>1004</v>
      </c>
      <c r="D222" s="118"/>
      <c r="E222" s="60"/>
      <c r="F222" s="80"/>
      <c r="G222" s="80"/>
      <c r="H222" s="80"/>
      <c r="I222" s="80">
        <v>19960</v>
      </c>
      <c r="J222" s="80"/>
      <c r="K222" s="60">
        <f t="shared" si="8"/>
        <v>-127135.33000000007</v>
      </c>
      <c r="L222" s="237">
        <v>24.85</v>
      </c>
      <c r="M222" s="54">
        <f t="shared" si="21"/>
        <v>803.21931589537223</v>
      </c>
      <c r="N222" s="54">
        <f t="shared" si="22"/>
        <v>0</v>
      </c>
    </row>
    <row r="223" spans="2:14" s="188" customFormat="1" x14ac:dyDescent="0.25">
      <c r="B223" s="11">
        <v>43259</v>
      </c>
      <c r="C223" s="5" t="s">
        <v>1005</v>
      </c>
      <c r="D223" s="118"/>
      <c r="E223" s="60"/>
      <c r="F223" s="80"/>
      <c r="G223" s="80">
        <v>28750</v>
      </c>
      <c r="H223" s="80"/>
      <c r="I223" s="80"/>
      <c r="J223" s="80"/>
      <c r="K223" s="60">
        <f t="shared" si="8"/>
        <v>-155885.33000000007</v>
      </c>
      <c r="L223" s="237">
        <v>24.85</v>
      </c>
      <c r="M223" s="54">
        <f t="shared" si="21"/>
        <v>1156.9416498993962</v>
      </c>
      <c r="N223" s="54">
        <f t="shared" si="22"/>
        <v>0</v>
      </c>
    </row>
    <row r="224" spans="2:14" s="188" customFormat="1" x14ac:dyDescent="0.25">
      <c r="B224" s="11">
        <v>43267</v>
      </c>
      <c r="C224" s="5" t="s">
        <v>1035</v>
      </c>
      <c r="D224" s="118"/>
      <c r="E224" s="60"/>
      <c r="F224" s="80"/>
      <c r="G224" s="80">
        <v>35000</v>
      </c>
      <c r="H224" s="80"/>
      <c r="I224" s="80"/>
      <c r="J224" s="80"/>
      <c r="K224" s="60">
        <f t="shared" si="8"/>
        <v>-190885.33000000007</v>
      </c>
      <c r="L224" s="237">
        <v>27.2</v>
      </c>
      <c r="M224" s="54">
        <f t="shared" si="21"/>
        <v>1286.7647058823529</v>
      </c>
      <c r="N224" s="54">
        <f t="shared" si="22"/>
        <v>0</v>
      </c>
    </row>
    <row r="225" spans="2:14" s="188" customFormat="1" x14ac:dyDescent="0.25">
      <c r="B225" s="11">
        <v>43267</v>
      </c>
      <c r="C225" s="5" t="s">
        <v>34</v>
      </c>
      <c r="D225" s="118"/>
      <c r="E225" s="60"/>
      <c r="F225" s="80"/>
      <c r="G225" s="80"/>
      <c r="H225" s="80"/>
      <c r="I225" s="80">
        <v>3200</v>
      </c>
      <c r="J225" s="80"/>
      <c r="K225" s="60">
        <f t="shared" si="8"/>
        <v>-194085.33000000007</v>
      </c>
      <c r="L225" s="237">
        <v>27.2</v>
      </c>
      <c r="M225" s="54">
        <f t="shared" ref="M225:M228" si="23">(G225+H225+I225)/L225</f>
        <v>117.64705882352942</v>
      </c>
      <c r="N225" s="54">
        <f t="shared" ref="N225:N228" si="24">+J225/L225</f>
        <v>0</v>
      </c>
    </row>
    <row r="226" spans="2:14" s="188" customFormat="1" x14ac:dyDescent="0.25">
      <c r="B226" s="11">
        <v>43267</v>
      </c>
      <c r="C226" s="5" t="s">
        <v>1036</v>
      </c>
      <c r="D226" s="118"/>
      <c r="E226" s="60"/>
      <c r="F226" s="80"/>
      <c r="G226" s="80">
        <v>7500</v>
      </c>
      <c r="H226" s="80"/>
      <c r="I226" s="80"/>
      <c r="J226" s="80"/>
      <c r="K226" s="60">
        <f t="shared" si="8"/>
        <v>-201585.33000000007</v>
      </c>
      <c r="L226" s="237">
        <v>27.2</v>
      </c>
      <c r="M226" s="54">
        <f t="shared" si="23"/>
        <v>275.73529411764707</v>
      </c>
      <c r="N226" s="54">
        <f t="shared" si="24"/>
        <v>0</v>
      </c>
    </row>
    <row r="227" spans="2:14" s="188" customFormat="1" x14ac:dyDescent="0.25">
      <c r="B227" s="11">
        <v>43267</v>
      </c>
      <c r="C227" s="5" t="s">
        <v>1037</v>
      </c>
      <c r="D227" s="118"/>
      <c r="E227" s="60"/>
      <c r="F227" s="80"/>
      <c r="G227" s="80"/>
      <c r="H227" s="80">
        <v>30000</v>
      </c>
      <c r="I227" s="80"/>
      <c r="J227" s="80"/>
      <c r="K227" s="60">
        <f t="shared" si="8"/>
        <v>-231585.33000000007</v>
      </c>
      <c r="L227" s="237">
        <v>27.2</v>
      </c>
      <c r="M227" s="54">
        <f t="shared" si="23"/>
        <v>1102.9411764705883</v>
      </c>
      <c r="N227" s="54">
        <f t="shared" si="24"/>
        <v>0</v>
      </c>
    </row>
    <row r="228" spans="2:14" s="188" customFormat="1" x14ac:dyDescent="0.25">
      <c r="B228" s="11">
        <v>43273</v>
      </c>
      <c r="C228" s="5" t="s">
        <v>1056</v>
      </c>
      <c r="D228" s="118"/>
      <c r="E228" s="60"/>
      <c r="F228" s="80"/>
      <c r="G228" s="80"/>
      <c r="H228" s="80"/>
      <c r="I228" s="80">
        <v>47500</v>
      </c>
      <c r="J228" s="80"/>
      <c r="K228" s="60">
        <f t="shared" si="8"/>
        <v>-279085.33000000007</v>
      </c>
      <c r="L228" s="237">
        <v>27.1</v>
      </c>
      <c r="M228" s="54">
        <f t="shared" si="23"/>
        <v>1752.7675276752766</v>
      </c>
      <c r="N228" s="54">
        <f t="shared" si="24"/>
        <v>0</v>
      </c>
    </row>
    <row r="229" spans="2:14" s="188" customFormat="1" x14ac:dyDescent="0.25">
      <c r="B229" s="11">
        <v>43273</v>
      </c>
      <c r="C229" s="5" t="s">
        <v>1057</v>
      </c>
      <c r="D229" s="118"/>
      <c r="E229" s="60"/>
      <c r="F229" s="80"/>
      <c r="G229" s="80"/>
      <c r="H229" s="80">
        <v>200000</v>
      </c>
      <c r="I229" s="80"/>
      <c r="J229" s="80"/>
      <c r="K229" s="60">
        <f t="shared" si="8"/>
        <v>-479085.33000000007</v>
      </c>
      <c r="L229" s="237">
        <v>27.1</v>
      </c>
      <c r="M229" s="54">
        <f t="shared" ref="M229:M234" si="25">(G229+H229+I229)/L229</f>
        <v>7380.0738007380069</v>
      </c>
      <c r="N229" s="54">
        <f t="shared" ref="N229:N234" si="26">+J229/L229</f>
        <v>0</v>
      </c>
    </row>
    <row r="230" spans="2:14" s="188" customFormat="1" x14ac:dyDescent="0.25">
      <c r="B230" s="11">
        <v>43273</v>
      </c>
      <c r="C230" s="5" t="s">
        <v>814</v>
      </c>
      <c r="D230" s="118"/>
      <c r="E230" s="60"/>
      <c r="F230" s="80"/>
      <c r="G230" s="80">
        <v>7300</v>
      </c>
      <c r="H230" s="80"/>
      <c r="I230" s="80"/>
      <c r="J230" s="80"/>
      <c r="K230" s="60">
        <f t="shared" si="8"/>
        <v>-486385.33000000007</v>
      </c>
      <c r="L230" s="237">
        <v>27.1</v>
      </c>
      <c r="M230" s="54">
        <f t="shared" si="25"/>
        <v>269.37269372693726</v>
      </c>
      <c r="N230" s="54">
        <f t="shared" si="26"/>
        <v>0</v>
      </c>
    </row>
    <row r="231" spans="2:14" s="188" customFormat="1" x14ac:dyDescent="0.25">
      <c r="B231" s="11">
        <v>43273</v>
      </c>
      <c r="C231" s="5" t="s">
        <v>1058</v>
      </c>
      <c r="D231" s="118"/>
      <c r="E231" s="60"/>
      <c r="F231" s="80"/>
      <c r="G231" s="80">
        <v>13000</v>
      </c>
      <c r="H231" s="80"/>
      <c r="I231" s="80"/>
      <c r="J231" s="80"/>
      <c r="K231" s="60">
        <f t="shared" si="8"/>
        <v>-499385.33000000007</v>
      </c>
      <c r="L231" s="237">
        <v>27.1</v>
      </c>
      <c r="M231" s="54">
        <f t="shared" si="25"/>
        <v>479.70479704797043</v>
      </c>
      <c r="N231" s="54">
        <f t="shared" si="26"/>
        <v>0</v>
      </c>
    </row>
    <row r="232" spans="2:14" s="188" customFormat="1" x14ac:dyDescent="0.25">
      <c r="B232" s="11">
        <v>43280</v>
      </c>
      <c r="C232" s="5" t="s">
        <v>252</v>
      </c>
      <c r="D232" s="118">
        <v>28572</v>
      </c>
      <c r="E232" s="60">
        <f>+F232/D232</f>
        <v>27.999440011199777</v>
      </c>
      <c r="F232" s="80">
        <v>800000</v>
      </c>
      <c r="G232" s="80"/>
      <c r="H232" s="80"/>
      <c r="I232" s="80"/>
      <c r="J232" s="80"/>
      <c r="K232" s="60">
        <f t="shared" si="8"/>
        <v>300614.66999999993</v>
      </c>
      <c r="L232" s="237">
        <v>28.02</v>
      </c>
      <c r="M232" s="54">
        <f t="shared" si="25"/>
        <v>0</v>
      </c>
      <c r="N232" s="54">
        <f t="shared" si="26"/>
        <v>0</v>
      </c>
    </row>
    <row r="233" spans="2:14" s="188" customFormat="1" x14ac:dyDescent="0.25">
      <c r="B233" s="11">
        <v>43280</v>
      </c>
      <c r="C233" s="110" t="s">
        <v>1101</v>
      </c>
      <c r="D233" s="118"/>
      <c r="E233" s="60"/>
      <c r="F233" s="80"/>
      <c r="G233" s="80"/>
      <c r="H233" s="80"/>
      <c r="I233" s="80">
        <v>5100</v>
      </c>
      <c r="J233" s="80"/>
      <c r="K233" s="60">
        <f t="shared" si="8"/>
        <v>295514.66999999993</v>
      </c>
      <c r="L233" s="237">
        <v>28.02</v>
      </c>
      <c r="M233" s="54">
        <f t="shared" ref="M233" si="27">(G233+H233+I233)/L233</f>
        <v>182.01284796573876</v>
      </c>
      <c r="N233" s="54">
        <f t="shared" ref="N233" si="28">+J233/L233</f>
        <v>0</v>
      </c>
    </row>
    <row r="234" spans="2:14" s="188" customFormat="1" x14ac:dyDescent="0.25">
      <c r="B234" s="11">
        <v>43288</v>
      </c>
      <c r="C234" s="5" t="s">
        <v>1092</v>
      </c>
      <c r="D234" s="118"/>
      <c r="E234" s="60"/>
      <c r="F234" s="80"/>
      <c r="G234" s="80"/>
      <c r="H234" s="80"/>
      <c r="I234" s="80">
        <v>28353</v>
      </c>
      <c r="J234" s="80"/>
      <c r="K234" s="60">
        <f t="shared" si="8"/>
        <v>267161.66999999993</v>
      </c>
      <c r="L234" s="237">
        <v>27.9</v>
      </c>
      <c r="M234" s="54">
        <f t="shared" si="25"/>
        <v>1016.236559139785</v>
      </c>
      <c r="N234" s="54">
        <f t="shared" si="26"/>
        <v>0</v>
      </c>
    </row>
    <row r="235" spans="2:14" s="188" customFormat="1" x14ac:dyDescent="0.25">
      <c r="B235" s="11">
        <v>43288</v>
      </c>
      <c r="C235" s="5" t="s">
        <v>1093</v>
      </c>
      <c r="D235" s="118"/>
      <c r="E235" s="60"/>
      <c r="F235" s="80"/>
      <c r="G235" s="80"/>
      <c r="H235" s="80"/>
      <c r="I235" s="80">
        <v>20000</v>
      </c>
      <c r="J235" s="80"/>
      <c r="K235" s="60">
        <f t="shared" si="8"/>
        <v>247161.66999999993</v>
      </c>
      <c r="L235" s="237">
        <v>27.9</v>
      </c>
      <c r="M235" s="54">
        <f t="shared" ref="M235:M244" si="29">(G235+H235+I235)/L235</f>
        <v>716.84587813620078</v>
      </c>
      <c r="N235" s="54">
        <f t="shared" ref="N235:N244" si="30">+J235/L235</f>
        <v>0</v>
      </c>
    </row>
    <row r="236" spans="2:14" s="188" customFormat="1" x14ac:dyDescent="0.25">
      <c r="B236" s="11">
        <v>43288</v>
      </c>
      <c r="C236" s="5" t="s">
        <v>687</v>
      </c>
      <c r="D236" s="118"/>
      <c r="E236" s="60"/>
      <c r="F236" s="80"/>
      <c r="G236" s="80"/>
      <c r="H236" s="80"/>
      <c r="I236" s="80">
        <v>1600</v>
      </c>
      <c r="J236" s="80"/>
      <c r="K236" s="60">
        <f t="shared" si="8"/>
        <v>245561.66999999993</v>
      </c>
      <c r="L236" s="237">
        <v>27.9</v>
      </c>
      <c r="M236" s="54">
        <f t="shared" si="29"/>
        <v>57.347670250896059</v>
      </c>
      <c r="N236" s="54">
        <f t="shared" si="30"/>
        <v>0</v>
      </c>
    </row>
    <row r="237" spans="2:14" s="188" customFormat="1" x14ac:dyDescent="0.25">
      <c r="B237" s="11">
        <v>43288</v>
      </c>
      <c r="C237" s="5" t="s">
        <v>1094</v>
      </c>
      <c r="D237" s="118"/>
      <c r="E237" s="60"/>
      <c r="F237" s="80"/>
      <c r="G237" s="80"/>
      <c r="H237" s="80"/>
      <c r="I237" s="80">
        <v>13400</v>
      </c>
      <c r="J237" s="80"/>
      <c r="K237" s="60">
        <f t="shared" si="8"/>
        <v>232161.66999999993</v>
      </c>
      <c r="L237" s="237">
        <v>27.9</v>
      </c>
      <c r="M237" s="54">
        <f t="shared" si="29"/>
        <v>480.28673835125448</v>
      </c>
      <c r="N237" s="54">
        <f t="shared" si="30"/>
        <v>0</v>
      </c>
    </row>
    <row r="238" spans="2:14" s="188" customFormat="1" x14ac:dyDescent="0.25">
      <c r="B238" s="11">
        <v>43288</v>
      </c>
      <c r="C238" s="5" t="s">
        <v>1095</v>
      </c>
      <c r="D238" s="118"/>
      <c r="E238" s="60"/>
      <c r="F238" s="80"/>
      <c r="G238" s="80"/>
      <c r="H238" s="80"/>
      <c r="I238" s="80">
        <v>24316</v>
      </c>
      <c r="J238" s="80"/>
      <c r="K238" s="60">
        <f t="shared" si="8"/>
        <v>207845.66999999993</v>
      </c>
      <c r="L238" s="237">
        <v>27.9</v>
      </c>
      <c r="M238" s="54">
        <f t="shared" si="29"/>
        <v>871.54121863799287</v>
      </c>
      <c r="N238" s="54">
        <f t="shared" si="30"/>
        <v>0</v>
      </c>
    </row>
    <row r="239" spans="2:14" s="188" customFormat="1" x14ac:dyDescent="0.25">
      <c r="B239" s="11">
        <v>43288</v>
      </c>
      <c r="C239" s="5" t="s">
        <v>1096</v>
      </c>
      <c r="D239" s="118"/>
      <c r="E239" s="60"/>
      <c r="F239" s="80"/>
      <c r="G239" s="80"/>
      <c r="H239" s="80"/>
      <c r="I239" s="80">
        <v>30000</v>
      </c>
      <c r="J239" s="80"/>
      <c r="K239" s="60">
        <f t="shared" si="8"/>
        <v>177845.66999999993</v>
      </c>
      <c r="L239" s="237">
        <v>27.9</v>
      </c>
      <c r="M239" s="54">
        <f t="shared" si="29"/>
        <v>1075.2688172043011</v>
      </c>
      <c r="N239" s="54">
        <f t="shared" si="30"/>
        <v>0</v>
      </c>
    </row>
    <row r="240" spans="2:14" s="188" customFormat="1" x14ac:dyDescent="0.25">
      <c r="B240" s="11">
        <v>43288</v>
      </c>
      <c r="C240" s="5" t="s">
        <v>1097</v>
      </c>
      <c r="D240" s="118"/>
      <c r="E240" s="60"/>
      <c r="F240" s="80"/>
      <c r="G240" s="80"/>
      <c r="H240" s="80"/>
      <c r="I240" s="80">
        <v>25000</v>
      </c>
      <c r="J240" s="80"/>
      <c r="K240" s="60">
        <f t="shared" si="8"/>
        <v>152845.66999999993</v>
      </c>
      <c r="L240" s="237">
        <v>27.9</v>
      </c>
      <c r="M240" s="54">
        <f t="shared" si="29"/>
        <v>896.05734767025092</v>
      </c>
      <c r="N240" s="54">
        <f t="shared" si="30"/>
        <v>0</v>
      </c>
    </row>
    <row r="241" spans="2:14" s="188" customFormat="1" x14ac:dyDescent="0.25">
      <c r="B241" s="11">
        <v>43288</v>
      </c>
      <c r="C241" s="5" t="s">
        <v>1098</v>
      </c>
      <c r="D241" s="118"/>
      <c r="E241" s="60"/>
      <c r="F241" s="80"/>
      <c r="G241" s="80"/>
      <c r="H241" s="80"/>
      <c r="I241" s="80">
        <v>138000</v>
      </c>
      <c r="J241" s="80"/>
      <c r="K241" s="60">
        <f t="shared" si="8"/>
        <v>14845.669999999925</v>
      </c>
      <c r="L241" s="237">
        <v>27.9</v>
      </c>
      <c r="M241" s="54">
        <f t="shared" si="29"/>
        <v>4946.2365591397856</v>
      </c>
      <c r="N241" s="54">
        <f t="shared" si="30"/>
        <v>0</v>
      </c>
    </row>
    <row r="242" spans="2:14" s="188" customFormat="1" x14ac:dyDescent="0.25">
      <c r="B242" s="11">
        <v>43288</v>
      </c>
      <c r="C242" s="5" t="s">
        <v>1099</v>
      </c>
      <c r="D242" s="118"/>
      <c r="E242" s="60"/>
      <c r="F242" s="80"/>
      <c r="G242" s="80"/>
      <c r="H242" s="80"/>
      <c r="I242" s="80">
        <v>40000</v>
      </c>
      <c r="J242" s="80"/>
      <c r="K242" s="60">
        <f t="shared" si="8"/>
        <v>-25154.330000000075</v>
      </c>
      <c r="L242" s="237">
        <v>27.9</v>
      </c>
      <c r="M242" s="54">
        <f t="shared" si="29"/>
        <v>1433.6917562724016</v>
      </c>
      <c r="N242" s="54">
        <f t="shared" si="30"/>
        <v>0</v>
      </c>
    </row>
    <row r="243" spans="2:14" s="188" customFormat="1" x14ac:dyDescent="0.25">
      <c r="B243" s="11">
        <v>43288</v>
      </c>
      <c r="C243" s="5" t="s">
        <v>1100</v>
      </c>
      <c r="D243" s="118"/>
      <c r="E243" s="60"/>
      <c r="F243" s="80"/>
      <c r="G243" s="80"/>
      <c r="H243" s="80"/>
      <c r="I243" s="80">
        <v>35000</v>
      </c>
      <c r="J243" s="80"/>
      <c r="K243" s="60">
        <f t="shared" si="8"/>
        <v>-60154.330000000075</v>
      </c>
      <c r="L243" s="237">
        <v>27.9</v>
      </c>
      <c r="M243" s="54">
        <f t="shared" si="29"/>
        <v>1254.4802867383514</v>
      </c>
      <c r="N243" s="54">
        <f t="shared" si="30"/>
        <v>0</v>
      </c>
    </row>
    <row r="244" spans="2:14" s="188" customFormat="1" x14ac:dyDescent="0.25">
      <c r="B244" s="11">
        <v>43288</v>
      </c>
      <c r="C244" s="5" t="s">
        <v>687</v>
      </c>
      <c r="D244" s="118"/>
      <c r="E244" s="60"/>
      <c r="F244" s="80"/>
      <c r="G244" s="80"/>
      <c r="H244" s="80"/>
      <c r="I244" s="80">
        <v>1600</v>
      </c>
      <c r="J244" s="80"/>
      <c r="K244" s="60">
        <f t="shared" si="8"/>
        <v>-61754.330000000075</v>
      </c>
      <c r="L244" s="237">
        <v>27.9</v>
      </c>
      <c r="M244" s="54">
        <f t="shared" si="29"/>
        <v>57.347670250896059</v>
      </c>
      <c r="N244" s="54">
        <f t="shared" si="30"/>
        <v>0</v>
      </c>
    </row>
    <row r="245" spans="2:14" s="188" customFormat="1" x14ac:dyDescent="0.25">
      <c r="B245" s="11">
        <v>43295</v>
      </c>
      <c r="C245" s="5" t="s">
        <v>1119</v>
      </c>
      <c r="D245" s="118"/>
      <c r="E245" s="60"/>
      <c r="F245" s="80"/>
      <c r="G245" s="80">
        <v>2800</v>
      </c>
      <c r="H245" s="80"/>
      <c r="I245" s="80"/>
      <c r="J245" s="80"/>
      <c r="K245" s="60">
        <f t="shared" si="8"/>
        <v>-64554.330000000075</v>
      </c>
      <c r="L245" s="237">
        <v>28.5</v>
      </c>
      <c r="M245" s="54">
        <f t="shared" ref="M245:M248" si="31">(G245+H245+I245)/L245</f>
        <v>98.245614035087726</v>
      </c>
      <c r="N245" s="54">
        <f t="shared" ref="N245:N248" si="32">+J245/L245</f>
        <v>0</v>
      </c>
    </row>
    <row r="246" spans="2:14" s="188" customFormat="1" x14ac:dyDescent="0.25">
      <c r="B246" s="11">
        <v>43295</v>
      </c>
      <c r="C246" s="5" t="s">
        <v>1120</v>
      </c>
      <c r="D246" s="118"/>
      <c r="E246" s="60"/>
      <c r="F246" s="80"/>
      <c r="G246" s="80"/>
      <c r="H246" s="80"/>
      <c r="I246" s="80">
        <v>16100</v>
      </c>
      <c r="J246" s="80"/>
      <c r="K246" s="60">
        <f t="shared" si="8"/>
        <v>-80654.330000000075</v>
      </c>
      <c r="L246" s="237">
        <v>28.4</v>
      </c>
      <c r="M246" s="54">
        <f t="shared" si="31"/>
        <v>566.90140845070425</v>
      </c>
      <c r="N246" s="54">
        <f t="shared" si="32"/>
        <v>0</v>
      </c>
    </row>
    <row r="247" spans="2:14" s="188" customFormat="1" x14ac:dyDescent="0.25">
      <c r="B247" s="11">
        <v>43295</v>
      </c>
      <c r="C247" s="5" t="s">
        <v>397</v>
      </c>
      <c r="D247" s="118"/>
      <c r="E247" s="60"/>
      <c r="F247" s="80"/>
      <c r="G247" s="80"/>
      <c r="H247" s="80"/>
      <c r="I247" s="80">
        <v>32592</v>
      </c>
      <c r="J247" s="80"/>
      <c r="K247" s="60">
        <f t="shared" si="8"/>
        <v>-113246.33000000007</v>
      </c>
      <c r="L247" s="237">
        <v>28.5</v>
      </c>
      <c r="M247" s="54">
        <f t="shared" si="31"/>
        <v>1143.578947368421</v>
      </c>
      <c r="N247" s="54">
        <f t="shared" si="32"/>
        <v>0</v>
      </c>
    </row>
    <row r="248" spans="2:14" s="188" customFormat="1" x14ac:dyDescent="0.25">
      <c r="B248" s="11">
        <v>43295</v>
      </c>
      <c r="C248" s="5" t="s">
        <v>1128</v>
      </c>
      <c r="D248" s="118"/>
      <c r="E248" s="60"/>
      <c r="F248" s="80"/>
      <c r="G248" s="80"/>
      <c r="H248" s="80"/>
      <c r="I248" s="80"/>
      <c r="J248" s="80">
        <v>135000</v>
      </c>
      <c r="K248" s="60">
        <f t="shared" si="8"/>
        <v>-248246.33000000007</v>
      </c>
      <c r="L248" s="237">
        <v>27</v>
      </c>
      <c r="M248" s="54">
        <f t="shared" si="31"/>
        <v>0</v>
      </c>
      <c r="N248" s="54">
        <f t="shared" si="32"/>
        <v>5000</v>
      </c>
    </row>
    <row r="249" spans="2:14" s="188" customFormat="1" x14ac:dyDescent="0.25">
      <c r="B249" s="11">
        <v>43302</v>
      </c>
      <c r="C249" s="5" t="s">
        <v>1137</v>
      </c>
      <c r="D249" s="118"/>
      <c r="E249" s="60"/>
      <c r="F249" s="80"/>
      <c r="G249" s="80"/>
      <c r="H249" s="80">
        <v>21000</v>
      </c>
      <c r="I249" s="80"/>
      <c r="J249" s="80"/>
      <c r="K249" s="60">
        <f t="shared" si="8"/>
        <v>-269246.33000000007</v>
      </c>
      <c r="L249" s="237">
        <v>27.8</v>
      </c>
      <c r="M249" s="54">
        <f t="shared" ref="M249" si="33">(G249+H249+I249)/L249</f>
        <v>755.39568345323744</v>
      </c>
      <c r="N249" s="54">
        <f t="shared" ref="N249" si="34">+J249/L249</f>
        <v>0</v>
      </c>
    </row>
    <row r="250" spans="2:14" s="188" customFormat="1" x14ac:dyDescent="0.25">
      <c r="B250" s="11">
        <v>43302</v>
      </c>
      <c r="C250" s="5" t="s">
        <v>1138</v>
      </c>
      <c r="D250" s="118"/>
      <c r="E250" s="60"/>
      <c r="F250" s="80"/>
      <c r="G250" s="80"/>
      <c r="H250" s="80"/>
      <c r="I250" s="80">
        <v>13950</v>
      </c>
      <c r="J250" s="80"/>
      <c r="K250" s="60">
        <f t="shared" si="8"/>
        <v>-283196.33000000007</v>
      </c>
      <c r="L250" s="237">
        <v>28.1</v>
      </c>
      <c r="M250" s="54">
        <f t="shared" ref="M250:M262" si="35">(G250+H250+I250)/L250</f>
        <v>496.44128113879003</v>
      </c>
      <c r="N250" s="54">
        <f t="shared" ref="N250:N262" si="36">+J250/L250</f>
        <v>0</v>
      </c>
    </row>
    <row r="251" spans="2:14" s="188" customFormat="1" x14ac:dyDescent="0.25">
      <c r="B251" s="11">
        <v>43302</v>
      </c>
      <c r="C251" s="5" t="s">
        <v>1139</v>
      </c>
      <c r="D251" s="118"/>
      <c r="E251" s="60"/>
      <c r="F251" s="80"/>
      <c r="G251" s="80"/>
      <c r="H251" s="80"/>
      <c r="I251" s="80">
        <v>6200</v>
      </c>
      <c r="J251" s="80"/>
      <c r="K251" s="60">
        <f t="shared" si="8"/>
        <v>-289396.33000000007</v>
      </c>
      <c r="L251" s="237">
        <v>28.1</v>
      </c>
      <c r="M251" s="54">
        <f t="shared" si="35"/>
        <v>220.64056939501779</v>
      </c>
      <c r="N251" s="54">
        <f t="shared" si="36"/>
        <v>0</v>
      </c>
    </row>
    <row r="252" spans="2:14" s="188" customFormat="1" x14ac:dyDescent="0.25">
      <c r="B252" s="11">
        <v>43302</v>
      </c>
      <c r="C252" s="5" t="s">
        <v>1140</v>
      </c>
      <c r="D252" s="118"/>
      <c r="E252" s="60"/>
      <c r="F252" s="80"/>
      <c r="G252" s="80"/>
      <c r="H252" s="80"/>
      <c r="I252" s="80">
        <v>30752</v>
      </c>
      <c r="J252" s="80"/>
      <c r="K252" s="60">
        <f t="shared" si="8"/>
        <v>-320148.33000000007</v>
      </c>
      <c r="L252" s="237">
        <v>28.1</v>
      </c>
      <c r="M252" s="54">
        <f t="shared" si="35"/>
        <v>1094.3772241992881</v>
      </c>
      <c r="N252" s="54">
        <f t="shared" si="36"/>
        <v>0</v>
      </c>
    </row>
    <row r="253" spans="2:14" s="188" customFormat="1" x14ac:dyDescent="0.25">
      <c r="B253" s="11">
        <v>43302</v>
      </c>
      <c r="C253" s="5" t="s">
        <v>397</v>
      </c>
      <c r="D253" s="118"/>
      <c r="E253" s="60"/>
      <c r="F253" s="80"/>
      <c r="G253" s="80"/>
      <c r="H253" s="80"/>
      <c r="I253" s="80">
        <v>8683</v>
      </c>
      <c r="J253" s="80"/>
      <c r="K253" s="60">
        <f t="shared" si="8"/>
        <v>-328831.33000000007</v>
      </c>
      <c r="L253" s="237">
        <v>28.1</v>
      </c>
      <c r="M253" s="54">
        <f t="shared" si="35"/>
        <v>309.0035587188612</v>
      </c>
      <c r="N253" s="54">
        <f t="shared" si="36"/>
        <v>0</v>
      </c>
    </row>
    <row r="254" spans="2:14" s="188" customFormat="1" x14ac:dyDescent="0.25">
      <c r="B254" s="11">
        <v>43302</v>
      </c>
      <c r="C254" s="5" t="s">
        <v>397</v>
      </c>
      <c r="D254" s="118"/>
      <c r="E254" s="60"/>
      <c r="F254" s="80"/>
      <c r="G254" s="80"/>
      <c r="H254" s="80"/>
      <c r="I254" s="80">
        <v>8700</v>
      </c>
      <c r="J254" s="80"/>
      <c r="K254" s="60">
        <f t="shared" si="8"/>
        <v>-337531.33000000007</v>
      </c>
      <c r="L254" s="237">
        <v>28.1</v>
      </c>
      <c r="M254" s="54">
        <f t="shared" si="35"/>
        <v>309.60854092526688</v>
      </c>
      <c r="N254" s="54">
        <f t="shared" si="36"/>
        <v>0</v>
      </c>
    </row>
    <row r="255" spans="2:14" s="188" customFormat="1" x14ac:dyDescent="0.25">
      <c r="B255" s="11">
        <v>43302</v>
      </c>
      <c r="C255" s="5" t="s">
        <v>1141</v>
      </c>
      <c r="D255" s="118"/>
      <c r="E255" s="60"/>
      <c r="F255" s="80"/>
      <c r="G255" s="80"/>
      <c r="H255" s="80">
        <v>200000</v>
      </c>
      <c r="I255" s="80"/>
      <c r="J255" s="80"/>
      <c r="K255" s="60">
        <f t="shared" si="8"/>
        <v>-537531.33000000007</v>
      </c>
      <c r="L255" s="237">
        <v>28.1</v>
      </c>
      <c r="M255" s="54">
        <f t="shared" si="35"/>
        <v>7117.4377224199288</v>
      </c>
      <c r="N255" s="54">
        <f t="shared" si="36"/>
        <v>0</v>
      </c>
    </row>
    <row r="256" spans="2:14" s="188" customFormat="1" x14ac:dyDescent="0.25">
      <c r="B256" s="11">
        <v>43302</v>
      </c>
      <c r="C256" s="5" t="s">
        <v>1142</v>
      </c>
      <c r="D256" s="118"/>
      <c r="E256" s="60"/>
      <c r="F256" s="80"/>
      <c r="G256" s="80"/>
      <c r="H256" s="80">
        <v>18000</v>
      </c>
      <c r="I256" s="80"/>
      <c r="J256" s="80"/>
      <c r="K256" s="60">
        <f t="shared" si="8"/>
        <v>-555531.33000000007</v>
      </c>
      <c r="L256" s="237">
        <v>28.1</v>
      </c>
      <c r="M256" s="54">
        <f t="shared" si="35"/>
        <v>640.56939501779357</v>
      </c>
      <c r="N256" s="54">
        <f t="shared" si="36"/>
        <v>0</v>
      </c>
    </row>
    <row r="257" spans="2:14" s="188" customFormat="1" x14ac:dyDescent="0.25">
      <c r="B257" s="11">
        <v>43302</v>
      </c>
      <c r="C257" s="5" t="s">
        <v>1143</v>
      </c>
      <c r="D257" s="118"/>
      <c r="E257" s="60"/>
      <c r="F257" s="80"/>
      <c r="G257" s="80"/>
      <c r="H257" s="80"/>
      <c r="I257" s="80">
        <v>32000</v>
      </c>
      <c r="J257" s="80"/>
      <c r="K257" s="60">
        <f t="shared" si="8"/>
        <v>-587531.33000000007</v>
      </c>
      <c r="L257" s="237">
        <v>28.1</v>
      </c>
      <c r="M257" s="54">
        <f t="shared" si="35"/>
        <v>1138.7900355871886</v>
      </c>
      <c r="N257" s="54">
        <f t="shared" si="36"/>
        <v>0</v>
      </c>
    </row>
    <row r="258" spans="2:14" s="188" customFormat="1" x14ac:dyDescent="0.25">
      <c r="B258" s="11">
        <v>43302</v>
      </c>
      <c r="C258" s="5" t="s">
        <v>1144</v>
      </c>
      <c r="D258" s="118"/>
      <c r="E258" s="60"/>
      <c r="F258" s="80"/>
      <c r="G258" s="80"/>
      <c r="H258" s="80"/>
      <c r="I258" s="80">
        <v>32850</v>
      </c>
      <c r="J258" s="80"/>
      <c r="K258" s="60">
        <f t="shared" si="8"/>
        <v>-620381.33000000007</v>
      </c>
      <c r="L258" s="237">
        <v>28.1</v>
      </c>
      <c r="M258" s="54">
        <f t="shared" si="35"/>
        <v>1169.0391459074733</v>
      </c>
      <c r="N258" s="54">
        <f t="shared" si="36"/>
        <v>0</v>
      </c>
    </row>
    <row r="259" spans="2:14" s="188" customFormat="1" x14ac:dyDescent="0.25">
      <c r="B259" s="11">
        <v>43304</v>
      </c>
      <c r="C259" s="5" t="s">
        <v>252</v>
      </c>
      <c r="D259" s="118">
        <v>50000</v>
      </c>
      <c r="E259" s="60">
        <v>27.8</v>
      </c>
      <c r="F259" s="80">
        <f>+D259*E259</f>
        <v>1390000</v>
      </c>
      <c r="G259" s="80"/>
      <c r="H259" s="80"/>
      <c r="I259" s="80"/>
      <c r="J259" s="80"/>
      <c r="K259" s="60">
        <f t="shared" si="8"/>
        <v>769618.66999999993</v>
      </c>
      <c r="L259" s="237">
        <v>28.1</v>
      </c>
      <c r="M259" s="54">
        <f t="shared" si="35"/>
        <v>0</v>
      </c>
      <c r="N259" s="54">
        <f t="shared" si="36"/>
        <v>0</v>
      </c>
    </row>
    <row r="260" spans="2:14" s="188" customFormat="1" x14ac:dyDescent="0.25">
      <c r="B260" s="11">
        <v>43309</v>
      </c>
      <c r="C260" s="5" t="s">
        <v>1161</v>
      </c>
      <c r="D260" s="118"/>
      <c r="E260" s="60"/>
      <c r="F260" s="80"/>
      <c r="G260" s="80"/>
      <c r="H260" s="80"/>
      <c r="I260" s="80">
        <v>3350</v>
      </c>
      <c r="J260" s="80"/>
      <c r="K260" s="60">
        <f t="shared" si="8"/>
        <v>766268.66999999993</v>
      </c>
      <c r="L260" s="237">
        <v>28.2</v>
      </c>
      <c r="M260" s="54">
        <f t="shared" si="35"/>
        <v>118.79432624113475</v>
      </c>
      <c r="N260" s="54">
        <f t="shared" si="36"/>
        <v>0</v>
      </c>
    </row>
    <row r="261" spans="2:14" s="188" customFormat="1" x14ac:dyDescent="0.25">
      <c r="B261" s="11">
        <v>43309</v>
      </c>
      <c r="C261" s="5" t="s">
        <v>1162</v>
      </c>
      <c r="D261" s="118"/>
      <c r="E261" s="60"/>
      <c r="F261" s="80"/>
      <c r="G261" s="80"/>
      <c r="H261" s="80"/>
      <c r="I261" s="80">
        <v>10000</v>
      </c>
      <c r="J261" s="80"/>
      <c r="K261" s="60">
        <f t="shared" si="8"/>
        <v>756268.66999999993</v>
      </c>
      <c r="L261" s="237">
        <v>28.2</v>
      </c>
      <c r="M261" s="54">
        <f t="shared" si="35"/>
        <v>354.6099290780142</v>
      </c>
      <c r="N261" s="54">
        <f t="shared" si="36"/>
        <v>0</v>
      </c>
    </row>
    <row r="262" spans="2:14" s="188" customFormat="1" x14ac:dyDescent="0.25">
      <c r="B262" s="11">
        <v>43315</v>
      </c>
      <c r="C262" s="5" t="s">
        <v>34</v>
      </c>
      <c r="D262" s="118"/>
      <c r="E262" s="60"/>
      <c r="F262" s="80"/>
      <c r="G262" s="80"/>
      <c r="H262" s="80"/>
      <c r="I262" s="80">
        <v>4800</v>
      </c>
      <c r="J262" s="80"/>
      <c r="K262" s="60">
        <f t="shared" si="8"/>
        <v>751468.66999999993</v>
      </c>
      <c r="L262" s="237">
        <v>28.35</v>
      </c>
      <c r="M262" s="54">
        <f t="shared" si="35"/>
        <v>169.31216931216932</v>
      </c>
      <c r="N262" s="54">
        <f t="shared" si="36"/>
        <v>0</v>
      </c>
    </row>
    <row r="263" spans="2:14" s="188" customFormat="1" x14ac:dyDescent="0.25">
      <c r="B263" s="11">
        <v>43315</v>
      </c>
      <c r="C263" s="5" t="s">
        <v>1174</v>
      </c>
      <c r="D263" s="118"/>
      <c r="E263" s="60"/>
      <c r="F263" s="80"/>
      <c r="G263" s="80"/>
      <c r="H263" s="80">
        <v>44700</v>
      </c>
      <c r="I263" s="80"/>
      <c r="J263" s="80"/>
      <c r="K263" s="60">
        <f t="shared" si="8"/>
        <v>706768.66999999993</v>
      </c>
      <c r="L263" s="237">
        <v>28.35</v>
      </c>
      <c r="M263" s="54">
        <f t="shared" ref="M263:M269" si="37">(G263+H263+I263)/L263</f>
        <v>1576.7195767195767</v>
      </c>
      <c r="N263" s="54">
        <f t="shared" ref="N263:N269" si="38">+J263/L263</f>
        <v>0</v>
      </c>
    </row>
    <row r="264" spans="2:14" s="188" customFormat="1" x14ac:dyDescent="0.25">
      <c r="B264" s="11">
        <v>43315</v>
      </c>
      <c r="C264" s="5" t="s">
        <v>64</v>
      </c>
      <c r="D264" s="118"/>
      <c r="E264" s="60"/>
      <c r="F264" s="80"/>
      <c r="G264" s="80"/>
      <c r="H264" s="80"/>
      <c r="I264" s="80">
        <v>45111</v>
      </c>
      <c r="J264" s="80"/>
      <c r="K264" s="60">
        <f t="shared" si="8"/>
        <v>661657.66999999993</v>
      </c>
      <c r="L264" s="237">
        <v>28.35</v>
      </c>
      <c r="M264" s="54">
        <f t="shared" si="37"/>
        <v>1591.2169312169312</v>
      </c>
      <c r="N264" s="54">
        <f t="shared" si="38"/>
        <v>0</v>
      </c>
    </row>
    <row r="265" spans="2:14" s="188" customFormat="1" x14ac:dyDescent="0.25">
      <c r="B265" s="11">
        <v>43315</v>
      </c>
      <c r="C265" s="5" t="s">
        <v>397</v>
      </c>
      <c r="D265" s="118"/>
      <c r="E265" s="60"/>
      <c r="F265" s="80"/>
      <c r="G265" s="80">
        <v>34457</v>
      </c>
      <c r="H265" s="80"/>
      <c r="I265" s="80"/>
      <c r="J265" s="80"/>
      <c r="K265" s="60">
        <f t="shared" si="8"/>
        <v>627200.66999999993</v>
      </c>
      <c r="L265" s="237">
        <v>28.35</v>
      </c>
      <c r="M265" s="54">
        <f t="shared" si="37"/>
        <v>1215.4144620811287</v>
      </c>
      <c r="N265" s="54">
        <f t="shared" si="38"/>
        <v>0</v>
      </c>
    </row>
    <row r="266" spans="2:14" s="188" customFormat="1" x14ac:dyDescent="0.25">
      <c r="B266" s="11">
        <v>43315</v>
      </c>
      <c r="C266" s="5" t="s">
        <v>303</v>
      </c>
      <c r="D266" s="118"/>
      <c r="E266" s="60"/>
      <c r="F266" s="80"/>
      <c r="G266" s="80"/>
      <c r="H266" s="80"/>
      <c r="I266" s="80">
        <v>31550</v>
      </c>
      <c r="J266" s="80"/>
      <c r="K266" s="60">
        <f t="shared" si="8"/>
        <v>595650.66999999993</v>
      </c>
      <c r="L266" s="237">
        <v>28.35</v>
      </c>
      <c r="M266" s="54">
        <f t="shared" si="37"/>
        <v>1112.8747795414461</v>
      </c>
      <c r="N266" s="54">
        <f t="shared" si="38"/>
        <v>0</v>
      </c>
    </row>
    <row r="267" spans="2:14" s="188" customFormat="1" x14ac:dyDescent="0.25">
      <c r="B267" s="11">
        <v>43315</v>
      </c>
      <c r="C267" s="5" t="s">
        <v>815</v>
      </c>
      <c r="D267" s="118"/>
      <c r="E267" s="60"/>
      <c r="F267" s="80"/>
      <c r="G267" s="80">
        <v>18700</v>
      </c>
      <c r="H267" s="80"/>
      <c r="I267" s="80">
        <v>10000</v>
      </c>
      <c r="J267" s="80"/>
      <c r="K267" s="60">
        <f t="shared" si="8"/>
        <v>566950.66999999993</v>
      </c>
      <c r="L267" s="237">
        <v>28.35</v>
      </c>
      <c r="M267" s="54">
        <f t="shared" si="37"/>
        <v>1012.3456790123456</v>
      </c>
      <c r="N267" s="54">
        <f t="shared" si="38"/>
        <v>0</v>
      </c>
    </row>
    <row r="268" spans="2:14" s="188" customFormat="1" x14ac:dyDescent="0.25">
      <c r="B268" s="11">
        <v>43315</v>
      </c>
      <c r="C268" s="5" t="s">
        <v>1175</v>
      </c>
      <c r="D268" s="118"/>
      <c r="E268" s="60"/>
      <c r="F268" s="80"/>
      <c r="G268" s="80"/>
      <c r="H268" s="80"/>
      <c r="I268" s="80">
        <v>30000</v>
      </c>
      <c r="J268" s="80"/>
      <c r="K268" s="60">
        <f t="shared" si="8"/>
        <v>536950.66999999993</v>
      </c>
      <c r="L268" s="237">
        <v>28.35</v>
      </c>
      <c r="M268" s="54">
        <f t="shared" si="37"/>
        <v>1058.2010582010582</v>
      </c>
      <c r="N268" s="54">
        <f t="shared" si="38"/>
        <v>0</v>
      </c>
    </row>
    <row r="269" spans="2:14" s="188" customFormat="1" x14ac:dyDescent="0.25">
      <c r="B269" s="11">
        <v>43322</v>
      </c>
      <c r="C269" s="5" t="s">
        <v>1189</v>
      </c>
      <c r="D269" s="118"/>
      <c r="E269" s="60"/>
      <c r="F269" s="80"/>
      <c r="G269" s="80"/>
      <c r="H269" s="80"/>
      <c r="I269" s="80">
        <v>36220</v>
      </c>
      <c r="J269" s="80"/>
      <c r="K269" s="60">
        <f t="shared" si="8"/>
        <v>500730.66999999993</v>
      </c>
      <c r="L269" s="237">
        <v>29</v>
      </c>
      <c r="M269" s="54">
        <f t="shared" si="37"/>
        <v>1248.9655172413793</v>
      </c>
      <c r="N269" s="54">
        <f t="shared" si="38"/>
        <v>0</v>
      </c>
    </row>
    <row r="270" spans="2:14" s="188" customFormat="1" x14ac:dyDescent="0.25">
      <c r="B270" s="11">
        <v>43322</v>
      </c>
      <c r="C270" s="5" t="s">
        <v>1190</v>
      </c>
      <c r="D270" s="118"/>
      <c r="E270" s="60"/>
      <c r="F270" s="80"/>
      <c r="G270" s="80">
        <v>4000</v>
      </c>
      <c r="H270" s="80"/>
      <c r="I270" s="80"/>
      <c r="J270" s="80"/>
      <c r="K270" s="60">
        <f t="shared" si="8"/>
        <v>496730.66999999993</v>
      </c>
      <c r="L270" s="237">
        <v>29</v>
      </c>
      <c r="M270" s="54">
        <f t="shared" ref="M270:M279" si="39">(G270+H270+I270)/L270</f>
        <v>137.93103448275863</v>
      </c>
      <c r="N270" s="54">
        <f t="shared" ref="N270:N279" si="40">+J270/L270</f>
        <v>0</v>
      </c>
    </row>
    <row r="271" spans="2:14" s="188" customFormat="1" x14ac:dyDescent="0.25">
      <c r="B271" s="11">
        <v>43322</v>
      </c>
      <c r="C271" s="5" t="s">
        <v>783</v>
      </c>
      <c r="D271" s="118"/>
      <c r="E271" s="60"/>
      <c r="F271" s="80"/>
      <c r="G271" s="80"/>
      <c r="H271" s="80"/>
      <c r="I271" s="80">
        <v>39000</v>
      </c>
      <c r="J271" s="80"/>
      <c r="K271" s="60">
        <f t="shared" si="8"/>
        <v>457730.66999999993</v>
      </c>
      <c r="L271" s="237">
        <v>29</v>
      </c>
      <c r="M271" s="54">
        <f t="shared" si="39"/>
        <v>1344.8275862068965</v>
      </c>
      <c r="N271" s="54">
        <f t="shared" si="40"/>
        <v>0</v>
      </c>
    </row>
    <row r="272" spans="2:14" s="188" customFormat="1" x14ac:dyDescent="0.25">
      <c r="B272" s="11">
        <v>43322</v>
      </c>
      <c r="C272" s="5" t="s">
        <v>84</v>
      </c>
      <c r="D272" s="118"/>
      <c r="E272" s="60"/>
      <c r="F272" s="80"/>
      <c r="G272" s="80"/>
      <c r="H272" s="80">
        <v>150000</v>
      </c>
      <c r="I272" s="80"/>
      <c r="J272" s="80"/>
      <c r="K272" s="60">
        <f t="shared" si="8"/>
        <v>307730.66999999993</v>
      </c>
      <c r="L272" s="237">
        <v>29</v>
      </c>
      <c r="M272" s="54">
        <f t="shared" si="39"/>
        <v>5172.4137931034484</v>
      </c>
      <c r="N272" s="54">
        <f t="shared" si="40"/>
        <v>0</v>
      </c>
    </row>
    <row r="273" spans="2:14" s="188" customFormat="1" x14ac:dyDescent="0.25">
      <c r="B273" s="11">
        <v>43322</v>
      </c>
      <c r="C273" s="5" t="s">
        <v>1191</v>
      </c>
      <c r="D273" s="118"/>
      <c r="E273" s="60"/>
      <c r="F273" s="80"/>
      <c r="G273" s="80"/>
      <c r="H273" s="80"/>
      <c r="I273" s="80">
        <v>2270</v>
      </c>
      <c r="J273" s="80"/>
      <c r="K273" s="60">
        <f t="shared" si="8"/>
        <v>305460.66999999993</v>
      </c>
      <c r="L273" s="237">
        <v>29</v>
      </c>
      <c r="M273" s="54">
        <f t="shared" si="39"/>
        <v>78.275862068965523</v>
      </c>
      <c r="N273" s="54">
        <f t="shared" si="40"/>
        <v>0</v>
      </c>
    </row>
    <row r="274" spans="2:14" s="188" customFormat="1" x14ac:dyDescent="0.25">
      <c r="B274" s="11">
        <v>43322</v>
      </c>
      <c r="C274" s="5" t="s">
        <v>1192</v>
      </c>
      <c r="D274" s="118"/>
      <c r="E274" s="60"/>
      <c r="F274" s="80"/>
      <c r="G274" s="80"/>
      <c r="H274" s="80"/>
      <c r="I274" s="80">
        <v>29500</v>
      </c>
      <c r="J274" s="80"/>
      <c r="K274" s="60">
        <f t="shared" si="8"/>
        <v>275960.66999999993</v>
      </c>
      <c r="L274" s="237">
        <v>29</v>
      </c>
      <c r="M274" s="54">
        <f t="shared" si="39"/>
        <v>1017.2413793103449</v>
      </c>
      <c r="N274" s="54">
        <f t="shared" si="40"/>
        <v>0</v>
      </c>
    </row>
    <row r="275" spans="2:14" s="188" customFormat="1" x14ac:dyDescent="0.25">
      <c r="B275" s="11">
        <v>43322</v>
      </c>
      <c r="C275" s="5" t="s">
        <v>1193</v>
      </c>
      <c r="D275" s="118"/>
      <c r="E275" s="60"/>
      <c r="F275" s="80"/>
      <c r="G275" s="80"/>
      <c r="H275" s="80"/>
      <c r="I275" s="80">
        <v>8835</v>
      </c>
      <c r="J275" s="80"/>
      <c r="K275" s="60">
        <f t="shared" si="8"/>
        <v>267125.66999999993</v>
      </c>
      <c r="L275" s="237">
        <v>29</v>
      </c>
      <c r="M275" s="54">
        <f t="shared" si="39"/>
        <v>304.65517241379308</v>
      </c>
      <c r="N275" s="54">
        <f t="shared" si="40"/>
        <v>0</v>
      </c>
    </row>
    <row r="276" spans="2:14" s="188" customFormat="1" x14ac:dyDescent="0.25">
      <c r="B276" s="11">
        <v>43322</v>
      </c>
      <c r="C276" s="5" t="s">
        <v>963</v>
      </c>
      <c r="D276" s="118"/>
      <c r="E276" s="60"/>
      <c r="F276" s="80"/>
      <c r="G276" s="80"/>
      <c r="H276" s="80"/>
      <c r="I276" s="80">
        <v>5000</v>
      </c>
      <c r="J276" s="80"/>
      <c r="K276" s="60">
        <f t="shared" si="8"/>
        <v>262125.66999999993</v>
      </c>
      <c r="L276" s="237">
        <v>29</v>
      </c>
      <c r="M276" s="54">
        <f t="shared" si="39"/>
        <v>172.41379310344828</v>
      </c>
      <c r="N276" s="54">
        <f t="shared" si="40"/>
        <v>0</v>
      </c>
    </row>
    <row r="277" spans="2:14" s="188" customFormat="1" x14ac:dyDescent="0.25">
      <c r="B277" s="11">
        <v>43322</v>
      </c>
      <c r="C277" s="5" t="s">
        <v>1194</v>
      </c>
      <c r="D277" s="118"/>
      <c r="E277" s="60"/>
      <c r="F277" s="80"/>
      <c r="G277" s="80"/>
      <c r="H277" s="80"/>
      <c r="I277" s="80">
        <v>17000</v>
      </c>
      <c r="J277" s="80"/>
      <c r="K277" s="60">
        <f t="shared" si="8"/>
        <v>245125.66999999993</v>
      </c>
      <c r="L277" s="237">
        <v>29</v>
      </c>
      <c r="M277" s="54">
        <f t="shared" si="39"/>
        <v>586.20689655172418</v>
      </c>
      <c r="N277" s="54">
        <f t="shared" si="40"/>
        <v>0</v>
      </c>
    </row>
    <row r="278" spans="2:14" s="188" customFormat="1" x14ac:dyDescent="0.25">
      <c r="B278" s="11">
        <v>43322</v>
      </c>
      <c r="C278" s="5" t="s">
        <v>1195</v>
      </c>
      <c r="D278" s="118"/>
      <c r="E278" s="60"/>
      <c r="F278" s="80"/>
      <c r="G278" s="80"/>
      <c r="H278" s="80"/>
      <c r="I278" s="80">
        <v>60000</v>
      </c>
      <c r="J278" s="80"/>
      <c r="K278" s="60">
        <f t="shared" si="8"/>
        <v>185125.66999999993</v>
      </c>
      <c r="L278" s="237">
        <v>29</v>
      </c>
      <c r="M278" s="54">
        <f t="shared" si="39"/>
        <v>2068.9655172413795</v>
      </c>
      <c r="N278" s="54">
        <f t="shared" si="40"/>
        <v>0</v>
      </c>
    </row>
    <row r="279" spans="2:14" s="188" customFormat="1" x14ac:dyDescent="0.25">
      <c r="B279" s="11">
        <v>43330</v>
      </c>
      <c r="C279" s="5" t="s">
        <v>1204</v>
      </c>
      <c r="D279" s="118"/>
      <c r="E279" s="60"/>
      <c r="F279" s="80"/>
      <c r="G279" s="80">
        <v>48410</v>
      </c>
      <c r="H279" s="80"/>
      <c r="I279" s="80"/>
      <c r="J279" s="80"/>
      <c r="K279" s="60">
        <f t="shared" si="8"/>
        <v>136715.66999999993</v>
      </c>
      <c r="L279" s="237">
        <v>30.2</v>
      </c>
      <c r="M279" s="54">
        <f t="shared" si="39"/>
        <v>1602.9801324503312</v>
      </c>
      <c r="N279" s="54">
        <f t="shared" si="40"/>
        <v>0</v>
      </c>
    </row>
    <row r="280" spans="2:14" s="188" customFormat="1" x14ac:dyDescent="0.25">
      <c r="B280" s="11">
        <v>43330</v>
      </c>
      <c r="C280" s="5" t="s">
        <v>1205</v>
      </c>
      <c r="D280" s="118"/>
      <c r="E280" s="60"/>
      <c r="F280" s="80"/>
      <c r="G280" s="80"/>
      <c r="H280" s="80"/>
      <c r="I280" s="80">
        <v>45250</v>
      </c>
      <c r="J280" s="80"/>
      <c r="K280" s="60">
        <f t="shared" si="8"/>
        <v>91465.669999999925</v>
      </c>
      <c r="L280" s="237">
        <v>30.2</v>
      </c>
      <c r="M280" s="54">
        <f t="shared" ref="M280:M285" si="41">(G280+H280+I280)/L280</f>
        <v>1498.3443708609273</v>
      </c>
      <c r="N280" s="54">
        <f t="shared" ref="N280:N285" si="42">+J280/L280</f>
        <v>0</v>
      </c>
    </row>
    <row r="281" spans="2:14" s="188" customFormat="1" x14ac:dyDescent="0.25">
      <c r="B281" s="11">
        <v>43330</v>
      </c>
      <c r="C281" s="5" t="s">
        <v>1206</v>
      </c>
      <c r="D281" s="118"/>
      <c r="E281" s="60"/>
      <c r="F281" s="80"/>
      <c r="G281" s="80">
        <v>39700</v>
      </c>
      <c r="H281" s="80"/>
      <c r="I281" s="80"/>
      <c r="J281" s="80"/>
      <c r="K281" s="60">
        <f t="shared" si="8"/>
        <v>51765.669999999925</v>
      </c>
      <c r="L281" s="237">
        <v>30.2</v>
      </c>
      <c r="M281" s="54">
        <f t="shared" si="41"/>
        <v>1314.5695364238411</v>
      </c>
      <c r="N281" s="54">
        <f t="shared" si="42"/>
        <v>0</v>
      </c>
    </row>
    <row r="282" spans="2:14" s="188" customFormat="1" x14ac:dyDescent="0.25">
      <c r="B282" s="11">
        <v>43330</v>
      </c>
      <c r="C282" s="5" t="s">
        <v>1207</v>
      </c>
      <c r="D282" s="118"/>
      <c r="E282" s="60"/>
      <c r="F282" s="80"/>
      <c r="G282" s="80"/>
      <c r="H282" s="80"/>
      <c r="I282" s="80">
        <v>126000</v>
      </c>
      <c r="J282" s="80"/>
      <c r="K282" s="60">
        <f t="shared" si="8"/>
        <v>-74234.330000000075</v>
      </c>
      <c r="L282" s="237">
        <v>30.2</v>
      </c>
      <c r="M282" s="54">
        <f t="shared" si="41"/>
        <v>4172.1854304635763</v>
      </c>
      <c r="N282" s="54">
        <f t="shared" si="42"/>
        <v>0</v>
      </c>
    </row>
    <row r="283" spans="2:14" s="188" customFormat="1" x14ac:dyDescent="0.25">
      <c r="B283" s="11">
        <v>43330</v>
      </c>
      <c r="C283" s="5" t="s">
        <v>1208</v>
      </c>
      <c r="D283" s="118"/>
      <c r="E283" s="60"/>
      <c r="F283" s="80"/>
      <c r="G283" s="80"/>
      <c r="H283" s="80"/>
      <c r="I283" s="80">
        <v>3200</v>
      </c>
      <c r="J283" s="80"/>
      <c r="K283" s="60">
        <f t="shared" si="8"/>
        <v>-77434.330000000075</v>
      </c>
      <c r="L283" s="237">
        <v>30.2</v>
      </c>
      <c r="M283" s="54">
        <f t="shared" si="41"/>
        <v>105.96026490066225</v>
      </c>
      <c r="N283" s="54">
        <f t="shared" si="42"/>
        <v>0</v>
      </c>
    </row>
    <row r="284" spans="2:14" s="188" customFormat="1" x14ac:dyDescent="0.25">
      <c r="B284" s="11">
        <v>43330</v>
      </c>
      <c r="C284" s="5" t="s">
        <v>1202</v>
      </c>
      <c r="D284" s="118"/>
      <c r="E284" s="60"/>
      <c r="F284" s="80"/>
      <c r="G284" s="80"/>
      <c r="H284" s="80"/>
      <c r="I284" s="80">
        <v>21500</v>
      </c>
      <c r="J284" s="80"/>
      <c r="K284" s="60">
        <f t="shared" si="8"/>
        <v>-98934.330000000075</v>
      </c>
      <c r="L284" s="237">
        <v>30.2</v>
      </c>
      <c r="M284" s="54">
        <f t="shared" si="41"/>
        <v>711.92052980132451</v>
      </c>
      <c r="N284" s="54">
        <f t="shared" si="42"/>
        <v>0</v>
      </c>
    </row>
    <row r="285" spans="2:14" s="188" customFormat="1" x14ac:dyDescent="0.25">
      <c r="B285" s="11">
        <v>43337</v>
      </c>
      <c r="C285" s="5" t="s">
        <v>1227</v>
      </c>
      <c r="D285" s="118"/>
      <c r="E285" s="60"/>
      <c r="F285" s="80"/>
      <c r="G285" s="80"/>
      <c r="H285" s="80"/>
      <c r="I285" s="80">
        <v>90000</v>
      </c>
      <c r="J285" s="80"/>
      <c r="K285" s="60">
        <f t="shared" si="8"/>
        <v>-188934.33000000007</v>
      </c>
      <c r="L285" s="237">
        <v>30.49</v>
      </c>
      <c r="M285" s="54">
        <f t="shared" si="41"/>
        <v>2951.7874713020665</v>
      </c>
      <c r="N285" s="54">
        <f t="shared" si="42"/>
        <v>0</v>
      </c>
    </row>
    <row r="286" spans="2:14" s="188" customFormat="1" x14ac:dyDescent="0.25">
      <c r="B286" s="11">
        <v>43337</v>
      </c>
      <c r="C286" s="5" t="s">
        <v>1228</v>
      </c>
      <c r="D286" s="118"/>
      <c r="E286" s="60"/>
      <c r="F286" s="80"/>
      <c r="G286" s="80"/>
      <c r="H286" s="80"/>
      <c r="I286" s="80">
        <v>62000</v>
      </c>
      <c r="J286" s="80"/>
      <c r="K286" s="60">
        <f t="shared" si="8"/>
        <v>-250934.33000000007</v>
      </c>
      <c r="L286" s="237">
        <v>30.49</v>
      </c>
      <c r="M286" s="54">
        <f t="shared" ref="M286:M290" si="43">(G286+H286+I286)/L286</f>
        <v>2033.4535913414236</v>
      </c>
      <c r="N286" s="54">
        <f t="shared" ref="N286:N290" si="44">+J286/L286</f>
        <v>0</v>
      </c>
    </row>
    <row r="287" spans="2:14" s="188" customFormat="1" x14ac:dyDescent="0.25">
      <c r="B287" s="11">
        <v>43337</v>
      </c>
      <c r="C287" s="5" t="s">
        <v>1229</v>
      </c>
      <c r="D287" s="118"/>
      <c r="E287" s="60"/>
      <c r="F287" s="80"/>
      <c r="G287" s="80"/>
      <c r="H287" s="80"/>
      <c r="I287" s="80">
        <v>20000</v>
      </c>
      <c r="J287" s="80"/>
      <c r="K287" s="60">
        <f t="shared" si="8"/>
        <v>-270934.33000000007</v>
      </c>
      <c r="L287" s="237">
        <v>30.49</v>
      </c>
      <c r="M287" s="54">
        <f t="shared" si="43"/>
        <v>655.95277140045926</v>
      </c>
      <c r="N287" s="54">
        <f t="shared" si="44"/>
        <v>0</v>
      </c>
    </row>
    <row r="288" spans="2:14" s="188" customFormat="1" x14ac:dyDescent="0.25">
      <c r="B288" s="11">
        <v>43337</v>
      </c>
      <c r="C288" s="5" t="s">
        <v>64</v>
      </c>
      <c r="D288" s="118"/>
      <c r="E288" s="60"/>
      <c r="F288" s="80"/>
      <c r="G288" s="80">
        <v>27500</v>
      </c>
      <c r="H288" s="80"/>
      <c r="I288" s="80"/>
      <c r="J288" s="80"/>
      <c r="K288" s="60">
        <f t="shared" si="8"/>
        <v>-298434.33000000007</v>
      </c>
      <c r="L288" s="237">
        <v>30.49</v>
      </c>
      <c r="M288" s="54">
        <f t="shared" si="43"/>
        <v>901.93506067563135</v>
      </c>
      <c r="N288" s="54">
        <f t="shared" si="44"/>
        <v>0</v>
      </c>
    </row>
    <row r="289" spans="2:14" s="188" customFormat="1" x14ac:dyDescent="0.25">
      <c r="B289" s="11">
        <v>43337</v>
      </c>
      <c r="C289" s="5" t="s">
        <v>397</v>
      </c>
      <c r="D289" s="118"/>
      <c r="E289" s="60"/>
      <c r="F289" s="80"/>
      <c r="G289" s="80">
        <v>39231</v>
      </c>
      <c r="H289" s="80"/>
      <c r="I289" s="80"/>
      <c r="J289" s="80"/>
      <c r="K289" s="60">
        <f t="shared" si="8"/>
        <v>-337665.33000000007</v>
      </c>
      <c r="L289" s="237">
        <v>30.49</v>
      </c>
      <c r="M289" s="54">
        <f t="shared" si="43"/>
        <v>1286.6841587405706</v>
      </c>
      <c r="N289" s="54">
        <f t="shared" si="44"/>
        <v>0</v>
      </c>
    </row>
    <row r="290" spans="2:14" s="188" customFormat="1" x14ac:dyDescent="0.25">
      <c r="B290" s="11">
        <v>43343</v>
      </c>
      <c r="C290" s="5" t="s">
        <v>1240</v>
      </c>
      <c r="D290" s="118"/>
      <c r="E290" s="60"/>
      <c r="F290" s="80"/>
      <c r="G290" s="80"/>
      <c r="H290" s="80"/>
      <c r="I290" s="80">
        <v>24000</v>
      </c>
      <c r="J290" s="80"/>
      <c r="K290" s="60">
        <f t="shared" si="8"/>
        <v>-361665.33000000007</v>
      </c>
      <c r="L290" s="237">
        <v>34.5</v>
      </c>
      <c r="M290" s="54">
        <f t="shared" si="43"/>
        <v>695.6521739130435</v>
      </c>
      <c r="N290" s="54">
        <f t="shared" si="44"/>
        <v>0</v>
      </c>
    </row>
    <row r="291" spans="2:14" s="188" customFormat="1" x14ac:dyDescent="0.25">
      <c r="B291" s="11">
        <v>43343</v>
      </c>
      <c r="C291" s="5" t="s">
        <v>1241</v>
      </c>
      <c r="D291" s="118"/>
      <c r="E291" s="60"/>
      <c r="F291" s="80"/>
      <c r="G291" s="80"/>
      <c r="H291" s="80"/>
      <c r="I291" s="80">
        <v>48600</v>
      </c>
      <c r="J291" s="80"/>
      <c r="K291" s="60">
        <f t="shared" si="8"/>
        <v>-410265.33000000007</v>
      </c>
      <c r="L291" s="237">
        <v>34.5</v>
      </c>
      <c r="M291" s="54">
        <f t="shared" ref="M291:M294" si="45">(G291+H291+I291)/L291</f>
        <v>1408.695652173913</v>
      </c>
      <c r="N291" s="54">
        <f t="shared" ref="N291:N294" si="46">+J291/L291</f>
        <v>0</v>
      </c>
    </row>
    <row r="292" spans="2:14" s="188" customFormat="1" x14ac:dyDescent="0.25">
      <c r="B292" s="11">
        <v>43343</v>
      </c>
      <c r="C292" s="5" t="s">
        <v>397</v>
      </c>
      <c r="D292" s="118"/>
      <c r="E292" s="60"/>
      <c r="F292" s="80"/>
      <c r="G292" s="80"/>
      <c r="H292" s="80"/>
      <c r="I292" s="80">
        <v>32051</v>
      </c>
      <c r="J292" s="80"/>
      <c r="K292" s="60">
        <f t="shared" si="8"/>
        <v>-442316.33000000007</v>
      </c>
      <c r="L292" s="237">
        <v>34.5</v>
      </c>
      <c r="M292" s="54">
        <f t="shared" si="45"/>
        <v>929.01449275362324</v>
      </c>
      <c r="N292" s="54">
        <f t="shared" si="46"/>
        <v>0</v>
      </c>
    </row>
    <row r="293" spans="2:14" s="188" customFormat="1" x14ac:dyDescent="0.25">
      <c r="B293" s="11">
        <v>43343</v>
      </c>
      <c r="C293" s="5" t="s">
        <v>1183</v>
      </c>
      <c r="D293" s="118"/>
      <c r="E293" s="60"/>
      <c r="F293" s="80"/>
      <c r="G293" s="80"/>
      <c r="H293" s="80"/>
      <c r="I293" s="80">
        <v>9600</v>
      </c>
      <c r="J293" s="80"/>
      <c r="K293" s="60">
        <f t="shared" si="8"/>
        <v>-451916.33000000007</v>
      </c>
      <c r="L293" s="237">
        <v>34.5</v>
      </c>
      <c r="M293" s="54">
        <f t="shared" si="45"/>
        <v>278.26086956521738</v>
      </c>
      <c r="N293" s="54">
        <f t="shared" si="46"/>
        <v>0</v>
      </c>
    </row>
    <row r="294" spans="2:14" s="188" customFormat="1" x14ac:dyDescent="0.25">
      <c r="B294" s="11">
        <v>43350</v>
      </c>
      <c r="C294" s="5" t="s">
        <v>1251</v>
      </c>
      <c r="D294" s="118"/>
      <c r="E294" s="60"/>
      <c r="F294" s="80"/>
      <c r="G294" s="80"/>
      <c r="H294" s="80"/>
      <c r="I294" s="80">
        <v>13800</v>
      </c>
      <c r="J294" s="80"/>
      <c r="K294" s="60">
        <f t="shared" si="8"/>
        <v>-465716.33000000007</v>
      </c>
      <c r="L294" s="237">
        <v>38</v>
      </c>
      <c r="M294" s="54">
        <f t="shared" si="45"/>
        <v>363.15789473684208</v>
      </c>
      <c r="N294" s="54">
        <f t="shared" si="46"/>
        <v>0</v>
      </c>
    </row>
    <row r="295" spans="2:14" s="188" customFormat="1" x14ac:dyDescent="0.25">
      <c r="B295" s="11">
        <v>43350</v>
      </c>
      <c r="C295" s="5" t="s">
        <v>1252</v>
      </c>
      <c r="D295" s="118"/>
      <c r="E295" s="60"/>
      <c r="F295" s="80"/>
      <c r="G295" s="80">
        <v>2100</v>
      </c>
      <c r="H295" s="80"/>
      <c r="I295" s="80"/>
      <c r="J295" s="80"/>
      <c r="K295" s="60">
        <f t="shared" si="8"/>
        <v>-467816.33000000007</v>
      </c>
      <c r="L295" s="237">
        <v>38</v>
      </c>
      <c r="M295" s="54">
        <f t="shared" ref="M295:M305" si="47">(G295+H295+I295)/L295</f>
        <v>55.263157894736842</v>
      </c>
      <c r="N295" s="54">
        <f t="shared" ref="N295:N305" si="48">+J295/L295</f>
        <v>0</v>
      </c>
    </row>
    <row r="296" spans="2:14" s="188" customFormat="1" x14ac:dyDescent="0.25">
      <c r="B296" s="11">
        <v>43350</v>
      </c>
      <c r="C296" s="5" t="s">
        <v>1253</v>
      </c>
      <c r="D296" s="118"/>
      <c r="E296" s="60"/>
      <c r="F296" s="80"/>
      <c r="G296" s="80"/>
      <c r="H296" s="80"/>
      <c r="I296" s="80">
        <v>37000</v>
      </c>
      <c r="J296" s="80"/>
      <c r="K296" s="60">
        <f t="shared" si="8"/>
        <v>-504816.33000000007</v>
      </c>
      <c r="L296" s="237">
        <v>38</v>
      </c>
      <c r="M296" s="54">
        <f t="shared" si="47"/>
        <v>973.68421052631584</v>
      </c>
      <c r="N296" s="54">
        <f t="shared" si="48"/>
        <v>0</v>
      </c>
    </row>
    <row r="297" spans="2:14" s="188" customFormat="1" x14ac:dyDescent="0.25">
      <c r="B297" s="11">
        <v>43350</v>
      </c>
      <c r="C297" s="5" t="s">
        <v>942</v>
      </c>
      <c r="D297" s="118"/>
      <c r="E297" s="60"/>
      <c r="F297" s="80"/>
      <c r="G297" s="80"/>
      <c r="H297" s="80">
        <v>150000</v>
      </c>
      <c r="I297" s="80"/>
      <c r="J297" s="80"/>
      <c r="K297" s="60">
        <f t="shared" si="8"/>
        <v>-654816.33000000007</v>
      </c>
      <c r="L297" s="237">
        <v>38</v>
      </c>
      <c r="M297" s="54">
        <f t="shared" si="47"/>
        <v>3947.3684210526317</v>
      </c>
      <c r="N297" s="54">
        <f t="shared" si="48"/>
        <v>0</v>
      </c>
    </row>
    <row r="298" spans="2:14" s="188" customFormat="1" x14ac:dyDescent="0.25">
      <c r="B298" s="11">
        <v>43350</v>
      </c>
      <c r="C298" s="5" t="s">
        <v>1254</v>
      </c>
      <c r="D298" s="118"/>
      <c r="E298" s="60"/>
      <c r="F298" s="80"/>
      <c r="G298" s="80"/>
      <c r="H298" s="80"/>
      <c r="I298" s="80">
        <v>31000</v>
      </c>
      <c r="J298" s="80"/>
      <c r="K298" s="60">
        <f t="shared" si="8"/>
        <v>-685816.33000000007</v>
      </c>
      <c r="L298" s="237">
        <v>38</v>
      </c>
      <c r="M298" s="54">
        <f t="shared" si="47"/>
        <v>815.78947368421052</v>
      </c>
      <c r="N298" s="54">
        <f t="shared" si="48"/>
        <v>0</v>
      </c>
    </row>
    <row r="299" spans="2:14" s="188" customFormat="1" x14ac:dyDescent="0.25">
      <c r="B299" s="11">
        <v>43350</v>
      </c>
      <c r="C299" s="5" t="s">
        <v>1255</v>
      </c>
      <c r="D299" s="118"/>
      <c r="E299" s="60"/>
      <c r="F299" s="80"/>
      <c r="G299" s="80">
        <v>18109</v>
      </c>
      <c r="H299" s="80"/>
      <c r="I299" s="80"/>
      <c r="J299" s="80"/>
      <c r="K299" s="60">
        <f t="shared" si="8"/>
        <v>-703925.33000000007</v>
      </c>
      <c r="L299" s="237">
        <v>38</v>
      </c>
      <c r="M299" s="54">
        <f t="shared" si="47"/>
        <v>476.55263157894734</v>
      </c>
      <c r="N299" s="54">
        <f t="shared" si="48"/>
        <v>0</v>
      </c>
    </row>
    <row r="300" spans="2:14" s="188" customFormat="1" x14ac:dyDescent="0.25">
      <c r="B300" s="11">
        <v>43350</v>
      </c>
      <c r="C300" s="5" t="s">
        <v>1256</v>
      </c>
      <c r="D300" s="118"/>
      <c r="E300" s="60"/>
      <c r="F300" s="80"/>
      <c r="G300" s="80"/>
      <c r="H300" s="80"/>
      <c r="I300" s="80">
        <v>30000</v>
      </c>
      <c r="J300" s="80"/>
      <c r="K300" s="60">
        <f t="shared" si="8"/>
        <v>-733925.33000000007</v>
      </c>
      <c r="L300" s="237">
        <v>38</v>
      </c>
      <c r="M300" s="54">
        <f t="shared" si="47"/>
        <v>789.47368421052636</v>
      </c>
      <c r="N300" s="54">
        <f t="shared" si="48"/>
        <v>0</v>
      </c>
    </row>
    <row r="301" spans="2:14" s="188" customFormat="1" x14ac:dyDescent="0.25">
      <c r="B301" s="11">
        <v>43350</v>
      </c>
      <c r="C301" s="5" t="s">
        <v>1257</v>
      </c>
      <c r="D301" s="118"/>
      <c r="E301" s="60"/>
      <c r="F301" s="80"/>
      <c r="G301" s="80"/>
      <c r="H301" s="80"/>
      <c r="I301" s="80">
        <v>20000</v>
      </c>
      <c r="J301" s="80"/>
      <c r="K301" s="60">
        <f t="shared" si="8"/>
        <v>-753925.33000000007</v>
      </c>
      <c r="L301" s="237">
        <v>38</v>
      </c>
      <c r="M301" s="54">
        <f t="shared" si="47"/>
        <v>526.31578947368416</v>
      </c>
      <c r="N301" s="54">
        <f t="shared" si="48"/>
        <v>0</v>
      </c>
    </row>
    <row r="302" spans="2:14" s="188" customFormat="1" x14ac:dyDescent="0.25">
      <c r="B302" s="11">
        <v>43350</v>
      </c>
      <c r="C302" s="5" t="s">
        <v>1258</v>
      </c>
      <c r="D302" s="118"/>
      <c r="E302" s="60"/>
      <c r="F302" s="80"/>
      <c r="G302" s="80"/>
      <c r="H302" s="80"/>
      <c r="I302" s="80">
        <v>40000</v>
      </c>
      <c r="J302" s="80"/>
      <c r="K302" s="60">
        <f t="shared" si="8"/>
        <v>-793925.33000000007</v>
      </c>
      <c r="L302" s="237">
        <v>38</v>
      </c>
      <c r="M302" s="54">
        <f t="shared" si="47"/>
        <v>1052.6315789473683</v>
      </c>
      <c r="N302" s="54">
        <f t="shared" si="48"/>
        <v>0</v>
      </c>
    </row>
    <row r="303" spans="2:14" s="188" customFormat="1" x14ac:dyDescent="0.25">
      <c r="B303" s="11">
        <v>43350</v>
      </c>
      <c r="C303" s="5" t="s">
        <v>630</v>
      </c>
      <c r="D303" s="118"/>
      <c r="E303" s="60"/>
      <c r="F303" s="80"/>
      <c r="G303" s="80"/>
      <c r="H303" s="80"/>
      <c r="I303" s="80">
        <v>12200</v>
      </c>
      <c r="J303" s="80"/>
      <c r="K303" s="60">
        <f t="shared" si="8"/>
        <v>-806125.33000000007</v>
      </c>
      <c r="L303" s="237">
        <v>38</v>
      </c>
      <c r="M303" s="54">
        <f t="shared" si="47"/>
        <v>321.05263157894734</v>
      </c>
      <c r="N303" s="54">
        <f t="shared" si="48"/>
        <v>0</v>
      </c>
    </row>
    <row r="304" spans="2:14" s="188" customFormat="1" x14ac:dyDescent="0.25">
      <c r="B304" s="11">
        <v>43350</v>
      </c>
      <c r="C304" s="5" t="s">
        <v>1259</v>
      </c>
      <c r="D304" s="118"/>
      <c r="E304" s="60"/>
      <c r="F304" s="80"/>
      <c r="G304" s="80">
        <v>7990</v>
      </c>
      <c r="H304" s="80"/>
      <c r="I304" s="80"/>
      <c r="J304" s="80"/>
      <c r="K304" s="60">
        <f t="shared" si="8"/>
        <v>-814115.33000000007</v>
      </c>
      <c r="L304" s="237">
        <v>38</v>
      </c>
      <c r="M304" s="54">
        <f t="shared" si="47"/>
        <v>210.26315789473685</v>
      </c>
      <c r="N304" s="54">
        <f t="shared" si="48"/>
        <v>0</v>
      </c>
    </row>
    <row r="305" spans="2:14" s="188" customFormat="1" x14ac:dyDescent="0.25">
      <c r="B305" s="11">
        <v>43350</v>
      </c>
      <c r="C305" s="5" t="s">
        <v>252</v>
      </c>
      <c r="D305" s="118">
        <v>15000</v>
      </c>
      <c r="E305" s="60">
        <v>36.5</v>
      </c>
      <c r="F305" s="80">
        <f>+D305*E305</f>
        <v>547500</v>
      </c>
      <c r="G305" s="80"/>
      <c r="H305" s="80"/>
      <c r="I305" s="80"/>
      <c r="J305" s="80"/>
      <c r="K305" s="60">
        <f t="shared" si="8"/>
        <v>-266615.33000000007</v>
      </c>
      <c r="L305" s="237">
        <v>36.5</v>
      </c>
      <c r="M305" s="54">
        <f t="shared" si="47"/>
        <v>0</v>
      </c>
      <c r="N305" s="54">
        <f t="shared" si="48"/>
        <v>0</v>
      </c>
    </row>
    <row r="306" spans="2:14" s="188" customFormat="1" x14ac:dyDescent="0.25">
      <c r="B306" s="11">
        <v>43357</v>
      </c>
      <c r="C306" s="5" t="s">
        <v>36</v>
      </c>
      <c r="D306" s="118"/>
      <c r="E306" s="60"/>
      <c r="F306" s="80"/>
      <c r="G306" s="80"/>
      <c r="H306" s="80"/>
      <c r="I306" s="80">
        <v>36000</v>
      </c>
      <c r="J306" s="80"/>
      <c r="K306" s="60">
        <f t="shared" si="8"/>
        <v>-302615.33000000007</v>
      </c>
      <c r="L306" s="237">
        <v>38.5</v>
      </c>
      <c r="M306" s="54">
        <f t="shared" ref="M306" si="49">(G306+H306+I306)/L306</f>
        <v>935.06493506493507</v>
      </c>
      <c r="N306" s="54">
        <f t="shared" ref="N306" si="50">+J306/L306</f>
        <v>0</v>
      </c>
    </row>
    <row r="307" spans="2:14" s="188" customFormat="1" x14ac:dyDescent="0.25">
      <c r="B307" s="11">
        <v>43357</v>
      </c>
      <c r="C307" s="5" t="s">
        <v>1284</v>
      </c>
      <c r="D307" s="118"/>
      <c r="E307" s="60"/>
      <c r="F307" s="80"/>
      <c r="G307" s="80"/>
      <c r="H307" s="80"/>
      <c r="I307" s="80">
        <v>10000</v>
      </c>
      <c r="J307" s="80"/>
      <c r="K307" s="60">
        <f t="shared" si="8"/>
        <v>-312615.33000000007</v>
      </c>
      <c r="L307" s="237">
        <v>38.5</v>
      </c>
      <c r="M307" s="54">
        <f t="shared" ref="M307:M313" si="51">(G307+H307+I307)/L307</f>
        <v>259.74025974025972</v>
      </c>
      <c r="N307" s="54">
        <f t="shared" ref="N307:N313" si="52">+J307/L307</f>
        <v>0</v>
      </c>
    </row>
    <row r="308" spans="2:14" s="188" customFormat="1" x14ac:dyDescent="0.25">
      <c r="B308" s="11">
        <v>43357</v>
      </c>
      <c r="C308" s="5" t="s">
        <v>1285</v>
      </c>
      <c r="D308" s="118"/>
      <c r="E308" s="60"/>
      <c r="F308" s="80"/>
      <c r="G308" s="80"/>
      <c r="H308" s="80"/>
      <c r="I308" s="80">
        <v>12500</v>
      </c>
      <c r="J308" s="80"/>
      <c r="K308" s="60">
        <f t="shared" si="8"/>
        <v>-325115.33000000007</v>
      </c>
      <c r="L308" s="237">
        <v>38.5</v>
      </c>
      <c r="M308" s="54">
        <f t="shared" si="51"/>
        <v>324.6753246753247</v>
      </c>
      <c r="N308" s="54">
        <f t="shared" si="52"/>
        <v>0</v>
      </c>
    </row>
    <row r="309" spans="2:14" s="188" customFormat="1" x14ac:dyDescent="0.25">
      <c r="B309" s="11">
        <v>43357</v>
      </c>
      <c r="C309" s="5" t="s">
        <v>1286</v>
      </c>
      <c r="D309" s="118"/>
      <c r="E309" s="60"/>
      <c r="F309" s="80"/>
      <c r="G309" s="80"/>
      <c r="H309" s="80"/>
      <c r="I309" s="80">
        <v>30000</v>
      </c>
      <c r="J309" s="80"/>
      <c r="K309" s="60">
        <f t="shared" si="8"/>
        <v>-355115.33000000007</v>
      </c>
      <c r="L309" s="237">
        <v>38.5</v>
      </c>
      <c r="M309" s="54">
        <f t="shared" si="51"/>
        <v>779.22077922077926</v>
      </c>
      <c r="N309" s="54">
        <f t="shared" si="52"/>
        <v>0</v>
      </c>
    </row>
    <row r="310" spans="2:14" s="188" customFormat="1" x14ac:dyDescent="0.25">
      <c r="B310" s="11">
        <v>43357</v>
      </c>
      <c r="C310" s="5" t="s">
        <v>1287</v>
      </c>
      <c r="D310" s="118"/>
      <c r="E310" s="60"/>
      <c r="F310" s="80"/>
      <c r="G310" s="80"/>
      <c r="H310" s="80"/>
      <c r="I310" s="80">
        <v>15000</v>
      </c>
      <c r="J310" s="80"/>
      <c r="K310" s="60">
        <f t="shared" si="8"/>
        <v>-370115.33000000007</v>
      </c>
      <c r="L310" s="237">
        <v>38.5</v>
      </c>
      <c r="M310" s="54">
        <f t="shared" si="51"/>
        <v>389.61038961038963</v>
      </c>
      <c r="N310" s="54">
        <f t="shared" si="52"/>
        <v>0</v>
      </c>
    </row>
    <row r="311" spans="2:14" s="188" customFormat="1" x14ac:dyDescent="0.25">
      <c r="B311" s="11">
        <v>43357</v>
      </c>
      <c r="C311" s="5" t="s">
        <v>1288</v>
      </c>
      <c r="D311" s="118"/>
      <c r="E311" s="60"/>
      <c r="F311" s="80"/>
      <c r="G311" s="80"/>
      <c r="H311" s="80"/>
      <c r="I311" s="80">
        <v>5000</v>
      </c>
      <c r="J311" s="80"/>
      <c r="K311" s="60">
        <f t="shared" si="8"/>
        <v>-375115.33000000007</v>
      </c>
      <c r="L311" s="237">
        <v>38.5</v>
      </c>
      <c r="M311" s="54">
        <f t="shared" si="51"/>
        <v>129.87012987012986</v>
      </c>
      <c r="N311" s="54">
        <f t="shared" si="52"/>
        <v>0</v>
      </c>
    </row>
    <row r="312" spans="2:14" s="188" customFormat="1" x14ac:dyDescent="0.25">
      <c r="B312" s="11">
        <v>43357</v>
      </c>
      <c r="C312" s="5" t="s">
        <v>1292</v>
      </c>
      <c r="D312" s="118"/>
      <c r="E312" s="60"/>
      <c r="F312" s="80"/>
      <c r="G312" s="80"/>
      <c r="H312" s="80"/>
      <c r="I312" s="80">
        <v>192500</v>
      </c>
      <c r="J312" s="80"/>
      <c r="K312" s="60">
        <f t="shared" si="8"/>
        <v>-567615.33000000007</v>
      </c>
      <c r="L312" s="237">
        <v>38.5</v>
      </c>
      <c r="M312" s="54">
        <f t="shared" si="51"/>
        <v>5000</v>
      </c>
      <c r="N312" s="54">
        <f t="shared" si="52"/>
        <v>0</v>
      </c>
    </row>
    <row r="313" spans="2:14" s="188" customFormat="1" x14ac:dyDescent="0.25">
      <c r="B313" s="11">
        <v>43363</v>
      </c>
      <c r="C313" s="5" t="s">
        <v>252</v>
      </c>
      <c r="D313" s="118">
        <v>20000</v>
      </c>
      <c r="E313" s="60">
        <v>38</v>
      </c>
      <c r="F313" s="80">
        <f>+D313*E313</f>
        <v>760000</v>
      </c>
      <c r="G313" s="80"/>
      <c r="H313" s="80"/>
      <c r="I313" s="80"/>
      <c r="J313" s="80"/>
      <c r="K313" s="60">
        <f t="shared" si="8"/>
        <v>192384.66999999993</v>
      </c>
      <c r="L313" s="237">
        <v>38.25</v>
      </c>
      <c r="M313" s="54">
        <f t="shared" si="51"/>
        <v>0</v>
      </c>
      <c r="N313" s="54">
        <f t="shared" si="52"/>
        <v>0</v>
      </c>
    </row>
    <row r="314" spans="2:14" s="188" customFormat="1" x14ac:dyDescent="0.25">
      <c r="B314" s="11">
        <v>43365</v>
      </c>
      <c r="C314" s="5" t="s">
        <v>1295</v>
      </c>
      <c r="D314" s="118"/>
      <c r="E314" s="60"/>
      <c r="F314" s="80"/>
      <c r="G314" s="80">
        <v>6200</v>
      </c>
      <c r="H314" s="80"/>
      <c r="I314" s="80"/>
      <c r="J314" s="80"/>
      <c r="K314" s="60">
        <f t="shared" si="8"/>
        <v>186184.66999999993</v>
      </c>
      <c r="L314" s="237">
        <v>38.25</v>
      </c>
      <c r="M314" s="54">
        <f t="shared" ref="M314:M323" si="53">(G314+H314+I314)/L314</f>
        <v>162.09150326797385</v>
      </c>
      <c r="N314" s="54">
        <f t="shared" ref="N314:N323" si="54">+J314/L314</f>
        <v>0</v>
      </c>
    </row>
    <row r="315" spans="2:14" s="188" customFormat="1" x14ac:dyDescent="0.25">
      <c r="B315" s="11">
        <v>43365</v>
      </c>
      <c r="C315" s="5" t="s">
        <v>1302</v>
      </c>
      <c r="D315" s="118"/>
      <c r="E315" s="60"/>
      <c r="F315" s="80"/>
      <c r="G315" s="80"/>
      <c r="H315" s="80"/>
      <c r="I315" s="80">
        <v>15922</v>
      </c>
      <c r="J315" s="80"/>
      <c r="K315" s="60">
        <f t="shared" si="8"/>
        <v>170262.66999999993</v>
      </c>
      <c r="L315" s="237">
        <v>38.25</v>
      </c>
      <c r="M315" s="54">
        <f t="shared" si="53"/>
        <v>416.26143790849676</v>
      </c>
      <c r="N315" s="54">
        <f t="shared" si="54"/>
        <v>0</v>
      </c>
    </row>
    <row r="316" spans="2:14" s="188" customFormat="1" x14ac:dyDescent="0.25">
      <c r="B316" s="11">
        <v>43365</v>
      </c>
      <c r="C316" s="5" t="s">
        <v>27</v>
      </c>
      <c r="D316" s="118"/>
      <c r="E316" s="60"/>
      <c r="F316" s="80"/>
      <c r="G316" s="80"/>
      <c r="H316" s="80"/>
      <c r="I316" s="80">
        <v>1500</v>
      </c>
      <c r="J316" s="80"/>
      <c r="K316" s="60">
        <f t="shared" si="8"/>
        <v>168762.66999999993</v>
      </c>
      <c r="L316" s="237">
        <v>38.25</v>
      </c>
      <c r="M316" s="54">
        <f t="shared" si="53"/>
        <v>39.215686274509807</v>
      </c>
      <c r="N316" s="54">
        <f t="shared" si="54"/>
        <v>0</v>
      </c>
    </row>
    <row r="317" spans="2:14" s="188" customFormat="1" x14ac:dyDescent="0.25">
      <c r="B317" s="11">
        <v>43365</v>
      </c>
      <c r="C317" s="5" t="s">
        <v>1303</v>
      </c>
      <c r="D317" s="118"/>
      <c r="E317" s="60"/>
      <c r="F317" s="80"/>
      <c r="G317" s="80"/>
      <c r="H317" s="80"/>
      <c r="I317" s="80">
        <v>30000</v>
      </c>
      <c r="J317" s="80"/>
      <c r="K317" s="60">
        <f t="shared" si="8"/>
        <v>138762.66999999993</v>
      </c>
      <c r="L317" s="237">
        <v>38.25</v>
      </c>
      <c r="M317" s="54">
        <f t="shared" si="53"/>
        <v>784.31372549019613</v>
      </c>
      <c r="N317" s="54">
        <f t="shared" si="54"/>
        <v>0</v>
      </c>
    </row>
    <row r="318" spans="2:14" s="188" customFormat="1" x14ac:dyDescent="0.25">
      <c r="B318" s="11">
        <v>43365</v>
      </c>
      <c r="C318" s="5" t="s">
        <v>1304</v>
      </c>
      <c r="D318" s="118"/>
      <c r="E318" s="60"/>
      <c r="F318" s="80"/>
      <c r="G318" s="80"/>
      <c r="H318" s="80"/>
      <c r="I318" s="80">
        <v>20000</v>
      </c>
      <c r="J318" s="80"/>
      <c r="K318" s="60">
        <f t="shared" si="8"/>
        <v>118762.66999999993</v>
      </c>
      <c r="L318" s="237">
        <v>38.25</v>
      </c>
      <c r="M318" s="54">
        <f t="shared" si="53"/>
        <v>522.87581699346401</v>
      </c>
      <c r="N318" s="54">
        <f t="shared" si="54"/>
        <v>0</v>
      </c>
    </row>
    <row r="319" spans="2:14" s="188" customFormat="1" x14ac:dyDescent="0.25">
      <c r="B319" s="11">
        <v>43365</v>
      </c>
      <c r="C319" s="5" t="s">
        <v>508</v>
      </c>
      <c r="D319" s="118"/>
      <c r="E319" s="60"/>
      <c r="F319" s="80"/>
      <c r="G319" s="80"/>
      <c r="H319" s="80"/>
      <c r="I319" s="80">
        <v>40000</v>
      </c>
      <c r="J319" s="80"/>
      <c r="K319" s="60">
        <f t="shared" si="8"/>
        <v>78762.669999999925</v>
      </c>
      <c r="L319" s="237">
        <v>38.25</v>
      </c>
      <c r="M319" s="54">
        <f t="shared" si="53"/>
        <v>1045.751633986928</v>
      </c>
      <c r="N319" s="54">
        <f t="shared" si="54"/>
        <v>0</v>
      </c>
    </row>
    <row r="320" spans="2:14" s="188" customFormat="1" x14ac:dyDescent="0.25">
      <c r="B320" s="11">
        <v>43365</v>
      </c>
      <c r="C320" s="5" t="s">
        <v>1305</v>
      </c>
      <c r="D320" s="118"/>
      <c r="E320" s="60"/>
      <c r="F320" s="80"/>
      <c r="G320" s="80"/>
      <c r="H320" s="80"/>
      <c r="I320" s="80">
        <v>30000</v>
      </c>
      <c r="J320" s="80"/>
      <c r="K320" s="60">
        <f t="shared" si="8"/>
        <v>48762.669999999925</v>
      </c>
      <c r="L320" s="237">
        <v>38.25</v>
      </c>
      <c r="M320" s="54">
        <f t="shared" si="53"/>
        <v>784.31372549019613</v>
      </c>
      <c r="N320" s="54">
        <f t="shared" si="54"/>
        <v>0</v>
      </c>
    </row>
    <row r="321" spans="2:14" s="188" customFormat="1" x14ac:dyDescent="0.25">
      <c r="B321" s="11">
        <v>43365</v>
      </c>
      <c r="C321" s="5" t="s">
        <v>1259</v>
      </c>
      <c r="D321" s="118"/>
      <c r="E321" s="60"/>
      <c r="F321" s="80"/>
      <c r="G321" s="80"/>
      <c r="H321" s="80"/>
      <c r="I321" s="80">
        <v>11322</v>
      </c>
      <c r="J321" s="80"/>
      <c r="K321" s="60">
        <f t="shared" si="8"/>
        <v>37440.669999999925</v>
      </c>
      <c r="L321" s="237">
        <v>38.25</v>
      </c>
      <c r="M321" s="54">
        <f t="shared" si="53"/>
        <v>296</v>
      </c>
      <c r="N321" s="54">
        <f t="shared" si="54"/>
        <v>0</v>
      </c>
    </row>
    <row r="322" spans="2:14" s="188" customFormat="1" x14ac:dyDescent="0.25">
      <c r="B322" s="11">
        <v>43365</v>
      </c>
      <c r="C322" s="5" t="s">
        <v>1306</v>
      </c>
      <c r="D322" s="118"/>
      <c r="E322" s="60"/>
      <c r="F322" s="80"/>
      <c r="G322" s="80"/>
      <c r="H322" s="80"/>
      <c r="I322" s="80">
        <v>65000</v>
      </c>
      <c r="J322" s="80"/>
      <c r="K322" s="60">
        <f t="shared" si="8"/>
        <v>-27559.330000000075</v>
      </c>
      <c r="L322" s="237">
        <v>38.25</v>
      </c>
      <c r="M322" s="54">
        <f t="shared" si="53"/>
        <v>1699.3464052287582</v>
      </c>
      <c r="N322" s="54">
        <f t="shared" si="54"/>
        <v>0</v>
      </c>
    </row>
    <row r="323" spans="2:14" s="188" customFormat="1" x14ac:dyDescent="0.25">
      <c r="B323" s="11">
        <v>43371</v>
      </c>
      <c r="C323" s="5" t="s">
        <v>1325</v>
      </c>
      <c r="D323" s="118"/>
      <c r="E323" s="60"/>
      <c r="F323" s="80"/>
      <c r="G323" s="80"/>
      <c r="H323" s="80"/>
      <c r="I323" s="80">
        <v>28500</v>
      </c>
      <c r="J323" s="80"/>
      <c r="K323" s="60">
        <f t="shared" si="8"/>
        <v>-56059.330000000075</v>
      </c>
      <c r="L323" s="237">
        <v>39</v>
      </c>
      <c r="M323" s="54">
        <f t="shared" si="53"/>
        <v>730.76923076923072</v>
      </c>
      <c r="N323" s="54">
        <f t="shared" si="54"/>
        <v>0</v>
      </c>
    </row>
    <row r="324" spans="2:14" s="188" customFormat="1" x14ac:dyDescent="0.25">
      <c r="B324" s="11">
        <v>43371</v>
      </c>
      <c r="C324" s="5" t="s">
        <v>1326</v>
      </c>
      <c r="D324" s="118"/>
      <c r="E324" s="60"/>
      <c r="F324" s="80"/>
      <c r="G324" s="80"/>
      <c r="H324" s="80"/>
      <c r="I324" s="80">
        <v>62000</v>
      </c>
      <c r="J324" s="80"/>
      <c r="K324" s="60">
        <f t="shared" si="8"/>
        <v>-118059.33000000007</v>
      </c>
      <c r="L324" s="237">
        <v>39</v>
      </c>
      <c r="M324" s="54">
        <f t="shared" ref="M324:M331" si="55">(G324+H324+I324)/L324</f>
        <v>1589.7435897435898</v>
      </c>
      <c r="N324" s="54">
        <f t="shared" ref="N324:N331" si="56">+J324/L324</f>
        <v>0</v>
      </c>
    </row>
    <row r="325" spans="2:14" s="188" customFormat="1" x14ac:dyDescent="0.25">
      <c r="B325" s="11">
        <v>43371</v>
      </c>
      <c r="C325" s="5" t="s">
        <v>1327</v>
      </c>
      <c r="D325" s="118"/>
      <c r="E325" s="60"/>
      <c r="F325" s="80"/>
      <c r="G325" s="80"/>
      <c r="H325" s="80"/>
      <c r="I325" s="80">
        <v>3700</v>
      </c>
      <c r="J325" s="80"/>
      <c r="K325" s="60">
        <f t="shared" si="8"/>
        <v>-121759.33000000007</v>
      </c>
      <c r="L325" s="237">
        <v>39</v>
      </c>
      <c r="M325" s="54">
        <f t="shared" si="55"/>
        <v>94.871794871794876</v>
      </c>
      <c r="N325" s="54">
        <f t="shared" si="56"/>
        <v>0</v>
      </c>
    </row>
    <row r="326" spans="2:14" s="188" customFormat="1" x14ac:dyDescent="0.25">
      <c r="B326" s="11">
        <v>43371</v>
      </c>
      <c r="C326" s="5" t="s">
        <v>1328</v>
      </c>
      <c r="D326" s="118"/>
      <c r="E326" s="60"/>
      <c r="F326" s="80"/>
      <c r="G326" s="80"/>
      <c r="H326" s="80"/>
      <c r="I326" s="80">
        <v>600</v>
      </c>
      <c r="J326" s="80"/>
      <c r="K326" s="60">
        <f t="shared" si="8"/>
        <v>-122359.33000000007</v>
      </c>
      <c r="L326" s="237">
        <v>39</v>
      </c>
      <c r="M326" s="54">
        <f t="shared" si="55"/>
        <v>15.384615384615385</v>
      </c>
      <c r="N326" s="54">
        <f t="shared" si="56"/>
        <v>0</v>
      </c>
    </row>
    <row r="327" spans="2:14" s="188" customFormat="1" x14ac:dyDescent="0.25">
      <c r="B327" s="11">
        <v>43371</v>
      </c>
      <c r="C327" s="5" t="s">
        <v>1303</v>
      </c>
      <c r="D327" s="118"/>
      <c r="E327" s="60"/>
      <c r="F327" s="80"/>
      <c r="G327" s="80"/>
      <c r="H327" s="80"/>
      <c r="I327" s="80">
        <v>30000</v>
      </c>
      <c r="J327" s="80"/>
      <c r="K327" s="60">
        <f t="shared" si="8"/>
        <v>-152359.33000000007</v>
      </c>
      <c r="L327" s="237">
        <v>39</v>
      </c>
      <c r="M327" s="54">
        <f t="shared" si="55"/>
        <v>769.23076923076928</v>
      </c>
      <c r="N327" s="54">
        <f t="shared" si="56"/>
        <v>0</v>
      </c>
    </row>
    <row r="328" spans="2:14" s="188" customFormat="1" x14ac:dyDescent="0.25">
      <c r="B328" s="11">
        <v>43371</v>
      </c>
      <c r="C328" s="5" t="s">
        <v>351</v>
      </c>
      <c r="D328" s="118"/>
      <c r="E328" s="60"/>
      <c r="F328" s="80"/>
      <c r="G328" s="80"/>
      <c r="H328" s="80"/>
      <c r="I328" s="80">
        <v>20000</v>
      </c>
      <c r="J328" s="80"/>
      <c r="K328" s="60">
        <f t="shared" si="8"/>
        <v>-172359.33000000007</v>
      </c>
      <c r="L328" s="237">
        <v>39</v>
      </c>
      <c r="M328" s="54">
        <f t="shared" si="55"/>
        <v>512.82051282051282</v>
      </c>
      <c r="N328" s="54">
        <f t="shared" si="56"/>
        <v>0</v>
      </c>
    </row>
    <row r="329" spans="2:14" s="188" customFormat="1" x14ac:dyDescent="0.25">
      <c r="B329" s="11">
        <v>43371</v>
      </c>
      <c r="C329" s="5" t="s">
        <v>27</v>
      </c>
      <c r="D329" s="118"/>
      <c r="E329" s="60"/>
      <c r="F329" s="80"/>
      <c r="G329" s="80"/>
      <c r="H329" s="80"/>
      <c r="I329" s="80">
        <v>4500</v>
      </c>
      <c r="J329" s="80"/>
      <c r="K329" s="60">
        <f t="shared" si="8"/>
        <v>-176859.33000000007</v>
      </c>
      <c r="L329" s="237">
        <v>39</v>
      </c>
      <c r="M329" s="54">
        <f t="shared" si="55"/>
        <v>115.38461538461539</v>
      </c>
      <c r="N329" s="54">
        <f t="shared" si="56"/>
        <v>0</v>
      </c>
    </row>
    <row r="330" spans="2:14" s="188" customFormat="1" x14ac:dyDescent="0.25">
      <c r="B330" s="11">
        <v>43371</v>
      </c>
      <c r="C330" s="5" t="s">
        <v>1329</v>
      </c>
      <c r="D330" s="118"/>
      <c r="E330" s="60"/>
      <c r="F330" s="80"/>
      <c r="G330" s="80"/>
      <c r="H330" s="80"/>
      <c r="I330" s="80">
        <v>4500</v>
      </c>
      <c r="J330" s="80"/>
      <c r="K330" s="60">
        <f t="shared" si="8"/>
        <v>-181359.33000000007</v>
      </c>
      <c r="L330" s="237">
        <v>39</v>
      </c>
      <c r="M330" s="54">
        <f t="shared" si="55"/>
        <v>115.38461538461539</v>
      </c>
      <c r="N330" s="54">
        <f t="shared" si="56"/>
        <v>0</v>
      </c>
    </row>
    <row r="331" spans="2:14" s="188" customFormat="1" x14ac:dyDescent="0.25">
      <c r="B331" s="11">
        <v>43379</v>
      </c>
      <c r="C331" s="5" t="s">
        <v>1348</v>
      </c>
      <c r="D331" s="118"/>
      <c r="E331" s="60"/>
      <c r="F331" s="80"/>
      <c r="G331" s="80"/>
      <c r="H331" s="80"/>
      <c r="I331" s="80">
        <v>5700</v>
      </c>
      <c r="J331" s="80"/>
      <c r="K331" s="60">
        <f t="shared" si="8"/>
        <v>-187059.33000000007</v>
      </c>
      <c r="L331" s="237">
        <v>38</v>
      </c>
      <c r="M331" s="54">
        <f t="shared" si="55"/>
        <v>150</v>
      </c>
      <c r="N331" s="54">
        <f t="shared" si="56"/>
        <v>0</v>
      </c>
    </row>
    <row r="332" spans="2:14" s="188" customFormat="1" x14ac:dyDescent="0.25">
      <c r="B332" s="11">
        <v>43379</v>
      </c>
      <c r="C332" s="5" t="s">
        <v>1349</v>
      </c>
      <c r="D332" s="118"/>
      <c r="E332" s="60"/>
      <c r="F332" s="80"/>
      <c r="G332" s="80"/>
      <c r="H332" s="80"/>
      <c r="I332" s="80">
        <v>15000</v>
      </c>
      <c r="J332" s="80"/>
      <c r="K332" s="60">
        <f t="shared" si="8"/>
        <v>-202059.33000000007</v>
      </c>
      <c r="L332" s="237">
        <v>38.5</v>
      </c>
      <c r="M332" s="54">
        <f t="shared" ref="M332:M339" si="57">(G332+H332+I332)/L332</f>
        <v>389.61038961038963</v>
      </c>
      <c r="N332" s="54">
        <f t="shared" ref="N332:N339" si="58">+J332/L332</f>
        <v>0</v>
      </c>
    </row>
    <row r="333" spans="2:14" s="188" customFormat="1" x14ac:dyDescent="0.25">
      <c r="B333" s="11">
        <v>43379</v>
      </c>
      <c r="C333" s="5" t="s">
        <v>1348</v>
      </c>
      <c r="D333" s="118"/>
      <c r="E333" s="60"/>
      <c r="F333" s="80"/>
      <c r="G333" s="80"/>
      <c r="H333" s="80"/>
      <c r="I333" s="80">
        <v>1900</v>
      </c>
      <c r="J333" s="80"/>
      <c r="K333" s="60">
        <f t="shared" si="8"/>
        <v>-203959.33000000007</v>
      </c>
      <c r="L333" s="237">
        <v>38.5</v>
      </c>
      <c r="M333" s="54">
        <f t="shared" si="57"/>
        <v>49.350649350649348</v>
      </c>
      <c r="N333" s="54">
        <f t="shared" si="58"/>
        <v>0</v>
      </c>
    </row>
    <row r="334" spans="2:14" s="188" customFormat="1" x14ac:dyDescent="0.25">
      <c r="B334" s="11">
        <v>43379</v>
      </c>
      <c r="C334" s="5" t="s">
        <v>246</v>
      </c>
      <c r="D334" s="118"/>
      <c r="E334" s="60"/>
      <c r="F334" s="80"/>
      <c r="G334" s="80">
        <v>8633</v>
      </c>
      <c r="H334" s="80"/>
      <c r="I334" s="80"/>
      <c r="J334" s="80"/>
      <c r="K334" s="60">
        <f t="shared" si="8"/>
        <v>-212592.33000000007</v>
      </c>
      <c r="L334" s="237">
        <v>38.5</v>
      </c>
      <c r="M334" s="54">
        <f t="shared" si="57"/>
        <v>224.23376623376623</v>
      </c>
      <c r="N334" s="54">
        <f t="shared" si="58"/>
        <v>0</v>
      </c>
    </row>
    <row r="335" spans="2:14" s="188" customFormat="1" x14ac:dyDescent="0.25">
      <c r="B335" s="11">
        <v>43379</v>
      </c>
      <c r="C335" s="5" t="s">
        <v>1303</v>
      </c>
      <c r="D335" s="118"/>
      <c r="E335" s="60"/>
      <c r="F335" s="80"/>
      <c r="G335" s="80"/>
      <c r="H335" s="80"/>
      <c r="I335" s="80">
        <v>30000</v>
      </c>
      <c r="J335" s="80"/>
      <c r="K335" s="60">
        <f t="shared" si="8"/>
        <v>-242592.33000000007</v>
      </c>
      <c r="L335" s="237">
        <v>38.5</v>
      </c>
      <c r="M335" s="54">
        <f t="shared" si="57"/>
        <v>779.22077922077926</v>
      </c>
      <c r="N335" s="54">
        <f t="shared" si="58"/>
        <v>0</v>
      </c>
    </row>
    <row r="336" spans="2:14" s="188" customFormat="1" x14ac:dyDescent="0.25">
      <c r="B336" s="11">
        <v>43379</v>
      </c>
      <c r="C336" s="5" t="s">
        <v>27</v>
      </c>
      <c r="D336" s="118"/>
      <c r="E336" s="60"/>
      <c r="F336" s="80"/>
      <c r="G336" s="80"/>
      <c r="H336" s="80"/>
      <c r="I336" s="80">
        <v>4500</v>
      </c>
      <c r="J336" s="80"/>
      <c r="K336" s="60">
        <f t="shared" si="8"/>
        <v>-247092.33000000007</v>
      </c>
      <c r="L336" s="237">
        <v>38.5</v>
      </c>
      <c r="M336" s="54">
        <f t="shared" si="57"/>
        <v>116.88311688311688</v>
      </c>
      <c r="N336" s="54">
        <f t="shared" si="58"/>
        <v>0</v>
      </c>
    </row>
    <row r="337" spans="2:14" s="188" customFormat="1" x14ac:dyDescent="0.25">
      <c r="B337" s="11">
        <v>43379</v>
      </c>
      <c r="C337" s="5" t="s">
        <v>1350</v>
      </c>
      <c r="D337" s="118"/>
      <c r="E337" s="60"/>
      <c r="F337" s="80"/>
      <c r="G337" s="80"/>
      <c r="H337" s="80"/>
      <c r="I337" s="80">
        <v>20000</v>
      </c>
      <c r="J337" s="80"/>
      <c r="K337" s="60">
        <f t="shared" si="8"/>
        <v>-267092.33000000007</v>
      </c>
      <c r="L337" s="237">
        <v>38.5</v>
      </c>
      <c r="M337" s="54">
        <f t="shared" si="57"/>
        <v>519.48051948051943</v>
      </c>
      <c r="N337" s="54">
        <f t="shared" si="58"/>
        <v>0</v>
      </c>
    </row>
    <row r="338" spans="2:14" s="188" customFormat="1" x14ac:dyDescent="0.25">
      <c r="B338" s="11">
        <v>43379</v>
      </c>
      <c r="C338" s="5" t="s">
        <v>1351</v>
      </c>
      <c r="D338" s="118"/>
      <c r="E338" s="60"/>
      <c r="F338" s="80"/>
      <c r="G338" s="80"/>
      <c r="H338" s="80"/>
      <c r="I338" s="80">
        <v>4400</v>
      </c>
      <c r="J338" s="80"/>
      <c r="K338" s="60">
        <f t="shared" si="8"/>
        <v>-271492.33000000007</v>
      </c>
      <c r="L338" s="237">
        <v>38.5</v>
      </c>
      <c r="M338" s="54">
        <f t="shared" si="57"/>
        <v>114.28571428571429</v>
      </c>
      <c r="N338" s="54">
        <f t="shared" si="58"/>
        <v>0</v>
      </c>
    </row>
    <row r="339" spans="2:14" s="188" customFormat="1" x14ac:dyDescent="0.25">
      <c r="B339" s="11">
        <v>43386</v>
      </c>
      <c r="C339" s="5" t="s">
        <v>1361</v>
      </c>
      <c r="D339" s="118"/>
      <c r="E339" s="60"/>
      <c r="F339" s="80"/>
      <c r="G339" s="80">
        <v>2172</v>
      </c>
      <c r="H339" s="80"/>
      <c r="I339" s="80"/>
      <c r="J339" s="80"/>
      <c r="K339" s="60">
        <f t="shared" si="8"/>
        <v>-273664.33000000007</v>
      </c>
      <c r="L339" s="237">
        <v>36.799999999999997</v>
      </c>
      <c r="M339" s="54">
        <f t="shared" si="57"/>
        <v>59.021739130434788</v>
      </c>
      <c r="N339" s="54">
        <f t="shared" si="58"/>
        <v>0</v>
      </c>
    </row>
    <row r="340" spans="2:14" s="188" customFormat="1" x14ac:dyDescent="0.25">
      <c r="B340" s="11">
        <v>43386</v>
      </c>
      <c r="C340" s="5" t="s">
        <v>397</v>
      </c>
      <c r="D340" s="118"/>
      <c r="E340" s="60"/>
      <c r="F340" s="80"/>
      <c r="G340" s="80">
        <v>16531</v>
      </c>
      <c r="H340" s="80"/>
      <c r="I340" s="80"/>
      <c r="J340" s="80"/>
      <c r="K340" s="60">
        <f t="shared" si="8"/>
        <v>-290195.33000000007</v>
      </c>
      <c r="L340" s="237">
        <v>36.799999999999997</v>
      </c>
      <c r="M340" s="54">
        <f t="shared" ref="M340:M346" si="59">(G340+H340+I340)/L340</f>
        <v>449.21195652173918</v>
      </c>
      <c r="N340" s="54">
        <f t="shared" ref="N340:N346" si="60">+J340/L340</f>
        <v>0</v>
      </c>
    </row>
    <row r="341" spans="2:14" s="188" customFormat="1" x14ac:dyDescent="0.25">
      <c r="B341" s="11">
        <v>43386</v>
      </c>
      <c r="C341" s="5" t="s">
        <v>1366</v>
      </c>
      <c r="D341" s="118"/>
      <c r="E341" s="60"/>
      <c r="F341" s="80"/>
      <c r="G341" s="80"/>
      <c r="H341" s="80">
        <v>30000</v>
      </c>
      <c r="I341" s="80"/>
      <c r="J341" s="80"/>
      <c r="K341" s="60">
        <f t="shared" si="8"/>
        <v>-320195.33000000007</v>
      </c>
      <c r="L341" s="237">
        <v>36.799999999999997</v>
      </c>
      <c r="M341" s="54">
        <f t="shared" si="59"/>
        <v>815.21739130434787</v>
      </c>
      <c r="N341" s="54">
        <f t="shared" si="60"/>
        <v>0</v>
      </c>
    </row>
    <row r="342" spans="2:14" s="188" customFormat="1" x14ac:dyDescent="0.25">
      <c r="B342" s="11">
        <v>43386</v>
      </c>
      <c r="C342" s="5" t="s">
        <v>27</v>
      </c>
      <c r="D342" s="118"/>
      <c r="E342" s="60"/>
      <c r="F342" s="80"/>
      <c r="G342" s="80"/>
      <c r="H342" s="80">
        <v>4500</v>
      </c>
      <c r="I342" s="80"/>
      <c r="J342" s="80"/>
      <c r="K342" s="60">
        <f t="shared" si="8"/>
        <v>-324695.33000000007</v>
      </c>
      <c r="L342" s="237">
        <v>36.799999999999997</v>
      </c>
      <c r="M342" s="54">
        <f t="shared" si="59"/>
        <v>122.28260869565219</v>
      </c>
      <c r="N342" s="54">
        <f t="shared" si="60"/>
        <v>0</v>
      </c>
    </row>
    <row r="343" spans="2:14" s="188" customFormat="1" x14ac:dyDescent="0.25">
      <c r="B343" s="11">
        <v>43386</v>
      </c>
      <c r="C343" s="5" t="s">
        <v>1367</v>
      </c>
      <c r="D343" s="118"/>
      <c r="E343" s="60"/>
      <c r="F343" s="80"/>
      <c r="G343" s="80"/>
      <c r="H343" s="80">
        <v>4250</v>
      </c>
      <c r="I343" s="80"/>
      <c r="J343" s="80"/>
      <c r="K343" s="60">
        <f t="shared" si="8"/>
        <v>-328945.33000000007</v>
      </c>
      <c r="L343" s="237">
        <v>36.799999999999997</v>
      </c>
      <c r="M343" s="54">
        <f t="shared" si="59"/>
        <v>115.48913043478262</v>
      </c>
      <c r="N343" s="54">
        <f t="shared" si="60"/>
        <v>0</v>
      </c>
    </row>
    <row r="344" spans="2:14" s="188" customFormat="1" x14ac:dyDescent="0.25">
      <c r="B344" s="11">
        <v>43386</v>
      </c>
      <c r="C344" s="5" t="s">
        <v>1365</v>
      </c>
      <c r="D344" s="118"/>
      <c r="E344" s="60"/>
      <c r="F344" s="80"/>
      <c r="G344" s="80">
        <v>62529</v>
      </c>
      <c r="H344" s="80"/>
      <c r="I344" s="80"/>
      <c r="J344" s="80"/>
      <c r="K344" s="60">
        <f t="shared" si="8"/>
        <v>-391474.33000000007</v>
      </c>
      <c r="L344" s="237">
        <v>36.799999999999997</v>
      </c>
      <c r="M344" s="54">
        <f t="shared" si="59"/>
        <v>1699.1576086956522</v>
      </c>
      <c r="N344" s="54">
        <f t="shared" si="60"/>
        <v>0</v>
      </c>
    </row>
    <row r="345" spans="2:14" s="188" customFormat="1" x14ac:dyDescent="0.25">
      <c r="B345" s="11">
        <v>43386</v>
      </c>
      <c r="C345" s="5" t="s">
        <v>1368</v>
      </c>
      <c r="D345" s="118"/>
      <c r="E345" s="60"/>
      <c r="F345" s="80"/>
      <c r="G345" s="80"/>
      <c r="H345" s="80">
        <v>10000</v>
      </c>
      <c r="I345" s="80"/>
      <c r="J345" s="80"/>
      <c r="K345" s="60">
        <f t="shared" si="8"/>
        <v>-401474.33000000007</v>
      </c>
      <c r="L345" s="237">
        <v>36.799999999999997</v>
      </c>
      <c r="M345" s="54">
        <f t="shared" si="59"/>
        <v>271.73913043478262</v>
      </c>
      <c r="N345" s="54">
        <f t="shared" si="60"/>
        <v>0</v>
      </c>
    </row>
    <row r="346" spans="2:14" s="188" customFormat="1" x14ac:dyDescent="0.25">
      <c r="B346" s="11">
        <v>43393</v>
      </c>
      <c r="C346" s="5" t="s">
        <v>630</v>
      </c>
      <c r="D346" s="118"/>
      <c r="E346" s="60"/>
      <c r="F346" s="80"/>
      <c r="G346" s="80"/>
      <c r="H346" s="80"/>
      <c r="I346" s="80">
        <v>2800</v>
      </c>
      <c r="J346" s="80"/>
      <c r="K346" s="60">
        <f t="shared" si="8"/>
        <v>-404274.33000000007</v>
      </c>
      <c r="L346" s="237">
        <v>37.75</v>
      </c>
      <c r="M346" s="54">
        <f t="shared" si="59"/>
        <v>74.172185430463571</v>
      </c>
      <c r="N346" s="54">
        <f t="shared" si="60"/>
        <v>0</v>
      </c>
    </row>
    <row r="347" spans="2:14" s="188" customFormat="1" x14ac:dyDescent="0.25">
      <c r="B347" s="11">
        <v>43393</v>
      </c>
      <c r="C347" s="5" t="s">
        <v>1361</v>
      </c>
      <c r="D347" s="118"/>
      <c r="E347" s="60"/>
      <c r="F347" s="80"/>
      <c r="G347" s="80"/>
      <c r="H347" s="80"/>
      <c r="I347" s="80">
        <v>3870</v>
      </c>
      <c r="J347" s="80"/>
      <c r="K347" s="60">
        <f t="shared" si="8"/>
        <v>-408144.33000000007</v>
      </c>
      <c r="L347" s="237">
        <v>37.75</v>
      </c>
      <c r="M347" s="54">
        <f t="shared" ref="M347:M354" si="61">(G347+H347+I347)/L347</f>
        <v>102.51655629139073</v>
      </c>
      <c r="N347" s="54">
        <f t="shared" ref="N347:N354" si="62">+J347/L347</f>
        <v>0</v>
      </c>
    </row>
    <row r="348" spans="2:14" s="188" customFormat="1" x14ac:dyDescent="0.25">
      <c r="B348" s="11">
        <v>43393</v>
      </c>
      <c r="C348" s="5" t="s">
        <v>34</v>
      </c>
      <c r="D348" s="118"/>
      <c r="E348" s="60"/>
      <c r="F348" s="80"/>
      <c r="G348" s="80"/>
      <c r="H348" s="80"/>
      <c r="I348" s="80">
        <v>3800</v>
      </c>
      <c r="J348" s="80"/>
      <c r="K348" s="60">
        <f t="shared" si="8"/>
        <v>-411944.33000000007</v>
      </c>
      <c r="L348" s="237">
        <v>37.75</v>
      </c>
      <c r="M348" s="54">
        <f t="shared" si="61"/>
        <v>100.66225165562913</v>
      </c>
      <c r="N348" s="54">
        <f t="shared" si="62"/>
        <v>0</v>
      </c>
    </row>
    <row r="349" spans="2:14" s="188" customFormat="1" x14ac:dyDescent="0.25">
      <c r="B349" s="11">
        <v>43393</v>
      </c>
      <c r="C349" s="5" t="s">
        <v>208</v>
      </c>
      <c r="D349" s="118"/>
      <c r="E349" s="60"/>
      <c r="F349" s="80"/>
      <c r="G349" s="80"/>
      <c r="H349" s="80"/>
      <c r="I349" s="80">
        <v>10000</v>
      </c>
      <c r="J349" s="80"/>
      <c r="K349" s="60">
        <f t="shared" si="8"/>
        <v>-421944.33000000007</v>
      </c>
      <c r="L349" s="237">
        <v>37.75</v>
      </c>
      <c r="M349" s="54">
        <f t="shared" si="61"/>
        <v>264.9006622516556</v>
      </c>
      <c r="N349" s="54">
        <f t="shared" si="62"/>
        <v>0</v>
      </c>
    </row>
    <row r="350" spans="2:14" s="188" customFormat="1" x14ac:dyDescent="0.25">
      <c r="B350" s="11">
        <v>43393</v>
      </c>
      <c r="C350" s="5" t="s">
        <v>1303</v>
      </c>
      <c r="D350" s="118"/>
      <c r="E350" s="60"/>
      <c r="F350" s="80"/>
      <c r="G350" s="80"/>
      <c r="H350" s="80"/>
      <c r="I350" s="80">
        <v>30000</v>
      </c>
      <c r="J350" s="80"/>
      <c r="K350" s="60">
        <f t="shared" si="8"/>
        <v>-451944.33000000007</v>
      </c>
      <c r="L350" s="237">
        <v>37.75</v>
      </c>
      <c r="M350" s="54">
        <f t="shared" si="61"/>
        <v>794.70198675496692</v>
      </c>
      <c r="N350" s="54">
        <f t="shared" si="62"/>
        <v>0</v>
      </c>
    </row>
    <row r="351" spans="2:14" s="188" customFormat="1" x14ac:dyDescent="0.25">
      <c r="B351" s="11">
        <v>43393</v>
      </c>
      <c r="C351" s="5" t="s">
        <v>27</v>
      </c>
      <c r="D351" s="118"/>
      <c r="E351" s="60"/>
      <c r="F351" s="80"/>
      <c r="G351" s="80"/>
      <c r="H351" s="80"/>
      <c r="I351" s="80">
        <v>4500</v>
      </c>
      <c r="J351" s="80"/>
      <c r="K351" s="60">
        <f t="shared" si="8"/>
        <v>-456444.33000000007</v>
      </c>
      <c r="L351" s="237">
        <v>37.75</v>
      </c>
      <c r="M351" s="54">
        <f t="shared" si="61"/>
        <v>119.20529801324503</v>
      </c>
      <c r="N351" s="54">
        <f t="shared" si="62"/>
        <v>0</v>
      </c>
    </row>
    <row r="352" spans="2:14" s="188" customFormat="1" x14ac:dyDescent="0.25">
      <c r="B352" s="11">
        <v>43393</v>
      </c>
      <c r="C352" s="5" t="s">
        <v>1377</v>
      </c>
      <c r="D352" s="118"/>
      <c r="E352" s="60"/>
      <c r="F352" s="80"/>
      <c r="G352" s="80"/>
      <c r="H352" s="80"/>
      <c r="I352" s="80">
        <v>20000</v>
      </c>
      <c r="J352" s="80"/>
      <c r="K352" s="60">
        <f t="shared" si="8"/>
        <v>-476444.33000000007</v>
      </c>
      <c r="L352" s="237">
        <v>37.75</v>
      </c>
      <c r="M352" s="54">
        <f t="shared" si="61"/>
        <v>529.80132450331121</v>
      </c>
      <c r="N352" s="54">
        <f t="shared" si="62"/>
        <v>0</v>
      </c>
    </row>
    <row r="353" spans="2:14" s="188" customFormat="1" x14ac:dyDescent="0.25">
      <c r="B353" s="11">
        <v>43393</v>
      </c>
      <c r="C353" s="5" t="s">
        <v>1378</v>
      </c>
      <c r="D353" s="118"/>
      <c r="E353" s="60"/>
      <c r="F353" s="80"/>
      <c r="G353" s="80"/>
      <c r="H353" s="80"/>
      <c r="I353" s="80">
        <v>2975</v>
      </c>
      <c r="J353" s="80"/>
      <c r="K353" s="60">
        <f t="shared" si="8"/>
        <v>-479419.33000000007</v>
      </c>
      <c r="L353" s="237">
        <v>37.75</v>
      </c>
      <c r="M353" s="54">
        <f t="shared" si="61"/>
        <v>78.807947019867555</v>
      </c>
      <c r="N353" s="54">
        <f t="shared" si="62"/>
        <v>0</v>
      </c>
    </row>
    <row r="354" spans="2:14" s="188" customFormat="1" x14ac:dyDescent="0.25">
      <c r="B354" s="11">
        <v>43401</v>
      </c>
      <c r="C354" s="5" t="s">
        <v>1392</v>
      </c>
      <c r="D354" s="118"/>
      <c r="E354" s="60"/>
      <c r="F354" s="80"/>
      <c r="G354" s="80"/>
      <c r="H354" s="80"/>
      <c r="I354" s="80">
        <v>1070</v>
      </c>
      <c r="J354" s="80"/>
      <c r="K354" s="60">
        <f t="shared" si="8"/>
        <v>-480489.33000000007</v>
      </c>
      <c r="L354" s="237">
        <v>37.25</v>
      </c>
      <c r="M354" s="54">
        <f t="shared" si="61"/>
        <v>28.724832214765101</v>
      </c>
      <c r="N354" s="54">
        <f t="shared" si="62"/>
        <v>0</v>
      </c>
    </row>
    <row r="355" spans="2:14" s="188" customFormat="1" x14ac:dyDescent="0.25">
      <c r="B355" s="11">
        <v>43401</v>
      </c>
      <c r="C355" s="5" t="s">
        <v>1393</v>
      </c>
      <c r="D355" s="118"/>
      <c r="E355" s="60"/>
      <c r="F355" s="80"/>
      <c r="G355" s="80"/>
      <c r="H355" s="80"/>
      <c r="I355" s="80">
        <v>60642</v>
      </c>
      <c r="J355" s="80"/>
      <c r="K355" s="60">
        <f t="shared" si="8"/>
        <v>-541131.33000000007</v>
      </c>
      <c r="L355" s="237">
        <v>37.25</v>
      </c>
      <c r="M355" s="54">
        <f t="shared" ref="M355:M358" si="63">(G355+H355+I355)/L355</f>
        <v>1627.9731543624162</v>
      </c>
      <c r="N355" s="54">
        <f t="shared" ref="N355:N358" si="64">+J355/L355</f>
        <v>0</v>
      </c>
    </row>
    <row r="356" spans="2:14" s="188" customFormat="1" x14ac:dyDescent="0.25">
      <c r="B356" s="11">
        <v>43401</v>
      </c>
      <c r="C356" s="5" t="s">
        <v>1400</v>
      </c>
      <c r="D356" s="118"/>
      <c r="E356" s="60"/>
      <c r="F356" s="80"/>
      <c r="G356" s="80"/>
      <c r="H356" s="80"/>
      <c r="I356" s="80">
        <v>30000</v>
      </c>
      <c r="J356" s="80"/>
      <c r="K356" s="60">
        <f t="shared" si="8"/>
        <v>-571131.33000000007</v>
      </c>
      <c r="L356" s="237">
        <v>37.25</v>
      </c>
      <c r="M356" s="54">
        <f t="shared" si="63"/>
        <v>805.36912751677858</v>
      </c>
      <c r="N356" s="54">
        <f t="shared" si="64"/>
        <v>0</v>
      </c>
    </row>
    <row r="357" spans="2:14" s="188" customFormat="1" x14ac:dyDescent="0.25">
      <c r="B357" s="11">
        <v>43401</v>
      </c>
      <c r="C357" s="5" t="s">
        <v>1401</v>
      </c>
      <c r="D357" s="118"/>
      <c r="E357" s="60"/>
      <c r="F357" s="80"/>
      <c r="G357" s="80"/>
      <c r="H357" s="80"/>
      <c r="I357" s="80">
        <v>4500</v>
      </c>
      <c r="J357" s="80"/>
      <c r="K357" s="60">
        <f t="shared" si="8"/>
        <v>-575631.33000000007</v>
      </c>
      <c r="L357" s="237">
        <v>37.25</v>
      </c>
      <c r="M357" s="54">
        <f t="shared" si="63"/>
        <v>120.80536912751678</v>
      </c>
      <c r="N357" s="54">
        <f t="shared" si="64"/>
        <v>0</v>
      </c>
    </row>
    <row r="358" spans="2:14" s="188" customFormat="1" x14ac:dyDescent="0.25">
      <c r="B358" s="11">
        <v>43401</v>
      </c>
      <c r="C358" s="5" t="s">
        <v>1402</v>
      </c>
      <c r="D358" s="118"/>
      <c r="E358" s="60"/>
      <c r="F358" s="80"/>
      <c r="G358" s="80"/>
      <c r="H358" s="80"/>
      <c r="I358" s="80">
        <v>1400</v>
      </c>
      <c r="J358" s="80"/>
      <c r="K358" s="60">
        <f t="shared" si="8"/>
        <v>-577031.33000000007</v>
      </c>
      <c r="L358" s="237">
        <v>37.25</v>
      </c>
      <c r="M358" s="54">
        <f t="shared" si="63"/>
        <v>37.583892617449663</v>
      </c>
      <c r="N358" s="54">
        <f t="shared" si="64"/>
        <v>0</v>
      </c>
    </row>
    <row r="359" spans="2:14" s="188" customFormat="1" x14ac:dyDescent="0.25">
      <c r="B359" s="11">
        <v>43399</v>
      </c>
      <c r="C359" s="5" t="s">
        <v>161</v>
      </c>
      <c r="D359" s="118"/>
      <c r="E359" s="60"/>
      <c r="F359" s="80"/>
      <c r="G359" s="80"/>
      <c r="H359" s="80"/>
      <c r="I359" s="80"/>
      <c r="J359" s="80">
        <v>7963</v>
      </c>
      <c r="K359" s="60">
        <f t="shared" si="8"/>
        <v>-584994.33000000007</v>
      </c>
      <c r="L359" s="237">
        <v>37.25</v>
      </c>
      <c r="M359" s="54">
        <f t="shared" ref="M359:M360" si="65">(G359+H359+I359)/L359</f>
        <v>0</v>
      </c>
      <c r="N359" s="54">
        <f t="shared" ref="N359:N360" si="66">+J359/L359</f>
        <v>213.7718120805369</v>
      </c>
    </row>
    <row r="360" spans="2:14" s="188" customFormat="1" x14ac:dyDescent="0.25">
      <c r="B360" s="11">
        <v>43399</v>
      </c>
      <c r="C360" s="5" t="s">
        <v>1413</v>
      </c>
      <c r="D360" s="118"/>
      <c r="E360" s="60"/>
      <c r="F360" s="80"/>
      <c r="G360" s="80"/>
      <c r="H360" s="80"/>
      <c r="I360" s="80">
        <v>5000</v>
      </c>
      <c r="J360" s="80"/>
      <c r="K360" s="60">
        <f t="shared" si="8"/>
        <v>-589994.33000000007</v>
      </c>
      <c r="L360" s="237">
        <v>37.25</v>
      </c>
      <c r="M360" s="54">
        <f t="shared" si="65"/>
        <v>134.2281879194631</v>
      </c>
      <c r="N360" s="54">
        <f t="shared" si="66"/>
        <v>0</v>
      </c>
    </row>
    <row r="361" spans="2:14" s="188" customFormat="1" x14ac:dyDescent="0.25">
      <c r="B361" s="11">
        <v>43406</v>
      </c>
      <c r="C361" s="5" t="s">
        <v>1416</v>
      </c>
      <c r="D361" s="118">
        <v>15288</v>
      </c>
      <c r="E361" s="60">
        <f>+F361/D361</f>
        <v>34.251504447933023</v>
      </c>
      <c r="F361" s="80">
        <v>523637</v>
      </c>
      <c r="G361" s="80"/>
      <c r="H361" s="80"/>
      <c r="I361" s="80"/>
      <c r="J361" s="80"/>
      <c r="K361" s="60">
        <f t="shared" si="8"/>
        <v>-66357.330000000075</v>
      </c>
      <c r="L361" s="237">
        <v>34.25</v>
      </c>
      <c r="M361" s="54">
        <f t="shared" ref="M361:M363" si="67">(G361+H361+I361)/L361</f>
        <v>0</v>
      </c>
      <c r="N361" s="54">
        <f t="shared" ref="N361:N363" si="68">+J361/L361</f>
        <v>0</v>
      </c>
    </row>
    <row r="362" spans="2:14" s="188" customFormat="1" x14ac:dyDescent="0.25">
      <c r="B362" s="11">
        <v>43406</v>
      </c>
      <c r="C362" s="5" t="s">
        <v>1417</v>
      </c>
      <c r="D362" s="118">
        <v>9522</v>
      </c>
      <c r="E362" s="60">
        <v>34.25</v>
      </c>
      <c r="F362" s="80">
        <f>+D362*E362</f>
        <v>326128.5</v>
      </c>
      <c r="G362" s="80"/>
      <c r="H362" s="80"/>
      <c r="I362" s="80"/>
      <c r="J362" s="80"/>
      <c r="K362" s="60">
        <f t="shared" si="8"/>
        <v>259771.16999999993</v>
      </c>
      <c r="L362" s="237">
        <v>34.25</v>
      </c>
      <c r="M362" s="54">
        <f t="shared" si="67"/>
        <v>0</v>
      </c>
      <c r="N362" s="54">
        <f t="shared" si="68"/>
        <v>0</v>
      </c>
    </row>
    <row r="363" spans="2:14" s="188" customFormat="1" x14ac:dyDescent="0.25">
      <c r="B363" s="11">
        <v>43406</v>
      </c>
      <c r="C363" s="5" t="s">
        <v>1418</v>
      </c>
      <c r="D363" s="118"/>
      <c r="E363" s="60"/>
      <c r="F363" s="80"/>
      <c r="G363" s="80"/>
      <c r="H363" s="80">
        <f>8500*34.25</f>
        <v>291125</v>
      </c>
      <c r="I363" s="80"/>
      <c r="J363" s="80"/>
      <c r="K363" s="60">
        <f t="shared" si="8"/>
        <v>-31353.830000000075</v>
      </c>
      <c r="L363" s="237">
        <v>34.25</v>
      </c>
      <c r="M363" s="54">
        <f t="shared" si="67"/>
        <v>8500</v>
      </c>
      <c r="N363" s="54">
        <f t="shared" si="68"/>
        <v>0</v>
      </c>
    </row>
    <row r="364" spans="2:14" s="188" customFormat="1" x14ac:dyDescent="0.25">
      <c r="B364" s="11">
        <v>43406</v>
      </c>
      <c r="C364" s="5" t="s">
        <v>1428</v>
      </c>
      <c r="D364" s="118"/>
      <c r="E364" s="60"/>
      <c r="F364" s="80"/>
      <c r="G364" s="80"/>
      <c r="H364" s="80"/>
      <c r="I364" s="80">
        <v>31000</v>
      </c>
      <c r="J364" s="80"/>
      <c r="K364" s="60">
        <f t="shared" si="8"/>
        <v>-62353.830000000075</v>
      </c>
      <c r="L364" s="237">
        <v>34.25</v>
      </c>
      <c r="M364" s="54">
        <f t="shared" ref="M364:M373" si="69">(G364+H364+I364)/L364</f>
        <v>905.1094890510949</v>
      </c>
      <c r="N364" s="54">
        <f t="shared" ref="N364:N373" si="70">+J364/L364</f>
        <v>0</v>
      </c>
    </row>
    <row r="365" spans="2:14" s="188" customFormat="1" x14ac:dyDescent="0.25">
      <c r="B365" s="11">
        <v>43406</v>
      </c>
      <c r="C365" s="5" t="s">
        <v>1429</v>
      </c>
      <c r="D365" s="118"/>
      <c r="E365" s="60"/>
      <c r="F365" s="80"/>
      <c r="G365" s="80"/>
      <c r="H365" s="80"/>
      <c r="I365" s="80">
        <v>4500</v>
      </c>
      <c r="J365" s="80"/>
      <c r="K365" s="60">
        <f t="shared" si="8"/>
        <v>-66853.830000000075</v>
      </c>
      <c r="L365" s="237">
        <v>34.25</v>
      </c>
      <c r="M365" s="54">
        <f t="shared" si="69"/>
        <v>131.38686131386862</v>
      </c>
      <c r="N365" s="54">
        <f t="shared" si="70"/>
        <v>0</v>
      </c>
    </row>
    <row r="366" spans="2:14" s="188" customFormat="1" x14ac:dyDescent="0.25">
      <c r="B366" s="11">
        <v>43406</v>
      </c>
      <c r="C366" s="5" t="s">
        <v>1430</v>
      </c>
      <c r="D366" s="118"/>
      <c r="E366" s="60"/>
      <c r="F366" s="80"/>
      <c r="G366" s="80"/>
      <c r="H366" s="80"/>
      <c r="I366" s="80">
        <v>25000</v>
      </c>
      <c r="J366" s="80"/>
      <c r="K366" s="60">
        <f t="shared" si="8"/>
        <v>-91853.830000000075</v>
      </c>
      <c r="L366" s="237">
        <v>34.25</v>
      </c>
      <c r="M366" s="54">
        <f t="shared" si="69"/>
        <v>729.92700729927003</v>
      </c>
      <c r="N366" s="54">
        <f t="shared" si="70"/>
        <v>0</v>
      </c>
    </row>
    <row r="367" spans="2:14" s="188" customFormat="1" x14ac:dyDescent="0.25">
      <c r="B367" s="11">
        <v>43406</v>
      </c>
      <c r="C367" s="5" t="s">
        <v>1422</v>
      </c>
      <c r="D367" s="118"/>
      <c r="E367" s="60"/>
      <c r="F367" s="80"/>
      <c r="G367" s="80"/>
      <c r="H367" s="80"/>
      <c r="I367" s="80">
        <v>7800</v>
      </c>
      <c r="J367" s="80"/>
      <c r="K367" s="60">
        <f t="shared" si="8"/>
        <v>-99653.830000000075</v>
      </c>
      <c r="L367" s="237">
        <v>34.25</v>
      </c>
      <c r="M367" s="54">
        <f t="shared" si="69"/>
        <v>227.73722627737226</v>
      </c>
      <c r="N367" s="54">
        <f t="shared" si="70"/>
        <v>0</v>
      </c>
    </row>
    <row r="368" spans="2:14" s="188" customFormat="1" x14ac:dyDescent="0.25">
      <c r="B368" s="11">
        <v>43406</v>
      </c>
      <c r="C368" s="5" t="s">
        <v>1431</v>
      </c>
      <c r="D368" s="118"/>
      <c r="E368" s="60"/>
      <c r="F368" s="80"/>
      <c r="G368" s="80"/>
      <c r="H368" s="80"/>
      <c r="I368" s="80">
        <v>2335</v>
      </c>
      <c r="J368" s="80"/>
      <c r="K368" s="60">
        <f t="shared" si="8"/>
        <v>-101988.83000000007</v>
      </c>
      <c r="L368" s="237">
        <v>34.25</v>
      </c>
      <c r="M368" s="54">
        <f t="shared" si="69"/>
        <v>68.175182481751818</v>
      </c>
      <c r="N368" s="54">
        <f t="shared" si="70"/>
        <v>0</v>
      </c>
    </row>
    <row r="369" spans="2:14" s="188" customFormat="1" x14ac:dyDescent="0.25">
      <c r="B369" s="11">
        <v>43406</v>
      </c>
      <c r="C369" s="5" t="s">
        <v>1432</v>
      </c>
      <c r="D369" s="118"/>
      <c r="E369" s="60"/>
      <c r="F369" s="80"/>
      <c r="G369" s="80"/>
      <c r="H369" s="80"/>
      <c r="I369" s="80">
        <v>13310</v>
      </c>
      <c r="J369" s="80"/>
      <c r="K369" s="60">
        <f t="shared" si="8"/>
        <v>-115298.83000000007</v>
      </c>
      <c r="L369" s="237">
        <v>34.25</v>
      </c>
      <c r="M369" s="54">
        <f t="shared" si="69"/>
        <v>388.61313868613138</v>
      </c>
      <c r="N369" s="54">
        <f t="shared" si="70"/>
        <v>0</v>
      </c>
    </row>
    <row r="370" spans="2:14" s="188" customFormat="1" x14ac:dyDescent="0.25">
      <c r="B370" s="11">
        <v>43406</v>
      </c>
      <c r="C370" s="5" t="s">
        <v>117</v>
      </c>
      <c r="D370" s="118"/>
      <c r="E370" s="60"/>
      <c r="F370" s="80"/>
      <c r="G370" s="80"/>
      <c r="H370" s="80"/>
      <c r="I370" s="80">
        <v>5820</v>
      </c>
      <c r="J370" s="80"/>
      <c r="K370" s="60">
        <f t="shared" si="8"/>
        <v>-121118.83000000007</v>
      </c>
      <c r="L370" s="237">
        <v>34.25</v>
      </c>
      <c r="M370" s="54">
        <f t="shared" si="69"/>
        <v>169.92700729927006</v>
      </c>
      <c r="N370" s="54">
        <f t="shared" si="70"/>
        <v>0</v>
      </c>
    </row>
    <row r="371" spans="2:14" s="188" customFormat="1" x14ac:dyDescent="0.25">
      <c r="B371" s="11">
        <v>43406</v>
      </c>
      <c r="C371" s="5" t="s">
        <v>1436</v>
      </c>
      <c r="D371" s="118"/>
      <c r="E371" s="60"/>
      <c r="F371" s="80"/>
      <c r="G371" s="80">
        <v>63000</v>
      </c>
      <c r="H371" s="80"/>
      <c r="I371" s="80"/>
      <c r="J371" s="80"/>
      <c r="K371" s="60">
        <f t="shared" si="8"/>
        <v>-184118.83000000007</v>
      </c>
      <c r="L371" s="237">
        <v>34.25</v>
      </c>
      <c r="M371" s="54">
        <f t="shared" si="69"/>
        <v>1839.4160583941605</v>
      </c>
      <c r="N371" s="54">
        <f t="shared" si="70"/>
        <v>0</v>
      </c>
    </row>
    <row r="372" spans="2:14" s="188" customFormat="1" x14ac:dyDescent="0.25">
      <c r="B372" s="11">
        <v>43406</v>
      </c>
      <c r="C372" s="5" t="s">
        <v>1438</v>
      </c>
      <c r="D372" s="118"/>
      <c r="E372" s="60"/>
      <c r="F372" s="80"/>
      <c r="G372" s="80"/>
      <c r="H372" s="80"/>
      <c r="I372" s="80">
        <v>1000</v>
      </c>
      <c r="J372" s="80"/>
      <c r="K372" s="60">
        <f t="shared" si="8"/>
        <v>-185118.83000000007</v>
      </c>
      <c r="L372" s="237">
        <v>34.25</v>
      </c>
      <c r="M372" s="54">
        <f t="shared" si="69"/>
        <v>29.197080291970803</v>
      </c>
      <c r="N372" s="54">
        <f t="shared" si="70"/>
        <v>0</v>
      </c>
    </row>
    <row r="373" spans="2:14" s="188" customFormat="1" x14ac:dyDescent="0.25">
      <c r="B373" s="11">
        <v>43413</v>
      </c>
      <c r="C373" s="5" t="s">
        <v>1428</v>
      </c>
      <c r="D373" s="118"/>
      <c r="E373" s="60"/>
      <c r="F373" s="80"/>
      <c r="G373" s="80"/>
      <c r="H373" s="80"/>
      <c r="I373" s="80">
        <v>60000</v>
      </c>
      <c r="J373" s="80"/>
      <c r="K373" s="60">
        <f t="shared" si="8"/>
        <v>-245118.83000000007</v>
      </c>
      <c r="L373" s="237">
        <v>34.5</v>
      </c>
      <c r="M373" s="54">
        <f t="shared" si="69"/>
        <v>1739.1304347826087</v>
      </c>
      <c r="N373" s="54">
        <f t="shared" si="70"/>
        <v>0</v>
      </c>
    </row>
    <row r="374" spans="2:14" s="188" customFormat="1" x14ac:dyDescent="0.25">
      <c r="B374" s="11">
        <v>43413</v>
      </c>
      <c r="C374" s="5" t="s">
        <v>1452</v>
      </c>
      <c r="D374" s="118"/>
      <c r="E374" s="60"/>
      <c r="F374" s="80"/>
      <c r="G374" s="80"/>
      <c r="H374" s="80"/>
      <c r="I374" s="80">
        <v>9000</v>
      </c>
      <c r="J374" s="80"/>
      <c r="K374" s="60">
        <f t="shared" si="8"/>
        <v>-254118.83000000007</v>
      </c>
      <c r="L374" s="237">
        <v>34.5</v>
      </c>
      <c r="M374" s="54">
        <f t="shared" ref="M374:M382" si="71">(G374+H374+I374)/L374</f>
        <v>260.86956521739131</v>
      </c>
      <c r="N374" s="54">
        <f t="shared" ref="N374:N383" si="72">+J374/L374</f>
        <v>0</v>
      </c>
    </row>
    <row r="375" spans="2:14" s="188" customFormat="1" x14ac:dyDescent="0.25">
      <c r="B375" s="11">
        <v>43413</v>
      </c>
      <c r="C375" s="5" t="s">
        <v>1430</v>
      </c>
      <c r="D375" s="118"/>
      <c r="E375" s="60"/>
      <c r="F375" s="80"/>
      <c r="G375" s="80"/>
      <c r="H375" s="80"/>
      <c r="I375" s="80">
        <v>20000</v>
      </c>
      <c r="J375" s="80"/>
      <c r="K375" s="60">
        <f t="shared" si="8"/>
        <v>-274118.83000000007</v>
      </c>
      <c r="L375" s="237">
        <v>34.5</v>
      </c>
      <c r="M375" s="54">
        <f t="shared" si="71"/>
        <v>579.71014492753625</v>
      </c>
      <c r="N375" s="54">
        <f t="shared" si="72"/>
        <v>0</v>
      </c>
    </row>
    <row r="376" spans="2:14" s="188" customFormat="1" x14ac:dyDescent="0.25">
      <c r="B376" s="11">
        <v>43413</v>
      </c>
      <c r="C376" s="5" t="s">
        <v>1159</v>
      </c>
      <c r="D376" s="118"/>
      <c r="E376" s="60"/>
      <c r="F376" s="80"/>
      <c r="G376" s="80"/>
      <c r="H376" s="80"/>
      <c r="I376" s="80">
        <v>15200</v>
      </c>
      <c r="J376" s="80"/>
      <c r="K376" s="60">
        <f t="shared" si="8"/>
        <v>-289318.83000000007</v>
      </c>
      <c r="L376" s="237">
        <v>34.5</v>
      </c>
      <c r="M376" s="54">
        <f t="shared" si="71"/>
        <v>440.57971014492756</v>
      </c>
      <c r="N376" s="54">
        <f t="shared" si="72"/>
        <v>0</v>
      </c>
    </row>
    <row r="377" spans="2:14" s="188" customFormat="1" x14ac:dyDescent="0.25">
      <c r="B377" s="11">
        <v>43413</v>
      </c>
      <c r="C377" s="5" t="s">
        <v>1453</v>
      </c>
      <c r="D377" s="118"/>
      <c r="E377" s="60"/>
      <c r="F377" s="80"/>
      <c r="G377" s="80"/>
      <c r="H377" s="80"/>
      <c r="I377" s="80">
        <v>5000</v>
      </c>
      <c r="J377" s="80"/>
      <c r="K377" s="60">
        <f t="shared" si="8"/>
        <v>-294318.83000000007</v>
      </c>
      <c r="L377" s="237">
        <v>34.5</v>
      </c>
      <c r="M377" s="54">
        <f t="shared" si="71"/>
        <v>144.92753623188406</v>
      </c>
      <c r="N377" s="54">
        <f t="shared" si="72"/>
        <v>0</v>
      </c>
    </row>
    <row r="378" spans="2:14" s="188" customFormat="1" x14ac:dyDescent="0.25">
      <c r="B378" s="11">
        <v>43413</v>
      </c>
      <c r="C378" s="5" t="s">
        <v>1454</v>
      </c>
      <c r="D378" s="118"/>
      <c r="E378" s="60"/>
      <c r="F378" s="80"/>
      <c r="G378" s="80"/>
      <c r="H378" s="80"/>
      <c r="I378" s="80">
        <v>30000</v>
      </c>
      <c r="J378" s="80"/>
      <c r="K378" s="60">
        <f t="shared" si="8"/>
        <v>-324318.83000000007</v>
      </c>
      <c r="L378" s="237">
        <v>34.5</v>
      </c>
      <c r="M378" s="54">
        <f t="shared" si="71"/>
        <v>869.56521739130437</v>
      </c>
      <c r="N378" s="54">
        <f t="shared" si="72"/>
        <v>0</v>
      </c>
    </row>
    <row r="379" spans="2:14" s="188" customFormat="1" x14ac:dyDescent="0.25">
      <c r="B379" s="11">
        <v>43413</v>
      </c>
      <c r="C379" s="5" t="s">
        <v>1455</v>
      </c>
      <c r="D379" s="118"/>
      <c r="E379" s="60"/>
      <c r="F379" s="80"/>
      <c r="G379" s="80"/>
      <c r="H379" s="80"/>
      <c r="I379" s="80">
        <v>5000</v>
      </c>
      <c r="J379" s="80"/>
      <c r="K379" s="60">
        <f t="shared" si="8"/>
        <v>-329318.83000000007</v>
      </c>
      <c r="L379" s="237">
        <v>34.5</v>
      </c>
      <c r="M379" s="54">
        <f t="shared" si="71"/>
        <v>144.92753623188406</v>
      </c>
      <c r="N379" s="54">
        <f t="shared" si="72"/>
        <v>0</v>
      </c>
    </row>
    <row r="380" spans="2:14" s="188" customFormat="1" x14ac:dyDescent="0.25">
      <c r="B380" s="11">
        <v>43413</v>
      </c>
      <c r="C380" s="5" t="s">
        <v>1456</v>
      </c>
      <c r="D380" s="118"/>
      <c r="E380" s="60"/>
      <c r="F380" s="80"/>
      <c r="G380" s="80"/>
      <c r="H380" s="80"/>
      <c r="I380" s="80">
        <v>3200</v>
      </c>
      <c r="J380" s="80"/>
      <c r="K380" s="60">
        <f t="shared" si="8"/>
        <v>-332518.83000000007</v>
      </c>
      <c r="L380" s="237">
        <v>34.5</v>
      </c>
      <c r="M380" s="54">
        <f t="shared" si="71"/>
        <v>92.753623188405797</v>
      </c>
      <c r="N380" s="54">
        <f t="shared" si="72"/>
        <v>0</v>
      </c>
    </row>
    <row r="381" spans="2:14" s="188" customFormat="1" x14ac:dyDescent="0.25">
      <c r="B381" s="11">
        <v>43413</v>
      </c>
      <c r="C381" s="5" t="s">
        <v>1468</v>
      </c>
      <c r="D381" s="118">
        <v>8500</v>
      </c>
      <c r="E381" s="60">
        <f>+F381/D381</f>
        <v>34.5</v>
      </c>
      <c r="F381" s="80">
        <v>293250</v>
      </c>
      <c r="G381" s="80"/>
      <c r="H381" s="80"/>
      <c r="I381" s="80"/>
      <c r="J381" s="80"/>
      <c r="K381" s="60">
        <f t="shared" si="8"/>
        <v>-39268.830000000075</v>
      </c>
      <c r="L381" s="237">
        <v>34.5</v>
      </c>
      <c r="M381" s="54">
        <f t="shared" ref="M381:M383" si="73">(G381+H381+I381)/L381</f>
        <v>0</v>
      </c>
      <c r="N381" s="54">
        <f t="shared" ref="N381" si="74">+J381/L381</f>
        <v>0</v>
      </c>
    </row>
    <row r="382" spans="2:14" s="188" customFormat="1" x14ac:dyDescent="0.25">
      <c r="B382" s="11">
        <v>43413</v>
      </c>
      <c r="C382" s="5" t="s">
        <v>1483</v>
      </c>
      <c r="D382" s="118"/>
      <c r="E382" s="60"/>
      <c r="F382" s="80"/>
      <c r="G382" s="80"/>
      <c r="H382" s="80">
        <f>8500*34.5</f>
        <v>293250</v>
      </c>
      <c r="I382" s="80"/>
      <c r="J382" s="80"/>
      <c r="K382" s="60">
        <f t="shared" si="8"/>
        <v>-332518.83000000007</v>
      </c>
      <c r="L382" s="237">
        <v>34.5</v>
      </c>
      <c r="M382" s="54">
        <f t="shared" si="71"/>
        <v>8500</v>
      </c>
      <c r="N382" s="54">
        <f t="shared" si="72"/>
        <v>0</v>
      </c>
    </row>
    <row r="383" spans="2:14" s="188" customFormat="1" x14ac:dyDescent="0.25">
      <c r="B383" s="11">
        <v>43426</v>
      </c>
      <c r="C383" s="5" t="s">
        <v>1484</v>
      </c>
      <c r="D383" s="118"/>
      <c r="E383" s="60"/>
      <c r="F383" s="80"/>
      <c r="G383" s="80"/>
      <c r="H383" s="80"/>
      <c r="I383" s="80">
        <v>60000</v>
      </c>
      <c r="J383" s="80"/>
      <c r="K383" s="60">
        <f t="shared" ref="K383:K444" si="75">+K382+F383-G383-J383-H383-I383</f>
        <v>-392518.83000000007</v>
      </c>
      <c r="L383" s="237">
        <v>37.409999999999997</v>
      </c>
      <c r="M383" s="54">
        <f t="shared" si="73"/>
        <v>1603.8492381716121</v>
      </c>
      <c r="N383" s="54">
        <f t="shared" si="72"/>
        <v>0</v>
      </c>
    </row>
    <row r="384" spans="2:14" s="188" customFormat="1" x14ac:dyDescent="0.25">
      <c r="B384" s="11">
        <v>43426</v>
      </c>
      <c r="C384" s="5" t="s">
        <v>156</v>
      </c>
      <c r="D384" s="118"/>
      <c r="E384" s="60"/>
      <c r="F384" s="80"/>
      <c r="G384" s="80"/>
      <c r="H384" s="80"/>
      <c r="I384" s="80">
        <v>9000</v>
      </c>
      <c r="J384" s="80"/>
      <c r="K384" s="60">
        <f t="shared" si="75"/>
        <v>-401518.83000000007</v>
      </c>
      <c r="L384" s="237">
        <v>37.409999999999997</v>
      </c>
      <c r="M384" s="54">
        <f t="shared" ref="M384:M393" si="76">(G384+H384+I384)/L384</f>
        <v>240.57738572574181</v>
      </c>
      <c r="N384" s="54">
        <f t="shared" ref="N384:N393" si="77">+J384/L384</f>
        <v>0</v>
      </c>
    </row>
    <row r="385" spans="2:14" s="188" customFormat="1" x14ac:dyDescent="0.25">
      <c r="B385" s="11">
        <v>43426</v>
      </c>
      <c r="C385" s="5" t="s">
        <v>1485</v>
      </c>
      <c r="D385" s="118"/>
      <c r="E385" s="60"/>
      <c r="F385" s="80"/>
      <c r="G385" s="80"/>
      <c r="H385" s="80"/>
      <c r="I385" s="80">
        <v>8500</v>
      </c>
      <c r="J385" s="80"/>
      <c r="K385" s="60">
        <f t="shared" si="75"/>
        <v>-410018.83000000007</v>
      </c>
      <c r="L385" s="237">
        <v>37.409999999999997</v>
      </c>
      <c r="M385" s="54">
        <f t="shared" si="76"/>
        <v>227.21197540764504</v>
      </c>
      <c r="N385" s="54">
        <f t="shared" si="77"/>
        <v>0</v>
      </c>
    </row>
    <row r="386" spans="2:14" s="188" customFormat="1" x14ac:dyDescent="0.25">
      <c r="B386" s="11">
        <v>43426</v>
      </c>
      <c r="C386" s="5" t="s">
        <v>1486</v>
      </c>
      <c r="D386" s="118"/>
      <c r="E386" s="60"/>
      <c r="F386" s="80"/>
      <c r="G386" s="80"/>
      <c r="H386" s="80"/>
      <c r="I386" s="80">
        <v>2800</v>
      </c>
      <c r="J386" s="80"/>
      <c r="K386" s="60">
        <f t="shared" si="75"/>
        <v>-412818.83000000007</v>
      </c>
      <c r="L386" s="237">
        <v>37.409999999999997</v>
      </c>
      <c r="M386" s="54">
        <f t="shared" si="76"/>
        <v>74.846297781341889</v>
      </c>
      <c r="N386" s="54">
        <f t="shared" si="77"/>
        <v>0</v>
      </c>
    </row>
    <row r="387" spans="2:14" s="188" customFormat="1" x14ac:dyDescent="0.25">
      <c r="B387" s="11">
        <v>43426</v>
      </c>
      <c r="C387" s="5" t="s">
        <v>1258</v>
      </c>
      <c r="D387" s="118"/>
      <c r="E387" s="60"/>
      <c r="F387" s="80"/>
      <c r="G387" s="80"/>
      <c r="H387" s="80"/>
      <c r="I387" s="80">
        <v>12000</v>
      </c>
      <c r="J387" s="80"/>
      <c r="K387" s="60">
        <f t="shared" si="75"/>
        <v>-424818.83000000007</v>
      </c>
      <c r="L387" s="237">
        <v>37.409999999999997</v>
      </c>
      <c r="M387" s="54">
        <f t="shared" si="76"/>
        <v>320.76984763432239</v>
      </c>
      <c r="N387" s="54">
        <f t="shared" si="77"/>
        <v>0</v>
      </c>
    </row>
    <row r="388" spans="2:14" s="188" customFormat="1" x14ac:dyDescent="0.25">
      <c r="B388" s="11">
        <v>43426</v>
      </c>
      <c r="C388" s="5" t="s">
        <v>1487</v>
      </c>
      <c r="D388" s="118"/>
      <c r="E388" s="60"/>
      <c r="F388" s="80"/>
      <c r="G388" s="80"/>
      <c r="H388" s="80"/>
      <c r="I388" s="80">
        <v>25400</v>
      </c>
      <c r="J388" s="80"/>
      <c r="K388" s="60">
        <f t="shared" si="75"/>
        <v>-450218.83000000007</v>
      </c>
      <c r="L388" s="237">
        <v>37.409999999999997</v>
      </c>
      <c r="M388" s="54">
        <f t="shared" si="76"/>
        <v>678.96284415931575</v>
      </c>
      <c r="N388" s="54">
        <f t="shared" si="77"/>
        <v>0</v>
      </c>
    </row>
    <row r="389" spans="2:14" s="188" customFormat="1" x14ac:dyDescent="0.25">
      <c r="B389" s="11">
        <v>43426</v>
      </c>
      <c r="C389" s="5" t="s">
        <v>1488</v>
      </c>
      <c r="D389" s="118"/>
      <c r="E389" s="60"/>
      <c r="F389" s="80"/>
      <c r="G389" s="80"/>
      <c r="H389" s="80"/>
      <c r="I389" s="80">
        <v>44400</v>
      </c>
      <c r="J389" s="80"/>
      <c r="K389" s="60">
        <f t="shared" si="75"/>
        <v>-494618.83000000007</v>
      </c>
      <c r="L389" s="237">
        <v>37.409999999999997</v>
      </c>
      <c r="M389" s="54">
        <f t="shared" si="76"/>
        <v>1186.8484362469928</v>
      </c>
      <c r="N389" s="54">
        <f t="shared" si="77"/>
        <v>0</v>
      </c>
    </row>
    <row r="390" spans="2:14" s="188" customFormat="1" x14ac:dyDescent="0.25">
      <c r="B390" s="11">
        <v>43426</v>
      </c>
      <c r="C390" s="5" t="s">
        <v>1489</v>
      </c>
      <c r="D390" s="118"/>
      <c r="E390" s="60"/>
      <c r="F390" s="80"/>
      <c r="G390" s="80"/>
      <c r="H390" s="80"/>
      <c r="I390" s="80">
        <v>5700</v>
      </c>
      <c r="J390" s="80"/>
      <c r="K390" s="60">
        <f t="shared" si="75"/>
        <v>-500318.83000000007</v>
      </c>
      <c r="L390" s="237">
        <v>37.409999999999997</v>
      </c>
      <c r="M390" s="54">
        <f t="shared" si="76"/>
        <v>152.36567762630315</v>
      </c>
      <c r="N390" s="54">
        <f t="shared" si="77"/>
        <v>0</v>
      </c>
    </row>
    <row r="391" spans="2:14" s="188" customFormat="1" x14ac:dyDescent="0.25">
      <c r="B391" s="11">
        <v>43426</v>
      </c>
      <c r="C391" s="5" t="s">
        <v>1490</v>
      </c>
      <c r="D391" s="118"/>
      <c r="E391" s="60"/>
      <c r="F391" s="80"/>
      <c r="G391" s="80"/>
      <c r="H391" s="80"/>
      <c r="I391" s="80">
        <v>2500</v>
      </c>
      <c r="J391" s="80"/>
      <c r="K391" s="60">
        <f t="shared" si="75"/>
        <v>-502818.83000000007</v>
      </c>
      <c r="L391" s="237">
        <v>37.409999999999997</v>
      </c>
      <c r="M391" s="54">
        <f t="shared" si="76"/>
        <v>66.827051590483833</v>
      </c>
      <c r="N391" s="54">
        <f t="shared" si="77"/>
        <v>0</v>
      </c>
    </row>
    <row r="392" spans="2:14" s="188" customFormat="1" x14ac:dyDescent="0.25">
      <c r="B392" s="11">
        <v>43426</v>
      </c>
      <c r="C392" s="5" t="s">
        <v>1491</v>
      </c>
      <c r="D392" s="118"/>
      <c r="E392" s="60"/>
      <c r="F392" s="80"/>
      <c r="G392" s="80"/>
      <c r="H392" s="80"/>
      <c r="I392" s="80">
        <v>15800</v>
      </c>
      <c r="J392" s="80"/>
      <c r="K392" s="60">
        <f t="shared" si="75"/>
        <v>-518618.83000000007</v>
      </c>
      <c r="L392" s="237">
        <v>37.409999999999997</v>
      </c>
      <c r="M392" s="54">
        <f t="shared" si="76"/>
        <v>422.34696605185781</v>
      </c>
      <c r="N392" s="54">
        <f t="shared" si="77"/>
        <v>0</v>
      </c>
    </row>
    <row r="393" spans="2:14" s="188" customFormat="1" x14ac:dyDescent="0.25">
      <c r="B393" s="11">
        <v>43438</v>
      </c>
      <c r="C393" s="5" t="s">
        <v>1521</v>
      </c>
      <c r="D393" s="118"/>
      <c r="E393" s="60"/>
      <c r="F393" s="80"/>
      <c r="G393" s="80"/>
      <c r="H393" s="80">
        <v>60000</v>
      </c>
      <c r="I393" s="80"/>
      <c r="J393" s="80"/>
      <c r="K393" s="60">
        <f t="shared" si="75"/>
        <v>-578618.83000000007</v>
      </c>
      <c r="L393" s="237">
        <v>36.5</v>
      </c>
      <c r="M393" s="54">
        <f t="shared" si="76"/>
        <v>1643.8356164383561</v>
      </c>
      <c r="N393" s="54">
        <f t="shared" si="77"/>
        <v>0</v>
      </c>
    </row>
    <row r="394" spans="2:14" s="188" customFormat="1" x14ac:dyDescent="0.25">
      <c r="B394" s="11">
        <v>43438</v>
      </c>
      <c r="C394" s="5" t="s">
        <v>1429</v>
      </c>
      <c r="D394" s="118"/>
      <c r="E394" s="60"/>
      <c r="F394" s="80"/>
      <c r="G394" s="80"/>
      <c r="H394" s="80">
        <v>9000</v>
      </c>
      <c r="I394" s="80"/>
      <c r="J394" s="80"/>
      <c r="K394" s="60">
        <f t="shared" si="75"/>
        <v>-587618.83000000007</v>
      </c>
      <c r="L394" s="237">
        <v>36.5</v>
      </c>
      <c r="M394" s="54">
        <f t="shared" ref="M394:M407" si="78">(G394+H394+I394)/L394</f>
        <v>246.57534246575344</v>
      </c>
      <c r="N394" s="54">
        <f t="shared" ref="N394:N407" si="79">+J394/L394</f>
        <v>0</v>
      </c>
    </row>
    <row r="395" spans="2:14" s="188" customFormat="1" x14ac:dyDescent="0.25">
      <c r="B395" s="11">
        <v>43438</v>
      </c>
      <c r="C395" s="5" t="s">
        <v>1522</v>
      </c>
      <c r="D395" s="118"/>
      <c r="E395" s="60"/>
      <c r="F395" s="80"/>
      <c r="G395" s="80">
        <v>2500</v>
      </c>
      <c r="H395" s="80"/>
      <c r="I395" s="80"/>
      <c r="J395" s="80"/>
      <c r="K395" s="60">
        <f t="shared" si="75"/>
        <v>-590118.83000000007</v>
      </c>
      <c r="L395" s="237">
        <v>36.5</v>
      </c>
      <c r="M395" s="54">
        <f t="shared" si="78"/>
        <v>68.493150684931507</v>
      </c>
      <c r="N395" s="54">
        <f t="shared" si="79"/>
        <v>0</v>
      </c>
    </row>
    <row r="396" spans="2:14" s="188" customFormat="1" x14ac:dyDescent="0.25">
      <c r="B396" s="11">
        <v>43438</v>
      </c>
      <c r="C396" s="5" t="s">
        <v>1523</v>
      </c>
      <c r="D396" s="118"/>
      <c r="E396" s="60"/>
      <c r="F396" s="80"/>
      <c r="G396" s="80"/>
      <c r="H396" s="80">
        <v>45000</v>
      </c>
      <c r="I396" s="80"/>
      <c r="J396" s="80"/>
      <c r="K396" s="60">
        <f t="shared" si="75"/>
        <v>-635118.83000000007</v>
      </c>
      <c r="L396" s="237">
        <v>36.5</v>
      </c>
      <c r="M396" s="54">
        <f t="shared" si="78"/>
        <v>1232.8767123287671</v>
      </c>
      <c r="N396" s="54">
        <f t="shared" si="79"/>
        <v>0</v>
      </c>
    </row>
    <row r="397" spans="2:14" s="188" customFormat="1" x14ac:dyDescent="0.25">
      <c r="B397" s="11">
        <v>43438</v>
      </c>
      <c r="C397" s="5" t="s">
        <v>1422</v>
      </c>
      <c r="D397" s="118"/>
      <c r="E397" s="60"/>
      <c r="F397" s="80"/>
      <c r="G397" s="80"/>
      <c r="H397" s="80">
        <v>167000</v>
      </c>
      <c r="I397" s="80"/>
      <c r="J397" s="80"/>
      <c r="K397" s="60">
        <f t="shared" si="75"/>
        <v>-802118.83000000007</v>
      </c>
      <c r="L397" s="237">
        <v>36.5</v>
      </c>
      <c r="M397" s="54">
        <f t="shared" si="78"/>
        <v>4575.3424657534242</v>
      </c>
      <c r="N397" s="54">
        <f t="shared" si="79"/>
        <v>0</v>
      </c>
    </row>
    <row r="398" spans="2:14" s="188" customFormat="1" x14ac:dyDescent="0.25">
      <c r="B398" s="11">
        <v>43438</v>
      </c>
      <c r="C398" s="5" t="s">
        <v>1524</v>
      </c>
      <c r="D398" s="118"/>
      <c r="E398" s="60"/>
      <c r="F398" s="80"/>
      <c r="G398" s="80">
        <v>9000</v>
      </c>
      <c r="H398" s="80"/>
      <c r="I398" s="80"/>
      <c r="J398" s="80"/>
      <c r="K398" s="60">
        <f t="shared" si="75"/>
        <v>-811118.83000000007</v>
      </c>
      <c r="L398" s="237">
        <v>36.5</v>
      </c>
      <c r="M398" s="54">
        <f t="shared" si="78"/>
        <v>246.57534246575344</v>
      </c>
      <c r="N398" s="54">
        <f t="shared" si="79"/>
        <v>0</v>
      </c>
    </row>
    <row r="399" spans="2:14" s="188" customFormat="1" x14ac:dyDescent="0.25">
      <c r="B399" s="11">
        <v>43438</v>
      </c>
      <c r="C399" s="5" t="s">
        <v>1525</v>
      </c>
      <c r="D399" s="118"/>
      <c r="E399" s="60"/>
      <c r="F399" s="80"/>
      <c r="G399" s="80">
        <v>4200</v>
      </c>
      <c r="H399" s="80"/>
      <c r="I399" s="80"/>
      <c r="J399" s="80"/>
      <c r="K399" s="60">
        <f t="shared" si="75"/>
        <v>-815318.83000000007</v>
      </c>
      <c r="L399" s="237">
        <v>36.5</v>
      </c>
      <c r="M399" s="54">
        <f t="shared" si="78"/>
        <v>115.06849315068493</v>
      </c>
      <c r="N399" s="54">
        <f t="shared" si="79"/>
        <v>0</v>
      </c>
    </row>
    <row r="400" spans="2:14" s="188" customFormat="1" x14ac:dyDescent="0.25">
      <c r="B400" s="11">
        <v>43438</v>
      </c>
      <c r="C400" s="5" t="s">
        <v>113</v>
      </c>
      <c r="D400" s="118"/>
      <c r="E400" s="60"/>
      <c r="F400" s="80"/>
      <c r="G400" s="80">
        <v>17615</v>
      </c>
      <c r="H400" s="80"/>
      <c r="I400" s="80"/>
      <c r="J400" s="80"/>
      <c r="K400" s="60">
        <f t="shared" si="75"/>
        <v>-832933.83000000007</v>
      </c>
      <c r="L400" s="237">
        <v>36.5</v>
      </c>
      <c r="M400" s="54">
        <f t="shared" si="78"/>
        <v>482.60273972602738</v>
      </c>
      <c r="N400" s="54">
        <f t="shared" si="79"/>
        <v>0</v>
      </c>
    </row>
    <row r="401" spans="2:14" s="188" customFormat="1" x14ac:dyDescent="0.25">
      <c r="B401" s="11">
        <v>43438</v>
      </c>
      <c r="C401" s="5" t="s">
        <v>1526</v>
      </c>
      <c r="D401" s="118"/>
      <c r="E401" s="60"/>
      <c r="F401" s="80"/>
      <c r="G401" s="80"/>
      <c r="H401" s="80">
        <v>27500</v>
      </c>
      <c r="I401" s="80"/>
      <c r="J401" s="80"/>
      <c r="K401" s="60">
        <f t="shared" si="75"/>
        <v>-860433.83000000007</v>
      </c>
      <c r="L401" s="237">
        <v>36.5</v>
      </c>
      <c r="M401" s="54">
        <f t="shared" si="78"/>
        <v>753.42465753424653</v>
      </c>
      <c r="N401" s="54">
        <f t="shared" si="79"/>
        <v>0</v>
      </c>
    </row>
    <row r="402" spans="2:14" s="188" customFormat="1" x14ac:dyDescent="0.25">
      <c r="B402" s="11">
        <v>43438</v>
      </c>
      <c r="C402" s="5" t="s">
        <v>1413</v>
      </c>
      <c r="D402" s="118"/>
      <c r="E402" s="60"/>
      <c r="F402" s="80"/>
      <c r="G402" s="80"/>
      <c r="H402" s="80">
        <v>28000</v>
      </c>
      <c r="I402" s="80"/>
      <c r="J402" s="80"/>
      <c r="K402" s="60">
        <f t="shared" si="75"/>
        <v>-888433.83000000007</v>
      </c>
      <c r="L402" s="237">
        <v>36.5</v>
      </c>
      <c r="M402" s="54">
        <f t="shared" si="78"/>
        <v>767.1232876712329</v>
      </c>
      <c r="N402" s="54">
        <f t="shared" si="79"/>
        <v>0</v>
      </c>
    </row>
    <row r="403" spans="2:14" s="188" customFormat="1" x14ac:dyDescent="0.25">
      <c r="B403" s="11">
        <v>43438</v>
      </c>
      <c r="C403" s="5" t="s">
        <v>1527</v>
      </c>
      <c r="D403" s="118"/>
      <c r="E403" s="60"/>
      <c r="F403" s="80"/>
      <c r="G403" s="80">
        <v>16000</v>
      </c>
      <c r="H403" s="80"/>
      <c r="I403" s="80"/>
      <c r="J403" s="80"/>
      <c r="K403" s="60">
        <f t="shared" si="75"/>
        <v>-904433.83000000007</v>
      </c>
      <c r="L403" s="237">
        <v>36.5</v>
      </c>
      <c r="M403" s="54">
        <f t="shared" si="78"/>
        <v>438.35616438356163</v>
      </c>
      <c r="N403" s="54">
        <f t="shared" si="79"/>
        <v>0</v>
      </c>
    </row>
    <row r="404" spans="2:14" s="188" customFormat="1" x14ac:dyDescent="0.25">
      <c r="B404" s="11">
        <v>43438</v>
      </c>
      <c r="C404" s="5" t="s">
        <v>1528</v>
      </c>
      <c r="D404" s="118"/>
      <c r="E404" s="60"/>
      <c r="F404" s="80"/>
      <c r="G404" s="80"/>
      <c r="H404" s="80"/>
      <c r="I404" s="80">
        <v>16940</v>
      </c>
      <c r="J404" s="80"/>
      <c r="K404" s="60">
        <f t="shared" si="75"/>
        <v>-921373.83000000007</v>
      </c>
      <c r="L404" s="237">
        <v>36.5</v>
      </c>
      <c r="M404" s="54">
        <f t="shared" si="78"/>
        <v>464.10958904109589</v>
      </c>
      <c r="N404" s="54">
        <f t="shared" si="79"/>
        <v>0</v>
      </c>
    </row>
    <row r="405" spans="2:14" s="188" customFormat="1" x14ac:dyDescent="0.25">
      <c r="B405" s="11">
        <v>43438</v>
      </c>
      <c r="C405" s="5" t="s">
        <v>1529</v>
      </c>
      <c r="D405" s="118"/>
      <c r="E405" s="60"/>
      <c r="F405" s="80"/>
      <c r="G405" s="80"/>
      <c r="H405" s="80"/>
      <c r="I405" s="80">
        <v>3000</v>
      </c>
      <c r="J405" s="80"/>
      <c r="K405" s="60">
        <f t="shared" si="75"/>
        <v>-924373.83000000007</v>
      </c>
      <c r="L405" s="237">
        <v>36.5</v>
      </c>
      <c r="M405" s="54">
        <f t="shared" si="78"/>
        <v>82.191780821917803</v>
      </c>
      <c r="N405" s="54">
        <f t="shared" si="79"/>
        <v>0</v>
      </c>
    </row>
    <row r="406" spans="2:14" s="188" customFormat="1" x14ac:dyDescent="0.25">
      <c r="B406" s="11">
        <v>43438</v>
      </c>
      <c r="C406" s="5" t="s">
        <v>1530</v>
      </c>
      <c r="D406" s="118"/>
      <c r="E406" s="60"/>
      <c r="F406" s="80"/>
      <c r="G406" s="80"/>
      <c r="H406" s="80"/>
      <c r="I406" s="80">
        <v>2335</v>
      </c>
      <c r="J406" s="80"/>
      <c r="K406" s="60">
        <f t="shared" si="75"/>
        <v>-926708.83000000007</v>
      </c>
      <c r="L406" s="237">
        <v>36.5</v>
      </c>
      <c r="M406" s="54">
        <f t="shared" si="78"/>
        <v>63.972602739726028</v>
      </c>
      <c r="N406" s="54">
        <f t="shared" si="79"/>
        <v>0</v>
      </c>
    </row>
    <row r="407" spans="2:14" s="188" customFormat="1" x14ac:dyDescent="0.25">
      <c r="B407" s="11">
        <v>43438</v>
      </c>
      <c r="C407" s="5" t="s">
        <v>1446</v>
      </c>
      <c r="D407" s="118"/>
      <c r="E407" s="60"/>
      <c r="F407" s="80"/>
      <c r="G407" s="80"/>
      <c r="H407" s="80"/>
      <c r="I407" s="80">
        <v>2360</v>
      </c>
      <c r="J407" s="80"/>
      <c r="K407" s="60">
        <f t="shared" si="75"/>
        <v>-929068.83000000007</v>
      </c>
      <c r="L407" s="237">
        <v>36.5</v>
      </c>
      <c r="M407" s="54">
        <f t="shared" si="78"/>
        <v>64.657534246575338</v>
      </c>
      <c r="N407" s="54">
        <f t="shared" si="79"/>
        <v>0</v>
      </c>
    </row>
    <row r="408" spans="2:14" s="188" customFormat="1" x14ac:dyDescent="0.25">
      <c r="B408" s="11">
        <v>43445</v>
      </c>
      <c r="C408" s="5" t="s">
        <v>1553</v>
      </c>
      <c r="D408" s="118"/>
      <c r="E408" s="60"/>
      <c r="F408" s="80"/>
      <c r="G408" s="80"/>
      <c r="H408" s="80"/>
      <c r="I408" s="80">
        <v>850</v>
      </c>
      <c r="J408" s="80"/>
      <c r="K408" s="60">
        <f t="shared" si="75"/>
        <v>-929918.83000000007</v>
      </c>
      <c r="L408" s="237">
        <v>36.5</v>
      </c>
      <c r="M408" s="54">
        <f t="shared" ref="M408:M413" si="80">(G408+H408+I408)/L408</f>
        <v>23.287671232876711</v>
      </c>
      <c r="N408" s="54">
        <f t="shared" ref="N408:N413" si="81">+J408/L408</f>
        <v>0</v>
      </c>
    </row>
    <row r="409" spans="2:14" s="188" customFormat="1" x14ac:dyDescent="0.25">
      <c r="B409" s="11">
        <v>43445</v>
      </c>
      <c r="C409" s="5" t="s">
        <v>695</v>
      </c>
      <c r="D409" s="118"/>
      <c r="E409" s="60"/>
      <c r="F409" s="80"/>
      <c r="G409" s="80"/>
      <c r="H409" s="80"/>
      <c r="I409" s="80">
        <v>23850</v>
      </c>
      <c r="J409" s="80"/>
      <c r="K409" s="60">
        <f t="shared" si="75"/>
        <v>-953768.83000000007</v>
      </c>
      <c r="L409" s="237">
        <v>36.5</v>
      </c>
      <c r="M409" s="54">
        <f t="shared" si="80"/>
        <v>653.42465753424653</v>
      </c>
      <c r="N409" s="54">
        <f t="shared" si="81"/>
        <v>0</v>
      </c>
    </row>
    <row r="410" spans="2:14" s="188" customFormat="1" x14ac:dyDescent="0.25">
      <c r="B410" s="11">
        <v>43445</v>
      </c>
      <c r="C410" s="5" t="s">
        <v>569</v>
      </c>
      <c r="D410" s="118"/>
      <c r="E410" s="60"/>
      <c r="F410" s="80"/>
      <c r="G410" s="80"/>
      <c r="H410" s="80"/>
      <c r="I410" s="80">
        <v>20000</v>
      </c>
      <c r="J410" s="80"/>
      <c r="K410" s="60">
        <f t="shared" si="75"/>
        <v>-973768.83000000007</v>
      </c>
      <c r="L410" s="237">
        <v>36.5</v>
      </c>
      <c r="M410" s="54">
        <f t="shared" si="80"/>
        <v>547.94520547945206</v>
      </c>
      <c r="N410" s="54">
        <f t="shared" si="81"/>
        <v>0</v>
      </c>
    </row>
    <row r="411" spans="2:14" s="188" customFormat="1" x14ac:dyDescent="0.25">
      <c r="B411" s="11">
        <v>43142</v>
      </c>
      <c r="C411" s="5" t="s">
        <v>1557</v>
      </c>
      <c r="D411" s="118"/>
      <c r="E411" s="60"/>
      <c r="F411" s="80"/>
      <c r="G411" s="80"/>
      <c r="H411" s="80"/>
      <c r="I411" s="80">
        <v>11870</v>
      </c>
      <c r="J411" s="80"/>
      <c r="K411" s="60">
        <f t="shared" si="75"/>
        <v>-985638.83000000007</v>
      </c>
      <c r="L411" s="237">
        <v>36.5</v>
      </c>
      <c r="M411" s="54">
        <f t="shared" si="80"/>
        <v>325.20547945205482</v>
      </c>
      <c r="N411" s="54">
        <f t="shared" si="81"/>
        <v>0</v>
      </c>
    </row>
    <row r="412" spans="2:14" s="188" customFormat="1" x14ac:dyDescent="0.25">
      <c r="B412" s="11">
        <v>43445</v>
      </c>
      <c r="C412" s="5" t="s">
        <v>569</v>
      </c>
      <c r="D412" s="118"/>
      <c r="E412" s="60"/>
      <c r="F412" s="80"/>
      <c r="G412" s="80"/>
      <c r="H412" s="80"/>
      <c r="I412" s="80">
        <v>23000</v>
      </c>
      <c r="J412" s="80"/>
      <c r="K412" s="60">
        <f t="shared" si="75"/>
        <v>-1008638.8300000001</v>
      </c>
      <c r="L412" s="237">
        <v>36.5</v>
      </c>
      <c r="M412" s="54">
        <f t="shared" si="80"/>
        <v>630.13698630136992</v>
      </c>
      <c r="N412" s="54">
        <f t="shared" si="81"/>
        <v>0</v>
      </c>
    </row>
    <row r="413" spans="2:14" s="188" customFormat="1" x14ac:dyDescent="0.25">
      <c r="B413" s="11">
        <v>43454</v>
      </c>
      <c r="C413" s="5" t="s">
        <v>1559</v>
      </c>
      <c r="D413" s="118"/>
      <c r="E413" s="60"/>
      <c r="F413" s="80"/>
      <c r="G413" s="80">
        <v>3720</v>
      </c>
      <c r="H413" s="80"/>
      <c r="I413" s="80"/>
      <c r="J413" s="80"/>
      <c r="K413" s="60">
        <f t="shared" si="75"/>
        <v>-1012358.8300000001</v>
      </c>
      <c r="L413" s="237">
        <v>37</v>
      </c>
      <c r="M413" s="54">
        <f t="shared" si="80"/>
        <v>100.54054054054055</v>
      </c>
      <c r="N413" s="54">
        <f t="shared" si="81"/>
        <v>0</v>
      </c>
    </row>
    <row r="414" spans="2:14" s="188" customFormat="1" x14ac:dyDescent="0.25">
      <c r="B414" s="11">
        <v>43454</v>
      </c>
      <c r="C414" s="5" t="s">
        <v>1564</v>
      </c>
      <c r="D414" s="118"/>
      <c r="E414" s="60"/>
      <c r="F414" s="80"/>
      <c r="G414" s="80"/>
      <c r="H414" s="80"/>
      <c r="I414" s="80"/>
      <c r="J414" s="80">
        <v>3800</v>
      </c>
      <c r="K414" s="60">
        <f t="shared" si="75"/>
        <v>-1016158.8300000001</v>
      </c>
      <c r="L414" s="237">
        <v>37</v>
      </c>
      <c r="M414" s="54">
        <f t="shared" ref="M414:M429" si="82">(G414+H414+I414)/L414</f>
        <v>0</v>
      </c>
      <c r="N414" s="54">
        <f t="shared" ref="N414:N429" si="83">+J414/L414</f>
        <v>102.70270270270271</v>
      </c>
    </row>
    <row r="415" spans="2:14" s="188" customFormat="1" x14ac:dyDescent="0.25">
      <c r="B415" s="11">
        <v>43454</v>
      </c>
      <c r="C415" s="5" t="s">
        <v>1565</v>
      </c>
      <c r="D415" s="118"/>
      <c r="E415" s="60"/>
      <c r="F415" s="80"/>
      <c r="G415" s="80">
        <v>20330</v>
      </c>
      <c r="H415" s="80"/>
      <c r="I415" s="80"/>
      <c r="J415" s="80"/>
      <c r="K415" s="60">
        <f t="shared" si="75"/>
        <v>-1036488.8300000001</v>
      </c>
      <c r="L415" s="237">
        <v>37</v>
      </c>
      <c r="M415" s="54">
        <f t="shared" si="82"/>
        <v>549.45945945945948</v>
      </c>
      <c r="N415" s="54">
        <f t="shared" si="83"/>
        <v>0</v>
      </c>
    </row>
    <row r="416" spans="2:14" s="188" customFormat="1" x14ac:dyDescent="0.25">
      <c r="B416" s="11">
        <v>43454</v>
      </c>
      <c r="C416" s="5" t="s">
        <v>1524</v>
      </c>
      <c r="D416" s="118"/>
      <c r="E416" s="60"/>
      <c r="F416" s="80"/>
      <c r="G416" s="80">
        <v>8395</v>
      </c>
      <c r="H416" s="80"/>
      <c r="I416" s="80"/>
      <c r="J416" s="80"/>
      <c r="K416" s="60">
        <f t="shared" si="75"/>
        <v>-1044883.8300000001</v>
      </c>
      <c r="L416" s="237">
        <v>37</v>
      </c>
      <c r="M416" s="54">
        <f t="shared" si="82"/>
        <v>226.8918918918919</v>
      </c>
      <c r="N416" s="54">
        <f t="shared" si="83"/>
        <v>0</v>
      </c>
    </row>
    <row r="417" spans="2:14" s="188" customFormat="1" x14ac:dyDescent="0.25">
      <c r="B417" s="11">
        <v>43454</v>
      </c>
      <c r="C417" s="5" t="s">
        <v>1560</v>
      </c>
      <c r="D417" s="118"/>
      <c r="E417" s="60"/>
      <c r="F417" s="80"/>
      <c r="G417" s="80">
        <v>31727</v>
      </c>
      <c r="H417" s="80"/>
      <c r="I417" s="80"/>
      <c r="J417" s="80"/>
      <c r="K417" s="60">
        <f t="shared" si="75"/>
        <v>-1076610.83</v>
      </c>
      <c r="L417" s="237">
        <v>37</v>
      </c>
      <c r="M417" s="54">
        <f t="shared" si="82"/>
        <v>857.48648648648646</v>
      </c>
      <c r="N417" s="54">
        <f t="shared" si="83"/>
        <v>0</v>
      </c>
    </row>
    <row r="418" spans="2:14" s="188" customFormat="1" x14ac:dyDescent="0.25">
      <c r="B418" s="11">
        <v>43454</v>
      </c>
      <c r="C418" s="5" t="s">
        <v>1566</v>
      </c>
      <c r="D418" s="118"/>
      <c r="E418" s="60"/>
      <c r="F418" s="80"/>
      <c r="G418" s="80">
        <v>8833</v>
      </c>
      <c r="H418" s="80"/>
      <c r="I418" s="80"/>
      <c r="J418" s="80"/>
      <c r="K418" s="60">
        <f t="shared" si="75"/>
        <v>-1085443.83</v>
      </c>
      <c r="L418" s="237">
        <v>37</v>
      </c>
      <c r="M418" s="54">
        <f t="shared" si="82"/>
        <v>238.72972972972974</v>
      </c>
      <c r="N418" s="54">
        <f t="shared" si="83"/>
        <v>0</v>
      </c>
    </row>
    <row r="419" spans="2:14" s="188" customFormat="1" x14ac:dyDescent="0.25">
      <c r="B419" s="11">
        <v>43454</v>
      </c>
      <c r="C419" s="5" t="s">
        <v>161</v>
      </c>
      <c r="D419" s="118"/>
      <c r="E419" s="60"/>
      <c r="F419" s="80"/>
      <c r="G419" s="80"/>
      <c r="H419" s="80"/>
      <c r="I419" s="80">
        <v>11039</v>
      </c>
      <c r="J419" s="80"/>
      <c r="K419" s="60">
        <f t="shared" si="75"/>
        <v>-1096482.83</v>
      </c>
      <c r="L419" s="237">
        <v>37</v>
      </c>
      <c r="M419" s="54">
        <f t="shared" si="82"/>
        <v>298.35135135135135</v>
      </c>
      <c r="N419" s="54">
        <f t="shared" si="83"/>
        <v>0</v>
      </c>
    </row>
    <row r="420" spans="2:14" s="188" customFormat="1" x14ac:dyDescent="0.25">
      <c r="B420" s="11">
        <v>43454</v>
      </c>
      <c r="C420" s="5" t="s">
        <v>1428</v>
      </c>
      <c r="D420" s="118"/>
      <c r="E420" s="60"/>
      <c r="F420" s="80"/>
      <c r="G420" s="80"/>
      <c r="H420" s="80">
        <v>35000</v>
      </c>
      <c r="I420" s="80"/>
      <c r="J420" s="80"/>
      <c r="K420" s="60">
        <f t="shared" si="75"/>
        <v>-1131482.83</v>
      </c>
      <c r="L420" s="237">
        <v>37</v>
      </c>
      <c r="M420" s="54">
        <f t="shared" si="82"/>
        <v>945.94594594594594</v>
      </c>
      <c r="N420" s="54">
        <f t="shared" si="83"/>
        <v>0</v>
      </c>
    </row>
    <row r="421" spans="2:14" s="188" customFormat="1" x14ac:dyDescent="0.25">
      <c r="B421" s="11">
        <v>43454</v>
      </c>
      <c r="C421" s="5" t="s">
        <v>1429</v>
      </c>
      <c r="D421" s="118"/>
      <c r="E421" s="60"/>
      <c r="F421" s="80"/>
      <c r="G421" s="80"/>
      <c r="H421" s="80">
        <v>3500</v>
      </c>
      <c r="I421" s="80"/>
      <c r="J421" s="80"/>
      <c r="K421" s="60">
        <f t="shared" si="75"/>
        <v>-1134982.83</v>
      </c>
      <c r="L421" s="237">
        <v>37</v>
      </c>
      <c r="M421" s="54">
        <f t="shared" si="82"/>
        <v>94.594594594594597</v>
      </c>
      <c r="N421" s="54">
        <f t="shared" si="83"/>
        <v>0</v>
      </c>
    </row>
    <row r="422" spans="2:14" s="188" customFormat="1" x14ac:dyDescent="0.25">
      <c r="B422" s="11">
        <v>43454</v>
      </c>
      <c r="C422" s="5" t="s">
        <v>1567</v>
      </c>
      <c r="D422" s="118"/>
      <c r="E422" s="60"/>
      <c r="F422" s="80"/>
      <c r="G422" s="80">
        <v>1000</v>
      </c>
      <c r="H422" s="80"/>
      <c r="I422" s="80"/>
      <c r="J422" s="80"/>
      <c r="K422" s="60">
        <f t="shared" si="75"/>
        <v>-1135982.83</v>
      </c>
      <c r="L422" s="237">
        <v>37</v>
      </c>
      <c r="M422" s="54">
        <f t="shared" si="82"/>
        <v>27.027027027027028</v>
      </c>
      <c r="N422" s="54">
        <f t="shared" si="83"/>
        <v>0</v>
      </c>
    </row>
    <row r="423" spans="2:14" s="188" customFormat="1" x14ac:dyDescent="0.25">
      <c r="B423" s="11">
        <v>43454</v>
      </c>
      <c r="C423" s="5" t="s">
        <v>1568</v>
      </c>
      <c r="D423" s="118"/>
      <c r="E423" s="60"/>
      <c r="F423" s="80"/>
      <c r="G423" s="80"/>
      <c r="H423" s="80">
        <v>1800</v>
      </c>
      <c r="I423" s="80"/>
      <c r="J423" s="80"/>
      <c r="K423" s="60">
        <f t="shared" si="75"/>
        <v>-1137782.83</v>
      </c>
      <c r="L423" s="237">
        <v>37</v>
      </c>
      <c r="M423" s="54">
        <f t="shared" si="82"/>
        <v>48.648648648648646</v>
      </c>
      <c r="N423" s="54">
        <f t="shared" si="83"/>
        <v>0</v>
      </c>
    </row>
    <row r="424" spans="2:14" s="188" customFormat="1" x14ac:dyDescent="0.25">
      <c r="B424" s="11">
        <v>43454</v>
      </c>
      <c r="C424" s="5" t="s">
        <v>1422</v>
      </c>
      <c r="D424" s="118"/>
      <c r="E424" s="60"/>
      <c r="F424" s="80"/>
      <c r="G424" s="80"/>
      <c r="H424" s="80">
        <v>22000</v>
      </c>
      <c r="I424" s="80"/>
      <c r="J424" s="80"/>
      <c r="K424" s="60">
        <f t="shared" si="75"/>
        <v>-1159782.83</v>
      </c>
      <c r="L424" s="237">
        <v>37</v>
      </c>
      <c r="M424" s="54">
        <f t="shared" si="82"/>
        <v>594.59459459459458</v>
      </c>
      <c r="N424" s="54">
        <f t="shared" si="83"/>
        <v>0</v>
      </c>
    </row>
    <row r="425" spans="2:14" s="188" customFormat="1" x14ac:dyDescent="0.25">
      <c r="B425" s="11">
        <v>43454</v>
      </c>
      <c r="C425" s="5" t="s">
        <v>1569</v>
      </c>
      <c r="D425" s="118"/>
      <c r="E425" s="60"/>
      <c r="F425" s="80"/>
      <c r="G425" s="80">
        <v>13000</v>
      </c>
      <c r="H425" s="80"/>
      <c r="I425" s="80"/>
      <c r="J425" s="80"/>
      <c r="K425" s="60">
        <f t="shared" si="75"/>
        <v>-1172782.83</v>
      </c>
      <c r="L425" s="237">
        <v>37</v>
      </c>
      <c r="M425" s="54">
        <f t="shared" si="82"/>
        <v>351.35135135135135</v>
      </c>
      <c r="N425" s="54">
        <f t="shared" si="83"/>
        <v>0</v>
      </c>
    </row>
    <row r="426" spans="2:14" s="188" customFormat="1" x14ac:dyDescent="0.25">
      <c r="B426" s="11">
        <v>43454</v>
      </c>
      <c r="C426" s="5" t="s">
        <v>1430</v>
      </c>
      <c r="D426" s="118"/>
      <c r="E426" s="60"/>
      <c r="F426" s="80"/>
      <c r="G426" s="80"/>
      <c r="H426" s="80">
        <v>28000</v>
      </c>
      <c r="I426" s="80"/>
      <c r="J426" s="80"/>
      <c r="K426" s="60">
        <f t="shared" si="75"/>
        <v>-1200782.83</v>
      </c>
      <c r="L426" s="237">
        <v>37</v>
      </c>
      <c r="M426" s="54">
        <f t="shared" si="82"/>
        <v>756.75675675675677</v>
      </c>
      <c r="N426" s="54">
        <f t="shared" si="83"/>
        <v>0</v>
      </c>
    </row>
    <row r="427" spans="2:14" s="188" customFormat="1" x14ac:dyDescent="0.25">
      <c r="B427" s="11">
        <v>43454</v>
      </c>
      <c r="C427" s="5" t="s">
        <v>252</v>
      </c>
      <c r="D427" s="118">
        <v>33151</v>
      </c>
      <c r="E427" s="60">
        <f>+F427/D427</f>
        <v>36.999517359958979</v>
      </c>
      <c r="F427" s="80">
        <v>1226571</v>
      </c>
      <c r="G427" s="80"/>
      <c r="H427" s="80"/>
      <c r="I427" s="80"/>
      <c r="J427" s="80"/>
      <c r="K427" s="60">
        <f t="shared" si="75"/>
        <v>25788.169999999925</v>
      </c>
      <c r="L427" s="237">
        <v>37</v>
      </c>
      <c r="M427" s="54">
        <f t="shared" si="82"/>
        <v>0</v>
      </c>
      <c r="N427" s="54">
        <f t="shared" si="83"/>
        <v>0</v>
      </c>
    </row>
    <row r="428" spans="2:14" s="188" customFormat="1" x14ac:dyDescent="0.25">
      <c r="B428" s="11">
        <v>43469</v>
      </c>
      <c r="C428" s="5" t="s">
        <v>252</v>
      </c>
      <c r="D428" s="118">
        <v>24319</v>
      </c>
      <c r="E428" s="60">
        <f>+F428/D428</f>
        <v>38.250133640363501</v>
      </c>
      <c r="F428" s="80">
        <v>930205</v>
      </c>
      <c r="G428" s="80"/>
      <c r="H428" s="80"/>
      <c r="I428" s="80"/>
      <c r="J428" s="80"/>
      <c r="K428" s="60">
        <f t="shared" si="75"/>
        <v>955993.16999999993</v>
      </c>
      <c r="L428" s="237"/>
      <c r="M428" s="54"/>
      <c r="N428" s="54"/>
    </row>
    <row r="429" spans="2:14" s="188" customFormat="1" x14ac:dyDescent="0.25">
      <c r="B429" s="11">
        <v>43469</v>
      </c>
      <c r="C429" s="5" t="s">
        <v>1616</v>
      </c>
      <c r="D429" s="118"/>
      <c r="E429" s="60"/>
      <c r="F429" s="80"/>
      <c r="G429" s="80"/>
      <c r="H429" s="80"/>
      <c r="I429" s="80">
        <v>3747</v>
      </c>
      <c r="J429" s="80"/>
      <c r="K429" s="60">
        <f t="shared" si="75"/>
        <v>952246.16999999993</v>
      </c>
      <c r="L429" s="237">
        <v>38.25</v>
      </c>
      <c r="M429" s="54">
        <f t="shared" si="82"/>
        <v>97.960784313725483</v>
      </c>
      <c r="N429" s="54">
        <f t="shared" si="83"/>
        <v>0</v>
      </c>
    </row>
    <row r="430" spans="2:14" s="188" customFormat="1" x14ac:dyDescent="0.25">
      <c r="B430" s="11">
        <v>43469</v>
      </c>
      <c r="C430" s="5" t="s">
        <v>145</v>
      </c>
      <c r="D430" s="118"/>
      <c r="E430" s="60"/>
      <c r="F430" s="80"/>
      <c r="G430" s="80">
        <v>19290</v>
      </c>
      <c r="H430" s="80"/>
      <c r="I430" s="80"/>
      <c r="J430" s="80"/>
      <c r="K430" s="60">
        <f t="shared" si="75"/>
        <v>932956.16999999993</v>
      </c>
      <c r="L430" s="237">
        <v>38.25</v>
      </c>
      <c r="M430" s="54">
        <f t="shared" ref="M430:M439" si="84">(G430+H430+I430)/L430</f>
        <v>504.31372549019608</v>
      </c>
      <c r="N430" s="54">
        <f t="shared" ref="N430:N439" si="85">+J430/L430</f>
        <v>0</v>
      </c>
    </row>
    <row r="431" spans="2:14" s="188" customFormat="1" x14ac:dyDescent="0.25">
      <c r="B431" s="11">
        <v>43469</v>
      </c>
      <c r="C431" s="5" t="s">
        <v>117</v>
      </c>
      <c r="D431" s="118"/>
      <c r="E431" s="60"/>
      <c r="F431" s="80"/>
      <c r="G431" s="80"/>
      <c r="H431" s="80"/>
      <c r="I431" s="80">
        <v>5558</v>
      </c>
      <c r="J431" s="80"/>
      <c r="K431" s="60">
        <f t="shared" si="75"/>
        <v>927398.16999999993</v>
      </c>
      <c r="L431" s="237">
        <v>38.25</v>
      </c>
      <c r="M431" s="54">
        <f t="shared" si="84"/>
        <v>145.30718954248366</v>
      </c>
      <c r="N431" s="54">
        <f t="shared" si="85"/>
        <v>0</v>
      </c>
    </row>
    <row r="432" spans="2:14" s="188" customFormat="1" x14ac:dyDescent="0.25">
      <c r="B432" s="11">
        <v>43469</v>
      </c>
      <c r="C432" s="5" t="s">
        <v>1610</v>
      </c>
      <c r="D432" s="118"/>
      <c r="E432" s="60"/>
      <c r="F432" s="80"/>
      <c r="G432" s="80"/>
      <c r="H432" s="80">
        <v>30000</v>
      </c>
      <c r="I432" s="80"/>
      <c r="J432" s="80"/>
      <c r="K432" s="60">
        <f t="shared" si="75"/>
        <v>897398.16999999993</v>
      </c>
      <c r="L432" s="237">
        <v>38.25</v>
      </c>
      <c r="M432" s="54">
        <f t="shared" si="84"/>
        <v>784.31372549019613</v>
      </c>
      <c r="N432" s="54">
        <f t="shared" si="85"/>
        <v>0</v>
      </c>
    </row>
    <row r="433" spans="2:14" s="188" customFormat="1" x14ac:dyDescent="0.25">
      <c r="B433" s="11">
        <v>43469</v>
      </c>
      <c r="C433" s="5" t="s">
        <v>1611</v>
      </c>
      <c r="D433" s="118"/>
      <c r="E433" s="60"/>
      <c r="F433" s="80"/>
      <c r="G433" s="80"/>
      <c r="H433" s="80">
        <v>5500</v>
      </c>
      <c r="I433" s="80"/>
      <c r="J433" s="80"/>
      <c r="K433" s="60">
        <f t="shared" si="75"/>
        <v>891898.16999999993</v>
      </c>
      <c r="L433" s="237">
        <v>38.25</v>
      </c>
      <c r="M433" s="54">
        <f t="shared" si="84"/>
        <v>143.79084967320262</v>
      </c>
      <c r="N433" s="54">
        <f t="shared" si="85"/>
        <v>0</v>
      </c>
    </row>
    <row r="434" spans="2:14" s="188" customFormat="1" x14ac:dyDescent="0.25">
      <c r="B434" s="11">
        <v>43469</v>
      </c>
      <c r="C434" s="5" t="s">
        <v>1613</v>
      </c>
      <c r="D434" s="118"/>
      <c r="E434" s="60"/>
      <c r="F434" s="80"/>
      <c r="G434" s="80"/>
      <c r="H434" s="80">
        <v>2400</v>
      </c>
      <c r="I434" s="80"/>
      <c r="J434" s="80"/>
      <c r="K434" s="60">
        <f t="shared" si="75"/>
        <v>889498.16999999993</v>
      </c>
      <c r="L434" s="237">
        <v>38.25</v>
      </c>
      <c r="M434" s="54">
        <f t="shared" si="84"/>
        <v>62.745098039215684</v>
      </c>
      <c r="N434" s="54">
        <f t="shared" si="85"/>
        <v>0</v>
      </c>
    </row>
    <row r="435" spans="2:14" s="188" customFormat="1" x14ac:dyDescent="0.25">
      <c r="B435" s="11">
        <v>43469</v>
      </c>
      <c r="C435" s="5" t="s">
        <v>1612</v>
      </c>
      <c r="D435" s="118"/>
      <c r="E435" s="60"/>
      <c r="F435" s="80"/>
      <c r="G435" s="80"/>
      <c r="H435" s="80">
        <v>14700</v>
      </c>
      <c r="I435" s="80"/>
      <c r="J435" s="80"/>
      <c r="K435" s="60">
        <f t="shared" si="75"/>
        <v>874798.16999999993</v>
      </c>
      <c r="L435" s="237">
        <v>38.25</v>
      </c>
      <c r="M435" s="54">
        <f t="shared" si="84"/>
        <v>384.31372549019608</v>
      </c>
      <c r="N435" s="54">
        <f t="shared" si="85"/>
        <v>0</v>
      </c>
    </row>
    <row r="436" spans="2:14" s="188" customFormat="1" x14ac:dyDescent="0.25">
      <c r="B436" s="11">
        <v>43469</v>
      </c>
      <c r="C436" s="5" t="s">
        <v>1614</v>
      </c>
      <c r="D436" s="118"/>
      <c r="E436" s="60"/>
      <c r="F436" s="80"/>
      <c r="G436" s="80"/>
      <c r="H436" s="80">
        <v>15000</v>
      </c>
      <c r="I436" s="80"/>
      <c r="J436" s="80"/>
      <c r="K436" s="60">
        <f t="shared" si="75"/>
        <v>859798.16999999993</v>
      </c>
      <c r="L436" s="237">
        <v>38.25</v>
      </c>
      <c r="M436" s="54">
        <f t="shared" si="84"/>
        <v>392.15686274509807</v>
      </c>
      <c r="N436" s="54">
        <f t="shared" si="85"/>
        <v>0</v>
      </c>
    </row>
    <row r="437" spans="2:14" s="188" customFormat="1" x14ac:dyDescent="0.25">
      <c r="B437" s="11">
        <v>43469</v>
      </c>
      <c r="C437" s="5" t="s">
        <v>1615</v>
      </c>
      <c r="D437" s="118"/>
      <c r="E437" s="60"/>
      <c r="F437" s="80"/>
      <c r="G437" s="80"/>
      <c r="H437" s="80"/>
      <c r="I437" s="80">
        <v>3000</v>
      </c>
      <c r="J437" s="80"/>
      <c r="K437" s="60">
        <f t="shared" si="75"/>
        <v>856798.16999999993</v>
      </c>
      <c r="L437" s="237">
        <v>38.25</v>
      </c>
      <c r="M437" s="54">
        <f t="shared" si="84"/>
        <v>78.431372549019613</v>
      </c>
      <c r="N437" s="54">
        <f t="shared" si="85"/>
        <v>0</v>
      </c>
    </row>
    <row r="438" spans="2:14" s="188" customFormat="1" x14ac:dyDescent="0.25">
      <c r="B438" s="11">
        <v>43469</v>
      </c>
      <c r="C438" s="5" t="s">
        <v>1446</v>
      </c>
      <c r="D438" s="118"/>
      <c r="E438" s="60"/>
      <c r="F438" s="80"/>
      <c r="G438" s="80"/>
      <c r="H438" s="80"/>
      <c r="I438" s="80">
        <v>2360</v>
      </c>
      <c r="J438" s="80"/>
      <c r="K438" s="60">
        <f t="shared" si="75"/>
        <v>854438.16999999993</v>
      </c>
      <c r="L438" s="237">
        <v>38.25</v>
      </c>
      <c r="M438" s="54">
        <f t="shared" si="84"/>
        <v>61.699346405228759</v>
      </c>
      <c r="N438" s="54">
        <f t="shared" si="85"/>
        <v>0</v>
      </c>
    </row>
    <row r="439" spans="2:14" s="188" customFormat="1" x14ac:dyDescent="0.25">
      <c r="B439" s="11">
        <v>43469</v>
      </c>
      <c r="C439" s="5" t="s">
        <v>1438</v>
      </c>
      <c r="D439" s="118"/>
      <c r="E439" s="60"/>
      <c r="F439" s="80"/>
      <c r="G439" s="80"/>
      <c r="H439" s="80"/>
      <c r="I439" s="80">
        <v>2000</v>
      </c>
      <c r="J439" s="80"/>
      <c r="K439" s="60">
        <f t="shared" si="75"/>
        <v>852438.16999999993</v>
      </c>
      <c r="L439" s="237">
        <v>38.25</v>
      </c>
      <c r="M439" s="54">
        <f t="shared" si="84"/>
        <v>52.287581699346404</v>
      </c>
      <c r="N439" s="54">
        <f t="shared" si="85"/>
        <v>0</v>
      </c>
    </row>
    <row r="440" spans="2:14" s="188" customFormat="1" x14ac:dyDescent="0.25">
      <c r="B440" s="11"/>
      <c r="C440" s="5"/>
      <c r="D440" s="118"/>
      <c r="E440" s="60"/>
      <c r="F440" s="80"/>
      <c r="G440" s="80"/>
      <c r="H440" s="80"/>
      <c r="I440" s="80"/>
      <c r="J440" s="80"/>
      <c r="K440" s="60">
        <f t="shared" si="75"/>
        <v>852438.16999999993</v>
      </c>
      <c r="L440" s="237"/>
      <c r="M440" s="54"/>
      <c r="N440" s="54"/>
    </row>
    <row r="441" spans="2:14" s="188" customFormat="1" x14ac:dyDescent="0.25">
      <c r="B441" s="11"/>
      <c r="C441" s="5"/>
      <c r="D441" s="118"/>
      <c r="E441" s="60"/>
      <c r="F441" s="80"/>
      <c r="G441" s="80"/>
      <c r="H441" s="80"/>
      <c r="I441" s="80"/>
      <c r="J441" s="80"/>
      <c r="K441" s="60">
        <f t="shared" si="75"/>
        <v>852438.16999999993</v>
      </c>
      <c r="L441" s="237"/>
      <c r="M441" s="54"/>
      <c r="N441" s="54"/>
    </row>
    <row r="442" spans="2:14" s="188" customFormat="1" x14ac:dyDescent="0.25">
      <c r="B442" s="11"/>
      <c r="C442" s="5"/>
      <c r="D442" s="118"/>
      <c r="E442" s="60"/>
      <c r="F442" s="80"/>
      <c r="G442" s="80"/>
      <c r="H442" s="80"/>
      <c r="I442" s="80"/>
      <c r="J442" s="80"/>
      <c r="K442" s="60">
        <f t="shared" si="75"/>
        <v>852438.16999999993</v>
      </c>
      <c r="L442" s="237"/>
      <c r="M442" s="54"/>
      <c r="N442" s="54"/>
    </row>
    <row r="443" spans="2:14" s="188" customFormat="1" x14ac:dyDescent="0.25">
      <c r="B443" s="11"/>
      <c r="C443" s="5"/>
      <c r="D443" s="118"/>
      <c r="E443" s="60"/>
      <c r="F443" s="80"/>
      <c r="G443" s="80"/>
      <c r="H443" s="80"/>
      <c r="I443" s="80"/>
      <c r="J443" s="80"/>
      <c r="K443" s="60">
        <f t="shared" si="75"/>
        <v>852438.16999999993</v>
      </c>
      <c r="L443" s="237"/>
      <c r="M443" s="54"/>
      <c r="N443" s="54"/>
    </row>
    <row r="444" spans="2:14" s="188" customFormat="1" x14ac:dyDescent="0.25">
      <c r="B444" s="11"/>
      <c r="C444" s="5"/>
      <c r="D444" s="118"/>
      <c r="E444" s="60"/>
      <c r="F444" s="80"/>
      <c r="G444" s="80"/>
      <c r="H444" s="80"/>
      <c r="I444" s="80"/>
      <c r="J444" s="80"/>
      <c r="K444" s="60">
        <f t="shared" si="75"/>
        <v>852438.16999999993</v>
      </c>
      <c r="L444" s="237"/>
      <c r="M444" s="54"/>
      <c r="N444" s="54"/>
    </row>
    <row r="445" spans="2:14" s="188" customFormat="1" x14ac:dyDescent="0.25">
      <c r="B445" s="11"/>
      <c r="C445" s="5"/>
      <c r="D445" s="118"/>
      <c r="E445" s="60"/>
      <c r="F445" s="80"/>
      <c r="G445" s="80"/>
      <c r="H445" s="80"/>
      <c r="I445" s="80"/>
      <c r="J445" s="80"/>
      <c r="K445" s="60">
        <f t="shared" ref="K445:K451" si="86">+K444+F445-G445-J445-H445-I445</f>
        <v>852438.16999999993</v>
      </c>
      <c r="L445" s="237"/>
      <c r="M445" s="54"/>
      <c r="N445" s="54"/>
    </row>
    <row r="446" spans="2:14" s="188" customFormat="1" x14ac:dyDescent="0.25">
      <c r="B446" s="11"/>
      <c r="C446" s="5"/>
      <c r="D446" s="118"/>
      <c r="E446" s="60"/>
      <c r="F446" s="80"/>
      <c r="G446" s="80"/>
      <c r="H446" s="80"/>
      <c r="I446" s="80"/>
      <c r="J446" s="80"/>
      <c r="K446" s="60">
        <f t="shared" si="86"/>
        <v>852438.16999999993</v>
      </c>
      <c r="L446" s="237"/>
      <c r="M446" s="54"/>
      <c r="N446" s="54"/>
    </row>
    <row r="447" spans="2:14" s="188" customFormat="1" x14ac:dyDescent="0.25">
      <c r="B447" s="11"/>
      <c r="C447" s="5"/>
      <c r="D447" s="118"/>
      <c r="E447" s="60"/>
      <c r="F447" s="80"/>
      <c r="G447" s="80"/>
      <c r="H447" s="80"/>
      <c r="I447" s="80"/>
      <c r="J447" s="80"/>
      <c r="K447" s="60">
        <f t="shared" si="86"/>
        <v>852438.16999999993</v>
      </c>
      <c r="L447" s="237"/>
      <c r="M447" s="54"/>
      <c r="N447" s="54"/>
    </row>
    <row r="448" spans="2:14" s="188" customFormat="1" x14ac:dyDescent="0.25">
      <c r="B448" s="11"/>
      <c r="C448" s="5"/>
      <c r="D448" s="118"/>
      <c r="E448" s="60"/>
      <c r="F448" s="80"/>
      <c r="G448" s="80"/>
      <c r="H448" s="80"/>
      <c r="I448" s="80"/>
      <c r="J448" s="80"/>
      <c r="K448" s="60">
        <f t="shared" si="86"/>
        <v>852438.16999999993</v>
      </c>
      <c r="L448" s="237"/>
      <c r="M448" s="54"/>
      <c r="N448" s="54"/>
    </row>
    <row r="449" spans="2:14" s="188" customFormat="1" x14ac:dyDescent="0.25">
      <c r="B449" s="11"/>
      <c r="C449" s="5"/>
      <c r="D449" s="118"/>
      <c r="E449" s="60"/>
      <c r="F449" s="80"/>
      <c r="G449" s="80"/>
      <c r="H449" s="80"/>
      <c r="I449" s="80"/>
      <c r="J449" s="80"/>
      <c r="K449" s="60">
        <f t="shared" si="86"/>
        <v>852438.16999999993</v>
      </c>
      <c r="L449" s="237"/>
      <c r="M449" s="54"/>
      <c r="N449" s="54"/>
    </row>
    <row r="450" spans="2:14" s="188" customFormat="1" x14ac:dyDescent="0.25">
      <c r="B450" s="11"/>
      <c r="C450" s="5"/>
      <c r="D450" s="118"/>
      <c r="E450" s="60"/>
      <c r="F450" s="80"/>
      <c r="G450" s="80"/>
      <c r="H450" s="80"/>
      <c r="I450" s="80"/>
      <c r="J450" s="80"/>
      <c r="K450" s="60">
        <f t="shared" si="86"/>
        <v>852438.16999999993</v>
      </c>
      <c r="L450" s="237"/>
      <c r="M450" s="54"/>
      <c r="N450" s="54"/>
    </row>
    <row r="451" spans="2:14" s="159" customFormat="1" x14ac:dyDescent="0.25">
      <c r="B451" s="11"/>
      <c r="C451" s="5"/>
      <c r="D451" s="118"/>
      <c r="E451" s="60"/>
      <c r="F451" s="80"/>
      <c r="G451" s="80"/>
      <c r="H451" s="80"/>
      <c r="I451" s="80"/>
      <c r="J451" s="80"/>
      <c r="K451" s="60">
        <f t="shared" si="86"/>
        <v>852438.16999999993</v>
      </c>
      <c r="L451" s="60"/>
      <c r="M451" s="54"/>
      <c r="N451" s="54"/>
    </row>
    <row r="452" spans="2:14" s="57" customFormat="1" x14ac:dyDescent="0.25">
      <c r="B452" s="11"/>
      <c r="C452" s="14"/>
      <c r="D452" s="118"/>
      <c r="E452" s="60"/>
      <c r="F452" s="80"/>
      <c r="G452" s="80"/>
      <c r="H452" s="80"/>
      <c r="I452" s="80"/>
      <c r="J452" s="80"/>
      <c r="K452" s="60">
        <f t="shared" si="8"/>
        <v>852438.16999999993</v>
      </c>
      <c r="L452" s="60"/>
      <c r="M452" s="54"/>
      <c r="N452" s="54"/>
    </row>
    <row r="453" spans="2:14" s="57" customFormat="1" x14ac:dyDescent="0.25">
      <c r="B453" s="11"/>
      <c r="C453" s="14"/>
      <c r="D453" s="118"/>
      <c r="E453" s="60"/>
      <c r="F453" s="80"/>
      <c r="G453" s="80"/>
      <c r="H453" s="80"/>
      <c r="I453" s="80"/>
      <c r="J453" s="80"/>
      <c r="K453" s="60">
        <f t="shared" ref="K453" si="87">+K452+F453-G453-J453-H453-I453</f>
        <v>852438.16999999993</v>
      </c>
      <c r="L453" s="60"/>
      <c r="M453" s="54"/>
      <c r="N453" s="54"/>
    </row>
    <row r="454" spans="2:14" ht="15.75" thickBot="1" x14ac:dyDescent="0.3">
      <c r="B454" s="11"/>
      <c r="C454" s="14"/>
      <c r="D454" s="118"/>
      <c r="E454" s="44"/>
      <c r="F454" s="80"/>
      <c r="G454" s="80"/>
      <c r="H454" s="80"/>
      <c r="I454" s="80"/>
      <c r="J454" s="80"/>
      <c r="K454" s="60">
        <f t="shared" ref="K454" si="88">+K453+F454-G454-J454-H454-I454</f>
        <v>852438.16999999993</v>
      </c>
      <c r="L454" s="60"/>
      <c r="M454" s="54"/>
      <c r="N454" s="54"/>
    </row>
    <row r="455" spans="2:14" s="57" customFormat="1" x14ac:dyDescent="0.25">
      <c r="B455" s="78"/>
      <c r="C455" s="79"/>
      <c r="D455" s="373">
        <f>SUM(D5:D454)</f>
        <v>598863</v>
      </c>
      <c r="E455" s="370">
        <f>+F455/D455</f>
        <v>23.146217916284694</v>
      </c>
      <c r="F455" s="371">
        <f>SUM(F5:F454)</f>
        <v>13861413.5</v>
      </c>
      <c r="G455" s="94">
        <f>SUM(G5:G454)</f>
        <v>4171230.33</v>
      </c>
      <c r="H455" s="94">
        <f>SUM(H5:H454)</f>
        <v>4808325</v>
      </c>
      <c r="I455" s="94">
        <f>SUM(I5:I454)</f>
        <v>3342114</v>
      </c>
      <c r="J455" s="95">
        <f>SUM(J5:J454)</f>
        <v>687306</v>
      </c>
      <c r="K455" s="96"/>
      <c r="L455" s="60"/>
      <c r="M455" s="54"/>
      <c r="N455" s="54"/>
    </row>
    <row r="456" spans="2:14" ht="15.75" thickBot="1" x14ac:dyDescent="0.3">
      <c r="B456" s="1"/>
      <c r="C456" s="7"/>
      <c r="D456" s="374"/>
      <c r="E456" s="370"/>
      <c r="F456" s="372"/>
      <c r="G456" s="375">
        <f>+G455+J455+H455+I455</f>
        <v>13008975.33</v>
      </c>
      <c r="H456" s="376"/>
      <c r="I456" s="376"/>
      <c r="J456" s="377"/>
      <c r="K456" s="97"/>
      <c r="L456" s="60"/>
      <c r="M456" s="54">
        <f>SUM(M5:M455)</f>
        <v>525470.54914081946</v>
      </c>
      <c r="N456" s="54">
        <f>SUM(N5:N455)</f>
        <v>37937.491436176017</v>
      </c>
    </row>
    <row r="457" spans="2:14" x14ac:dyDescent="0.25">
      <c r="B457" s="1"/>
      <c r="C457" s="7"/>
      <c r="D457" s="114">
        <f>+D455</f>
        <v>598863</v>
      </c>
      <c r="E457" s="40"/>
      <c r="F457" s="40"/>
      <c r="G457" s="40"/>
      <c r="H457" s="58"/>
      <c r="I457" s="58"/>
      <c r="J457" s="58"/>
      <c r="K457" s="40"/>
      <c r="L457" s="58"/>
      <c r="M457" s="116">
        <f>+M456</f>
        <v>525470.54914081946</v>
      </c>
      <c r="N457" s="116">
        <f>+N456</f>
        <v>37937.491436176017</v>
      </c>
    </row>
    <row r="458" spans="2:14" x14ac:dyDescent="0.25">
      <c r="B458" s="1"/>
      <c r="C458" s="7"/>
      <c r="D458" s="114"/>
      <c r="E458" s="40"/>
      <c r="F458" s="40"/>
      <c r="G458" s="40"/>
      <c r="H458" s="58"/>
      <c r="I458" s="58"/>
      <c r="J458" s="58"/>
      <c r="K458" s="40"/>
      <c r="L458" s="58"/>
      <c r="M458" s="3"/>
      <c r="N458" s="3"/>
    </row>
    <row r="459" spans="2:14" x14ac:dyDescent="0.25">
      <c r="B459" s="1"/>
      <c r="C459" s="7"/>
      <c r="D459" s="114"/>
      <c r="E459" s="40"/>
      <c r="F459" s="40"/>
      <c r="G459" s="40"/>
      <c r="H459" s="58"/>
      <c r="I459" s="58"/>
      <c r="J459" s="58"/>
      <c r="K459" s="40"/>
      <c r="L459" s="58"/>
      <c r="M459" s="3"/>
      <c r="N459" s="3"/>
    </row>
    <row r="460" spans="2:14" x14ac:dyDescent="0.25">
      <c r="B460" s="1"/>
      <c r="C460" s="7"/>
      <c r="D460" s="114"/>
      <c r="E460" s="40"/>
      <c r="F460" s="40"/>
      <c r="G460" s="40"/>
      <c r="H460" s="58"/>
      <c r="I460" s="58"/>
      <c r="J460" s="58"/>
      <c r="K460" s="40"/>
      <c r="L460" s="58"/>
      <c r="M460" s="3"/>
      <c r="N460" s="3"/>
    </row>
    <row r="461" spans="2:14" x14ac:dyDescent="0.25">
      <c r="B461" s="1"/>
      <c r="C461" s="7"/>
      <c r="D461" s="114"/>
      <c r="E461" s="40"/>
      <c r="F461" s="40"/>
      <c r="G461" s="40"/>
      <c r="H461" s="58"/>
      <c r="I461" s="58"/>
      <c r="J461" s="58"/>
      <c r="K461" s="40"/>
      <c r="L461" s="58"/>
      <c r="M461" s="3"/>
      <c r="N461" s="3"/>
    </row>
    <row r="462" spans="2:14" x14ac:dyDescent="0.25">
      <c r="B462" s="1"/>
      <c r="C462" s="7"/>
      <c r="D462" s="114"/>
      <c r="E462" s="40"/>
      <c r="F462" s="40"/>
      <c r="G462" s="40"/>
      <c r="H462" s="58"/>
      <c r="I462" s="58"/>
      <c r="J462" s="58"/>
      <c r="K462" s="40"/>
      <c r="L462" s="58"/>
      <c r="M462" s="3"/>
      <c r="N462" s="3"/>
    </row>
    <row r="463" spans="2:14" x14ac:dyDescent="0.25">
      <c r="B463" s="1"/>
      <c r="C463" s="7"/>
      <c r="D463" s="114"/>
      <c r="E463" s="40"/>
      <c r="F463" s="40"/>
      <c r="G463" s="40"/>
      <c r="H463" s="58"/>
      <c r="I463" s="58"/>
      <c r="J463" s="58"/>
      <c r="K463" s="40"/>
      <c r="L463" s="58"/>
      <c r="M463" s="3"/>
      <c r="N463" s="3"/>
    </row>
    <row r="464" spans="2:14" x14ac:dyDescent="0.25">
      <c r="B464" s="1"/>
      <c r="C464" s="7"/>
      <c r="D464" s="114"/>
      <c r="E464" s="40"/>
      <c r="F464" s="40"/>
      <c r="G464" s="40"/>
      <c r="H464" s="58"/>
      <c r="I464" s="58"/>
      <c r="J464" s="58"/>
      <c r="K464" s="40"/>
      <c r="L464" s="58"/>
      <c r="M464" s="3"/>
      <c r="N464" s="3"/>
    </row>
    <row r="465" spans="2:14" x14ac:dyDescent="0.25">
      <c r="B465" s="1"/>
      <c r="C465" s="7"/>
      <c r="D465" s="114"/>
      <c r="E465" s="40"/>
      <c r="F465" s="40"/>
      <c r="G465" s="40"/>
      <c r="H465" s="58"/>
      <c r="I465" s="58"/>
      <c r="J465" s="58"/>
      <c r="K465" s="40"/>
      <c r="L465" s="58"/>
      <c r="M465" s="3"/>
      <c r="N465" s="3"/>
    </row>
    <row r="466" spans="2:14" x14ac:dyDescent="0.25">
      <c r="B466" s="1"/>
      <c r="C466" s="7"/>
      <c r="D466" s="114"/>
      <c r="E466" s="40"/>
      <c r="F466" s="40"/>
      <c r="G466" s="40"/>
      <c r="H466" s="58"/>
      <c r="I466" s="58"/>
      <c r="J466" s="58"/>
      <c r="K466" s="40"/>
      <c r="L466" s="58"/>
      <c r="M466" s="3"/>
      <c r="N466" s="3"/>
    </row>
    <row r="467" spans="2:14" x14ac:dyDescent="0.25">
      <c r="B467" s="1"/>
      <c r="C467" s="7"/>
      <c r="D467" s="114"/>
      <c r="E467" s="40"/>
      <c r="F467" s="40"/>
      <c r="G467" s="40"/>
      <c r="H467" s="58"/>
      <c r="I467" s="58"/>
      <c r="J467" s="58"/>
      <c r="K467" s="40"/>
      <c r="L467" s="58"/>
      <c r="M467" s="3"/>
      <c r="N467" s="3"/>
    </row>
    <row r="468" spans="2:14" x14ac:dyDescent="0.25">
      <c r="B468" s="1"/>
      <c r="C468" s="7"/>
      <c r="D468" s="114"/>
      <c r="E468" s="40"/>
      <c r="F468" s="40"/>
      <c r="G468" s="40"/>
      <c r="H468" s="58"/>
      <c r="I468" s="58"/>
      <c r="J468" s="58"/>
      <c r="K468" s="40"/>
      <c r="L468" s="58"/>
      <c r="M468" s="3"/>
      <c r="N468" s="3"/>
    </row>
    <row r="469" spans="2:14" x14ac:dyDescent="0.25">
      <c r="B469" s="1"/>
      <c r="C469" s="7"/>
      <c r="D469" s="114"/>
      <c r="E469" s="40"/>
      <c r="F469" s="40"/>
      <c r="G469" s="40"/>
      <c r="H469" s="58"/>
      <c r="I469" s="58"/>
      <c r="J469" s="58"/>
      <c r="K469" s="40"/>
      <c r="L469" s="58"/>
      <c r="M469" s="3"/>
      <c r="N469" s="3"/>
    </row>
    <row r="470" spans="2:14" x14ac:dyDescent="0.25">
      <c r="B470" s="1"/>
      <c r="C470" s="7"/>
      <c r="D470" s="114"/>
      <c r="E470" s="40"/>
      <c r="F470" s="40"/>
      <c r="G470" s="40"/>
      <c r="H470" s="58"/>
      <c r="I470" s="58"/>
      <c r="J470" s="58"/>
      <c r="K470" s="40"/>
      <c r="L470" s="58"/>
      <c r="M470" s="3"/>
      <c r="N470" s="3"/>
    </row>
    <row r="471" spans="2:14" x14ac:dyDescent="0.25">
      <c r="B471" s="1"/>
      <c r="C471" s="7"/>
      <c r="D471" s="114"/>
      <c r="E471" s="40"/>
      <c r="F471" s="40"/>
      <c r="G471" s="40"/>
      <c r="H471" s="58"/>
      <c r="I471" s="58"/>
      <c r="J471" s="58"/>
      <c r="K471" s="40"/>
      <c r="L471" s="58"/>
      <c r="M471" s="3"/>
      <c r="N471" s="3"/>
    </row>
    <row r="472" spans="2:14" x14ac:dyDescent="0.25">
      <c r="B472" s="1"/>
      <c r="C472" s="7"/>
      <c r="D472" s="114"/>
      <c r="E472" s="40"/>
      <c r="F472" s="40"/>
      <c r="G472" s="40"/>
      <c r="H472" s="58"/>
      <c r="I472" s="58"/>
      <c r="J472" s="58"/>
      <c r="K472" s="40"/>
      <c r="L472" s="58"/>
      <c r="M472" s="3"/>
      <c r="N472" s="3"/>
    </row>
    <row r="473" spans="2:14" x14ac:dyDescent="0.25">
      <c r="B473" s="1"/>
      <c r="C473" s="7"/>
      <c r="D473" s="114"/>
      <c r="E473" s="40"/>
      <c r="F473" s="40"/>
      <c r="G473" s="40"/>
      <c r="H473" s="58"/>
      <c r="I473" s="58"/>
      <c r="J473" s="58"/>
      <c r="K473" s="40"/>
      <c r="L473" s="58"/>
      <c r="M473" s="3"/>
      <c r="N473" s="3"/>
    </row>
    <row r="474" spans="2:14" x14ac:dyDescent="0.25">
      <c r="B474" s="1"/>
      <c r="C474" s="7"/>
      <c r="D474" s="114"/>
      <c r="E474" s="40"/>
      <c r="F474" s="40"/>
      <c r="G474" s="40"/>
      <c r="H474" s="58"/>
      <c r="I474" s="58"/>
      <c r="J474" s="58"/>
      <c r="K474" s="40"/>
      <c r="L474" s="58"/>
      <c r="M474" s="3"/>
      <c r="N474" s="3"/>
    </row>
    <row r="475" spans="2:14" x14ac:dyDescent="0.25">
      <c r="B475" s="1"/>
      <c r="C475" s="7"/>
      <c r="D475" s="114"/>
      <c r="E475" s="40"/>
      <c r="F475" s="40"/>
      <c r="G475" s="40"/>
      <c r="H475" s="58"/>
      <c r="I475" s="58"/>
      <c r="J475" s="58"/>
      <c r="K475" s="40"/>
      <c r="L475" s="58"/>
      <c r="M475" s="3"/>
      <c r="N475" s="3"/>
    </row>
    <row r="476" spans="2:14" x14ac:dyDescent="0.25">
      <c r="B476" s="1"/>
      <c r="C476" s="7"/>
      <c r="D476" s="114"/>
      <c r="E476" s="40"/>
      <c r="F476" s="40"/>
      <c r="G476" s="40"/>
      <c r="H476" s="58"/>
      <c r="I476" s="58"/>
      <c r="J476" s="58"/>
      <c r="K476" s="40"/>
      <c r="L476" s="58"/>
      <c r="M476" s="3"/>
      <c r="N476" s="3"/>
    </row>
    <row r="477" spans="2:14" x14ac:dyDescent="0.25">
      <c r="B477" s="1"/>
      <c r="C477" s="7"/>
      <c r="D477" s="114"/>
      <c r="E477" s="40"/>
      <c r="F477" s="40"/>
      <c r="G477" s="40"/>
      <c r="H477" s="58"/>
      <c r="I477" s="58"/>
      <c r="J477" s="58"/>
      <c r="K477" s="40"/>
      <c r="L477" s="58"/>
      <c r="M477" s="3"/>
      <c r="N477" s="3"/>
    </row>
    <row r="478" spans="2:14" x14ac:dyDescent="0.25">
      <c r="B478" s="1"/>
      <c r="C478" s="7"/>
      <c r="D478" s="114"/>
      <c r="E478" s="40"/>
      <c r="F478" s="40"/>
      <c r="G478" s="40"/>
      <c r="H478" s="58"/>
      <c r="I478" s="58"/>
      <c r="J478" s="58"/>
      <c r="K478" s="40"/>
      <c r="L478" s="58"/>
      <c r="M478" s="3"/>
      <c r="N478" s="3"/>
    </row>
    <row r="479" spans="2:14" x14ac:dyDescent="0.25">
      <c r="B479" s="1"/>
      <c r="C479" s="7"/>
      <c r="D479" s="114"/>
      <c r="E479" s="40"/>
      <c r="F479" s="40"/>
      <c r="G479" s="40"/>
      <c r="H479" s="58"/>
      <c r="I479" s="58"/>
      <c r="J479" s="58"/>
      <c r="K479" s="40"/>
      <c r="L479" s="58"/>
      <c r="M479" s="3"/>
      <c r="N479" s="3"/>
    </row>
    <row r="480" spans="2:14" x14ac:dyDescent="0.25">
      <c r="B480" s="1"/>
      <c r="C480" s="7"/>
      <c r="D480" s="114"/>
      <c r="E480" s="40"/>
      <c r="F480" s="40"/>
      <c r="G480" s="40"/>
      <c r="H480" s="58"/>
      <c r="I480" s="58"/>
      <c r="J480" s="58"/>
      <c r="K480" s="40"/>
      <c r="L480" s="58"/>
      <c r="M480" s="3"/>
      <c r="N480" s="3"/>
    </row>
    <row r="481" spans="2:14" x14ac:dyDescent="0.25">
      <c r="B481" s="1"/>
      <c r="C481" s="7"/>
      <c r="D481" s="114"/>
      <c r="E481" s="40"/>
      <c r="F481" s="40"/>
      <c r="G481" s="40"/>
      <c r="H481" s="58"/>
      <c r="I481" s="58"/>
      <c r="J481" s="58"/>
      <c r="K481" s="40"/>
      <c r="L481" s="58"/>
      <c r="M481" s="3"/>
      <c r="N481" s="3"/>
    </row>
    <row r="482" spans="2:14" x14ac:dyDescent="0.25">
      <c r="B482" s="1"/>
      <c r="C482" s="7"/>
      <c r="D482" s="114"/>
      <c r="E482" s="40"/>
      <c r="F482" s="40"/>
      <c r="G482" s="40"/>
      <c r="H482" s="58"/>
      <c r="I482" s="58"/>
      <c r="J482" s="58"/>
      <c r="K482" s="40"/>
      <c r="L482" s="58"/>
      <c r="M482" s="3"/>
      <c r="N482" s="3"/>
    </row>
    <row r="483" spans="2:14" x14ac:dyDescent="0.25">
      <c r="B483" s="1"/>
      <c r="C483" s="7"/>
      <c r="D483" s="114"/>
      <c r="E483" s="40"/>
      <c r="F483" s="40"/>
      <c r="G483" s="40"/>
      <c r="H483" s="58"/>
      <c r="I483" s="58"/>
      <c r="J483" s="58"/>
      <c r="K483" s="40"/>
      <c r="L483" s="58"/>
      <c r="M483" s="3"/>
      <c r="N483" s="3"/>
    </row>
    <row r="484" spans="2:14" x14ac:dyDescent="0.25">
      <c r="B484" s="1"/>
      <c r="C484" s="7"/>
      <c r="D484" s="114"/>
      <c r="E484" s="40"/>
      <c r="F484" s="40"/>
      <c r="G484" s="40"/>
      <c r="H484" s="58"/>
      <c r="I484" s="58"/>
      <c r="J484" s="58"/>
      <c r="K484" s="40"/>
      <c r="L484" s="58"/>
      <c r="M484" s="3"/>
      <c r="N484" s="3"/>
    </row>
    <row r="485" spans="2:14" x14ac:dyDescent="0.25">
      <c r="B485" s="1"/>
      <c r="C485" s="7"/>
      <c r="D485" s="114"/>
      <c r="E485" s="40"/>
      <c r="F485" s="40"/>
      <c r="G485" s="40"/>
      <c r="H485" s="58"/>
      <c r="I485" s="58"/>
      <c r="J485" s="58"/>
      <c r="K485" s="40"/>
      <c r="L485" s="58"/>
      <c r="M485" s="3"/>
      <c r="N485" s="3"/>
    </row>
    <row r="486" spans="2:14" x14ac:dyDescent="0.25">
      <c r="B486" s="1"/>
      <c r="C486" s="7"/>
      <c r="D486" s="114"/>
      <c r="E486" s="40"/>
      <c r="F486" s="40"/>
      <c r="G486" s="40"/>
      <c r="H486" s="58"/>
      <c r="I486" s="58"/>
      <c r="J486" s="58"/>
      <c r="K486" s="40"/>
      <c r="L486" s="58"/>
      <c r="M486" s="3"/>
      <c r="N486" s="3"/>
    </row>
    <row r="487" spans="2:14" x14ac:dyDescent="0.25">
      <c r="B487" s="1"/>
      <c r="C487" s="7"/>
      <c r="D487" s="114"/>
      <c r="E487" s="40"/>
      <c r="F487" s="40"/>
      <c r="G487" s="40"/>
      <c r="H487" s="58"/>
      <c r="I487" s="58"/>
      <c r="J487" s="58"/>
      <c r="K487" s="40"/>
      <c r="L487" s="58"/>
      <c r="M487" s="3"/>
      <c r="N487" s="3"/>
    </row>
    <row r="488" spans="2:14" x14ac:dyDescent="0.25">
      <c r="B488" s="1"/>
      <c r="C488" s="7"/>
      <c r="D488" s="114"/>
      <c r="E488" s="40"/>
      <c r="F488" s="40"/>
      <c r="G488" s="40"/>
      <c r="H488" s="58"/>
      <c r="I488" s="58"/>
      <c r="J488" s="58"/>
      <c r="K488" s="40"/>
      <c r="L488" s="58"/>
      <c r="M488" s="3"/>
      <c r="N488" s="3"/>
    </row>
    <row r="489" spans="2:14" x14ac:dyDescent="0.25">
      <c r="B489" s="1"/>
      <c r="C489" s="7"/>
      <c r="D489" s="114"/>
      <c r="E489" s="40"/>
      <c r="F489" s="40"/>
      <c r="G489" s="40"/>
      <c r="H489" s="58"/>
      <c r="I489" s="58"/>
      <c r="J489" s="58"/>
      <c r="K489" s="40"/>
      <c r="L489" s="58"/>
      <c r="M489" s="3"/>
      <c r="N489" s="3"/>
    </row>
    <row r="490" spans="2:14" x14ac:dyDescent="0.25">
      <c r="B490" s="1"/>
      <c r="C490" s="7"/>
      <c r="D490" s="114"/>
      <c r="E490" s="40"/>
      <c r="F490" s="40"/>
      <c r="G490" s="40"/>
      <c r="H490" s="58"/>
      <c r="I490" s="58"/>
      <c r="J490" s="58"/>
      <c r="K490" s="40"/>
      <c r="L490" s="58"/>
      <c r="M490" s="3"/>
      <c r="N490" s="3"/>
    </row>
    <row r="491" spans="2:14" x14ac:dyDescent="0.25">
      <c r="B491" s="1"/>
      <c r="C491" s="7"/>
      <c r="D491" s="114"/>
      <c r="E491" s="40"/>
      <c r="F491" s="40"/>
      <c r="G491" s="40"/>
      <c r="H491" s="58"/>
      <c r="I491" s="58"/>
      <c r="J491" s="58"/>
      <c r="K491" s="40"/>
      <c r="L491" s="58"/>
      <c r="M491" s="3"/>
      <c r="N491" s="3"/>
    </row>
    <row r="492" spans="2:14" x14ac:dyDescent="0.25">
      <c r="B492" s="1"/>
      <c r="C492" s="7"/>
      <c r="D492" s="114"/>
      <c r="E492" s="40"/>
      <c r="F492" s="40"/>
      <c r="G492" s="40"/>
      <c r="H492" s="58"/>
      <c r="I492" s="58"/>
      <c r="J492" s="58"/>
      <c r="K492" s="40"/>
      <c r="L492" s="58"/>
      <c r="M492" s="3"/>
      <c r="N492" s="3"/>
    </row>
    <row r="493" spans="2:14" x14ac:dyDescent="0.25">
      <c r="B493" s="1"/>
      <c r="C493" s="7"/>
      <c r="D493" s="114"/>
      <c r="E493" s="40"/>
      <c r="F493" s="40"/>
      <c r="G493" s="40"/>
      <c r="H493" s="58"/>
      <c r="I493" s="58"/>
      <c r="J493" s="58"/>
      <c r="K493" s="40"/>
      <c r="L493" s="58"/>
      <c r="M493" s="3"/>
      <c r="N493" s="3"/>
    </row>
    <row r="494" spans="2:14" x14ac:dyDescent="0.25">
      <c r="B494" s="1"/>
      <c r="C494" s="7"/>
      <c r="D494" s="114"/>
      <c r="E494" s="40"/>
      <c r="F494" s="40"/>
      <c r="G494" s="40"/>
      <c r="H494" s="58"/>
      <c r="I494" s="58"/>
      <c r="J494" s="58"/>
      <c r="K494" s="40"/>
      <c r="L494" s="58"/>
      <c r="M494" s="3"/>
      <c r="N494" s="3"/>
    </row>
    <row r="495" spans="2:14" x14ac:dyDescent="0.25">
      <c r="B495" s="1"/>
      <c r="C495" s="7"/>
      <c r="D495" s="114"/>
      <c r="E495" s="40"/>
      <c r="F495" s="40"/>
      <c r="G495" s="40"/>
      <c r="H495" s="58"/>
      <c r="I495" s="58"/>
      <c r="J495" s="58"/>
      <c r="K495" s="40"/>
      <c r="L495" s="58"/>
      <c r="M495" s="3"/>
      <c r="N495" s="3"/>
    </row>
    <row r="496" spans="2:14" x14ac:dyDescent="0.25">
      <c r="B496" s="1"/>
      <c r="C496" s="7"/>
      <c r="D496" s="114"/>
      <c r="E496" s="40"/>
      <c r="F496" s="40"/>
      <c r="G496" s="40"/>
      <c r="H496" s="58"/>
      <c r="I496" s="58"/>
      <c r="J496" s="58"/>
      <c r="K496" s="40"/>
      <c r="L496" s="58"/>
      <c r="M496" s="3"/>
      <c r="N496" s="3"/>
    </row>
    <row r="497" spans="2:14" x14ac:dyDescent="0.25">
      <c r="B497" s="1"/>
      <c r="C497" s="7"/>
      <c r="D497" s="114"/>
      <c r="E497" s="40"/>
      <c r="F497" s="40"/>
      <c r="G497" s="40"/>
      <c r="H497" s="58"/>
      <c r="I497" s="58"/>
      <c r="J497" s="58"/>
      <c r="K497" s="40"/>
      <c r="L497" s="58"/>
      <c r="M497" s="3"/>
      <c r="N497" s="3"/>
    </row>
    <row r="498" spans="2:14" x14ac:dyDescent="0.25">
      <c r="B498" s="1"/>
      <c r="C498" s="7"/>
      <c r="D498" s="114"/>
      <c r="E498" s="40"/>
      <c r="F498" s="40"/>
      <c r="G498" s="40"/>
      <c r="H498" s="58"/>
      <c r="I498" s="58"/>
      <c r="J498" s="58"/>
      <c r="K498" s="40"/>
      <c r="L498" s="58"/>
      <c r="M498" s="3"/>
      <c r="N498" s="3"/>
    </row>
    <row r="499" spans="2:14" x14ac:dyDescent="0.25">
      <c r="B499" s="1"/>
      <c r="C499" s="7"/>
      <c r="D499" s="114"/>
      <c r="E499" s="40"/>
      <c r="F499" s="40"/>
      <c r="G499" s="40"/>
      <c r="H499" s="58"/>
      <c r="I499" s="58"/>
      <c r="J499" s="58"/>
      <c r="K499" s="40"/>
      <c r="L499" s="58"/>
      <c r="M499" s="3"/>
      <c r="N499" s="3"/>
    </row>
    <row r="500" spans="2:14" x14ac:dyDescent="0.25">
      <c r="B500" s="1"/>
      <c r="C500" s="7"/>
      <c r="D500" s="114"/>
      <c r="E500" s="40"/>
      <c r="F500" s="40"/>
      <c r="G500" s="40"/>
      <c r="H500" s="58"/>
      <c r="I500" s="58"/>
      <c r="J500" s="58"/>
      <c r="K500" s="40"/>
      <c r="L500" s="58"/>
      <c r="M500" s="3"/>
      <c r="N500" s="3"/>
    </row>
    <row r="501" spans="2:14" x14ac:dyDescent="0.25">
      <c r="B501" s="1"/>
      <c r="C501" s="7"/>
      <c r="D501" s="114"/>
      <c r="E501" s="40"/>
      <c r="F501" s="40"/>
      <c r="G501" s="40"/>
      <c r="H501" s="58"/>
      <c r="I501" s="58"/>
      <c r="J501" s="58"/>
      <c r="K501" s="40"/>
      <c r="L501" s="58"/>
      <c r="M501" s="3"/>
      <c r="N501" s="3"/>
    </row>
    <row r="502" spans="2:14" x14ac:dyDescent="0.25">
      <c r="B502" s="1"/>
      <c r="C502" s="7"/>
      <c r="D502" s="114"/>
      <c r="E502" s="40"/>
      <c r="F502" s="40"/>
      <c r="G502" s="40"/>
      <c r="H502" s="58"/>
      <c r="I502" s="58"/>
      <c r="J502" s="58"/>
      <c r="K502" s="40"/>
      <c r="L502" s="58"/>
      <c r="M502" s="3"/>
      <c r="N502" s="3"/>
    </row>
    <row r="503" spans="2:14" x14ac:dyDescent="0.25">
      <c r="B503" s="1"/>
      <c r="C503" s="7"/>
      <c r="D503" s="114"/>
      <c r="E503" s="40"/>
      <c r="F503" s="40"/>
      <c r="G503" s="40"/>
      <c r="H503" s="58"/>
      <c r="I503" s="58"/>
      <c r="J503" s="58"/>
      <c r="K503" s="40"/>
      <c r="L503" s="58"/>
      <c r="M503" s="3"/>
      <c r="N503" s="3"/>
    </row>
    <row r="504" spans="2:14" x14ac:dyDescent="0.25">
      <c r="B504" s="1"/>
      <c r="C504" s="7"/>
      <c r="D504" s="114"/>
      <c r="E504" s="40"/>
      <c r="F504" s="40"/>
      <c r="G504" s="40"/>
      <c r="H504" s="58"/>
      <c r="I504" s="58"/>
      <c r="J504" s="58"/>
      <c r="K504" s="40"/>
      <c r="L504" s="58"/>
      <c r="M504" s="3"/>
      <c r="N504" s="3"/>
    </row>
    <row r="505" spans="2:14" x14ac:dyDescent="0.25">
      <c r="B505" s="1"/>
      <c r="C505" s="7"/>
      <c r="D505" s="114"/>
      <c r="E505" s="40"/>
      <c r="F505" s="40"/>
      <c r="G505" s="40"/>
      <c r="H505" s="58"/>
      <c r="I505" s="58"/>
      <c r="J505" s="58"/>
      <c r="K505" s="40"/>
      <c r="L505" s="58"/>
      <c r="M505" s="3"/>
      <c r="N505" s="3"/>
    </row>
    <row r="506" spans="2:14" x14ac:dyDescent="0.25">
      <c r="B506" s="1"/>
      <c r="C506" s="7"/>
      <c r="D506" s="114"/>
      <c r="E506" s="40"/>
      <c r="F506" s="40"/>
      <c r="G506" s="40"/>
      <c r="H506" s="58"/>
      <c r="I506" s="58"/>
      <c r="J506" s="58"/>
      <c r="K506" s="40"/>
      <c r="L506" s="58"/>
      <c r="M506" s="3"/>
      <c r="N506" s="3"/>
    </row>
    <row r="507" spans="2:14" x14ac:dyDescent="0.25">
      <c r="B507" s="1"/>
      <c r="C507" s="7"/>
      <c r="D507" s="114"/>
      <c r="E507" s="40"/>
      <c r="F507" s="40"/>
      <c r="G507" s="40"/>
      <c r="H507" s="58"/>
      <c r="I507" s="58"/>
      <c r="J507" s="58"/>
      <c r="K507" s="40"/>
      <c r="L507" s="58"/>
      <c r="M507" s="3"/>
      <c r="N507" s="3"/>
    </row>
    <row r="508" spans="2:14" x14ac:dyDescent="0.25">
      <c r="B508" s="1"/>
      <c r="C508" s="7"/>
      <c r="D508" s="114"/>
      <c r="E508" s="40"/>
      <c r="F508" s="40"/>
      <c r="G508" s="40"/>
      <c r="H508" s="58"/>
      <c r="I508" s="58"/>
      <c r="J508" s="58"/>
      <c r="K508" s="40"/>
      <c r="L508" s="58"/>
      <c r="M508" s="3"/>
      <c r="N508" s="3"/>
    </row>
    <row r="509" spans="2:14" x14ac:dyDescent="0.25">
      <c r="B509" s="1"/>
      <c r="C509" s="7"/>
      <c r="D509" s="114"/>
      <c r="E509" s="40"/>
      <c r="F509" s="40"/>
      <c r="G509" s="40"/>
      <c r="H509" s="58"/>
      <c r="I509" s="58"/>
      <c r="J509" s="58"/>
      <c r="K509" s="40"/>
      <c r="L509" s="58"/>
      <c r="M509" s="3"/>
      <c r="N509" s="3"/>
    </row>
    <row r="510" spans="2:14" x14ac:dyDescent="0.25">
      <c r="B510" s="1"/>
      <c r="C510" s="7"/>
      <c r="D510" s="114"/>
      <c r="E510" s="40"/>
      <c r="F510" s="40"/>
      <c r="G510" s="40"/>
      <c r="H510" s="58"/>
      <c r="I510" s="58"/>
      <c r="J510" s="58"/>
      <c r="K510" s="40"/>
      <c r="L510" s="58"/>
      <c r="M510" s="3"/>
      <c r="N510" s="3"/>
    </row>
    <row r="511" spans="2:14" x14ac:dyDescent="0.25">
      <c r="B511" s="1"/>
      <c r="C511" s="7"/>
      <c r="D511" s="114"/>
      <c r="E511" s="40"/>
      <c r="F511" s="40"/>
      <c r="G511" s="40"/>
      <c r="H511" s="58"/>
      <c r="I511" s="58"/>
      <c r="J511" s="58"/>
      <c r="K511" s="40"/>
      <c r="L511" s="58"/>
      <c r="M511" s="3"/>
      <c r="N511" s="3"/>
    </row>
    <row r="512" spans="2:14" x14ac:dyDescent="0.25">
      <c r="B512" s="1"/>
      <c r="C512" s="7"/>
      <c r="D512" s="114"/>
      <c r="E512" s="40"/>
      <c r="F512" s="40"/>
      <c r="G512" s="40"/>
      <c r="H512" s="58"/>
      <c r="I512" s="58"/>
      <c r="J512" s="58"/>
      <c r="K512" s="40"/>
      <c r="L512" s="58"/>
      <c r="M512" s="3"/>
      <c r="N512" s="3"/>
    </row>
    <row r="513" spans="2:14" x14ac:dyDescent="0.25">
      <c r="B513" s="1"/>
      <c r="C513" s="7"/>
      <c r="D513" s="114"/>
      <c r="E513" s="40"/>
      <c r="F513" s="40"/>
      <c r="G513" s="40"/>
      <c r="H513" s="58"/>
      <c r="I513" s="58"/>
      <c r="J513" s="58"/>
      <c r="K513" s="40"/>
      <c r="L513" s="58"/>
      <c r="M513" s="3"/>
      <c r="N513" s="3"/>
    </row>
    <row r="514" spans="2:14" x14ac:dyDescent="0.25">
      <c r="B514" s="1"/>
      <c r="C514" s="7"/>
      <c r="D514" s="114"/>
      <c r="E514" s="40"/>
      <c r="F514" s="40"/>
      <c r="G514" s="40"/>
      <c r="H514" s="58"/>
      <c r="I514" s="58"/>
      <c r="J514" s="58"/>
      <c r="K514" s="40"/>
      <c r="L514" s="58"/>
      <c r="M514" s="3"/>
      <c r="N514" s="3"/>
    </row>
    <row r="515" spans="2:14" x14ac:dyDescent="0.25">
      <c r="B515" s="1"/>
      <c r="C515" s="7"/>
      <c r="D515" s="114"/>
      <c r="E515" s="40"/>
      <c r="F515" s="40"/>
      <c r="G515" s="40"/>
      <c r="H515" s="58"/>
      <c r="I515" s="58"/>
      <c r="J515" s="58"/>
      <c r="K515" s="40"/>
      <c r="L515" s="58"/>
      <c r="M515" s="3"/>
      <c r="N515" s="3"/>
    </row>
    <row r="516" spans="2:14" x14ac:dyDescent="0.25">
      <c r="B516" s="1"/>
      <c r="C516" s="7"/>
      <c r="D516" s="114"/>
      <c r="E516" s="40"/>
      <c r="F516" s="40"/>
      <c r="G516" s="40"/>
      <c r="H516" s="58"/>
      <c r="I516" s="58"/>
      <c r="J516" s="58"/>
      <c r="K516" s="40"/>
      <c r="L516" s="58"/>
      <c r="M516" s="3"/>
      <c r="N516" s="3"/>
    </row>
    <row r="517" spans="2:14" x14ac:dyDescent="0.25">
      <c r="B517" s="1"/>
      <c r="C517" s="7"/>
      <c r="D517" s="114"/>
      <c r="E517" s="40"/>
      <c r="F517" s="40"/>
      <c r="G517" s="40"/>
      <c r="H517" s="58"/>
      <c r="I517" s="58"/>
      <c r="J517" s="58"/>
      <c r="K517" s="40"/>
      <c r="L517" s="58"/>
      <c r="M517" s="3"/>
      <c r="N517" s="3"/>
    </row>
    <row r="518" spans="2:14" x14ac:dyDescent="0.25">
      <c r="B518" s="1"/>
      <c r="C518" s="7"/>
      <c r="D518" s="114"/>
      <c r="E518" s="40"/>
      <c r="F518" s="40"/>
      <c r="G518" s="40"/>
      <c r="H518" s="58"/>
      <c r="I518" s="58"/>
      <c r="J518" s="58"/>
      <c r="K518" s="40"/>
      <c r="L518" s="58"/>
      <c r="M518" s="3"/>
      <c r="N518" s="3"/>
    </row>
    <row r="519" spans="2:14" x14ac:dyDescent="0.25">
      <c r="B519" s="1"/>
      <c r="C519" s="7"/>
      <c r="D519" s="114"/>
      <c r="E519" s="40"/>
      <c r="F519" s="40"/>
      <c r="G519" s="40"/>
      <c r="H519" s="58"/>
      <c r="I519" s="58"/>
      <c r="J519" s="58"/>
      <c r="K519" s="40"/>
      <c r="L519" s="58"/>
      <c r="M519" s="3"/>
      <c r="N519" s="3"/>
    </row>
    <row r="520" spans="2:14" x14ac:dyDescent="0.25">
      <c r="B520" s="1"/>
      <c r="C520" s="7"/>
      <c r="D520" s="114"/>
      <c r="E520" s="40"/>
      <c r="F520" s="40"/>
      <c r="G520" s="40"/>
      <c r="H520" s="58"/>
      <c r="I520" s="58"/>
      <c r="J520" s="58"/>
      <c r="K520" s="40"/>
      <c r="L520" s="58"/>
      <c r="M520" s="3"/>
      <c r="N520" s="3"/>
    </row>
    <row r="521" spans="2:14" x14ac:dyDescent="0.25">
      <c r="B521" s="1"/>
      <c r="C521" s="7"/>
      <c r="D521" s="114"/>
      <c r="E521" s="40"/>
      <c r="F521" s="40"/>
      <c r="G521" s="40"/>
      <c r="H521" s="58"/>
      <c r="I521" s="58"/>
      <c r="J521" s="58"/>
      <c r="K521" s="40"/>
      <c r="L521" s="58"/>
      <c r="M521" s="3"/>
      <c r="N521" s="3"/>
    </row>
    <row r="522" spans="2:14" x14ac:dyDescent="0.25">
      <c r="B522" s="1"/>
      <c r="C522" s="7"/>
      <c r="D522" s="114"/>
      <c r="E522" s="40"/>
      <c r="F522" s="40"/>
      <c r="G522" s="40"/>
      <c r="H522" s="58"/>
      <c r="I522" s="58"/>
      <c r="J522" s="58"/>
      <c r="K522" s="40"/>
      <c r="L522" s="58"/>
      <c r="M522" s="3"/>
      <c r="N522" s="3"/>
    </row>
    <row r="523" spans="2:14" x14ac:dyDescent="0.25">
      <c r="B523" s="1"/>
      <c r="C523" s="7"/>
      <c r="D523" s="114"/>
      <c r="E523" s="40"/>
      <c r="F523" s="40"/>
      <c r="G523" s="40"/>
      <c r="H523" s="58"/>
      <c r="I523" s="58"/>
      <c r="J523" s="58"/>
      <c r="K523" s="40"/>
      <c r="L523" s="58"/>
      <c r="M523" s="3"/>
      <c r="N523" s="3"/>
    </row>
    <row r="524" spans="2:14" x14ac:dyDescent="0.25">
      <c r="B524" s="1"/>
      <c r="C524" s="7"/>
      <c r="D524" s="114"/>
      <c r="E524" s="40"/>
      <c r="F524" s="40"/>
      <c r="G524" s="40"/>
      <c r="H524" s="58"/>
      <c r="I524" s="58"/>
      <c r="J524" s="58"/>
      <c r="K524" s="40"/>
      <c r="L524" s="58"/>
      <c r="M524" s="3"/>
      <c r="N524" s="3"/>
    </row>
    <row r="525" spans="2:14" x14ac:dyDescent="0.25">
      <c r="B525" s="1"/>
      <c r="C525" s="7"/>
      <c r="D525" s="114"/>
      <c r="E525" s="40"/>
      <c r="F525" s="40"/>
      <c r="G525" s="40"/>
      <c r="H525" s="58"/>
      <c r="I525" s="58"/>
      <c r="J525" s="58"/>
      <c r="K525" s="40"/>
      <c r="L525" s="58"/>
      <c r="M525" s="3"/>
      <c r="N525" s="3"/>
    </row>
    <row r="526" spans="2:14" x14ac:dyDescent="0.25">
      <c r="B526" s="1"/>
      <c r="C526" s="7"/>
      <c r="D526" s="114"/>
      <c r="E526" s="40"/>
      <c r="F526" s="40"/>
      <c r="G526" s="40"/>
      <c r="H526" s="58"/>
      <c r="I526" s="58"/>
      <c r="J526" s="58"/>
      <c r="K526" s="40"/>
      <c r="L526" s="58"/>
      <c r="M526" s="3"/>
      <c r="N526" s="3"/>
    </row>
    <row r="527" spans="2:14" x14ac:dyDescent="0.25">
      <c r="B527" s="1"/>
      <c r="C527" s="7"/>
      <c r="D527" s="114"/>
      <c r="E527" s="40"/>
      <c r="F527" s="40"/>
      <c r="G527" s="40"/>
      <c r="H527" s="58"/>
      <c r="I527" s="58"/>
      <c r="J527" s="58"/>
      <c r="K527" s="40"/>
      <c r="L527" s="58"/>
      <c r="M527" s="3"/>
      <c r="N527" s="3"/>
    </row>
    <row r="528" spans="2:14" x14ac:dyDescent="0.25">
      <c r="B528" s="1"/>
      <c r="C528" s="7"/>
      <c r="D528" s="114"/>
      <c r="E528" s="40"/>
      <c r="F528" s="40"/>
      <c r="G528" s="40"/>
      <c r="H528" s="58"/>
      <c r="I528" s="58"/>
      <c r="J528" s="58"/>
      <c r="K528" s="40"/>
      <c r="L528" s="58"/>
      <c r="M528" s="3"/>
      <c r="N528" s="3"/>
    </row>
    <row r="529" spans="2:14" x14ac:dyDescent="0.25">
      <c r="B529" s="1"/>
      <c r="C529" s="7"/>
      <c r="D529" s="114"/>
      <c r="E529" s="40"/>
      <c r="F529" s="40"/>
      <c r="G529" s="40"/>
      <c r="H529" s="58"/>
      <c r="I529" s="58"/>
      <c r="J529" s="58"/>
      <c r="K529" s="40"/>
      <c r="L529" s="58"/>
      <c r="M529" s="3"/>
      <c r="N529" s="3"/>
    </row>
    <row r="530" spans="2:14" x14ac:dyDescent="0.25">
      <c r="B530" s="1"/>
      <c r="C530" s="7"/>
      <c r="D530" s="114"/>
      <c r="E530" s="40"/>
      <c r="F530" s="40"/>
      <c r="G530" s="40"/>
      <c r="H530" s="58"/>
      <c r="I530" s="58"/>
      <c r="J530" s="58"/>
      <c r="K530" s="40"/>
      <c r="L530" s="58"/>
      <c r="M530" s="3"/>
      <c r="N530" s="3"/>
    </row>
    <row r="531" spans="2:14" x14ac:dyDescent="0.25">
      <c r="B531" s="1"/>
      <c r="C531" s="7"/>
      <c r="D531" s="114"/>
      <c r="E531" s="40"/>
      <c r="F531" s="40"/>
      <c r="G531" s="40"/>
      <c r="H531" s="58"/>
      <c r="I531" s="58"/>
      <c r="J531" s="58"/>
      <c r="K531" s="40"/>
      <c r="L531" s="58"/>
      <c r="M531" s="3"/>
      <c r="N531" s="3"/>
    </row>
    <row r="532" spans="2:14" x14ac:dyDescent="0.25">
      <c r="B532" s="1"/>
      <c r="C532" s="7"/>
      <c r="D532" s="114"/>
      <c r="E532" s="40"/>
      <c r="F532" s="40"/>
      <c r="G532" s="40"/>
      <c r="H532" s="58"/>
      <c r="I532" s="58"/>
      <c r="J532" s="58"/>
      <c r="K532" s="40"/>
      <c r="L532" s="58"/>
      <c r="M532" s="3"/>
      <c r="N532" s="3"/>
    </row>
    <row r="533" spans="2:14" x14ac:dyDescent="0.25">
      <c r="B533" s="1"/>
      <c r="C533" s="7"/>
      <c r="D533" s="114"/>
      <c r="E533" s="40"/>
      <c r="F533" s="40"/>
      <c r="G533" s="40"/>
      <c r="H533" s="58"/>
      <c r="I533" s="58"/>
      <c r="J533" s="58"/>
      <c r="K533" s="40"/>
      <c r="L533" s="58"/>
      <c r="M533" s="3"/>
      <c r="N533" s="3"/>
    </row>
    <row r="534" spans="2:14" x14ac:dyDescent="0.25">
      <c r="B534" s="1"/>
      <c r="C534" s="7"/>
      <c r="D534" s="114"/>
      <c r="E534" s="40"/>
      <c r="F534" s="40"/>
      <c r="G534" s="40"/>
      <c r="H534" s="58"/>
      <c r="I534" s="58"/>
      <c r="J534" s="58"/>
      <c r="K534" s="40"/>
      <c r="L534" s="58"/>
      <c r="M534" s="3"/>
      <c r="N534" s="3"/>
    </row>
    <row r="535" spans="2:14" x14ac:dyDescent="0.25">
      <c r="B535" s="1"/>
      <c r="C535" s="7"/>
      <c r="D535" s="114"/>
      <c r="E535" s="40"/>
      <c r="F535" s="40"/>
      <c r="G535" s="40"/>
      <c r="H535" s="58"/>
      <c r="I535" s="58"/>
      <c r="J535" s="58"/>
      <c r="K535" s="40"/>
      <c r="L535" s="58"/>
      <c r="M535" s="3"/>
      <c r="N535" s="3"/>
    </row>
    <row r="536" spans="2:14" x14ac:dyDescent="0.25">
      <c r="B536" s="1"/>
      <c r="C536" s="7"/>
      <c r="D536" s="114"/>
      <c r="E536" s="40"/>
      <c r="F536" s="40"/>
      <c r="G536" s="40"/>
      <c r="H536" s="58"/>
      <c r="I536" s="58"/>
      <c r="J536" s="58"/>
      <c r="K536" s="40"/>
      <c r="L536" s="58"/>
      <c r="M536" s="3"/>
      <c r="N536" s="3"/>
    </row>
    <row r="537" spans="2:14" x14ac:dyDescent="0.25">
      <c r="B537" s="1"/>
      <c r="C537" s="7"/>
      <c r="D537" s="114"/>
      <c r="E537" s="40"/>
      <c r="F537" s="40"/>
      <c r="G537" s="40"/>
      <c r="H537" s="58"/>
      <c r="I537" s="58"/>
      <c r="J537" s="58"/>
      <c r="K537" s="40"/>
      <c r="L537" s="58"/>
      <c r="M537" s="3"/>
      <c r="N537" s="3"/>
    </row>
    <row r="538" spans="2:14" x14ac:dyDescent="0.25">
      <c r="B538" s="1"/>
      <c r="C538" s="7"/>
      <c r="D538" s="114"/>
      <c r="E538" s="40"/>
      <c r="F538" s="40"/>
      <c r="G538" s="40"/>
      <c r="H538" s="58"/>
      <c r="I538" s="58"/>
      <c r="J538" s="58"/>
      <c r="K538" s="40"/>
      <c r="L538" s="58"/>
      <c r="M538" s="3"/>
      <c r="N538" s="3"/>
    </row>
    <row r="539" spans="2:14" x14ac:dyDescent="0.25">
      <c r="B539" s="1"/>
      <c r="C539" s="7"/>
      <c r="D539" s="114"/>
      <c r="E539" s="40"/>
      <c r="F539" s="40"/>
      <c r="G539" s="40"/>
      <c r="H539" s="58"/>
      <c r="I539" s="58"/>
      <c r="J539" s="58"/>
      <c r="K539" s="40"/>
      <c r="L539" s="58"/>
      <c r="M539" s="3"/>
      <c r="N539" s="3"/>
    </row>
    <row r="540" spans="2:14" x14ac:dyDescent="0.25">
      <c r="B540" s="1"/>
      <c r="C540" s="7"/>
      <c r="D540" s="114"/>
      <c r="E540" s="40"/>
      <c r="F540" s="40"/>
      <c r="G540" s="40"/>
      <c r="H540" s="58"/>
      <c r="I540" s="58"/>
      <c r="J540" s="58"/>
      <c r="K540" s="40"/>
      <c r="L540" s="58"/>
      <c r="M540" s="3"/>
      <c r="N540" s="3"/>
    </row>
    <row r="541" spans="2:14" x14ac:dyDescent="0.25">
      <c r="B541" s="1"/>
      <c r="C541" s="7"/>
      <c r="D541" s="114"/>
      <c r="E541" s="40"/>
      <c r="F541" s="40"/>
      <c r="G541" s="40"/>
      <c r="H541" s="58"/>
      <c r="I541" s="58"/>
      <c r="J541" s="58"/>
      <c r="K541" s="40"/>
      <c r="L541" s="58"/>
      <c r="M541" s="3"/>
      <c r="N541" s="3"/>
    </row>
    <row r="542" spans="2:14" x14ac:dyDescent="0.25">
      <c r="B542" s="1"/>
      <c r="C542" s="7"/>
      <c r="D542" s="114"/>
      <c r="E542" s="40"/>
      <c r="F542" s="40"/>
      <c r="G542" s="40"/>
      <c r="H542" s="58"/>
      <c r="I542" s="58"/>
      <c r="J542" s="58"/>
      <c r="K542" s="40"/>
      <c r="L542" s="58"/>
      <c r="M542" s="3"/>
      <c r="N542" s="3"/>
    </row>
    <row r="543" spans="2:14" x14ac:dyDescent="0.25">
      <c r="B543" s="1"/>
      <c r="C543" s="7"/>
      <c r="D543" s="114"/>
      <c r="E543" s="40"/>
      <c r="F543" s="40"/>
      <c r="G543" s="40"/>
      <c r="H543" s="58"/>
      <c r="I543" s="58"/>
      <c r="J543" s="58"/>
      <c r="K543" s="40"/>
      <c r="L543" s="58"/>
      <c r="M543" s="3"/>
      <c r="N543" s="3"/>
    </row>
    <row r="544" spans="2:14" x14ac:dyDescent="0.25">
      <c r="B544" s="1"/>
      <c r="C544" s="7"/>
      <c r="D544" s="114"/>
      <c r="E544" s="40"/>
      <c r="F544" s="40"/>
      <c r="G544" s="40"/>
      <c r="H544" s="58"/>
      <c r="I544" s="58"/>
      <c r="J544" s="58"/>
      <c r="K544" s="40"/>
      <c r="L544" s="58"/>
      <c r="M544" s="3"/>
      <c r="N544" s="3"/>
    </row>
    <row r="545" spans="2:14" x14ac:dyDescent="0.25">
      <c r="B545" s="1"/>
      <c r="C545" s="7"/>
      <c r="D545" s="114"/>
      <c r="E545" s="40"/>
      <c r="F545" s="40"/>
      <c r="G545" s="40"/>
      <c r="H545" s="58"/>
      <c r="I545" s="58"/>
      <c r="J545" s="58"/>
      <c r="K545" s="40"/>
      <c r="L545" s="58"/>
      <c r="M545" s="3"/>
      <c r="N545" s="3"/>
    </row>
    <row r="546" spans="2:14" x14ac:dyDescent="0.25">
      <c r="B546" s="1"/>
      <c r="C546" s="7"/>
      <c r="D546" s="114"/>
      <c r="E546" s="40"/>
      <c r="F546" s="40"/>
      <c r="G546" s="40"/>
      <c r="H546" s="58"/>
      <c r="I546" s="58"/>
      <c r="J546" s="58"/>
      <c r="K546" s="40"/>
      <c r="L546" s="58"/>
      <c r="M546" s="3"/>
      <c r="N546" s="3"/>
    </row>
    <row r="547" spans="2:14" x14ac:dyDescent="0.25">
      <c r="B547" s="1"/>
      <c r="C547" s="7"/>
      <c r="D547" s="114"/>
      <c r="E547" s="40"/>
      <c r="F547" s="40"/>
      <c r="G547" s="40"/>
      <c r="H547" s="58"/>
      <c r="I547" s="58"/>
      <c r="J547" s="58"/>
      <c r="K547" s="40"/>
      <c r="L547" s="58"/>
      <c r="M547" s="3"/>
      <c r="N547" s="3"/>
    </row>
    <row r="548" spans="2:14" x14ac:dyDescent="0.25">
      <c r="B548" s="1"/>
      <c r="C548" s="7"/>
      <c r="D548" s="114"/>
      <c r="E548" s="40"/>
      <c r="F548" s="40"/>
      <c r="G548" s="40"/>
      <c r="H548" s="58"/>
      <c r="I548" s="58"/>
      <c r="J548" s="58"/>
      <c r="K548" s="40"/>
      <c r="L548" s="58"/>
      <c r="M548" s="3"/>
      <c r="N548" s="3"/>
    </row>
    <row r="549" spans="2:14" x14ac:dyDescent="0.25">
      <c r="B549" s="1"/>
      <c r="C549" s="7"/>
      <c r="D549" s="114"/>
      <c r="E549" s="40"/>
      <c r="F549" s="40"/>
      <c r="G549" s="40"/>
      <c r="H549" s="58"/>
      <c r="I549" s="58"/>
      <c r="J549" s="58"/>
      <c r="K549" s="40"/>
      <c r="L549" s="58"/>
      <c r="M549" s="3"/>
      <c r="N549" s="3"/>
    </row>
    <row r="550" spans="2:14" x14ac:dyDescent="0.25">
      <c r="B550" s="1"/>
      <c r="C550" s="7"/>
      <c r="D550" s="114"/>
      <c r="E550" s="40"/>
      <c r="F550" s="40"/>
      <c r="G550" s="40"/>
      <c r="H550" s="58"/>
      <c r="I550" s="58"/>
      <c r="J550" s="58"/>
      <c r="K550" s="40"/>
      <c r="L550" s="58"/>
      <c r="M550" s="3"/>
      <c r="N550" s="3"/>
    </row>
    <row r="551" spans="2:14" x14ac:dyDescent="0.25">
      <c r="B551" s="1"/>
      <c r="C551" s="7"/>
      <c r="D551" s="114"/>
      <c r="E551" s="40"/>
      <c r="F551" s="40"/>
      <c r="G551" s="40"/>
      <c r="H551" s="58"/>
      <c r="I551" s="58"/>
      <c r="J551" s="58"/>
      <c r="K551" s="40"/>
      <c r="L551" s="58"/>
      <c r="M551" s="3"/>
      <c r="N551" s="3"/>
    </row>
    <row r="552" spans="2:14" x14ac:dyDescent="0.25">
      <c r="B552" s="1"/>
      <c r="C552" s="7"/>
      <c r="D552" s="114"/>
      <c r="E552" s="40"/>
      <c r="F552" s="40"/>
      <c r="G552" s="40"/>
      <c r="H552" s="58"/>
      <c r="I552" s="58"/>
      <c r="J552" s="58"/>
      <c r="K552" s="40"/>
      <c r="L552" s="58"/>
      <c r="M552" s="3"/>
      <c r="N552" s="3"/>
    </row>
    <row r="553" spans="2:14" x14ac:dyDescent="0.25">
      <c r="B553" s="1"/>
      <c r="C553" s="7"/>
      <c r="D553" s="114"/>
      <c r="E553" s="40"/>
      <c r="F553" s="40"/>
      <c r="G553" s="40"/>
      <c r="H553" s="58"/>
      <c r="I553" s="58"/>
      <c r="J553" s="58"/>
      <c r="K553" s="40"/>
      <c r="L553" s="58"/>
      <c r="M553" s="3"/>
      <c r="N553" s="3"/>
    </row>
    <row r="554" spans="2:14" x14ac:dyDescent="0.25">
      <c r="B554" s="1"/>
      <c r="C554" s="7"/>
      <c r="D554" s="114"/>
      <c r="E554" s="40"/>
      <c r="F554" s="40"/>
      <c r="G554" s="40"/>
      <c r="H554" s="58"/>
      <c r="I554" s="58"/>
      <c r="J554" s="58"/>
      <c r="K554" s="40"/>
      <c r="L554" s="58"/>
      <c r="M554" s="3"/>
      <c r="N554" s="3"/>
    </row>
    <row r="555" spans="2:14" x14ac:dyDescent="0.25">
      <c r="B555" s="1"/>
      <c r="C555" s="7"/>
      <c r="D555" s="114"/>
      <c r="E555" s="40"/>
      <c r="F555" s="40"/>
      <c r="G555" s="40"/>
      <c r="H555" s="58"/>
      <c r="I555" s="58"/>
      <c r="J555" s="58"/>
      <c r="K555" s="40"/>
      <c r="L555" s="58"/>
      <c r="M555" s="3"/>
      <c r="N555" s="3"/>
    </row>
    <row r="556" spans="2:14" x14ac:dyDescent="0.25">
      <c r="B556" s="1"/>
      <c r="C556" s="7"/>
      <c r="D556" s="114"/>
      <c r="E556" s="40"/>
      <c r="F556" s="40"/>
      <c r="G556" s="40"/>
      <c r="H556" s="58"/>
      <c r="I556" s="58"/>
      <c r="J556" s="58"/>
      <c r="K556" s="40"/>
      <c r="L556" s="58"/>
      <c r="M556" s="3"/>
      <c r="N556" s="3"/>
    </row>
    <row r="557" spans="2:14" x14ac:dyDescent="0.25">
      <c r="B557" s="1"/>
      <c r="C557" s="7"/>
      <c r="D557" s="114"/>
      <c r="E557" s="40"/>
      <c r="F557" s="40"/>
      <c r="G557" s="40"/>
      <c r="H557" s="58"/>
      <c r="I557" s="58"/>
      <c r="J557" s="58"/>
      <c r="K557" s="40"/>
      <c r="L557" s="58"/>
      <c r="M557" s="3"/>
      <c r="N557" s="3"/>
    </row>
    <row r="558" spans="2:14" x14ac:dyDescent="0.25">
      <c r="B558" s="1"/>
      <c r="C558" s="7"/>
      <c r="D558" s="114"/>
      <c r="E558" s="40"/>
      <c r="F558" s="40"/>
      <c r="G558" s="40"/>
      <c r="H558" s="58"/>
      <c r="I558" s="58"/>
      <c r="J558" s="58"/>
      <c r="K558" s="40"/>
      <c r="L558" s="58"/>
      <c r="M558" s="3"/>
      <c r="N558" s="3"/>
    </row>
    <row r="559" spans="2:14" x14ac:dyDescent="0.25">
      <c r="B559" s="1"/>
      <c r="C559" s="7"/>
      <c r="D559" s="114"/>
      <c r="E559" s="40"/>
      <c r="F559" s="40"/>
      <c r="G559" s="40"/>
      <c r="H559" s="58"/>
      <c r="I559" s="58"/>
      <c r="J559" s="58"/>
      <c r="K559" s="40"/>
      <c r="L559" s="58"/>
      <c r="M559" s="3"/>
      <c r="N559" s="3"/>
    </row>
    <row r="560" spans="2:14" x14ac:dyDescent="0.25">
      <c r="B560" s="1"/>
      <c r="C560" s="7"/>
      <c r="D560" s="114"/>
      <c r="E560" s="40"/>
      <c r="F560" s="40"/>
      <c r="G560" s="40"/>
      <c r="H560" s="58"/>
      <c r="I560" s="58"/>
      <c r="J560" s="58"/>
      <c r="K560" s="40"/>
      <c r="L560" s="58"/>
      <c r="M560" s="3"/>
      <c r="N560" s="3"/>
    </row>
    <row r="561" spans="2:14" x14ac:dyDescent="0.25">
      <c r="B561" s="1"/>
      <c r="C561" s="7"/>
      <c r="D561" s="114"/>
      <c r="E561" s="40"/>
      <c r="F561" s="40"/>
      <c r="G561" s="40"/>
      <c r="H561" s="58"/>
      <c r="I561" s="58"/>
      <c r="J561" s="58"/>
      <c r="K561" s="40"/>
      <c r="L561" s="58"/>
      <c r="M561" s="3"/>
      <c r="N561" s="3"/>
    </row>
    <row r="562" spans="2:14" x14ac:dyDescent="0.25">
      <c r="B562" s="1"/>
      <c r="C562" s="7"/>
      <c r="D562" s="114"/>
      <c r="E562" s="40"/>
      <c r="F562" s="40"/>
      <c r="G562" s="40"/>
      <c r="H562" s="58"/>
      <c r="I562" s="58"/>
      <c r="J562" s="58"/>
      <c r="K562" s="40"/>
      <c r="L562" s="58"/>
      <c r="M562" s="3"/>
      <c r="N562" s="3"/>
    </row>
    <row r="563" spans="2:14" x14ac:dyDescent="0.25">
      <c r="B563" s="1"/>
      <c r="C563" s="7"/>
      <c r="D563" s="114"/>
      <c r="E563" s="40"/>
      <c r="F563" s="40"/>
      <c r="G563" s="40"/>
      <c r="H563" s="58"/>
      <c r="I563" s="58"/>
      <c r="J563" s="58"/>
      <c r="K563" s="40"/>
      <c r="L563" s="58"/>
      <c r="M563" s="3"/>
      <c r="N563" s="3"/>
    </row>
    <row r="564" spans="2:14" x14ac:dyDescent="0.25">
      <c r="B564" s="1"/>
      <c r="C564" s="7"/>
      <c r="D564" s="114"/>
      <c r="E564" s="40"/>
      <c r="F564" s="40"/>
      <c r="G564" s="40"/>
      <c r="H564" s="58"/>
      <c r="I564" s="58"/>
      <c r="J564" s="58"/>
      <c r="K564" s="40"/>
      <c r="L564" s="58"/>
      <c r="M564" s="3"/>
      <c r="N564" s="3"/>
    </row>
    <row r="565" spans="2:14" x14ac:dyDescent="0.25">
      <c r="B565" s="1"/>
      <c r="C565" s="7"/>
      <c r="D565" s="114"/>
      <c r="E565" s="40"/>
      <c r="F565" s="40"/>
      <c r="G565" s="40"/>
      <c r="H565" s="58"/>
      <c r="I565" s="58"/>
      <c r="J565" s="58"/>
      <c r="K565" s="40"/>
      <c r="L565" s="58"/>
      <c r="M565" s="3"/>
      <c r="N565" s="3"/>
    </row>
    <row r="566" spans="2:14" x14ac:dyDescent="0.25">
      <c r="B566" s="1"/>
      <c r="C566" s="7"/>
      <c r="D566" s="114"/>
      <c r="E566" s="40"/>
      <c r="F566" s="40"/>
      <c r="G566" s="40"/>
      <c r="H566" s="58"/>
      <c r="I566" s="58"/>
      <c r="J566" s="58"/>
      <c r="K566" s="40"/>
      <c r="L566" s="58"/>
      <c r="M566" s="3"/>
      <c r="N566" s="3"/>
    </row>
    <row r="567" spans="2:14" x14ac:dyDescent="0.25">
      <c r="B567" s="1"/>
      <c r="C567" s="7"/>
      <c r="D567" s="114"/>
      <c r="E567" s="40"/>
      <c r="F567" s="40"/>
      <c r="G567" s="40"/>
      <c r="H567" s="58"/>
      <c r="I567" s="58"/>
      <c r="J567" s="58"/>
      <c r="K567" s="40"/>
      <c r="L567" s="58"/>
      <c r="M567" s="3"/>
      <c r="N567" s="3"/>
    </row>
    <row r="568" spans="2:14" x14ac:dyDescent="0.25">
      <c r="B568" s="1"/>
      <c r="C568" s="7"/>
      <c r="D568" s="114"/>
      <c r="E568" s="40"/>
      <c r="F568" s="40"/>
      <c r="G568" s="40"/>
      <c r="H568" s="58"/>
      <c r="I568" s="58"/>
      <c r="J568" s="58"/>
      <c r="K568" s="40"/>
      <c r="L568" s="58"/>
      <c r="M568" s="3"/>
      <c r="N568" s="3"/>
    </row>
    <row r="569" spans="2:14" x14ac:dyDescent="0.25">
      <c r="B569" s="1"/>
      <c r="C569" s="7"/>
      <c r="D569" s="114"/>
      <c r="E569" s="40"/>
      <c r="F569" s="40"/>
      <c r="G569" s="40"/>
      <c r="H569" s="58"/>
      <c r="I569" s="58"/>
      <c r="J569" s="58"/>
      <c r="K569" s="40"/>
      <c r="L569" s="58"/>
      <c r="M569" s="3"/>
      <c r="N569" s="3"/>
    </row>
    <row r="570" spans="2:14" x14ac:dyDescent="0.25">
      <c r="B570" s="1"/>
      <c r="C570" s="7"/>
      <c r="D570" s="114"/>
      <c r="E570" s="40"/>
      <c r="F570" s="40"/>
      <c r="G570" s="40"/>
      <c r="H570" s="58"/>
      <c r="I570" s="58"/>
      <c r="J570" s="58"/>
      <c r="K570" s="40"/>
      <c r="L570" s="58"/>
      <c r="M570" s="3"/>
      <c r="N570" s="3"/>
    </row>
    <row r="571" spans="2:14" x14ac:dyDescent="0.25">
      <c r="B571" s="1"/>
      <c r="C571" s="7"/>
      <c r="D571" s="114"/>
      <c r="E571" s="40"/>
      <c r="F571" s="40"/>
      <c r="G571" s="40"/>
      <c r="H571" s="58"/>
      <c r="I571" s="58"/>
      <c r="J571" s="58"/>
      <c r="K571" s="40"/>
      <c r="L571" s="58"/>
      <c r="M571" s="3"/>
      <c r="N571" s="3"/>
    </row>
    <row r="572" spans="2:14" x14ac:dyDescent="0.25">
      <c r="B572" s="1"/>
      <c r="C572" s="7"/>
      <c r="D572" s="114"/>
      <c r="E572" s="40"/>
      <c r="F572" s="40"/>
      <c r="G572" s="40"/>
      <c r="H572" s="58"/>
      <c r="I572" s="58"/>
      <c r="J572" s="58"/>
      <c r="K572" s="40"/>
      <c r="L572" s="58"/>
      <c r="M572" s="3"/>
      <c r="N572" s="3"/>
    </row>
    <row r="573" spans="2:14" x14ac:dyDescent="0.25">
      <c r="B573" s="1"/>
      <c r="C573" s="7"/>
      <c r="D573" s="114"/>
      <c r="E573" s="40"/>
      <c r="F573" s="40"/>
      <c r="G573" s="40"/>
      <c r="H573" s="58"/>
      <c r="I573" s="58"/>
      <c r="J573" s="58"/>
      <c r="K573" s="40"/>
      <c r="L573" s="58"/>
      <c r="M573" s="3"/>
      <c r="N573" s="3"/>
    </row>
    <row r="574" spans="2:14" x14ac:dyDescent="0.25">
      <c r="B574" s="1"/>
      <c r="C574" s="7"/>
      <c r="D574" s="114"/>
      <c r="E574" s="40"/>
      <c r="F574" s="40"/>
      <c r="G574" s="40"/>
      <c r="H574" s="58"/>
      <c r="I574" s="58"/>
      <c r="J574" s="58"/>
      <c r="K574" s="40"/>
      <c r="L574" s="58"/>
      <c r="M574" s="3"/>
      <c r="N574" s="3"/>
    </row>
    <row r="575" spans="2:14" x14ac:dyDescent="0.25">
      <c r="B575" s="1"/>
      <c r="C575" s="7"/>
      <c r="D575" s="114"/>
      <c r="E575" s="40"/>
      <c r="F575" s="40"/>
      <c r="G575" s="40"/>
      <c r="H575" s="58"/>
      <c r="I575" s="58"/>
      <c r="J575" s="58"/>
      <c r="K575" s="40"/>
      <c r="L575" s="58"/>
      <c r="M575" s="3"/>
      <c r="N575" s="3"/>
    </row>
    <row r="576" spans="2:14" x14ac:dyDescent="0.25">
      <c r="B576" s="1"/>
      <c r="C576" s="7"/>
      <c r="D576" s="114"/>
      <c r="E576" s="40"/>
      <c r="F576" s="40"/>
      <c r="G576" s="40"/>
      <c r="H576" s="58"/>
      <c r="I576" s="58"/>
      <c r="J576" s="58"/>
      <c r="K576" s="40"/>
      <c r="L576" s="58"/>
      <c r="M576" s="3"/>
      <c r="N576" s="3"/>
    </row>
    <row r="577" spans="2:14" x14ac:dyDescent="0.25">
      <c r="B577" s="1"/>
      <c r="C577" s="7"/>
      <c r="D577" s="114"/>
      <c r="E577" s="40"/>
      <c r="F577" s="40"/>
      <c r="G577" s="40"/>
      <c r="H577" s="58"/>
      <c r="I577" s="58"/>
      <c r="J577" s="58"/>
      <c r="K577" s="40"/>
      <c r="L577" s="58"/>
      <c r="M577" s="3"/>
      <c r="N577" s="3"/>
    </row>
    <row r="578" spans="2:14" x14ac:dyDescent="0.25">
      <c r="B578" s="1"/>
      <c r="C578" s="7"/>
      <c r="D578" s="114"/>
      <c r="E578" s="40"/>
      <c r="F578" s="40"/>
      <c r="G578" s="40"/>
      <c r="H578" s="58"/>
      <c r="I578" s="58"/>
      <c r="J578" s="58"/>
      <c r="K578" s="40"/>
      <c r="L578" s="58"/>
      <c r="M578" s="3"/>
      <c r="N578" s="3"/>
    </row>
    <row r="579" spans="2:14" x14ac:dyDescent="0.25">
      <c r="B579" s="1"/>
      <c r="C579" s="7"/>
      <c r="D579" s="114"/>
      <c r="E579" s="40"/>
      <c r="F579" s="40"/>
      <c r="G579" s="40"/>
      <c r="H579" s="58"/>
      <c r="I579" s="58"/>
      <c r="J579" s="58"/>
      <c r="K579" s="40"/>
      <c r="L579" s="58"/>
      <c r="M579" s="3"/>
      <c r="N579" s="3"/>
    </row>
    <row r="580" spans="2:14" x14ac:dyDescent="0.25">
      <c r="B580" s="1"/>
      <c r="C580" s="7"/>
      <c r="D580" s="114"/>
      <c r="E580" s="40"/>
      <c r="F580" s="40"/>
      <c r="G580" s="40"/>
      <c r="H580" s="58"/>
      <c r="I580" s="58"/>
      <c r="J580" s="58"/>
      <c r="K580" s="40"/>
      <c r="L580" s="58"/>
      <c r="M580" s="3"/>
      <c r="N580" s="3"/>
    </row>
    <row r="581" spans="2:14" x14ac:dyDescent="0.25">
      <c r="B581" s="1"/>
      <c r="C581" s="7"/>
      <c r="D581" s="114"/>
      <c r="E581" s="40"/>
      <c r="F581" s="40"/>
      <c r="G581" s="40"/>
      <c r="H581" s="58"/>
      <c r="I581" s="58"/>
      <c r="J581" s="58"/>
      <c r="K581" s="40"/>
      <c r="L581" s="58"/>
      <c r="M581" s="3"/>
      <c r="N581" s="3"/>
    </row>
    <row r="582" spans="2:14" x14ac:dyDescent="0.25">
      <c r="B582" s="1"/>
      <c r="C582" s="7"/>
      <c r="D582" s="114"/>
      <c r="E582" s="40"/>
      <c r="F582" s="40"/>
      <c r="G582" s="40"/>
      <c r="H582" s="58"/>
      <c r="I582" s="58"/>
      <c r="J582" s="58"/>
      <c r="K582" s="40"/>
      <c r="L582" s="58"/>
      <c r="M582" s="3"/>
      <c r="N582" s="3"/>
    </row>
    <row r="583" spans="2:14" x14ac:dyDescent="0.25">
      <c r="B583" s="1"/>
      <c r="C583" s="7"/>
      <c r="D583" s="114"/>
      <c r="E583" s="40"/>
      <c r="F583" s="40"/>
      <c r="G583" s="40"/>
      <c r="H583" s="58"/>
      <c r="I583" s="58"/>
      <c r="J583" s="58"/>
      <c r="K583" s="40"/>
      <c r="L583" s="58"/>
      <c r="M583" s="3"/>
      <c r="N583" s="3"/>
    </row>
    <row r="584" spans="2:14" x14ac:dyDescent="0.25">
      <c r="B584" s="1"/>
      <c r="C584" s="7"/>
      <c r="D584" s="114"/>
      <c r="E584" s="40"/>
      <c r="F584" s="40"/>
      <c r="G584" s="40"/>
      <c r="H584" s="58"/>
      <c r="I584" s="58"/>
      <c r="J584" s="58"/>
      <c r="K584" s="40"/>
      <c r="L584" s="58"/>
      <c r="M584" s="3"/>
      <c r="N584" s="3"/>
    </row>
    <row r="585" spans="2:14" x14ac:dyDescent="0.25">
      <c r="B585" s="1"/>
      <c r="C585" s="7"/>
      <c r="D585" s="114"/>
      <c r="E585" s="40"/>
      <c r="F585" s="40"/>
      <c r="G585" s="40"/>
      <c r="H585" s="58"/>
      <c r="I585" s="58"/>
      <c r="J585" s="58"/>
      <c r="K585" s="40"/>
      <c r="L585" s="58"/>
      <c r="M585" s="3"/>
      <c r="N585" s="3"/>
    </row>
    <row r="586" spans="2:14" x14ac:dyDescent="0.25">
      <c r="B586" s="1"/>
      <c r="C586" s="7"/>
      <c r="D586" s="114"/>
      <c r="E586" s="40"/>
      <c r="F586" s="40"/>
      <c r="G586" s="40"/>
      <c r="H586" s="58"/>
      <c r="I586" s="58"/>
      <c r="J586" s="58"/>
      <c r="K586" s="40"/>
      <c r="L586" s="58"/>
      <c r="M586" s="3"/>
      <c r="N586" s="3"/>
    </row>
    <row r="587" spans="2:14" x14ac:dyDescent="0.25">
      <c r="B587" s="1"/>
      <c r="C587" s="7"/>
      <c r="D587" s="114"/>
      <c r="E587" s="40"/>
      <c r="F587" s="40"/>
      <c r="G587" s="40"/>
      <c r="H587" s="58"/>
      <c r="I587" s="58"/>
      <c r="J587" s="58"/>
      <c r="K587" s="40"/>
      <c r="L587" s="58"/>
      <c r="M587" s="3"/>
      <c r="N587" s="3"/>
    </row>
    <row r="588" spans="2:14" x14ac:dyDescent="0.25">
      <c r="B588" s="1"/>
      <c r="C588" s="7"/>
      <c r="D588" s="114"/>
      <c r="E588" s="40"/>
      <c r="F588" s="40"/>
      <c r="G588" s="40"/>
      <c r="H588" s="58"/>
      <c r="I588" s="58"/>
      <c r="J588" s="58"/>
      <c r="K588" s="40"/>
      <c r="L588" s="58"/>
      <c r="M588" s="3"/>
      <c r="N588" s="3"/>
    </row>
    <row r="589" spans="2:14" x14ac:dyDescent="0.25">
      <c r="B589" s="1"/>
      <c r="C589" s="7"/>
      <c r="D589" s="114"/>
      <c r="E589" s="40"/>
      <c r="F589" s="40"/>
      <c r="G589" s="40"/>
      <c r="H589" s="58"/>
      <c r="I589" s="58"/>
      <c r="J589" s="58"/>
      <c r="K589" s="40"/>
      <c r="L589" s="58"/>
      <c r="M589" s="3"/>
      <c r="N589" s="3"/>
    </row>
    <row r="590" spans="2:14" x14ac:dyDescent="0.25">
      <c r="B590" s="1"/>
      <c r="C590" s="7"/>
      <c r="D590" s="114"/>
      <c r="E590" s="40"/>
      <c r="F590" s="40"/>
      <c r="G590" s="40"/>
      <c r="H590" s="58"/>
      <c r="I590" s="58"/>
      <c r="J590" s="58"/>
      <c r="K590" s="40"/>
      <c r="L590" s="58"/>
      <c r="M590" s="3"/>
      <c r="N590" s="3"/>
    </row>
    <row r="591" spans="2:14" x14ac:dyDescent="0.25">
      <c r="B591" s="1"/>
      <c r="C591" s="7"/>
      <c r="D591" s="114"/>
      <c r="E591" s="40"/>
      <c r="F591" s="40"/>
      <c r="G591" s="40"/>
      <c r="H591" s="58"/>
      <c r="I591" s="58"/>
      <c r="J591" s="58"/>
      <c r="K591" s="40"/>
      <c r="L591" s="58"/>
      <c r="M591" s="3"/>
      <c r="N591" s="3"/>
    </row>
    <row r="592" spans="2:14" x14ac:dyDescent="0.25">
      <c r="B592" s="1"/>
      <c r="C592" s="7"/>
      <c r="D592" s="114"/>
      <c r="E592" s="40"/>
      <c r="F592" s="40"/>
      <c r="G592" s="40"/>
      <c r="H592" s="58"/>
      <c r="I592" s="58"/>
      <c r="J592" s="58"/>
      <c r="K592" s="40"/>
      <c r="L592" s="58"/>
      <c r="M592" s="3"/>
      <c r="N592" s="3"/>
    </row>
    <row r="593" spans="2:14" x14ac:dyDescent="0.25">
      <c r="B593" s="1"/>
      <c r="C593" s="7"/>
      <c r="D593" s="114"/>
      <c r="E593" s="40"/>
      <c r="F593" s="40"/>
      <c r="G593" s="40"/>
      <c r="H593" s="58"/>
      <c r="I593" s="58"/>
      <c r="J593" s="58"/>
      <c r="K593" s="40"/>
      <c r="L593" s="58"/>
      <c r="M593" s="3"/>
      <c r="N593" s="3"/>
    </row>
    <row r="594" spans="2:14" x14ac:dyDescent="0.25">
      <c r="B594" s="1"/>
      <c r="C594" s="7"/>
      <c r="D594" s="114"/>
      <c r="E594" s="40"/>
      <c r="F594" s="40"/>
      <c r="G594" s="40"/>
      <c r="H594" s="58"/>
      <c r="I594" s="58"/>
      <c r="J594" s="58"/>
      <c r="K594" s="40"/>
      <c r="L594" s="58"/>
      <c r="M594" s="3"/>
      <c r="N594" s="3"/>
    </row>
    <row r="595" spans="2:14" x14ac:dyDescent="0.25">
      <c r="B595" s="1"/>
      <c r="C595" s="7"/>
      <c r="D595" s="114"/>
      <c r="E595" s="40"/>
      <c r="F595" s="40"/>
      <c r="G595" s="40"/>
      <c r="H595" s="58"/>
      <c r="I595" s="58"/>
      <c r="J595" s="58"/>
      <c r="K595" s="40"/>
      <c r="L595" s="58"/>
      <c r="M595" s="3"/>
      <c r="N595" s="3"/>
    </row>
    <row r="596" spans="2:14" x14ac:dyDescent="0.25">
      <c r="B596" s="1"/>
      <c r="C596" s="7"/>
      <c r="D596" s="114"/>
      <c r="E596" s="40"/>
      <c r="F596" s="40"/>
      <c r="G596" s="40"/>
      <c r="H596" s="58"/>
      <c r="I596" s="58"/>
      <c r="J596" s="58"/>
      <c r="K596" s="40"/>
      <c r="L596" s="58"/>
      <c r="M596" s="3"/>
      <c r="N596" s="3"/>
    </row>
    <row r="597" spans="2:14" x14ac:dyDescent="0.25">
      <c r="B597" s="1"/>
      <c r="C597" s="7"/>
      <c r="D597" s="114"/>
      <c r="E597" s="40"/>
      <c r="F597" s="40"/>
      <c r="G597" s="40"/>
      <c r="H597" s="58"/>
      <c r="I597" s="58"/>
      <c r="J597" s="58"/>
      <c r="K597" s="40"/>
      <c r="L597" s="58"/>
      <c r="M597" s="3"/>
      <c r="N597" s="3"/>
    </row>
    <row r="598" spans="2:14" x14ac:dyDescent="0.25">
      <c r="B598" s="1"/>
      <c r="C598" s="7"/>
      <c r="D598" s="114"/>
      <c r="E598" s="40"/>
      <c r="F598" s="40"/>
      <c r="G598" s="40"/>
      <c r="H598" s="58"/>
      <c r="I598" s="58"/>
      <c r="J598" s="58"/>
      <c r="K598" s="40"/>
      <c r="L598" s="58"/>
      <c r="M598" s="3"/>
      <c r="N598" s="3"/>
    </row>
    <row r="599" spans="2:14" x14ac:dyDescent="0.25">
      <c r="B599" s="1"/>
      <c r="C599" s="7"/>
      <c r="D599" s="114"/>
      <c r="E599" s="40"/>
      <c r="F599" s="40"/>
      <c r="G599" s="40"/>
      <c r="H599" s="58"/>
      <c r="I599" s="58"/>
      <c r="J599" s="58"/>
      <c r="K599" s="40"/>
      <c r="L599" s="58"/>
      <c r="M599" s="3"/>
      <c r="N599" s="3"/>
    </row>
    <row r="600" spans="2:14" x14ac:dyDescent="0.25">
      <c r="B600" s="1"/>
      <c r="C600" s="7"/>
      <c r="D600" s="114"/>
      <c r="E600" s="40"/>
      <c r="F600" s="40"/>
      <c r="G600" s="40"/>
      <c r="H600" s="58"/>
      <c r="I600" s="58"/>
      <c r="J600" s="58"/>
      <c r="K600" s="40"/>
      <c r="L600" s="58"/>
      <c r="M600" s="3"/>
      <c r="N600" s="3"/>
    </row>
    <row r="601" spans="2:14" x14ac:dyDescent="0.25">
      <c r="B601" s="1"/>
      <c r="C601" s="7"/>
      <c r="D601" s="114"/>
      <c r="E601" s="40"/>
      <c r="F601" s="40"/>
      <c r="G601" s="40"/>
      <c r="H601" s="58"/>
      <c r="I601" s="58"/>
      <c r="J601" s="58"/>
      <c r="K601" s="40"/>
      <c r="L601" s="58"/>
      <c r="M601" s="3"/>
      <c r="N601" s="3"/>
    </row>
    <row r="602" spans="2:14" x14ac:dyDescent="0.25">
      <c r="B602" s="1"/>
      <c r="C602" s="7"/>
      <c r="D602" s="114"/>
      <c r="E602" s="40"/>
      <c r="F602" s="40"/>
      <c r="G602" s="40"/>
      <c r="H602" s="58"/>
      <c r="I602" s="58"/>
      <c r="J602" s="58"/>
      <c r="K602" s="40"/>
      <c r="L602" s="58"/>
      <c r="M602" s="3"/>
      <c r="N602" s="3"/>
    </row>
    <row r="603" spans="2:14" x14ac:dyDescent="0.25">
      <c r="B603" s="1"/>
      <c r="C603" s="7"/>
      <c r="D603" s="114"/>
      <c r="E603" s="40"/>
      <c r="F603" s="40"/>
      <c r="G603" s="40"/>
      <c r="H603" s="58"/>
      <c r="I603" s="58"/>
      <c r="J603" s="58"/>
      <c r="K603" s="40"/>
      <c r="L603" s="58"/>
      <c r="M603" s="3"/>
      <c r="N603" s="3"/>
    </row>
    <row r="604" spans="2:14" x14ac:dyDescent="0.25">
      <c r="B604" s="1"/>
      <c r="C604" s="7"/>
      <c r="D604" s="114"/>
      <c r="E604" s="40"/>
      <c r="F604" s="40"/>
      <c r="G604" s="40"/>
      <c r="H604" s="58"/>
      <c r="I604" s="58"/>
      <c r="J604" s="58"/>
      <c r="K604" s="40"/>
      <c r="L604" s="58"/>
      <c r="M604" s="3"/>
      <c r="N604" s="3"/>
    </row>
    <row r="605" spans="2:14" x14ac:dyDescent="0.25">
      <c r="B605" s="1"/>
      <c r="C605" s="7"/>
      <c r="D605" s="114"/>
      <c r="E605" s="40"/>
      <c r="F605" s="40"/>
      <c r="G605" s="40"/>
      <c r="H605" s="58"/>
      <c r="I605" s="58"/>
      <c r="J605" s="58"/>
      <c r="K605" s="40"/>
      <c r="L605" s="58"/>
      <c r="M605" s="3"/>
      <c r="N605" s="3"/>
    </row>
    <row r="606" spans="2:14" x14ac:dyDescent="0.25">
      <c r="B606" s="1"/>
      <c r="C606" s="7"/>
      <c r="D606" s="114"/>
      <c r="E606" s="40"/>
      <c r="F606" s="40"/>
      <c r="G606" s="40"/>
      <c r="H606" s="58"/>
      <c r="I606" s="58"/>
      <c r="J606" s="58"/>
      <c r="K606" s="40"/>
      <c r="L606" s="58"/>
      <c r="M606" s="3"/>
      <c r="N606" s="3"/>
    </row>
    <row r="607" spans="2:14" x14ac:dyDescent="0.25">
      <c r="B607" s="1"/>
      <c r="C607" s="7"/>
      <c r="D607" s="114"/>
      <c r="E607" s="40"/>
      <c r="F607" s="40"/>
      <c r="G607" s="40"/>
      <c r="H607" s="58"/>
      <c r="I607" s="58"/>
      <c r="J607" s="58"/>
      <c r="K607" s="40"/>
      <c r="L607" s="58"/>
      <c r="M607" s="3"/>
      <c r="N607" s="3"/>
    </row>
    <row r="608" spans="2:14" x14ac:dyDescent="0.25">
      <c r="B608" s="1"/>
      <c r="C608" s="7"/>
      <c r="D608" s="114"/>
      <c r="E608" s="40"/>
      <c r="F608" s="40"/>
      <c r="G608" s="40"/>
      <c r="H608" s="58"/>
      <c r="I608" s="58"/>
      <c r="J608" s="58"/>
      <c r="K608" s="40"/>
      <c r="L608" s="58"/>
      <c r="M608" s="3"/>
      <c r="N608" s="3"/>
    </row>
    <row r="609" spans="2:14" x14ac:dyDescent="0.25">
      <c r="B609" s="1"/>
      <c r="C609" s="7"/>
      <c r="D609" s="114"/>
      <c r="E609" s="40"/>
      <c r="F609" s="40"/>
      <c r="G609" s="40"/>
      <c r="H609" s="58"/>
      <c r="I609" s="58"/>
      <c r="J609" s="58"/>
      <c r="K609" s="40"/>
      <c r="L609" s="58"/>
      <c r="M609" s="3"/>
      <c r="N609" s="3"/>
    </row>
    <row r="610" spans="2:14" x14ac:dyDescent="0.25">
      <c r="B610" s="1"/>
      <c r="C610" s="7"/>
      <c r="D610" s="114"/>
      <c r="E610" s="40"/>
      <c r="F610" s="40"/>
      <c r="G610" s="40"/>
      <c r="H610" s="58"/>
      <c r="I610" s="58"/>
      <c r="J610" s="58"/>
      <c r="K610" s="40"/>
      <c r="L610" s="58"/>
      <c r="M610" s="3"/>
      <c r="N610" s="3"/>
    </row>
    <row r="611" spans="2:14" x14ac:dyDescent="0.25">
      <c r="B611" s="1"/>
      <c r="C611" s="7"/>
      <c r="D611" s="114"/>
      <c r="E611" s="40"/>
      <c r="F611" s="40"/>
      <c r="G611" s="40"/>
      <c r="H611" s="58"/>
      <c r="I611" s="58"/>
      <c r="J611" s="58"/>
      <c r="K611" s="40"/>
      <c r="L611" s="58"/>
      <c r="M611" s="3"/>
      <c r="N611" s="3"/>
    </row>
    <row r="612" spans="2:14" x14ac:dyDescent="0.25">
      <c r="B612" s="1"/>
      <c r="C612" s="7"/>
      <c r="D612" s="114"/>
      <c r="E612" s="40"/>
      <c r="F612" s="40"/>
      <c r="G612" s="40"/>
      <c r="H612" s="58"/>
      <c r="I612" s="58"/>
      <c r="J612" s="58"/>
      <c r="K612" s="40"/>
      <c r="L612" s="58"/>
      <c r="M612" s="3"/>
      <c r="N612" s="3"/>
    </row>
    <row r="613" spans="2:14" x14ac:dyDescent="0.25">
      <c r="B613" s="1"/>
      <c r="C613" s="7"/>
      <c r="D613" s="114"/>
      <c r="E613" s="40"/>
      <c r="F613" s="40"/>
      <c r="G613" s="40"/>
      <c r="H613" s="58"/>
      <c r="I613" s="58"/>
      <c r="J613" s="58"/>
      <c r="K613" s="40"/>
      <c r="L613" s="58"/>
      <c r="M613" s="3"/>
      <c r="N613" s="3"/>
    </row>
    <row r="614" spans="2:14" x14ac:dyDescent="0.25">
      <c r="B614" s="1"/>
      <c r="C614" s="7"/>
      <c r="D614" s="114"/>
      <c r="E614" s="40"/>
      <c r="F614" s="40"/>
      <c r="G614" s="40"/>
      <c r="H614" s="58"/>
      <c r="I614" s="58"/>
      <c r="J614" s="58"/>
      <c r="K614" s="40"/>
      <c r="L614" s="58"/>
      <c r="M614" s="3"/>
      <c r="N614" s="3"/>
    </row>
    <row r="615" spans="2:14" x14ac:dyDescent="0.25">
      <c r="B615" s="1"/>
      <c r="C615" s="7"/>
      <c r="D615" s="114"/>
      <c r="E615" s="40"/>
      <c r="F615" s="40"/>
      <c r="G615" s="40"/>
      <c r="H615" s="58"/>
      <c r="I615" s="58"/>
      <c r="J615" s="58"/>
      <c r="K615" s="40"/>
      <c r="L615" s="58"/>
      <c r="M615" s="3"/>
      <c r="N615" s="3"/>
    </row>
    <row r="616" spans="2:14" x14ac:dyDescent="0.25">
      <c r="B616" s="1"/>
      <c r="C616" s="7"/>
      <c r="D616" s="114"/>
      <c r="E616" s="40"/>
      <c r="F616" s="40"/>
      <c r="G616" s="40"/>
      <c r="H616" s="58"/>
      <c r="I616" s="58"/>
      <c r="J616" s="58"/>
      <c r="K616" s="40"/>
      <c r="L616" s="58"/>
      <c r="M616" s="3"/>
      <c r="N616" s="3"/>
    </row>
    <row r="617" spans="2:14" x14ac:dyDescent="0.25">
      <c r="B617" s="1"/>
      <c r="C617" s="7"/>
      <c r="D617" s="114"/>
      <c r="E617" s="40"/>
      <c r="F617" s="40"/>
      <c r="G617" s="40"/>
      <c r="H617" s="58"/>
      <c r="I617" s="58"/>
      <c r="J617" s="58"/>
      <c r="K617" s="40"/>
      <c r="L617" s="58"/>
      <c r="M617" s="3"/>
      <c r="N617" s="3"/>
    </row>
    <row r="618" spans="2:14" x14ac:dyDescent="0.25">
      <c r="B618" s="1"/>
      <c r="C618" s="7"/>
      <c r="D618" s="114"/>
      <c r="E618" s="40"/>
      <c r="F618" s="40"/>
      <c r="G618" s="40"/>
      <c r="H618" s="58"/>
      <c r="I618" s="58"/>
      <c r="J618" s="58"/>
      <c r="K618" s="40"/>
      <c r="L618" s="58"/>
      <c r="M618" s="3"/>
      <c r="N618" s="3"/>
    </row>
    <row r="619" spans="2:14" x14ac:dyDescent="0.25">
      <c r="B619" s="1"/>
      <c r="C619" s="7"/>
      <c r="D619" s="114"/>
      <c r="E619" s="40"/>
      <c r="F619" s="40"/>
      <c r="G619" s="40"/>
      <c r="H619" s="58"/>
      <c r="I619" s="58"/>
      <c r="J619" s="58"/>
      <c r="K619" s="40"/>
      <c r="L619" s="58"/>
      <c r="M619" s="3"/>
      <c r="N619" s="3"/>
    </row>
    <row r="620" spans="2:14" x14ac:dyDescent="0.25">
      <c r="B620" s="1"/>
      <c r="C620" s="7"/>
      <c r="D620" s="114"/>
      <c r="E620" s="40"/>
      <c r="F620" s="40"/>
      <c r="G620" s="40"/>
      <c r="H620" s="58"/>
      <c r="I620" s="58"/>
      <c r="J620" s="58"/>
      <c r="K620" s="40"/>
      <c r="L620" s="58"/>
      <c r="M620" s="3"/>
      <c r="N620" s="3"/>
    </row>
    <row r="621" spans="2:14" x14ac:dyDescent="0.25">
      <c r="B621" s="1"/>
      <c r="C621" s="7"/>
      <c r="D621" s="114"/>
      <c r="E621" s="40"/>
      <c r="F621" s="40"/>
      <c r="G621" s="40"/>
      <c r="H621" s="58"/>
      <c r="I621" s="58"/>
      <c r="J621" s="58"/>
      <c r="K621" s="40"/>
      <c r="L621" s="58"/>
      <c r="M621" s="3"/>
      <c r="N621" s="3"/>
    </row>
    <row r="622" spans="2:14" x14ac:dyDescent="0.25">
      <c r="B622" s="1"/>
      <c r="C622" s="7"/>
      <c r="D622" s="114"/>
      <c r="E622" s="40"/>
      <c r="F622" s="40"/>
      <c r="G622" s="40"/>
      <c r="H622" s="58"/>
      <c r="I622" s="58"/>
      <c r="J622" s="58"/>
      <c r="K622" s="40"/>
      <c r="L622" s="58"/>
      <c r="M622" s="3"/>
      <c r="N622" s="3"/>
    </row>
    <row r="623" spans="2:14" x14ac:dyDescent="0.25">
      <c r="B623" s="1"/>
      <c r="C623" s="7"/>
      <c r="D623" s="114"/>
      <c r="E623" s="40"/>
      <c r="F623" s="40"/>
      <c r="G623" s="40"/>
      <c r="H623" s="58"/>
      <c r="I623" s="58"/>
      <c r="J623" s="58"/>
      <c r="K623" s="40"/>
      <c r="L623" s="58"/>
      <c r="M623" s="3"/>
      <c r="N623" s="3"/>
    </row>
    <row r="624" spans="2:14" x14ac:dyDescent="0.25">
      <c r="B624" s="1"/>
      <c r="C624" s="7"/>
      <c r="D624" s="114"/>
      <c r="E624" s="40"/>
      <c r="F624" s="40"/>
      <c r="G624" s="40"/>
      <c r="H624" s="58"/>
      <c r="I624" s="58"/>
      <c r="J624" s="58"/>
      <c r="K624" s="40"/>
      <c r="L624" s="58"/>
      <c r="M624" s="3"/>
      <c r="N624" s="3"/>
    </row>
    <row r="625" spans="2:14" x14ac:dyDescent="0.25">
      <c r="B625" s="1"/>
      <c r="C625" s="7"/>
      <c r="D625" s="114"/>
      <c r="E625" s="40"/>
      <c r="F625" s="40"/>
      <c r="G625" s="40"/>
      <c r="H625" s="58"/>
      <c r="I625" s="58"/>
      <c r="J625" s="58"/>
      <c r="K625" s="40"/>
      <c r="L625" s="58"/>
      <c r="M625" s="3"/>
      <c r="N625" s="3"/>
    </row>
    <row r="626" spans="2:14" x14ac:dyDescent="0.25">
      <c r="B626" s="1"/>
      <c r="C626" s="7"/>
      <c r="D626" s="114"/>
      <c r="E626" s="40"/>
      <c r="F626" s="40"/>
      <c r="G626" s="40"/>
      <c r="H626" s="58"/>
      <c r="I626" s="58"/>
      <c r="J626" s="58"/>
      <c r="K626" s="40"/>
      <c r="L626" s="58"/>
      <c r="M626" s="3"/>
      <c r="N626" s="3"/>
    </row>
    <row r="627" spans="2:14" x14ac:dyDescent="0.25">
      <c r="B627" s="1"/>
      <c r="C627" s="7"/>
      <c r="D627" s="114"/>
      <c r="E627" s="40"/>
      <c r="F627" s="40"/>
      <c r="G627" s="40"/>
      <c r="H627" s="58"/>
      <c r="I627" s="58"/>
      <c r="J627" s="58"/>
      <c r="K627" s="40"/>
      <c r="L627" s="58"/>
      <c r="M627" s="3"/>
      <c r="N627" s="3"/>
    </row>
    <row r="628" spans="2:14" x14ac:dyDescent="0.25">
      <c r="B628" s="1"/>
      <c r="C628" s="7"/>
      <c r="D628" s="114"/>
      <c r="E628" s="40"/>
      <c r="F628" s="40"/>
      <c r="G628" s="40"/>
      <c r="H628" s="58"/>
      <c r="I628" s="58"/>
      <c r="J628" s="58"/>
      <c r="K628" s="40"/>
      <c r="L628" s="58"/>
      <c r="M628" s="3"/>
      <c r="N628" s="3"/>
    </row>
    <row r="629" spans="2:14" x14ac:dyDescent="0.25">
      <c r="B629" s="1"/>
      <c r="C629" s="7"/>
      <c r="D629" s="114"/>
      <c r="E629" s="40"/>
      <c r="F629" s="40"/>
      <c r="G629" s="40"/>
      <c r="H629" s="58"/>
      <c r="I629" s="58"/>
      <c r="J629" s="58"/>
      <c r="K629" s="40"/>
      <c r="L629" s="58"/>
      <c r="M629" s="3"/>
      <c r="N629" s="3"/>
    </row>
    <row r="630" spans="2:14" x14ac:dyDescent="0.25">
      <c r="B630" s="1"/>
      <c r="C630" s="7"/>
      <c r="D630" s="114"/>
      <c r="E630" s="40"/>
      <c r="F630" s="40"/>
      <c r="G630" s="40"/>
      <c r="H630" s="58"/>
      <c r="I630" s="58"/>
      <c r="J630" s="58"/>
      <c r="K630" s="40"/>
      <c r="L630" s="58"/>
      <c r="M630" s="3"/>
      <c r="N630" s="3"/>
    </row>
    <row r="631" spans="2:14" x14ac:dyDescent="0.25">
      <c r="B631" s="1"/>
      <c r="C631" s="7"/>
      <c r="D631" s="114"/>
      <c r="E631" s="40"/>
      <c r="F631" s="40"/>
      <c r="G631" s="40"/>
      <c r="H631" s="58"/>
      <c r="I631" s="58"/>
      <c r="J631" s="58"/>
      <c r="K631" s="40"/>
      <c r="L631" s="58"/>
      <c r="M631" s="3"/>
      <c r="N631" s="3"/>
    </row>
    <row r="632" spans="2:14" x14ac:dyDescent="0.25">
      <c r="B632" s="1"/>
      <c r="C632" s="7"/>
      <c r="D632" s="114"/>
      <c r="E632" s="40"/>
      <c r="F632" s="40"/>
      <c r="G632" s="40"/>
      <c r="H632" s="58"/>
      <c r="I632" s="58"/>
      <c r="J632" s="58"/>
      <c r="K632" s="40"/>
      <c r="L632" s="58"/>
      <c r="M632" s="3"/>
      <c r="N632" s="3"/>
    </row>
    <row r="633" spans="2:14" x14ac:dyDescent="0.25">
      <c r="B633" s="1"/>
      <c r="C633" s="7"/>
      <c r="D633" s="114"/>
      <c r="E633" s="40"/>
      <c r="F633" s="40"/>
      <c r="G633" s="40"/>
      <c r="H633" s="58"/>
      <c r="I633" s="58"/>
      <c r="J633" s="58"/>
      <c r="K633" s="40"/>
      <c r="L633" s="58"/>
      <c r="M633" s="3"/>
      <c r="N633" s="3"/>
    </row>
    <row r="634" spans="2:14" x14ac:dyDescent="0.25">
      <c r="B634" s="1"/>
      <c r="C634" s="7"/>
      <c r="D634" s="114"/>
      <c r="E634" s="40"/>
      <c r="F634" s="40"/>
      <c r="G634" s="40"/>
      <c r="H634" s="58"/>
      <c r="I634" s="58"/>
      <c r="J634" s="58"/>
      <c r="K634" s="40"/>
      <c r="L634" s="58"/>
      <c r="M634" s="3"/>
      <c r="N634" s="3"/>
    </row>
    <row r="635" spans="2:14" x14ac:dyDescent="0.25">
      <c r="B635" s="1"/>
      <c r="C635" s="7"/>
      <c r="D635" s="114"/>
      <c r="E635" s="40"/>
      <c r="F635" s="40"/>
      <c r="G635" s="40"/>
      <c r="H635" s="58"/>
      <c r="I635" s="58"/>
      <c r="J635" s="58"/>
      <c r="K635" s="40"/>
      <c r="L635" s="58"/>
      <c r="M635" s="3"/>
      <c r="N635" s="3"/>
    </row>
    <row r="636" spans="2:14" x14ac:dyDescent="0.25">
      <c r="B636" s="1"/>
      <c r="C636" s="7"/>
      <c r="D636" s="114"/>
      <c r="E636" s="40"/>
      <c r="F636" s="40"/>
      <c r="G636" s="40"/>
      <c r="H636" s="58"/>
      <c r="I636" s="58"/>
      <c r="J636" s="58"/>
      <c r="K636" s="40"/>
      <c r="L636" s="58"/>
      <c r="M636" s="3"/>
      <c r="N636" s="3"/>
    </row>
    <row r="637" spans="2:14" x14ac:dyDescent="0.25">
      <c r="B637" s="1"/>
      <c r="C637" s="7"/>
      <c r="D637" s="114"/>
      <c r="E637" s="40"/>
      <c r="F637" s="40"/>
      <c r="G637" s="40"/>
      <c r="H637" s="58"/>
      <c r="I637" s="58"/>
      <c r="J637" s="58"/>
      <c r="K637" s="40"/>
      <c r="L637" s="58"/>
      <c r="M637" s="3"/>
      <c r="N637" s="3"/>
    </row>
    <row r="638" spans="2:14" x14ac:dyDescent="0.25">
      <c r="B638" s="1"/>
      <c r="C638" s="7"/>
      <c r="D638" s="114"/>
      <c r="E638" s="40"/>
      <c r="F638" s="40"/>
      <c r="G638" s="40"/>
      <c r="H638" s="58"/>
      <c r="I638" s="58"/>
      <c r="J638" s="58"/>
      <c r="K638" s="40"/>
      <c r="L638" s="58"/>
      <c r="M638" s="3"/>
      <c r="N638" s="3"/>
    </row>
    <row r="639" spans="2:14" x14ac:dyDescent="0.25">
      <c r="B639" s="1"/>
      <c r="C639" s="7"/>
      <c r="D639" s="114"/>
      <c r="E639" s="40"/>
      <c r="F639" s="40"/>
      <c r="G639" s="40"/>
      <c r="H639" s="58"/>
      <c r="I639" s="58"/>
      <c r="J639" s="58"/>
      <c r="K639" s="40"/>
      <c r="L639" s="58"/>
      <c r="M639" s="3"/>
      <c r="N639" s="3"/>
    </row>
    <row r="640" spans="2:14" x14ac:dyDescent="0.25">
      <c r="B640" s="1"/>
      <c r="C640" s="7"/>
      <c r="D640" s="114"/>
      <c r="E640" s="40"/>
      <c r="F640" s="40"/>
      <c r="G640" s="40"/>
      <c r="H640" s="58"/>
      <c r="I640" s="58"/>
      <c r="J640" s="58"/>
      <c r="K640" s="40"/>
      <c r="L640" s="58"/>
      <c r="M640" s="3"/>
      <c r="N640" s="3"/>
    </row>
    <row r="641" spans="2:14" x14ac:dyDescent="0.25">
      <c r="B641" s="1"/>
      <c r="C641" s="7"/>
      <c r="D641" s="114"/>
      <c r="E641" s="40"/>
      <c r="F641" s="40"/>
      <c r="G641" s="40"/>
      <c r="H641" s="58"/>
      <c r="I641" s="58"/>
      <c r="J641" s="58"/>
      <c r="K641" s="40"/>
      <c r="L641" s="58"/>
      <c r="M641" s="3"/>
      <c r="N641" s="3"/>
    </row>
    <row r="642" spans="2:14" x14ac:dyDescent="0.25">
      <c r="B642" s="1"/>
      <c r="C642" s="7"/>
      <c r="D642" s="114"/>
      <c r="E642" s="40"/>
      <c r="F642" s="40"/>
      <c r="G642" s="40"/>
      <c r="H642" s="58"/>
      <c r="I642" s="58"/>
      <c r="J642" s="58"/>
      <c r="K642" s="40"/>
      <c r="L642" s="58"/>
      <c r="M642" s="3"/>
      <c r="N642" s="3"/>
    </row>
    <row r="643" spans="2:14" x14ac:dyDescent="0.25">
      <c r="B643" s="1"/>
      <c r="C643" s="7"/>
      <c r="D643" s="114"/>
      <c r="E643" s="40"/>
      <c r="F643" s="40"/>
      <c r="G643" s="40"/>
      <c r="H643" s="58"/>
      <c r="I643" s="58"/>
      <c r="J643" s="58"/>
      <c r="K643" s="40"/>
      <c r="L643" s="58"/>
      <c r="M643" s="3"/>
      <c r="N643" s="3"/>
    </row>
    <row r="644" spans="2:14" x14ac:dyDescent="0.25">
      <c r="B644" s="1"/>
      <c r="C644" s="7"/>
      <c r="D644" s="114"/>
      <c r="E644" s="40"/>
      <c r="F644" s="40"/>
      <c r="G644" s="40"/>
      <c r="H644" s="58"/>
      <c r="I644" s="58"/>
      <c r="J644" s="58"/>
      <c r="K644" s="40"/>
      <c r="L644" s="58"/>
      <c r="M644" s="3"/>
      <c r="N644" s="3"/>
    </row>
    <row r="645" spans="2:14" x14ac:dyDescent="0.25">
      <c r="B645" s="1"/>
      <c r="C645" s="7"/>
      <c r="D645" s="114"/>
      <c r="E645" s="40"/>
      <c r="F645" s="40"/>
      <c r="G645" s="40"/>
      <c r="H645" s="58"/>
      <c r="I645" s="58"/>
      <c r="J645" s="58"/>
      <c r="K645" s="40"/>
      <c r="L645" s="58"/>
      <c r="M645" s="3"/>
      <c r="N645" s="3"/>
    </row>
    <row r="646" spans="2:14" x14ac:dyDescent="0.25">
      <c r="B646" s="1"/>
      <c r="C646" s="7"/>
      <c r="D646" s="114"/>
      <c r="E646" s="40"/>
      <c r="F646" s="40"/>
      <c r="G646" s="40"/>
      <c r="H646" s="58"/>
      <c r="I646" s="58"/>
      <c r="J646" s="58"/>
      <c r="K646" s="40"/>
      <c r="L646" s="58"/>
      <c r="M646" s="3"/>
      <c r="N646" s="3"/>
    </row>
    <row r="647" spans="2:14" x14ac:dyDescent="0.25">
      <c r="B647" s="1"/>
      <c r="C647" s="7"/>
      <c r="D647" s="114"/>
      <c r="E647" s="40"/>
      <c r="F647" s="40"/>
      <c r="G647" s="40"/>
      <c r="H647" s="58"/>
      <c r="I647" s="58"/>
      <c r="J647" s="58"/>
      <c r="K647" s="40"/>
      <c r="L647" s="58"/>
      <c r="M647" s="3"/>
      <c r="N647" s="3"/>
    </row>
    <row r="648" spans="2:14" x14ac:dyDescent="0.25">
      <c r="B648" s="1"/>
      <c r="C648" s="7"/>
      <c r="D648" s="114"/>
      <c r="E648" s="40"/>
      <c r="F648" s="40"/>
      <c r="G648" s="40"/>
      <c r="H648" s="58"/>
      <c r="I648" s="58"/>
      <c r="J648" s="58"/>
      <c r="K648" s="40"/>
      <c r="L648" s="58"/>
      <c r="M648" s="3"/>
      <c r="N648" s="3"/>
    </row>
    <row r="649" spans="2:14" x14ac:dyDescent="0.25">
      <c r="B649" s="1"/>
      <c r="C649" s="7"/>
      <c r="D649" s="114"/>
      <c r="E649" s="40"/>
      <c r="F649" s="40"/>
      <c r="G649" s="40"/>
      <c r="H649" s="58"/>
      <c r="I649" s="58"/>
      <c r="J649" s="58"/>
      <c r="K649" s="40"/>
      <c r="L649" s="58"/>
      <c r="M649" s="3"/>
      <c r="N649" s="3"/>
    </row>
    <row r="650" spans="2:14" x14ac:dyDescent="0.25">
      <c r="B650" s="1"/>
      <c r="C650" s="7"/>
      <c r="D650" s="114"/>
      <c r="E650" s="40"/>
      <c r="F650" s="40"/>
      <c r="G650" s="40"/>
      <c r="H650" s="58"/>
      <c r="I650" s="58"/>
      <c r="J650" s="58"/>
      <c r="K650" s="40"/>
      <c r="L650" s="58"/>
      <c r="M650" s="3"/>
      <c r="N650" s="3"/>
    </row>
    <row r="651" spans="2:14" x14ac:dyDescent="0.25">
      <c r="B651" s="1"/>
      <c r="C651" s="7"/>
      <c r="D651" s="114"/>
      <c r="E651" s="40"/>
      <c r="F651" s="40"/>
      <c r="G651" s="40"/>
      <c r="H651" s="58"/>
      <c r="I651" s="58"/>
      <c r="J651" s="58"/>
      <c r="K651" s="40"/>
      <c r="L651" s="58"/>
      <c r="M651" s="3"/>
      <c r="N651" s="3"/>
    </row>
    <row r="652" spans="2:14" x14ac:dyDescent="0.25">
      <c r="B652" s="1"/>
      <c r="C652" s="7"/>
      <c r="D652" s="114"/>
      <c r="E652" s="40"/>
      <c r="F652" s="40"/>
      <c r="G652" s="40"/>
      <c r="H652" s="58"/>
      <c r="I652" s="58"/>
      <c r="J652" s="58"/>
      <c r="K652" s="40"/>
      <c r="L652" s="58"/>
      <c r="M652" s="3"/>
      <c r="N652" s="3"/>
    </row>
    <row r="653" spans="2:14" x14ac:dyDescent="0.25">
      <c r="B653" s="1"/>
      <c r="C653" s="7"/>
      <c r="D653" s="114"/>
      <c r="E653" s="40"/>
      <c r="F653" s="40"/>
      <c r="G653" s="40"/>
      <c r="H653" s="58"/>
      <c r="I653" s="58"/>
      <c r="J653" s="58"/>
      <c r="K653" s="40"/>
      <c r="L653" s="58"/>
      <c r="M653" s="3"/>
      <c r="N653" s="3"/>
    </row>
    <row r="654" spans="2:14" x14ac:dyDescent="0.25">
      <c r="B654" s="1"/>
      <c r="C654" s="7"/>
      <c r="D654" s="114"/>
      <c r="E654" s="40"/>
      <c r="F654" s="40"/>
      <c r="G654" s="40"/>
      <c r="H654" s="58"/>
      <c r="I654" s="58"/>
      <c r="J654" s="58"/>
      <c r="K654" s="40"/>
      <c r="L654" s="58"/>
      <c r="M654" s="3"/>
      <c r="N654" s="3"/>
    </row>
    <row r="655" spans="2:14" x14ac:dyDescent="0.25">
      <c r="B655" s="1"/>
      <c r="C655" s="7"/>
      <c r="D655" s="114"/>
      <c r="E655" s="40"/>
      <c r="F655" s="40"/>
      <c r="G655" s="40"/>
      <c r="H655" s="58"/>
      <c r="I655" s="58"/>
      <c r="J655" s="58"/>
      <c r="K655" s="40"/>
      <c r="L655" s="58"/>
      <c r="M655" s="3"/>
      <c r="N655" s="3"/>
    </row>
    <row r="656" spans="2:14" x14ac:dyDescent="0.25">
      <c r="B656" s="1"/>
      <c r="C656" s="7"/>
      <c r="D656" s="114"/>
      <c r="E656" s="40"/>
      <c r="F656" s="40"/>
      <c r="G656" s="40"/>
      <c r="H656" s="58"/>
      <c r="I656" s="58"/>
      <c r="J656" s="58"/>
      <c r="K656" s="40"/>
      <c r="L656" s="58"/>
      <c r="M656" s="3"/>
      <c r="N656" s="3"/>
    </row>
    <row r="657" spans="2:14" x14ac:dyDescent="0.25">
      <c r="B657" s="1"/>
      <c r="C657" s="7"/>
      <c r="D657" s="114"/>
      <c r="E657" s="40"/>
      <c r="F657" s="40"/>
      <c r="G657" s="40"/>
      <c r="H657" s="58"/>
      <c r="I657" s="58"/>
      <c r="J657" s="58"/>
      <c r="K657" s="40"/>
      <c r="L657" s="58"/>
      <c r="M657" s="3"/>
      <c r="N657" s="3"/>
    </row>
    <row r="658" spans="2:14" x14ac:dyDescent="0.25">
      <c r="B658" s="1"/>
      <c r="C658" s="7"/>
      <c r="D658" s="114"/>
      <c r="E658" s="40"/>
      <c r="F658" s="40"/>
      <c r="G658" s="40"/>
      <c r="H658" s="58"/>
      <c r="I658" s="58"/>
      <c r="J658" s="58"/>
      <c r="K658" s="40"/>
      <c r="L658" s="58"/>
      <c r="M658" s="3"/>
      <c r="N658" s="3"/>
    </row>
    <row r="659" spans="2:14" x14ac:dyDescent="0.25">
      <c r="B659" s="1"/>
      <c r="C659" s="7"/>
      <c r="D659" s="114"/>
      <c r="E659" s="40"/>
      <c r="F659" s="40"/>
      <c r="G659" s="40"/>
      <c r="H659" s="58"/>
      <c r="I659" s="58"/>
      <c r="J659" s="58"/>
      <c r="K659" s="40"/>
      <c r="L659" s="58"/>
      <c r="M659" s="3"/>
      <c r="N659" s="3"/>
    </row>
    <row r="660" spans="2:14" x14ac:dyDescent="0.25">
      <c r="B660" s="1"/>
      <c r="C660" s="7"/>
      <c r="D660" s="114"/>
      <c r="E660" s="40"/>
      <c r="F660" s="40"/>
      <c r="G660" s="40"/>
      <c r="H660" s="58"/>
      <c r="I660" s="58"/>
      <c r="J660" s="58"/>
      <c r="K660" s="40"/>
      <c r="L660" s="58"/>
      <c r="M660" s="3"/>
      <c r="N660" s="3"/>
    </row>
    <row r="661" spans="2:14" x14ac:dyDescent="0.25">
      <c r="B661" s="1"/>
      <c r="C661" s="7"/>
      <c r="D661" s="114"/>
      <c r="E661" s="40"/>
      <c r="F661" s="40"/>
      <c r="G661" s="40"/>
      <c r="H661" s="58"/>
      <c r="I661" s="58"/>
      <c r="J661" s="58"/>
      <c r="K661" s="40"/>
      <c r="L661" s="58"/>
      <c r="M661" s="3"/>
      <c r="N661" s="3"/>
    </row>
    <row r="662" spans="2:14" x14ac:dyDescent="0.25">
      <c r="B662" s="1"/>
      <c r="C662" s="7"/>
      <c r="D662" s="114"/>
      <c r="E662" s="40"/>
      <c r="F662" s="40"/>
      <c r="G662" s="40"/>
      <c r="H662" s="58"/>
      <c r="I662" s="58"/>
      <c r="J662" s="58"/>
      <c r="K662" s="40"/>
      <c r="L662" s="58"/>
      <c r="M662" s="3"/>
      <c r="N662" s="3"/>
    </row>
    <row r="663" spans="2:14" x14ac:dyDescent="0.25">
      <c r="B663" s="1"/>
      <c r="C663" s="7"/>
      <c r="D663" s="114"/>
      <c r="E663" s="40"/>
      <c r="F663" s="40"/>
      <c r="G663" s="40"/>
      <c r="H663" s="58"/>
      <c r="I663" s="58"/>
      <c r="J663" s="58"/>
      <c r="K663" s="40"/>
      <c r="L663" s="58"/>
      <c r="M663" s="3"/>
      <c r="N663" s="3"/>
    </row>
    <row r="664" spans="2:14" x14ac:dyDescent="0.25">
      <c r="B664" s="1"/>
      <c r="C664" s="7"/>
      <c r="D664" s="114"/>
      <c r="E664" s="40"/>
      <c r="F664" s="40"/>
      <c r="G664" s="40"/>
      <c r="H664" s="58"/>
      <c r="I664" s="58"/>
      <c r="J664" s="58"/>
      <c r="K664" s="40"/>
      <c r="L664" s="58"/>
      <c r="M664" s="3"/>
      <c r="N664" s="3"/>
    </row>
    <row r="665" spans="2:14" x14ac:dyDescent="0.25">
      <c r="B665" s="1"/>
      <c r="C665" s="7"/>
      <c r="D665" s="114"/>
      <c r="E665" s="40"/>
      <c r="F665" s="40"/>
      <c r="G665" s="40"/>
      <c r="H665" s="58"/>
      <c r="I665" s="58"/>
      <c r="J665" s="58"/>
      <c r="K665" s="40"/>
      <c r="L665" s="58"/>
      <c r="M665" s="3"/>
      <c r="N665" s="3"/>
    </row>
    <row r="666" spans="2:14" x14ac:dyDescent="0.25">
      <c r="B666" s="1"/>
      <c r="C666" s="7"/>
      <c r="D666" s="114"/>
      <c r="E666" s="40"/>
      <c r="F666" s="40"/>
      <c r="G666" s="40"/>
      <c r="H666" s="58"/>
      <c r="I666" s="58"/>
      <c r="J666" s="58"/>
      <c r="K666" s="40"/>
      <c r="L666" s="58"/>
      <c r="M666" s="3"/>
      <c r="N666" s="3"/>
    </row>
    <row r="667" spans="2:14" x14ac:dyDescent="0.25">
      <c r="B667" s="1"/>
      <c r="C667" s="7"/>
      <c r="D667" s="114"/>
      <c r="E667" s="40"/>
      <c r="F667" s="40"/>
      <c r="G667" s="40"/>
      <c r="H667" s="58"/>
      <c r="I667" s="58"/>
      <c r="J667" s="58"/>
      <c r="K667" s="40"/>
      <c r="L667" s="58"/>
      <c r="M667" s="3"/>
      <c r="N667" s="3"/>
    </row>
    <row r="668" spans="2:14" x14ac:dyDescent="0.25">
      <c r="B668" s="1"/>
      <c r="C668" s="7"/>
      <c r="D668" s="114"/>
      <c r="E668" s="40"/>
      <c r="F668" s="40"/>
      <c r="G668" s="40"/>
      <c r="H668" s="58"/>
      <c r="I668" s="58"/>
      <c r="J668" s="58"/>
      <c r="K668" s="40"/>
      <c r="L668" s="58"/>
      <c r="M668" s="3"/>
      <c r="N668" s="3"/>
    </row>
    <row r="669" spans="2:14" x14ac:dyDescent="0.25">
      <c r="B669" s="1"/>
      <c r="C669" s="7"/>
      <c r="D669" s="114"/>
      <c r="E669" s="40"/>
      <c r="F669" s="40"/>
      <c r="G669" s="40"/>
      <c r="H669" s="58"/>
      <c r="I669" s="58"/>
      <c r="J669" s="58"/>
      <c r="K669" s="40"/>
      <c r="L669" s="58"/>
      <c r="M669" s="3"/>
      <c r="N669" s="3"/>
    </row>
    <row r="670" spans="2:14" x14ac:dyDescent="0.25">
      <c r="B670" s="1"/>
      <c r="C670" s="7"/>
      <c r="D670" s="114"/>
      <c r="E670" s="40"/>
      <c r="F670" s="40"/>
      <c r="G670" s="40"/>
      <c r="H670" s="58"/>
      <c r="I670" s="58"/>
      <c r="J670" s="58"/>
      <c r="K670" s="40"/>
      <c r="L670" s="58"/>
      <c r="M670" s="3"/>
      <c r="N670" s="3"/>
    </row>
    <row r="671" spans="2:14" x14ac:dyDescent="0.25">
      <c r="B671" s="1"/>
      <c r="C671" s="7"/>
      <c r="D671" s="114"/>
      <c r="E671" s="40"/>
      <c r="F671" s="40"/>
      <c r="G671" s="40"/>
      <c r="H671" s="58"/>
      <c r="I671" s="58"/>
      <c r="J671" s="58"/>
      <c r="K671" s="40"/>
      <c r="L671" s="58"/>
      <c r="M671" s="3"/>
      <c r="N671" s="3"/>
    </row>
    <row r="672" spans="2:14" x14ac:dyDescent="0.25">
      <c r="B672" s="1"/>
      <c r="C672" s="7"/>
      <c r="D672" s="114"/>
      <c r="E672" s="40"/>
      <c r="F672" s="40"/>
      <c r="G672" s="40"/>
      <c r="H672" s="58"/>
      <c r="I672" s="58"/>
      <c r="J672" s="58"/>
      <c r="K672" s="40"/>
      <c r="L672" s="58"/>
      <c r="M672" s="3"/>
      <c r="N672" s="3"/>
    </row>
    <row r="673" spans="2:14" x14ac:dyDescent="0.25">
      <c r="B673" s="1"/>
      <c r="C673" s="7"/>
      <c r="D673" s="114"/>
      <c r="E673" s="40"/>
      <c r="F673" s="40"/>
      <c r="G673" s="40"/>
      <c r="H673" s="58"/>
      <c r="I673" s="58"/>
      <c r="J673" s="58"/>
      <c r="K673" s="40"/>
      <c r="L673" s="58"/>
      <c r="M673" s="3"/>
      <c r="N673" s="3"/>
    </row>
    <row r="674" spans="2:14" x14ac:dyDescent="0.25">
      <c r="B674" s="1"/>
      <c r="C674" s="7"/>
      <c r="D674" s="114"/>
      <c r="E674" s="40"/>
      <c r="F674" s="40"/>
      <c r="G674" s="40"/>
      <c r="H674" s="58"/>
      <c r="I674" s="58"/>
      <c r="J674" s="58"/>
      <c r="K674" s="40"/>
      <c r="L674" s="58"/>
      <c r="M674" s="3"/>
      <c r="N674" s="3"/>
    </row>
    <row r="675" spans="2:14" x14ac:dyDescent="0.25">
      <c r="B675" s="1"/>
      <c r="C675" s="7"/>
      <c r="D675" s="114"/>
      <c r="E675" s="40"/>
      <c r="F675" s="40"/>
      <c r="G675" s="40"/>
      <c r="H675" s="58"/>
      <c r="I675" s="58"/>
      <c r="J675" s="58"/>
      <c r="K675" s="40"/>
      <c r="L675" s="58"/>
      <c r="M675" s="3"/>
      <c r="N675" s="3"/>
    </row>
    <row r="676" spans="2:14" x14ac:dyDescent="0.25">
      <c r="B676" s="1"/>
      <c r="C676" s="7"/>
      <c r="D676" s="114"/>
      <c r="E676" s="40"/>
      <c r="F676" s="40"/>
      <c r="G676" s="40"/>
      <c r="H676" s="58"/>
      <c r="I676" s="58"/>
      <c r="J676" s="58"/>
      <c r="K676" s="40"/>
      <c r="L676" s="58"/>
      <c r="M676" s="3"/>
      <c r="N676" s="3"/>
    </row>
    <row r="677" spans="2:14" x14ac:dyDescent="0.25">
      <c r="B677" s="1"/>
      <c r="C677" s="7"/>
      <c r="D677" s="114"/>
      <c r="E677" s="40"/>
      <c r="F677" s="40"/>
      <c r="G677" s="40"/>
      <c r="H677" s="58"/>
      <c r="I677" s="58"/>
      <c r="J677" s="58"/>
      <c r="K677" s="40"/>
      <c r="L677" s="58"/>
      <c r="M677" s="3"/>
      <c r="N677" s="3"/>
    </row>
    <row r="678" spans="2:14" x14ac:dyDescent="0.25">
      <c r="B678" s="1"/>
      <c r="C678" s="7"/>
      <c r="D678" s="114"/>
      <c r="E678" s="40"/>
      <c r="F678" s="40"/>
      <c r="G678" s="40"/>
      <c r="H678" s="58"/>
      <c r="I678" s="58"/>
      <c r="J678" s="58"/>
      <c r="K678" s="40"/>
      <c r="L678" s="58"/>
      <c r="M678" s="3"/>
      <c r="N678" s="3"/>
    </row>
    <row r="679" spans="2:14" x14ac:dyDescent="0.25">
      <c r="B679" s="1"/>
      <c r="C679" s="7"/>
      <c r="D679" s="114"/>
      <c r="E679" s="40"/>
      <c r="F679" s="40"/>
      <c r="G679" s="40"/>
      <c r="H679" s="58"/>
      <c r="I679" s="58"/>
      <c r="J679" s="58"/>
      <c r="K679" s="40"/>
      <c r="L679" s="58"/>
      <c r="M679" s="3"/>
      <c r="N679" s="3"/>
    </row>
    <row r="680" spans="2:14" x14ac:dyDescent="0.25">
      <c r="B680" s="1"/>
      <c r="C680" s="7"/>
      <c r="D680" s="114"/>
      <c r="E680" s="40"/>
      <c r="F680" s="40"/>
      <c r="G680" s="40"/>
      <c r="H680" s="58"/>
      <c r="I680" s="58"/>
      <c r="J680" s="58"/>
      <c r="K680" s="40"/>
      <c r="L680" s="58"/>
      <c r="M680" s="3"/>
      <c r="N680" s="3"/>
    </row>
    <row r="681" spans="2:14" x14ac:dyDescent="0.25">
      <c r="B681" s="1"/>
      <c r="C681" s="7"/>
      <c r="D681" s="114"/>
      <c r="E681" s="40"/>
      <c r="F681" s="40"/>
      <c r="G681" s="40"/>
      <c r="H681" s="58"/>
      <c r="I681" s="58"/>
      <c r="J681" s="58"/>
      <c r="K681" s="40"/>
      <c r="L681" s="58"/>
      <c r="M681" s="3"/>
      <c r="N681" s="3"/>
    </row>
    <row r="682" spans="2:14" x14ac:dyDescent="0.25">
      <c r="B682" s="1"/>
      <c r="C682" s="7"/>
      <c r="D682" s="114"/>
      <c r="E682" s="40"/>
      <c r="F682" s="40"/>
      <c r="G682" s="40"/>
      <c r="H682" s="58"/>
      <c r="I682" s="58"/>
      <c r="J682" s="58"/>
      <c r="K682" s="40"/>
      <c r="L682" s="58"/>
      <c r="M682" s="3"/>
      <c r="N682" s="3"/>
    </row>
    <row r="683" spans="2:14" x14ac:dyDescent="0.25">
      <c r="B683" s="1"/>
      <c r="C683" s="7"/>
      <c r="D683" s="114"/>
      <c r="E683" s="40"/>
      <c r="F683" s="40"/>
      <c r="G683" s="40"/>
      <c r="H683" s="58"/>
      <c r="I683" s="58"/>
      <c r="J683" s="58"/>
      <c r="K683" s="40"/>
      <c r="L683" s="58"/>
      <c r="M683" s="3"/>
      <c r="N683" s="3"/>
    </row>
    <row r="684" spans="2:14" x14ac:dyDescent="0.25">
      <c r="B684" s="1"/>
      <c r="C684" s="7"/>
      <c r="D684" s="114"/>
      <c r="E684" s="40"/>
      <c r="F684" s="40"/>
      <c r="G684" s="40"/>
      <c r="H684" s="58"/>
      <c r="I684" s="58"/>
      <c r="J684" s="58"/>
      <c r="K684" s="40"/>
      <c r="L684" s="58"/>
      <c r="M684" s="3"/>
      <c r="N684" s="3"/>
    </row>
    <row r="685" spans="2:14" x14ac:dyDescent="0.25">
      <c r="B685" s="1"/>
      <c r="C685" s="7"/>
      <c r="D685" s="114"/>
      <c r="E685" s="40"/>
      <c r="F685" s="40"/>
      <c r="G685" s="40"/>
      <c r="H685" s="58"/>
      <c r="I685" s="58"/>
      <c r="J685" s="58"/>
      <c r="K685" s="40"/>
      <c r="L685" s="58"/>
      <c r="M685" s="3"/>
      <c r="N685" s="3"/>
    </row>
    <row r="686" spans="2:14" x14ac:dyDescent="0.25">
      <c r="B686" s="1"/>
      <c r="C686" s="7"/>
      <c r="D686" s="114"/>
      <c r="E686" s="40"/>
      <c r="F686" s="40"/>
      <c r="G686" s="40"/>
      <c r="H686" s="58"/>
      <c r="I686" s="58"/>
      <c r="J686" s="58"/>
      <c r="K686" s="40"/>
      <c r="L686" s="58"/>
      <c r="M686" s="3"/>
      <c r="N686" s="3"/>
    </row>
    <row r="687" spans="2:14" x14ac:dyDescent="0.25">
      <c r="B687" s="1"/>
      <c r="C687" s="7"/>
      <c r="D687" s="114"/>
      <c r="E687" s="40"/>
      <c r="F687" s="40"/>
      <c r="G687" s="40"/>
      <c r="H687" s="58"/>
      <c r="I687" s="58"/>
      <c r="J687" s="58"/>
      <c r="K687" s="40"/>
      <c r="L687" s="58"/>
      <c r="M687" s="3"/>
      <c r="N687" s="3"/>
    </row>
    <row r="688" spans="2:14" x14ac:dyDescent="0.25">
      <c r="B688" s="1"/>
      <c r="C688" s="7"/>
      <c r="D688" s="114"/>
      <c r="E688" s="40"/>
      <c r="F688" s="40"/>
      <c r="G688" s="40"/>
      <c r="H688" s="58"/>
      <c r="I688" s="58"/>
      <c r="J688" s="58"/>
      <c r="K688" s="40"/>
      <c r="L688" s="58"/>
      <c r="M688" s="3"/>
      <c r="N688" s="3"/>
    </row>
    <row r="689" spans="2:14" x14ac:dyDescent="0.25">
      <c r="B689" s="1"/>
      <c r="C689" s="7"/>
      <c r="D689" s="114"/>
      <c r="E689" s="40"/>
      <c r="F689" s="40"/>
      <c r="G689" s="40"/>
      <c r="H689" s="58"/>
      <c r="I689" s="58"/>
      <c r="J689" s="58"/>
      <c r="K689" s="40"/>
      <c r="L689" s="58"/>
      <c r="M689" s="3"/>
      <c r="N689" s="3"/>
    </row>
    <row r="690" spans="2:14" x14ac:dyDescent="0.25">
      <c r="B690" s="1"/>
      <c r="C690" s="7"/>
      <c r="D690" s="114"/>
      <c r="E690" s="40"/>
      <c r="F690" s="40"/>
      <c r="G690" s="40"/>
      <c r="H690" s="58"/>
      <c r="I690" s="58"/>
      <c r="J690" s="58"/>
      <c r="K690" s="40"/>
      <c r="L690" s="58"/>
      <c r="M690" s="3"/>
      <c r="N690" s="3"/>
    </row>
    <row r="691" spans="2:14" x14ac:dyDescent="0.25">
      <c r="B691" s="1"/>
      <c r="C691" s="7"/>
      <c r="D691" s="114"/>
      <c r="E691" s="40"/>
      <c r="F691" s="40"/>
      <c r="G691" s="40"/>
      <c r="H691" s="58"/>
      <c r="I691" s="58"/>
      <c r="J691" s="58"/>
      <c r="K691" s="40"/>
      <c r="L691" s="58"/>
      <c r="M691" s="3"/>
      <c r="N691" s="3"/>
    </row>
    <row r="692" spans="2:14" x14ac:dyDescent="0.25">
      <c r="B692" s="1"/>
      <c r="C692" s="7"/>
      <c r="D692" s="114"/>
      <c r="E692" s="40"/>
      <c r="F692" s="40"/>
      <c r="G692" s="40"/>
      <c r="H692" s="58"/>
      <c r="I692" s="58"/>
      <c r="J692" s="58"/>
      <c r="K692" s="40"/>
      <c r="L692" s="58"/>
      <c r="M692" s="3"/>
      <c r="N692" s="3"/>
    </row>
    <row r="693" spans="2:14" x14ac:dyDescent="0.25">
      <c r="B693" s="1"/>
      <c r="C693" s="7"/>
      <c r="D693" s="114"/>
      <c r="E693" s="40"/>
      <c r="F693" s="40"/>
      <c r="G693" s="40"/>
      <c r="H693" s="58"/>
      <c r="I693" s="58"/>
      <c r="J693" s="58"/>
      <c r="K693" s="40"/>
      <c r="L693" s="58"/>
      <c r="M693" s="3"/>
      <c r="N693" s="3"/>
    </row>
    <row r="694" spans="2:14" x14ac:dyDescent="0.25">
      <c r="B694" s="1"/>
      <c r="C694" s="7"/>
      <c r="D694" s="114"/>
      <c r="E694" s="40"/>
      <c r="F694" s="40"/>
      <c r="G694" s="40"/>
      <c r="H694" s="58"/>
      <c r="I694" s="58"/>
      <c r="J694" s="58"/>
      <c r="K694" s="40"/>
      <c r="L694" s="58"/>
      <c r="M694" s="3"/>
      <c r="N694" s="3"/>
    </row>
    <row r="695" spans="2:14" x14ac:dyDescent="0.25">
      <c r="B695" s="1"/>
      <c r="C695" s="7"/>
      <c r="D695" s="114"/>
      <c r="E695" s="40"/>
      <c r="F695" s="40"/>
      <c r="G695" s="40"/>
      <c r="H695" s="58"/>
      <c r="I695" s="58"/>
      <c r="J695" s="58"/>
      <c r="K695" s="40"/>
      <c r="L695" s="58"/>
      <c r="M695" s="3"/>
      <c r="N695" s="3"/>
    </row>
    <row r="696" spans="2:14" x14ac:dyDescent="0.25">
      <c r="B696" s="1"/>
      <c r="C696" s="7"/>
      <c r="D696" s="114"/>
      <c r="E696" s="40"/>
      <c r="F696" s="40"/>
      <c r="G696" s="40"/>
      <c r="H696" s="58"/>
      <c r="I696" s="58"/>
      <c r="J696" s="58"/>
      <c r="K696" s="40"/>
      <c r="L696" s="58"/>
      <c r="M696" s="3"/>
      <c r="N696" s="3"/>
    </row>
    <row r="697" spans="2:14" x14ac:dyDescent="0.25">
      <c r="B697" s="1"/>
      <c r="C697" s="7"/>
      <c r="D697" s="114"/>
      <c r="E697" s="40"/>
      <c r="F697" s="40"/>
      <c r="G697" s="40"/>
      <c r="H697" s="58"/>
      <c r="I697" s="58"/>
      <c r="J697" s="58"/>
      <c r="K697" s="40"/>
      <c r="L697" s="58"/>
      <c r="M697" s="3"/>
      <c r="N697" s="3"/>
    </row>
    <row r="698" spans="2:14" x14ac:dyDescent="0.25">
      <c r="B698" s="1"/>
      <c r="C698" s="7"/>
      <c r="D698" s="114"/>
      <c r="E698" s="40"/>
      <c r="F698" s="40"/>
      <c r="G698" s="40"/>
      <c r="H698" s="58"/>
      <c r="I698" s="58"/>
      <c r="J698" s="58"/>
      <c r="K698" s="40"/>
      <c r="L698" s="58"/>
      <c r="M698" s="3"/>
      <c r="N698" s="3"/>
    </row>
    <row r="699" spans="2:14" x14ac:dyDescent="0.25">
      <c r="B699" s="1"/>
      <c r="C699" s="7"/>
      <c r="D699" s="114"/>
      <c r="E699" s="40"/>
      <c r="F699" s="40"/>
      <c r="G699" s="40"/>
      <c r="H699" s="58"/>
      <c r="I699" s="58"/>
      <c r="J699" s="58"/>
      <c r="K699" s="40"/>
      <c r="L699" s="58"/>
      <c r="M699" s="3"/>
      <c r="N699" s="3"/>
    </row>
    <row r="700" spans="2:14" x14ac:dyDescent="0.25">
      <c r="B700" s="1"/>
      <c r="C700" s="7"/>
      <c r="D700" s="114"/>
      <c r="E700" s="40"/>
      <c r="F700" s="40"/>
      <c r="G700" s="40"/>
      <c r="H700" s="58"/>
      <c r="I700" s="58"/>
      <c r="J700" s="58"/>
      <c r="K700" s="40"/>
      <c r="L700" s="58"/>
      <c r="M700" s="3"/>
      <c r="N700" s="3"/>
    </row>
    <row r="701" spans="2:14" x14ac:dyDescent="0.25">
      <c r="B701" s="1"/>
      <c r="C701" s="7"/>
      <c r="D701" s="114"/>
      <c r="E701" s="40"/>
      <c r="F701" s="40"/>
      <c r="G701" s="40"/>
      <c r="H701" s="58"/>
      <c r="I701" s="58"/>
      <c r="J701" s="58"/>
      <c r="K701" s="40"/>
      <c r="L701" s="58"/>
      <c r="M701" s="3"/>
      <c r="N701" s="3"/>
    </row>
    <row r="702" spans="2:14" x14ac:dyDescent="0.25">
      <c r="B702" s="1"/>
      <c r="C702" s="7"/>
      <c r="D702" s="114"/>
      <c r="E702" s="40"/>
      <c r="F702" s="40"/>
      <c r="G702" s="40"/>
      <c r="H702" s="58"/>
      <c r="I702" s="58"/>
      <c r="J702" s="58"/>
      <c r="K702" s="40"/>
      <c r="L702" s="58"/>
      <c r="M702" s="3"/>
      <c r="N702" s="3"/>
    </row>
    <row r="703" spans="2:14" x14ac:dyDescent="0.25">
      <c r="B703" s="1"/>
      <c r="C703" s="7"/>
      <c r="D703" s="114"/>
      <c r="E703" s="40"/>
      <c r="F703" s="40"/>
      <c r="G703" s="40"/>
      <c r="H703" s="58"/>
      <c r="I703" s="58"/>
      <c r="J703" s="58"/>
      <c r="K703" s="40"/>
      <c r="L703" s="58"/>
      <c r="M703" s="3"/>
      <c r="N703" s="3"/>
    </row>
    <row r="704" spans="2:14" x14ac:dyDescent="0.25">
      <c r="B704" s="1"/>
      <c r="C704" s="7"/>
      <c r="D704" s="114"/>
      <c r="E704" s="40"/>
      <c r="F704" s="40"/>
      <c r="G704" s="40"/>
      <c r="H704" s="58"/>
      <c r="I704" s="58"/>
      <c r="J704" s="58"/>
      <c r="K704" s="40"/>
      <c r="L704" s="58"/>
      <c r="M704" s="3"/>
      <c r="N704" s="3"/>
    </row>
    <row r="705" spans="2:14" x14ac:dyDescent="0.25">
      <c r="B705" s="1"/>
      <c r="C705" s="7"/>
      <c r="D705" s="114"/>
      <c r="E705" s="40"/>
      <c r="F705" s="40"/>
      <c r="G705" s="40"/>
      <c r="H705" s="58"/>
      <c r="I705" s="58"/>
      <c r="J705" s="58"/>
      <c r="K705" s="40"/>
      <c r="L705" s="58"/>
      <c r="M705" s="3"/>
      <c r="N705" s="3"/>
    </row>
    <row r="706" spans="2:14" x14ac:dyDescent="0.25">
      <c r="B706" s="1"/>
      <c r="C706" s="7"/>
      <c r="D706" s="114"/>
      <c r="E706" s="40"/>
      <c r="F706" s="40"/>
      <c r="G706" s="40"/>
      <c r="H706" s="58"/>
      <c r="I706" s="58"/>
      <c r="J706" s="58"/>
      <c r="K706" s="40"/>
      <c r="L706" s="58"/>
      <c r="M706" s="3"/>
      <c r="N706" s="3"/>
    </row>
    <row r="707" spans="2:14" x14ac:dyDescent="0.25">
      <c r="B707" s="1"/>
      <c r="C707" s="7"/>
      <c r="D707" s="114"/>
      <c r="E707" s="40"/>
      <c r="F707" s="40"/>
      <c r="G707" s="40"/>
      <c r="H707" s="58"/>
      <c r="I707" s="58"/>
      <c r="J707" s="58"/>
      <c r="K707" s="40"/>
      <c r="L707" s="58"/>
      <c r="M707" s="3"/>
      <c r="N707" s="3"/>
    </row>
    <row r="708" spans="2:14" x14ac:dyDescent="0.25">
      <c r="B708" s="1"/>
      <c r="C708" s="7"/>
      <c r="D708" s="114"/>
      <c r="E708" s="40"/>
      <c r="F708" s="40"/>
      <c r="G708" s="40"/>
      <c r="H708" s="58"/>
      <c r="I708" s="58"/>
      <c r="J708" s="58"/>
      <c r="K708" s="40"/>
      <c r="L708" s="58"/>
      <c r="M708" s="3"/>
      <c r="N708" s="3"/>
    </row>
    <row r="709" spans="2:14" x14ac:dyDescent="0.25">
      <c r="B709" s="1"/>
      <c r="C709" s="7"/>
      <c r="D709" s="114"/>
      <c r="E709" s="40"/>
      <c r="F709" s="40"/>
      <c r="G709" s="40"/>
      <c r="H709" s="58"/>
      <c r="I709" s="58"/>
      <c r="J709" s="58"/>
      <c r="K709" s="40"/>
      <c r="L709" s="58"/>
      <c r="M709" s="3"/>
      <c r="N709" s="3"/>
    </row>
    <row r="710" spans="2:14" x14ac:dyDescent="0.25">
      <c r="B710" s="1"/>
      <c r="C710" s="7"/>
      <c r="D710" s="114"/>
      <c r="E710" s="40"/>
      <c r="F710" s="40"/>
      <c r="G710" s="40"/>
      <c r="H710" s="58"/>
      <c r="I710" s="58"/>
      <c r="J710" s="58"/>
      <c r="K710" s="40"/>
      <c r="L710" s="58"/>
      <c r="M710" s="3"/>
      <c r="N710" s="3"/>
    </row>
    <row r="711" spans="2:14" x14ac:dyDescent="0.25">
      <c r="B711" s="1"/>
      <c r="C711" s="7"/>
      <c r="D711" s="114"/>
      <c r="E711" s="40"/>
      <c r="F711" s="40"/>
      <c r="G711" s="40"/>
      <c r="H711" s="58"/>
      <c r="I711" s="58"/>
      <c r="J711" s="58"/>
      <c r="K711" s="40"/>
      <c r="L711" s="58"/>
      <c r="M711" s="3"/>
      <c r="N711" s="3"/>
    </row>
    <row r="712" spans="2:14" x14ac:dyDescent="0.25">
      <c r="B712" s="1"/>
      <c r="C712" s="7"/>
      <c r="D712" s="114"/>
      <c r="E712" s="40"/>
      <c r="F712" s="40"/>
      <c r="G712" s="40"/>
      <c r="H712" s="58"/>
      <c r="I712" s="58"/>
      <c r="J712" s="58"/>
      <c r="K712" s="40"/>
      <c r="L712" s="58"/>
      <c r="M712" s="3"/>
      <c r="N712" s="3"/>
    </row>
    <row r="713" spans="2:14" x14ac:dyDescent="0.25">
      <c r="B713" s="1"/>
      <c r="C713" s="7"/>
      <c r="D713" s="114"/>
      <c r="E713" s="40"/>
      <c r="F713" s="40"/>
      <c r="G713" s="40"/>
      <c r="H713" s="58"/>
      <c r="I713" s="58"/>
      <c r="J713" s="58"/>
      <c r="K713" s="40"/>
      <c r="L713" s="58"/>
      <c r="M713" s="3"/>
      <c r="N713" s="3"/>
    </row>
    <row r="714" spans="2:14" x14ac:dyDescent="0.25">
      <c r="B714" s="1"/>
      <c r="C714" s="7"/>
      <c r="D714" s="114"/>
      <c r="E714" s="40"/>
      <c r="F714" s="40"/>
      <c r="G714" s="40"/>
      <c r="H714" s="58"/>
      <c r="I714" s="58"/>
      <c r="J714" s="58"/>
      <c r="K714" s="40"/>
      <c r="L714" s="58"/>
      <c r="M714" s="3"/>
      <c r="N714" s="3"/>
    </row>
    <row r="715" spans="2:14" x14ac:dyDescent="0.25">
      <c r="B715" s="1"/>
      <c r="C715" s="7"/>
      <c r="D715" s="114"/>
      <c r="E715" s="40"/>
      <c r="F715" s="40"/>
      <c r="G715" s="40"/>
      <c r="H715" s="58"/>
      <c r="I715" s="58"/>
      <c r="J715" s="58"/>
      <c r="K715" s="40"/>
      <c r="L715" s="58"/>
      <c r="M715" s="3"/>
      <c r="N715" s="3"/>
    </row>
    <row r="716" spans="2:14" x14ac:dyDescent="0.25">
      <c r="B716" s="1"/>
      <c r="C716" s="7"/>
      <c r="D716" s="114"/>
      <c r="E716" s="40"/>
      <c r="F716" s="40"/>
      <c r="G716" s="40"/>
      <c r="H716" s="58"/>
      <c r="I716" s="58"/>
      <c r="J716" s="58"/>
      <c r="K716" s="40"/>
      <c r="L716" s="58"/>
      <c r="M716" s="3"/>
      <c r="N716" s="3"/>
    </row>
    <row r="717" spans="2:14" x14ac:dyDescent="0.25">
      <c r="B717" s="1"/>
      <c r="C717" s="7"/>
      <c r="D717" s="114"/>
      <c r="E717" s="40"/>
      <c r="F717" s="40"/>
      <c r="G717" s="40"/>
      <c r="H717" s="58"/>
      <c r="I717" s="58"/>
      <c r="J717" s="58"/>
      <c r="K717" s="40"/>
      <c r="L717" s="58"/>
      <c r="M717" s="3"/>
      <c r="N717" s="3"/>
    </row>
    <row r="718" spans="2:14" x14ac:dyDescent="0.25">
      <c r="B718" s="1"/>
      <c r="C718" s="7"/>
      <c r="D718" s="114"/>
      <c r="E718" s="40"/>
      <c r="F718" s="40"/>
      <c r="G718" s="40"/>
      <c r="H718" s="58"/>
      <c r="I718" s="58"/>
      <c r="J718" s="58"/>
      <c r="K718" s="40"/>
      <c r="L718" s="58"/>
      <c r="M718" s="3"/>
      <c r="N718" s="3"/>
    </row>
    <row r="719" spans="2:14" x14ac:dyDescent="0.25">
      <c r="B719" s="1"/>
      <c r="C719" s="7"/>
      <c r="D719" s="114"/>
      <c r="E719" s="40"/>
      <c r="F719" s="40"/>
      <c r="G719" s="40"/>
      <c r="H719" s="58"/>
      <c r="I719" s="58"/>
      <c r="J719" s="58"/>
      <c r="K719" s="40"/>
      <c r="L719" s="58"/>
      <c r="M719" s="3"/>
      <c r="N719" s="3"/>
    </row>
    <row r="720" spans="2:14" x14ac:dyDescent="0.25">
      <c r="B720" s="1"/>
      <c r="C720" s="7"/>
      <c r="D720" s="114"/>
      <c r="E720" s="40"/>
      <c r="F720" s="40"/>
      <c r="G720" s="40"/>
      <c r="H720" s="58"/>
      <c r="I720" s="58"/>
      <c r="J720" s="58"/>
      <c r="K720" s="40"/>
      <c r="L720" s="58"/>
      <c r="M720" s="3"/>
      <c r="N720" s="3"/>
    </row>
    <row r="721" spans="2:14" x14ac:dyDescent="0.25">
      <c r="B721" s="1"/>
      <c r="C721" s="7"/>
      <c r="D721" s="114"/>
      <c r="E721" s="40"/>
      <c r="F721" s="40"/>
      <c r="G721" s="40"/>
      <c r="H721" s="58"/>
      <c r="I721" s="58"/>
      <c r="J721" s="58"/>
      <c r="K721" s="40"/>
      <c r="L721" s="58"/>
      <c r="M721" s="3"/>
      <c r="N721" s="3"/>
    </row>
    <row r="722" spans="2:14" x14ac:dyDescent="0.25">
      <c r="B722" s="1"/>
      <c r="C722" s="7"/>
      <c r="D722" s="114"/>
      <c r="E722" s="40"/>
      <c r="F722" s="40"/>
      <c r="G722" s="40"/>
      <c r="H722" s="58"/>
      <c r="I722" s="58"/>
      <c r="J722" s="58"/>
      <c r="K722" s="40"/>
      <c r="L722" s="58"/>
      <c r="M722" s="3"/>
      <c r="N722" s="3"/>
    </row>
    <row r="723" spans="2:14" x14ac:dyDescent="0.25">
      <c r="B723" s="1"/>
      <c r="C723" s="7"/>
      <c r="D723" s="114"/>
      <c r="E723" s="40"/>
      <c r="F723" s="40"/>
      <c r="G723" s="40"/>
      <c r="H723" s="58"/>
      <c r="I723" s="58"/>
      <c r="J723" s="58"/>
      <c r="K723" s="40"/>
      <c r="L723" s="58"/>
      <c r="M723" s="3"/>
      <c r="N723" s="3"/>
    </row>
    <row r="724" spans="2:14" x14ac:dyDescent="0.25">
      <c r="B724" s="1"/>
      <c r="C724" s="7"/>
      <c r="D724" s="114"/>
      <c r="E724" s="40"/>
      <c r="F724" s="40"/>
      <c r="G724" s="40"/>
      <c r="H724" s="58"/>
      <c r="I724" s="58"/>
      <c r="J724" s="58"/>
      <c r="K724" s="40"/>
      <c r="L724" s="58"/>
      <c r="M724" s="3"/>
      <c r="N724" s="3"/>
    </row>
    <row r="725" spans="2:14" x14ac:dyDescent="0.25">
      <c r="B725" s="1"/>
      <c r="C725" s="7"/>
      <c r="D725" s="114"/>
      <c r="E725" s="40"/>
      <c r="F725" s="40"/>
      <c r="G725" s="40"/>
      <c r="H725" s="58"/>
      <c r="I725" s="58"/>
      <c r="J725" s="58"/>
      <c r="K725" s="40"/>
      <c r="L725" s="58"/>
      <c r="M725" s="3"/>
      <c r="N725" s="3"/>
    </row>
    <row r="726" spans="2:14" x14ac:dyDescent="0.25">
      <c r="B726" s="1"/>
      <c r="C726" s="7"/>
      <c r="D726" s="114"/>
      <c r="E726" s="40"/>
      <c r="F726" s="40"/>
      <c r="G726" s="40"/>
      <c r="H726" s="58"/>
      <c r="I726" s="58"/>
      <c r="J726" s="58"/>
      <c r="K726" s="40"/>
      <c r="L726" s="58"/>
      <c r="M726" s="3"/>
      <c r="N726" s="3"/>
    </row>
    <row r="727" spans="2:14" x14ac:dyDescent="0.25">
      <c r="B727" s="1"/>
      <c r="C727" s="7"/>
      <c r="D727" s="114"/>
      <c r="E727" s="40"/>
      <c r="F727" s="40"/>
      <c r="G727" s="40"/>
      <c r="H727" s="58"/>
      <c r="I727" s="58"/>
      <c r="J727" s="58"/>
      <c r="K727" s="40"/>
      <c r="L727" s="58"/>
      <c r="M727" s="3"/>
      <c r="N727" s="3"/>
    </row>
    <row r="728" spans="2:14" x14ac:dyDescent="0.25">
      <c r="B728" s="1"/>
      <c r="C728" s="7"/>
      <c r="D728" s="114"/>
      <c r="E728" s="40"/>
      <c r="F728" s="40"/>
      <c r="G728" s="40"/>
      <c r="H728" s="58"/>
      <c r="I728" s="58"/>
      <c r="J728" s="58"/>
      <c r="K728" s="40"/>
      <c r="L728" s="58"/>
      <c r="M728" s="3"/>
      <c r="N728" s="3"/>
    </row>
    <row r="729" spans="2:14" x14ac:dyDescent="0.25">
      <c r="B729" s="1"/>
      <c r="C729" s="7"/>
      <c r="D729" s="114"/>
      <c r="E729" s="40"/>
      <c r="F729" s="40"/>
      <c r="G729" s="40"/>
      <c r="H729" s="58"/>
      <c r="I729" s="58"/>
      <c r="J729" s="58"/>
      <c r="K729" s="40"/>
      <c r="L729" s="58"/>
      <c r="M729" s="3"/>
      <c r="N729" s="3"/>
    </row>
    <row r="730" spans="2:14" x14ac:dyDescent="0.25">
      <c r="B730" s="1"/>
      <c r="C730" s="7"/>
      <c r="D730" s="114"/>
      <c r="E730" s="40"/>
      <c r="F730" s="40"/>
      <c r="G730" s="40"/>
      <c r="H730" s="58"/>
      <c r="I730" s="58"/>
      <c r="J730" s="58"/>
      <c r="K730" s="40"/>
      <c r="L730" s="58"/>
      <c r="M730" s="3"/>
      <c r="N730" s="3"/>
    </row>
    <row r="731" spans="2:14" x14ac:dyDescent="0.25">
      <c r="B731" s="1"/>
      <c r="C731" s="7"/>
      <c r="D731" s="114"/>
      <c r="E731" s="40"/>
      <c r="F731" s="40"/>
      <c r="G731" s="40"/>
      <c r="H731" s="58"/>
      <c r="I731" s="58"/>
      <c r="J731" s="58"/>
      <c r="K731" s="40"/>
      <c r="L731" s="58"/>
      <c r="M731" s="3"/>
      <c r="N731" s="3"/>
    </row>
    <row r="732" spans="2:14" x14ac:dyDescent="0.25">
      <c r="B732" s="1"/>
      <c r="C732" s="7"/>
      <c r="D732" s="114"/>
      <c r="E732" s="40"/>
      <c r="F732" s="40"/>
      <c r="G732" s="40"/>
      <c r="H732" s="58"/>
      <c r="I732" s="58"/>
      <c r="J732" s="58"/>
      <c r="K732" s="40"/>
      <c r="L732" s="58"/>
      <c r="M732" s="3"/>
      <c r="N732" s="3"/>
    </row>
    <row r="733" spans="2:14" x14ac:dyDescent="0.25">
      <c r="B733" s="1"/>
      <c r="C733" s="7"/>
      <c r="D733" s="114"/>
      <c r="E733" s="40"/>
      <c r="F733" s="40"/>
      <c r="G733" s="40"/>
      <c r="H733" s="58"/>
      <c r="I733" s="58"/>
      <c r="J733" s="58"/>
      <c r="K733" s="40"/>
      <c r="L733" s="58"/>
      <c r="M733" s="3"/>
      <c r="N733" s="3"/>
    </row>
    <row r="734" spans="2:14" x14ac:dyDescent="0.25">
      <c r="B734" s="1"/>
      <c r="C734" s="7"/>
      <c r="D734" s="114"/>
      <c r="E734" s="40"/>
      <c r="F734" s="40"/>
      <c r="G734" s="40"/>
      <c r="H734" s="58"/>
      <c r="I734" s="58"/>
      <c r="J734" s="58"/>
      <c r="K734" s="40"/>
      <c r="L734" s="58"/>
      <c r="M734" s="3"/>
      <c r="N734" s="3"/>
    </row>
    <row r="735" spans="2:14" x14ac:dyDescent="0.25">
      <c r="B735" s="1"/>
      <c r="C735" s="7"/>
      <c r="D735" s="114"/>
      <c r="E735" s="40"/>
      <c r="F735" s="40"/>
      <c r="G735" s="40"/>
      <c r="H735" s="58"/>
      <c r="I735" s="58"/>
      <c r="J735" s="58"/>
      <c r="K735" s="40"/>
      <c r="L735" s="58"/>
      <c r="M735" s="3"/>
      <c r="N735" s="3"/>
    </row>
    <row r="736" spans="2:14" x14ac:dyDescent="0.25">
      <c r="B736" s="1"/>
      <c r="C736" s="7"/>
      <c r="D736" s="114"/>
      <c r="E736" s="40"/>
      <c r="F736" s="40"/>
      <c r="G736" s="40"/>
      <c r="H736" s="58"/>
      <c r="I736" s="58"/>
      <c r="J736" s="58"/>
      <c r="K736" s="40"/>
      <c r="L736" s="58"/>
      <c r="M736" s="3"/>
      <c r="N736" s="3"/>
    </row>
    <row r="737" spans="2:14" x14ac:dyDescent="0.25">
      <c r="B737" s="1"/>
      <c r="C737" s="7"/>
      <c r="D737" s="114"/>
      <c r="E737" s="40"/>
      <c r="F737" s="40"/>
      <c r="G737" s="40"/>
      <c r="H737" s="58"/>
      <c r="I737" s="58"/>
      <c r="J737" s="58"/>
      <c r="K737" s="40"/>
      <c r="L737" s="58"/>
      <c r="M737" s="3"/>
      <c r="N737" s="3"/>
    </row>
    <row r="738" spans="2:14" x14ac:dyDescent="0.25">
      <c r="B738" s="1"/>
      <c r="C738" s="7"/>
      <c r="D738" s="114"/>
      <c r="E738" s="40"/>
      <c r="F738" s="40"/>
      <c r="G738" s="40"/>
      <c r="H738" s="58"/>
      <c r="I738" s="58"/>
      <c r="J738" s="58"/>
      <c r="K738" s="40"/>
      <c r="L738" s="58"/>
      <c r="M738" s="3"/>
      <c r="N738" s="3"/>
    </row>
    <row r="739" spans="2:14" x14ac:dyDescent="0.25">
      <c r="B739" s="1"/>
      <c r="C739" s="7"/>
      <c r="D739" s="114"/>
      <c r="E739" s="40"/>
      <c r="F739" s="40"/>
      <c r="G739" s="40"/>
      <c r="H739" s="58"/>
      <c r="I739" s="58"/>
      <c r="J739" s="58"/>
      <c r="K739" s="40"/>
      <c r="L739" s="58"/>
      <c r="M739" s="3"/>
      <c r="N739" s="3"/>
    </row>
    <row r="740" spans="2:14" x14ac:dyDescent="0.25">
      <c r="B740" s="1"/>
      <c r="C740" s="7"/>
      <c r="D740" s="114"/>
      <c r="E740" s="40"/>
      <c r="F740" s="40"/>
      <c r="G740" s="40"/>
      <c r="H740" s="58"/>
      <c r="I740" s="58"/>
      <c r="J740" s="58"/>
      <c r="K740" s="40"/>
      <c r="L740" s="58"/>
      <c r="M740" s="3"/>
      <c r="N740" s="3"/>
    </row>
    <row r="741" spans="2:14" x14ac:dyDescent="0.25">
      <c r="B741" s="1"/>
      <c r="C741" s="7"/>
      <c r="D741" s="114"/>
      <c r="E741" s="40"/>
      <c r="F741" s="40"/>
      <c r="G741" s="40"/>
      <c r="H741" s="58"/>
      <c r="I741" s="58"/>
      <c r="J741" s="58"/>
      <c r="K741" s="40"/>
      <c r="L741" s="58"/>
      <c r="M741" s="3"/>
      <c r="N741" s="3"/>
    </row>
    <row r="742" spans="2:14" x14ac:dyDescent="0.25">
      <c r="B742" s="1"/>
      <c r="C742" s="7"/>
      <c r="D742" s="114"/>
      <c r="E742" s="40"/>
      <c r="F742" s="40"/>
      <c r="G742" s="40"/>
      <c r="H742" s="58"/>
      <c r="I742" s="58"/>
      <c r="J742" s="58"/>
      <c r="K742" s="40"/>
      <c r="L742" s="58"/>
      <c r="M742" s="3"/>
      <c r="N742" s="3"/>
    </row>
    <row r="743" spans="2:14" x14ac:dyDescent="0.25">
      <c r="B743" s="1"/>
      <c r="C743" s="7"/>
      <c r="D743" s="114"/>
      <c r="E743" s="40"/>
      <c r="F743" s="40"/>
      <c r="G743" s="40"/>
      <c r="H743" s="58"/>
      <c r="I743" s="58"/>
      <c r="J743" s="58"/>
      <c r="K743" s="40"/>
      <c r="L743" s="58"/>
      <c r="M743" s="3"/>
      <c r="N743" s="3"/>
    </row>
    <row r="744" spans="2:14" x14ac:dyDescent="0.25">
      <c r="B744" s="1"/>
      <c r="C744" s="7"/>
      <c r="D744" s="114"/>
      <c r="E744" s="40"/>
      <c r="F744" s="40"/>
      <c r="G744" s="40"/>
      <c r="H744" s="58"/>
      <c r="I744" s="58"/>
      <c r="J744" s="58"/>
      <c r="K744" s="40"/>
      <c r="L744" s="58"/>
      <c r="M744" s="3"/>
      <c r="N744" s="3"/>
    </row>
    <row r="745" spans="2:14" x14ac:dyDescent="0.25">
      <c r="B745" s="1"/>
      <c r="C745" s="7"/>
      <c r="D745" s="114"/>
      <c r="E745" s="40"/>
      <c r="F745" s="40"/>
      <c r="G745" s="40"/>
      <c r="H745" s="58"/>
      <c r="I745" s="58"/>
      <c r="J745" s="58"/>
      <c r="K745" s="40"/>
      <c r="L745" s="58"/>
      <c r="M745" s="3"/>
      <c r="N745" s="3"/>
    </row>
    <row r="746" spans="2:14" x14ac:dyDescent="0.25">
      <c r="B746" s="1"/>
      <c r="C746" s="7"/>
      <c r="D746" s="114"/>
      <c r="E746" s="40"/>
      <c r="F746" s="40"/>
      <c r="G746" s="40"/>
      <c r="H746" s="58"/>
      <c r="I746" s="58"/>
      <c r="J746" s="58"/>
      <c r="K746" s="40"/>
      <c r="L746" s="58"/>
      <c r="M746" s="3"/>
      <c r="N746" s="3"/>
    </row>
    <row r="747" spans="2:14" x14ac:dyDescent="0.25">
      <c r="B747" s="1"/>
      <c r="C747" s="7"/>
      <c r="D747" s="114"/>
      <c r="E747" s="40"/>
      <c r="F747" s="40"/>
      <c r="G747" s="40"/>
      <c r="H747" s="58"/>
      <c r="I747" s="58"/>
      <c r="J747" s="58"/>
      <c r="K747" s="40"/>
      <c r="L747" s="58"/>
      <c r="M747" s="3"/>
      <c r="N747" s="3"/>
    </row>
    <row r="748" spans="2:14" x14ac:dyDescent="0.25">
      <c r="B748" s="1"/>
      <c r="C748" s="7"/>
      <c r="D748" s="114"/>
      <c r="E748" s="40"/>
      <c r="F748" s="40"/>
      <c r="G748" s="40"/>
      <c r="H748" s="58"/>
      <c r="I748" s="58"/>
      <c r="J748" s="58"/>
      <c r="K748" s="40"/>
      <c r="L748" s="58"/>
      <c r="M748" s="3"/>
      <c r="N748" s="3"/>
    </row>
    <row r="749" spans="2:14" x14ac:dyDescent="0.25">
      <c r="B749" s="1"/>
      <c r="C749" s="7"/>
      <c r="D749" s="114"/>
      <c r="E749" s="40"/>
      <c r="F749" s="40"/>
      <c r="G749" s="40"/>
      <c r="H749" s="58"/>
      <c r="I749" s="58"/>
      <c r="J749" s="58"/>
      <c r="K749" s="40"/>
      <c r="L749" s="58"/>
      <c r="M749" s="3"/>
      <c r="N749" s="3"/>
    </row>
    <row r="750" spans="2:14" x14ac:dyDescent="0.25">
      <c r="B750" s="1"/>
      <c r="C750" s="7"/>
      <c r="D750" s="114"/>
      <c r="E750" s="40"/>
      <c r="F750" s="40"/>
      <c r="G750" s="40"/>
      <c r="H750" s="58"/>
      <c r="I750" s="58"/>
      <c r="J750" s="58"/>
      <c r="K750" s="40"/>
      <c r="L750" s="58"/>
      <c r="M750" s="3"/>
      <c r="N750" s="3"/>
    </row>
    <row r="751" spans="2:14" x14ac:dyDescent="0.25">
      <c r="B751" s="1"/>
      <c r="C751" s="7"/>
      <c r="D751" s="114"/>
      <c r="E751" s="40"/>
      <c r="F751" s="40"/>
      <c r="G751" s="40"/>
      <c r="H751" s="58"/>
      <c r="I751" s="58"/>
      <c r="J751" s="58"/>
      <c r="K751" s="40"/>
      <c r="L751" s="58"/>
      <c r="M751" s="3"/>
      <c r="N751" s="3"/>
    </row>
    <row r="752" spans="2:14" x14ac:dyDescent="0.25">
      <c r="B752" s="1"/>
      <c r="C752" s="7"/>
      <c r="D752" s="114"/>
      <c r="E752" s="40"/>
      <c r="F752" s="40"/>
      <c r="G752" s="40"/>
      <c r="H752" s="58"/>
      <c r="I752" s="58"/>
      <c r="J752" s="58"/>
      <c r="K752" s="40"/>
      <c r="L752" s="58"/>
      <c r="M752" s="3"/>
      <c r="N752" s="3"/>
    </row>
    <row r="753" spans="2:14" x14ac:dyDescent="0.25">
      <c r="B753" s="1"/>
      <c r="C753" s="7"/>
      <c r="D753" s="114"/>
      <c r="E753" s="40"/>
      <c r="F753" s="40"/>
      <c r="G753" s="40"/>
      <c r="H753" s="58"/>
      <c r="I753" s="58"/>
      <c r="J753" s="58"/>
      <c r="K753" s="40"/>
      <c r="L753" s="58"/>
      <c r="M753" s="3"/>
      <c r="N753" s="3"/>
    </row>
    <row r="754" spans="2:14" x14ac:dyDescent="0.25">
      <c r="B754" s="1"/>
      <c r="C754" s="7"/>
      <c r="D754" s="114"/>
      <c r="E754" s="40"/>
      <c r="F754" s="40"/>
      <c r="G754" s="40"/>
      <c r="H754" s="58"/>
      <c r="I754" s="58"/>
      <c r="J754" s="58"/>
      <c r="K754" s="40"/>
      <c r="L754" s="58"/>
      <c r="M754" s="3"/>
      <c r="N754" s="3"/>
    </row>
    <row r="755" spans="2:14" x14ac:dyDescent="0.25">
      <c r="B755" s="1"/>
      <c r="C755" s="7"/>
      <c r="D755" s="114"/>
      <c r="E755" s="40"/>
      <c r="F755" s="40"/>
      <c r="G755" s="40"/>
      <c r="H755" s="58"/>
      <c r="I755" s="58"/>
      <c r="J755" s="58"/>
      <c r="K755" s="40"/>
      <c r="L755" s="58"/>
      <c r="M755" s="3"/>
      <c r="N755" s="3"/>
    </row>
    <row r="756" spans="2:14" x14ac:dyDescent="0.25">
      <c r="B756" s="1"/>
      <c r="C756" s="7"/>
      <c r="D756" s="114"/>
      <c r="E756" s="40"/>
      <c r="F756" s="40"/>
      <c r="G756" s="40"/>
      <c r="H756" s="58"/>
      <c r="I756" s="58"/>
      <c r="J756" s="58"/>
      <c r="K756" s="40"/>
      <c r="L756" s="58"/>
      <c r="M756" s="3"/>
      <c r="N756" s="3"/>
    </row>
    <row r="757" spans="2:14" x14ac:dyDescent="0.25">
      <c r="B757" s="1"/>
      <c r="C757" s="7"/>
      <c r="D757" s="114"/>
      <c r="E757" s="40"/>
      <c r="F757" s="40"/>
      <c r="G757" s="40"/>
      <c r="H757" s="58"/>
      <c r="I757" s="58"/>
      <c r="J757" s="58"/>
      <c r="K757" s="40"/>
      <c r="L757" s="58"/>
      <c r="M757" s="3"/>
      <c r="N757" s="3"/>
    </row>
    <row r="758" spans="2:14" x14ac:dyDescent="0.25">
      <c r="B758" s="1"/>
      <c r="C758" s="7"/>
      <c r="D758" s="114"/>
      <c r="E758" s="40"/>
      <c r="F758" s="40"/>
      <c r="G758" s="40"/>
      <c r="H758" s="58"/>
      <c r="I758" s="58"/>
      <c r="J758" s="58"/>
      <c r="K758" s="40"/>
      <c r="L758" s="58"/>
      <c r="M758" s="3"/>
      <c r="N758" s="3"/>
    </row>
    <row r="759" spans="2:14" x14ac:dyDescent="0.25">
      <c r="B759" s="1"/>
      <c r="C759" s="7"/>
      <c r="D759" s="114"/>
      <c r="E759" s="40"/>
      <c r="F759" s="40"/>
      <c r="G759" s="40"/>
      <c r="H759" s="58"/>
      <c r="I759" s="58"/>
      <c r="J759" s="58"/>
      <c r="K759" s="40"/>
      <c r="L759" s="58"/>
      <c r="M759" s="3"/>
      <c r="N759" s="3"/>
    </row>
    <row r="760" spans="2:14" x14ac:dyDescent="0.25">
      <c r="B760" s="1"/>
      <c r="C760" s="7"/>
      <c r="D760" s="114"/>
      <c r="E760" s="40"/>
      <c r="F760" s="40"/>
      <c r="G760" s="40"/>
      <c r="H760" s="58"/>
      <c r="I760" s="58"/>
      <c r="J760" s="58"/>
      <c r="K760" s="40"/>
      <c r="L760" s="58"/>
      <c r="M760" s="3"/>
      <c r="N760" s="3"/>
    </row>
    <row r="761" spans="2:14" x14ac:dyDescent="0.25">
      <c r="B761" s="1"/>
      <c r="C761" s="7"/>
      <c r="D761" s="114"/>
      <c r="E761" s="40"/>
      <c r="F761" s="40"/>
      <c r="G761" s="40"/>
      <c r="H761" s="58"/>
      <c r="I761" s="58"/>
      <c r="J761" s="58"/>
      <c r="K761" s="40"/>
      <c r="L761" s="58"/>
      <c r="M761" s="3"/>
      <c r="N761" s="3"/>
    </row>
    <row r="762" spans="2:14" x14ac:dyDescent="0.25">
      <c r="B762" s="1"/>
      <c r="C762" s="7"/>
      <c r="D762" s="114"/>
      <c r="E762" s="40"/>
      <c r="F762" s="40"/>
      <c r="G762" s="40"/>
      <c r="H762" s="58"/>
      <c r="I762" s="58"/>
      <c r="J762" s="58"/>
      <c r="K762" s="40"/>
      <c r="L762" s="58"/>
      <c r="M762" s="3"/>
      <c r="N762" s="3"/>
    </row>
    <row r="763" spans="2:14" x14ac:dyDescent="0.25">
      <c r="B763" s="1"/>
      <c r="C763" s="7"/>
      <c r="D763" s="114"/>
      <c r="E763" s="40"/>
      <c r="F763" s="40"/>
      <c r="G763" s="40"/>
      <c r="H763" s="58"/>
      <c r="I763" s="58"/>
      <c r="J763" s="58"/>
      <c r="K763" s="40"/>
      <c r="L763" s="58"/>
      <c r="M763" s="3"/>
      <c r="N763" s="3"/>
    </row>
    <row r="764" spans="2:14" x14ac:dyDescent="0.25">
      <c r="B764" s="1"/>
      <c r="C764" s="7"/>
      <c r="D764" s="114"/>
      <c r="E764" s="40"/>
      <c r="F764" s="40"/>
      <c r="G764" s="40"/>
      <c r="H764" s="58"/>
      <c r="I764" s="58"/>
      <c r="J764" s="58"/>
      <c r="K764" s="40"/>
      <c r="L764" s="58"/>
      <c r="M764" s="3"/>
      <c r="N764" s="3"/>
    </row>
    <row r="765" spans="2:14" x14ac:dyDescent="0.25">
      <c r="B765" s="1"/>
      <c r="C765" s="7"/>
      <c r="D765" s="114"/>
      <c r="E765" s="40"/>
      <c r="F765" s="40"/>
      <c r="G765" s="40"/>
      <c r="H765" s="58"/>
      <c r="I765" s="58"/>
      <c r="J765" s="58"/>
      <c r="K765" s="40"/>
      <c r="L765" s="58"/>
      <c r="M765" s="3"/>
      <c r="N765" s="3"/>
    </row>
    <row r="766" spans="2:14" x14ac:dyDescent="0.25">
      <c r="B766" s="1"/>
      <c r="C766" s="7"/>
      <c r="D766" s="114"/>
      <c r="E766" s="40"/>
      <c r="F766" s="40"/>
      <c r="G766" s="40"/>
      <c r="H766" s="58"/>
      <c r="I766" s="58"/>
      <c r="J766" s="58"/>
      <c r="K766" s="40"/>
      <c r="L766" s="58"/>
      <c r="M766" s="3"/>
      <c r="N766" s="3"/>
    </row>
    <row r="767" spans="2:14" x14ac:dyDescent="0.25">
      <c r="B767" s="1"/>
      <c r="C767" s="7"/>
      <c r="D767" s="114"/>
      <c r="E767" s="40"/>
      <c r="F767" s="40"/>
      <c r="G767" s="40"/>
      <c r="H767" s="58"/>
      <c r="I767" s="58"/>
      <c r="J767" s="58"/>
      <c r="K767" s="40"/>
      <c r="L767" s="58"/>
      <c r="M767" s="3"/>
      <c r="N767" s="3"/>
    </row>
    <row r="768" spans="2:14" x14ac:dyDescent="0.25">
      <c r="B768" s="1"/>
      <c r="C768" s="7"/>
      <c r="D768" s="114"/>
      <c r="E768" s="40"/>
      <c r="F768" s="40"/>
      <c r="G768" s="40"/>
      <c r="H768" s="58"/>
      <c r="I768" s="58"/>
      <c r="J768" s="58"/>
      <c r="K768" s="40"/>
      <c r="L768" s="58"/>
      <c r="M768" s="3"/>
      <c r="N768" s="3"/>
    </row>
    <row r="769" spans="2:14" x14ac:dyDescent="0.25">
      <c r="B769" s="1"/>
      <c r="C769" s="7"/>
      <c r="D769" s="114"/>
      <c r="E769" s="40"/>
      <c r="F769" s="40"/>
      <c r="G769" s="40"/>
      <c r="H769" s="58"/>
      <c r="I769" s="58"/>
      <c r="J769" s="58"/>
      <c r="K769" s="40"/>
      <c r="L769" s="58"/>
      <c r="M769" s="3"/>
      <c r="N769" s="3"/>
    </row>
    <row r="770" spans="2:14" x14ac:dyDescent="0.25">
      <c r="B770" s="1"/>
      <c r="C770" s="7"/>
      <c r="D770" s="114"/>
      <c r="E770" s="40"/>
      <c r="F770" s="40"/>
      <c r="G770" s="40"/>
      <c r="H770" s="58"/>
      <c r="I770" s="58"/>
      <c r="J770" s="58"/>
      <c r="K770" s="40"/>
      <c r="L770" s="58"/>
      <c r="M770" s="3"/>
      <c r="N770" s="3"/>
    </row>
    <row r="771" spans="2:14" x14ac:dyDescent="0.25">
      <c r="B771" s="1"/>
      <c r="C771" s="7"/>
      <c r="D771" s="114"/>
      <c r="E771" s="40"/>
      <c r="F771" s="40"/>
      <c r="G771" s="40"/>
      <c r="H771" s="58"/>
      <c r="I771" s="58"/>
      <c r="J771" s="58"/>
      <c r="K771" s="40"/>
      <c r="L771" s="58"/>
      <c r="M771" s="3"/>
      <c r="N771" s="3"/>
    </row>
    <row r="772" spans="2:14" x14ac:dyDescent="0.25">
      <c r="B772" s="1"/>
      <c r="C772" s="7"/>
      <c r="D772" s="114"/>
      <c r="E772" s="40"/>
      <c r="F772" s="40"/>
      <c r="G772" s="40"/>
      <c r="H772" s="58"/>
      <c r="I772" s="58"/>
      <c r="J772" s="58"/>
      <c r="K772" s="40"/>
      <c r="L772" s="58"/>
      <c r="M772" s="3"/>
      <c r="N772" s="3"/>
    </row>
    <row r="773" spans="2:14" x14ac:dyDescent="0.25">
      <c r="B773" s="1"/>
      <c r="C773" s="7"/>
      <c r="D773" s="114"/>
      <c r="E773" s="40"/>
      <c r="F773" s="40"/>
      <c r="G773" s="40"/>
      <c r="H773" s="58"/>
      <c r="I773" s="58"/>
      <c r="J773" s="58"/>
      <c r="K773" s="40"/>
      <c r="L773" s="58"/>
      <c r="M773" s="3"/>
      <c r="N773" s="3"/>
    </row>
    <row r="774" spans="2:14" x14ac:dyDescent="0.25">
      <c r="B774" s="1"/>
      <c r="C774" s="7"/>
      <c r="D774" s="114"/>
      <c r="E774" s="40"/>
      <c r="F774" s="40"/>
      <c r="G774" s="40"/>
      <c r="H774" s="58"/>
      <c r="I774" s="58"/>
      <c r="J774" s="58"/>
      <c r="K774" s="40"/>
      <c r="L774" s="58"/>
      <c r="M774" s="3"/>
      <c r="N774" s="3"/>
    </row>
    <row r="775" spans="2:14" x14ac:dyDescent="0.25">
      <c r="B775" s="1"/>
      <c r="C775" s="7"/>
      <c r="D775" s="114"/>
      <c r="E775" s="40"/>
      <c r="F775" s="40"/>
      <c r="G775" s="40"/>
      <c r="H775" s="58"/>
      <c r="I775" s="58"/>
      <c r="J775" s="58"/>
      <c r="K775" s="40"/>
      <c r="L775" s="58"/>
      <c r="M775" s="3"/>
      <c r="N775" s="3"/>
    </row>
    <row r="776" spans="2:14" x14ac:dyDescent="0.25">
      <c r="B776" s="1"/>
      <c r="C776" s="7"/>
      <c r="D776" s="114"/>
      <c r="E776" s="40"/>
      <c r="F776" s="40"/>
      <c r="G776" s="40"/>
      <c r="H776" s="58"/>
      <c r="I776" s="58"/>
      <c r="J776" s="58"/>
      <c r="K776" s="40"/>
      <c r="L776" s="58"/>
      <c r="M776" s="3"/>
      <c r="N776" s="3"/>
    </row>
    <row r="777" spans="2:14" x14ac:dyDescent="0.25">
      <c r="B777" s="1"/>
      <c r="C777" s="7"/>
      <c r="D777" s="114"/>
      <c r="E777" s="40"/>
      <c r="F777" s="40"/>
      <c r="G777" s="40"/>
      <c r="H777" s="58"/>
      <c r="I777" s="58"/>
      <c r="J777" s="58"/>
      <c r="K777" s="40"/>
      <c r="L777" s="58"/>
      <c r="M777" s="3"/>
      <c r="N777" s="3"/>
    </row>
    <row r="778" spans="2:14" x14ac:dyDescent="0.25">
      <c r="B778" s="1"/>
      <c r="C778" s="7"/>
      <c r="D778" s="114"/>
      <c r="E778" s="40"/>
      <c r="F778" s="40"/>
      <c r="G778" s="40"/>
      <c r="H778" s="58"/>
      <c r="I778" s="58"/>
      <c r="J778" s="58"/>
      <c r="K778" s="40"/>
      <c r="L778" s="58"/>
      <c r="M778" s="3"/>
      <c r="N778" s="3"/>
    </row>
    <row r="779" spans="2:14" x14ac:dyDescent="0.25">
      <c r="B779" s="1"/>
      <c r="C779" s="7"/>
      <c r="D779" s="114"/>
      <c r="E779" s="40"/>
      <c r="F779" s="40"/>
      <c r="G779" s="40"/>
      <c r="H779" s="58"/>
      <c r="I779" s="58"/>
      <c r="J779" s="58"/>
      <c r="K779" s="40"/>
      <c r="L779" s="58"/>
      <c r="M779" s="3"/>
      <c r="N779" s="3"/>
    </row>
    <row r="780" spans="2:14" x14ac:dyDescent="0.25">
      <c r="B780" s="1"/>
      <c r="C780" s="7"/>
      <c r="D780" s="114"/>
      <c r="E780" s="40"/>
      <c r="F780" s="40"/>
      <c r="G780" s="40"/>
      <c r="H780" s="58"/>
      <c r="I780" s="58"/>
      <c r="J780" s="58"/>
      <c r="K780" s="40"/>
      <c r="L780" s="58"/>
      <c r="M780" s="3"/>
      <c r="N780" s="3"/>
    </row>
    <row r="781" spans="2:14" x14ac:dyDescent="0.25">
      <c r="B781" s="1"/>
      <c r="C781" s="7"/>
      <c r="D781" s="114"/>
      <c r="E781" s="40"/>
      <c r="F781" s="40"/>
      <c r="G781" s="40"/>
      <c r="H781" s="58"/>
      <c r="I781" s="58"/>
      <c r="J781" s="58"/>
      <c r="K781" s="40"/>
      <c r="L781" s="58"/>
      <c r="M781" s="3"/>
      <c r="N781" s="3"/>
    </row>
    <row r="782" spans="2:14" x14ac:dyDescent="0.25">
      <c r="B782" s="1"/>
      <c r="C782" s="7"/>
      <c r="D782" s="114"/>
      <c r="E782" s="40"/>
      <c r="F782" s="40"/>
      <c r="G782" s="40"/>
      <c r="H782" s="58"/>
      <c r="I782" s="58"/>
      <c r="J782" s="58"/>
      <c r="K782" s="40"/>
      <c r="L782" s="58"/>
      <c r="M782" s="3"/>
      <c r="N782" s="3"/>
    </row>
    <row r="783" spans="2:14" x14ac:dyDescent="0.25">
      <c r="B783" s="1"/>
      <c r="C783" s="7"/>
      <c r="D783" s="114"/>
      <c r="E783" s="40"/>
      <c r="F783" s="40"/>
      <c r="G783" s="40"/>
      <c r="H783" s="58"/>
      <c r="I783" s="58"/>
      <c r="J783" s="58"/>
      <c r="K783" s="40"/>
      <c r="L783" s="58"/>
      <c r="M783" s="3"/>
      <c r="N783" s="3"/>
    </row>
    <row r="784" spans="2:14" x14ac:dyDescent="0.25">
      <c r="B784" s="1"/>
      <c r="C784" s="7"/>
      <c r="D784" s="114"/>
      <c r="E784" s="40"/>
      <c r="F784" s="40"/>
      <c r="G784" s="40"/>
      <c r="H784" s="58"/>
      <c r="I784" s="58"/>
      <c r="J784" s="58"/>
      <c r="K784" s="40"/>
      <c r="L784" s="58"/>
      <c r="M784" s="3"/>
      <c r="N784" s="3"/>
    </row>
    <row r="785" spans="2:14" x14ac:dyDescent="0.25">
      <c r="B785" s="1"/>
      <c r="C785" s="7"/>
      <c r="D785" s="114"/>
      <c r="E785" s="40"/>
      <c r="F785" s="40"/>
      <c r="G785" s="40"/>
      <c r="H785" s="58"/>
      <c r="I785" s="58"/>
      <c r="J785" s="58"/>
      <c r="K785" s="40"/>
      <c r="L785" s="58"/>
      <c r="M785" s="3"/>
      <c r="N785" s="3"/>
    </row>
    <row r="786" spans="2:14" x14ac:dyDescent="0.25">
      <c r="B786" s="1"/>
      <c r="C786" s="7"/>
      <c r="D786" s="114"/>
      <c r="E786" s="40"/>
      <c r="F786" s="40"/>
      <c r="G786" s="40"/>
      <c r="H786" s="58"/>
      <c r="I786" s="58"/>
      <c r="J786" s="58"/>
      <c r="K786" s="40"/>
      <c r="L786" s="58"/>
      <c r="M786" s="3"/>
      <c r="N786" s="3"/>
    </row>
    <row r="787" spans="2:14" x14ac:dyDescent="0.25">
      <c r="B787" s="1"/>
      <c r="C787" s="7"/>
      <c r="D787" s="114"/>
      <c r="E787" s="40"/>
      <c r="F787" s="40"/>
      <c r="G787" s="40"/>
      <c r="H787" s="58"/>
      <c r="I787" s="58"/>
      <c r="J787" s="58"/>
      <c r="K787" s="40"/>
      <c r="L787" s="58"/>
      <c r="M787" s="3"/>
      <c r="N787" s="3"/>
    </row>
    <row r="788" spans="2:14" x14ac:dyDescent="0.25">
      <c r="B788" s="1"/>
      <c r="C788" s="7"/>
      <c r="D788" s="114"/>
      <c r="E788" s="40"/>
      <c r="F788" s="40"/>
      <c r="G788" s="40"/>
      <c r="H788" s="58"/>
      <c r="I788" s="58"/>
      <c r="J788" s="58"/>
      <c r="K788" s="40"/>
      <c r="L788" s="58"/>
      <c r="M788" s="3"/>
      <c r="N788" s="3"/>
    </row>
    <row r="789" spans="2:14" x14ac:dyDescent="0.25">
      <c r="B789" s="1"/>
      <c r="C789" s="7"/>
      <c r="D789" s="114"/>
      <c r="E789" s="40"/>
      <c r="F789" s="40"/>
      <c r="G789" s="40"/>
      <c r="H789" s="58"/>
      <c r="I789" s="58"/>
      <c r="J789" s="58"/>
      <c r="K789" s="40"/>
      <c r="L789" s="58"/>
      <c r="M789" s="3"/>
      <c r="N789" s="3"/>
    </row>
    <row r="790" spans="2:14" x14ac:dyDescent="0.25">
      <c r="B790" s="1"/>
      <c r="C790" s="7"/>
      <c r="D790" s="114"/>
      <c r="E790" s="40"/>
      <c r="F790" s="40"/>
      <c r="G790" s="40"/>
      <c r="H790" s="58"/>
      <c r="I790" s="58"/>
      <c r="J790" s="58"/>
      <c r="K790" s="40"/>
      <c r="L790" s="58"/>
      <c r="M790" s="3"/>
      <c r="N790" s="3"/>
    </row>
    <row r="791" spans="2:14" x14ac:dyDescent="0.25">
      <c r="B791" s="1"/>
      <c r="C791" s="7"/>
      <c r="D791" s="114"/>
      <c r="E791" s="40"/>
      <c r="F791" s="40"/>
      <c r="G791" s="40"/>
      <c r="H791" s="58"/>
      <c r="I791" s="58"/>
      <c r="J791" s="58"/>
      <c r="K791" s="40"/>
      <c r="L791" s="58"/>
      <c r="M791" s="3"/>
      <c r="N791" s="3"/>
    </row>
    <row r="792" spans="2:14" x14ac:dyDescent="0.25">
      <c r="B792" s="1"/>
      <c r="C792" s="7"/>
      <c r="D792" s="114"/>
      <c r="E792" s="40"/>
      <c r="F792" s="40"/>
      <c r="G792" s="40"/>
      <c r="H792" s="58"/>
      <c r="I792" s="58"/>
      <c r="J792" s="58"/>
      <c r="K792" s="40"/>
      <c r="L792" s="58"/>
      <c r="M792" s="3"/>
      <c r="N792" s="3"/>
    </row>
    <row r="793" spans="2:14" x14ac:dyDescent="0.25">
      <c r="B793" s="1"/>
      <c r="C793" s="7"/>
      <c r="D793" s="114"/>
      <c r="E793" s="40"/>
      <c r="F793" s="40"/>
      <c r="G793" s="40"/>
      <c r="H793" s="58"/>
      <c r="I793" s="58"/>
      <c r="J793" s="58"/>
      <c r="K793" s="40"/>
      <c r="L793" s="58"/>
      <c r="M793" s="3"/>
      <c r="N793" s="3"/>
    </row>
    <row r="794" spans="2:14" x14ac:dyDescent="0.25">
      <c r="B794" s="1"/>
      <c r="C794" s="7"/>
      <c r="D794" s="114"/>
      <c r="E794" s="40"/>
      <c r="F794" s="40"/>
      <c r="G794" s="40"/>
      <c r="H794" s="58"/>
      <c r="I794" s="58"/>
      <c r="J794" s="58"/>
      <c r="K794" s="40"/>
      <c r="L794" s="58"/>
      <c r="M794" s="3"/>
      <c r="N794" s="3"/>
    </row>
    <row r="795" spans="2:14" x14ac:dyDescent="0.25">
      <c r="B795" s="1"/>
      <c r="C795" s="7"/>
      <c r="D795" s="114"/>
      <c r="E795" s="40"/>
      <c r="F795" s="40"/>
      <c r="G795" s="40"/>
      <c r="H795" s="58"/>
      <c r="I795" s="58"/>
      <c r="J795" s="58"/>
      <c r="K795" s="40"/>
      <c r="L795" s="58"/>
      <c r="M795" s="3"/>
      <c r="N795" s="3"/>
    </row>
    <row r="796" spans="2:14" x14ac:dyDescent="0.25">
      <c r="B796" s="1"/>
      <c r="C796" s="7"/>
      <c r="D796" s="114"/>
      <c r="E796" s="40"/>
      <c r="F796" s="40"/>
      <c r="G796" s="40"/>
      <c r="H796" s="58"/>
      <c r="I796" s="58"/>
      <c r="J796" s="58"/>
      <c r="K796" s="40"/>
      <c r="L796" s="58"/>
      <c r="M796" s="3"/>
      <c r="N796" s="3"/>
    </row>
    <row r="797" spans="2:14" x14ac:dyDescent="0.25">
      <c r="B797" s="1"/>
      <c r="C797" s="7"/>
      <c r="D797" s="114"/>
      <c r="E797" s="40"/>
      <c r="F797" s="40"/>
      <c r="G797" s="40"/>
      <c r="H797" s="58"/>
      <c r="I797" s="58"/>
      <c r="J797" s="58"/>
      <c r="K797" s="40"/>
      <c r="L797" s="58"/>
      <c r="M797" s="3"/>
      <c r="N797" s="3"/>
    </row>
    <row r="798" spans="2:14" x14ac:dyDescent="0.25">
      <c r="B798" s="1"/>
      <c r="C798" s="7"/>
      <c r="D798" s="114"/>
      <c r="E798" s="40"/>
      <c r="F798" s="40"/>
      <c r="G798" s="40"/>
      <c r="H798" s="58"/>
      <c r="I798" s="58"/>
      <c r="J798" s="58"/>
      <c r="K798" s="40"/>
      <c r="L798" s="58"/>
      <c r="M798" s="3"/>
      <c r="N798" s="3"/>
    </row>
    <row r="799" spans="2:14" x14ac:dyDescent="0.25">
      <c r="B799" s="1"/>
      <c r="C799" s="7"/>
      <c r="D799" s="114"/>
      <c r="E799" s="40"/>
      <c r="F799" s="40"/>
      <c r="G799" s="40"/>
      <c r="H799" s="58"/>
      <c r="I799" s="58"/>
      <c r="J799" s="58"/>
      <c r="K799" s="40"/>
      <c r="L799" s="58"/>
      <c r="M799" s="3"/>
      <c r="N799" s="3"/>
    </row>
    <row r="800" spans="2:14" x14ac:dyDescent="0.25">
      <c r="B800" s="1"/>
      <c r="C800" s="7"/>
      <c r="D800" s="114"/>
      <c r="E800" s="40"/>
      <c r="F800" s="40"/>
      <c r="G800" s="40"/>
      <c r="H800" s="58"/>
      <c r="I800" s="58"/>
      <c r="J800" s="58"/>
      <c r="K800" s="40"/>
      <c r="L800" s="58"/>
      <c r="M800" s="3"/>
      <c r="N800" s="3"/>
    </row>
    <row r="801" spans="2:14" x14ac:dyDescent="0.25">
      <c r="B801" s="1"/>
      <c r="C801" s="7"/>
      <c r="D801" s="114"/>
      <c r="E801" s="40"/>
      <c r="F801" s="40"/>
      <c r="G801" s="40"/>
      <c r="H801" s="58"/>
      <c r="I801" s="58"/>
      <c r="J801" s="58"/>
      <c r="K801" s="40"/>
      <c r="L801" s="58"/>
      <c r="M801" s="3"/>
      <c r="N801" s="3"/>
    </row>
    <row r="802" spans="2:14" x14ac:dyDescent="0.25">
      <c r="B802" s="1"/>
      <c r="C802" s="7"/>
      <c r="D802" s="114"/>
      <c r="E802" s="40"/>
      <c r="F802" s="40"/>
      <c r="G802" s="40"/>
      <c r="H802" s="58"/>
      <c r="I802" s="58"/>
      <c r="J802" s="58"/>
      <c r="K802" s="40"/>
      <c r="L802" s="58"/>
      <c r="M802" s="3"/>
      <c r="N802" s="3"/>
    </row>
    <row r="803" spans="2:14" x14ac:dyDescent="0.25">
      <c r="B803" s="1"/>
      <c r="C803" s="7"/>
      <c r="D803" s="114"/>
      <c r="E803" s="40"/>
      <c r="F803" s="40"/>
      <c r="G803" s="40"/>
      <c r="H803" s="58"/>
      <c r="I803" s="58"/>
      <c r="J803" s="58"/>
      <c r="K803" s="40"/>
      <c r="L803" s="58"/>
      <c r="M803" s="3"/>
      <c r="N803" s="3"/>
    </row>
    <row r="804" spans="2:14" x14ac:dyDescent="0.25">
      <c r="B804" s="1"/>
      <c r="C804" s="7"/>
      <c r="D804" s="114"/>
      <c r="E804" s="40"/>
      <c r="F804" s="40"/>
      <c r="G804" s="40"/>
      <c r="H804" s="58"/>
      <c r="I804" s="58"/>
      <c r="J804" s="58"/>
      <c r="K804" s="40"/>
      <c r="L804" s="58"/>
      <c r="M804" s="3"/>
      <c r="N804" s="3"/>
    </row>
    <row r="805" spans="2:14" x14ac:dyDescent="0.25">
      <c r="B805" s="1"/>
      <c r="C805" s="7"/>
      <c r="D805" s="114"/>
      <c r="E805" s="40"/>
      <c r="F805" s="40"/>
      <c r="G805" s="40"/>
      <c r="H805" s="58"/>
      <c r="I805" s="58"/>
      <c r="J805" s="58"/>
      <c r="K805" s="40"/>
      <c r="L805" s="58"/>
      <c r="M805" s="3"/>
      <c r="N805" s="3"/>
    </row>
    <row r="806" spans="2:14" x14ac:dyDescent="0.25">
      <c r="B806" s="1"/>
      <c r="C806" s="7"/>
      <c r="D806" s="114"/>
      <c r="E806" s="40"/>
      <c r="F806" s="40"/>
      <c r="G806" s="40"/>
      <c r="H806" s="58"/>
      <c r="I806" s="58"/>
      <c r="J806" s="58"/>
      <c r="K806" s="40"/>
      <c r="L806" s="58"/>
      <c r="M806" s="3"/>
      <c r="N806" s="3"/>
    </row>
    <row r="807" spans="2:14" x14ac:dyDescent="0.25">
      <c r="B807" s="1"/>
      <c r="C807" s="7"/>
      <c r="D807" s="114"/>
      <c r="E807" s="40"/>
      <c r="F807" s="40"/>
      <c r="G807" s="40"/>
      <c r="H807" s="58"/>
      <c r="I807" s="58"/>
      <c r="J807" s="58"/>
      <c r="K807" s="40"/>
      <c r="L807" s="58"/>
      <c r="M807" s="3"/>
      <c r="N807" s="3"/>
    </row>
    <row r="808" spans="2:14" x14ac:dyDescent="0.25">
      <c r="B808" s="1"/>
      <c r="C808" s="7"/>
      <c r="D808" s="114"/>
      <c r="E808" s="40"/>
      <c r="F808" s="40"/>
      <c r="G808" s="40"/>
      <c r="H808" s="58"/>
      <c r="I808" s="58"/>
      <c r="J808" s="58"/>
      <c r="K808" s="40"/>
      <c r="L808" s="58"/>
      <c r="M808" s="3"/>
      <c r="N808" s="3"/>
    </row>
    <row r="809" spans="2:14" x14ac:dyDescent="0.25">
      <c r="B809" s="1"/>
      <c r="C809" s="7"/>
      <c r="D809" s="114"/>
      <c r="E809" s="40"/>
      <c r="F809" s="40"/>
      <c r="G809" s="40"/>
      <c r="H809" s="58"/>
      <c r="I809" s="58"/>
      <c r="J809" s="58"/>
      <c r="K809" s="40"/>
      <c r="L809" s="58"/>
      <c r="M809" s="3"/>
      <c r="N809" s="3"/>
    </row>
    <row r="810" spans="2:14" x14ac:dyDescent="0.25">
      <c r="B810" s="1"/>
      <c r="C810" s="7"/>
      <c r="D810" s="114"/>
      <c r="E810" s="40"/>
      <c r="F810" s="40"/>
      <c r="G810" s="40"/>
      <c r="H810" s="58"/>
      <c r="I810" s="58"/>
      <c r="J810" s="58"/>
      <c r="K810" s="40"/>
      <c r="L810" s="58"/>
      <c r="M810" s="3"/>
      <c r="N810" s="3"/>
    </row>
    <row r="811" spans="2:14" x14ac:dyDescent="0.25">
      <c r="B811" s="1"/>
      <c r="C811" s="7"/>
      <c r="D811" s="114"/>
      <c r="E811" s="40"/>
      <c r="F811" s="40"/>
      <c r="G811" s="40"/>
      <c r="H811" s="58"/>
      <c r="I811" s="58"/>
      <c r="J811" s="58"/>
      <c r="K811" s="40"/>
      <c r="L811" s="58"/>
      <c r="M811" s="3"/>
      <c r="N811" s="3"/>
    </row>
    <row r="812" spans="2:14" x14ac:dyDescent="0.25">
      <c r="B812" s="1"/>
      <c r="C812" s="7"/>
      <c r="D812" s="114"/>
      <c r="E812" s="40"/>
      <c r="F812" s="40"/>
      <c r="G812" s="40"/>
      <c r="H812" s="58"/>
      <c r="I812" s="58"/>
      <c r="J812" s="58"/>
      <c r="K812" s="40"/>
      <c r="L812" s="58"/>
      <c r="M812" s="3"/>
      <c r="N812" s="3"/>
    </row>
    <row r="813" spans="2:14" x14ac:dyDescent="0.25">
      <c r="B813" s="1"/>
      <c r="C813" s="7"/>
      <c r="D813" s="114"/>
      <c r="E813" s="40"/>
      <c r="F813" s="40"/>
      <c r="G813" s="40"/>
      <c r="H813" s="58"/>
      <c r="I813" s="58"/>
      <c r="J813" s="58"/>
      <c r="K813" s="40"/>
      <c r="L813" s="58"/>
      <c r="M813" s="3"/>
      <c r="N813" s="3"/>
    </row>
    <row r="814" spans="2:14" x14ac:dyDescent="0.25">
      <c r="B814" s="1"/>
      <c r="C814" s="7"/>
      <c r="D814" s="114"/>
      <c r="E814" s="40"/>
      <c r="F814" s="40"/>
      <c r="G814" s="40"/>
      <c r="H814" s="58"/>
      <c r="I814" s="58"/>
      <c r="J814" s="58"/>
      <c r="K814" s="40"/>
      <c r="L814" s="58"/>
      <c r="M814" s="3"/>
      <c r="N814" s="3"/>
    </row>
    <row r="815" spans="2:14" x14ac:dyDescent="0.25">
      <c r="B815" s="1"/>
      <c r="C815" s="7"/>
      <c r="D815" s="114"/>
      <c r="E815" s="40"/>
      <c r="F815" s="40"/>
      <c r="G815" s="40"/>
      <c r="H815" s="58"/>
      <c r="I815" s="58"/>
      <c r="J815" s="58"/>
      <c r="K815" s="40"/>
      <c r="L815" s="58"/>
      <c r="M815" s="3"/>
      <c r="N815" s="3"/>
    </row>
    <row r="816" spans="2:14" x14ac:dyDescent="0.25">
      <c r="B816" s="1"/>
      <c r="C816" s="7"/>
      <c r="D816" s="114"/>
      <c r="E816" s="40"/>
      <c r="F816" s="40"/>
      <c r="G816" s="40"/>
      <c r="H816" s="58"/>
      <c r="I816" s="58"/>
      <c r="J816" s="58"/>
      <c r="K816" s="40"/>
      <c r="L816" s="58"/>
      <c r="M816" s="3"/>
      <c r="N816" s="3"/>
    </row>
    <row r="817" spans="2:14" x14ac:dyDescent="0.25">
      <c r="B817" s="1"/>
      <c r="C817" s="7"/>
      <c r="D817" s="114"/>
      <c r="E817" s="40"/>
      <c r="F817" s="40"/>
      <c r="G817" s="40"/>
      <c r="H817" s="58"/>
      <c r="I817" s="58"/>
      <c r="J817" s="58"/>
      <c r="K817" s="40"/>
      <c r="L817" s="58"/>
      <c r="M817" s="3"/>
      <c r="N817" s="3"/>
    </row>
    <row r="818" spans="2:14" x14ac:dyDescent="0.25">
      <c r="B818" s="1"/>
      <c r="C818" s="7"/>
      <c r="D818" s="114"/>
      <c r="E818" s="40"/>
      <c r="F818" s="40"/>
      <c r="G818" s="40"/>
      <c r="H818" s="58"/>
      <c r="I818" s="58"/>
      <c r="J818" s="58"/>
      <c r="K818" s="40"/>
      <c r="L818" s="58"/>
      <c r="M818" s="3"/>
      <c r="N818" s="3"/>
    </row>
    <row r="819" spans="2:14" x14ac:dyDescent="0.25">
      <c r="B819" s="1"/>
      <c r="C819" s="7"/>
      <c r="D819" s="114"/>
      <c r="E819" s="40"/>
      <c r="F819" s="40"/>
      <c r="G819" s="40"/>
      <c r="H819" s="58"/>
      <c r="I819" s="58"/>
      <c r="J819" s="58"/>
      <c r="K819" s="40"/>
      <c r="L819" s="58"/>
      <c r="M819" s="3"/>
      <c r="N819" s="3"/>
    </row>
    <row r="820" spans="2:14" x14ac:dyDescent="0.25">
      <c r="B820" s="1"/>
      <c r="C820" s="7"/>
      <c r="D820" s="114"/>
      <c r="E820" s="40"/>
      <c r="F820" s="40"/>
      <c r="G820" s="40"/>
      <c r="H820" s="58"/>
      <c r="I820" s="58"/>
      <c r="J820" s="58"/>
      <c r="K820" s="40"/>
      <c r="L820" s="58"/>
      <c r="M820" s="3"/>
      <c r="N820" s="3"/>
    </row>
    <row r="821" spans="2:14" x14ac:dyDescent="0.25">
      <c r="B821" s="1"/>
      <c r="C821" s="7"/>
      <c r="D821" s="114"/>
      <c r="E821" s="40"/>
      <c r="F821" s="40"/>
      <c r="G821" s="40"/>
      <c r="H821" s="58"/>
      <c r="I821" s="58"/>
      <c r="J821" s="58"/>
      <c r="K821" s="40"/>
      <c r="L821" s="58"/>
      <c r="M821" s="3"/>
      <c r="N821" s="3"/>
    </row>
    <row r="822" spans="2:14" x14ac:dyDescent="0.25">
      <c r="B822" s="1"/>
      <c r="C822" s="7"/>
      <c r="D822" s="114"/>
      <c r="E822" s="40"/>
      <c r="F822" s="40"/>
      <c r="G822" s="40"/>
      <c r="H822" s="58"/>
      <c r="I822" s="58"/>
      <c r="J822" s="58"/>
      <c r="K822" s="40"/>
      <c r="L822" s="58"/>
      <c r="M822" s="3"/>
      <c r="N822" s="3"/>
    </row>
    <row r="823" spans="2:14" x14ac:dyDescent="0.25">
      <c r="B823" s="1"/>
      <c r="C823" s="7"/>
      <c r="D823" s="114"/>
      <c r="E823" s="40"/>
      <c r="F823" s="40"/>
      <c r="G823" s="40"/>
      <c r="H823" s="58"/>
      <c r="I823" s="58"/>
      <c r="J823" s="58"/>
      <c r="K823" s="40"/>
      <c r="L823" s="58"/>
      <c r="M823" s="3"/>
      <c r="N823" s="3"/>
    </row>
    <row r="824" spans="2:14" x14ac:dyDescent="0.25">
      <c r="B824" s="1"/>
      <c r="C824" s="7"/>
      <c r="D824" s="114"/>
      <c r="E824" s="40"/>
      <c r="F824" s="40"/>
      <c r="G824" s="40"/>
      <c r="H824" s="58"/>
      <c r="I824" s="58"/>
      <c r="J824" s="58"/>
      <c r="K824" s="40"/>
      <c r="L824" s="58"/>
      <c r="M824" s="3"/>
      <c r="N824" s="3"/>
    </row>
    <row r="825" spans="2:14" x14ac:dyDescent="0.25">
      <c r="B825" s="1"/>
      <c r="C825" s="7"/>
      <c r="D825" s="114"/>
      <c r="E825" s="40"/>
      <c r="F825" s="40"/>
      <c r="G825" s="40"/>
      <c r="H825" s="58"/>
      <c r="I825" s="58"/>
      <c r="J825" s="58"/>
      <c r="K825" s="40"/>
      <c r="L825" s="58"/>
      <c r="M825" s="3"/>
      <c r="N825" s="3"/>
    </row>
    <row r="826" spans="2:14" x14ac:dyDescent="0.25">
      <c r="B826" s="1"/>
      <c r="C826" s="7"/>
      <c r="D826" s="114"/>
      <c r="E826" s="40"/>
      <c r="F826" s="40"/>
      <c r="G826" s="40"/>
      <c r="H826" s="58"/>
      <c r="I826" s="58"/>
      <c r="J826" s="58"/>
      <c r="K826" s="40"/>
      <c r="L826" s="58"/>
      <c r="M826" s="3"/>
      <c r="N826" s="3"/>
    </row>
    <row r="827" spans="2:14" x14ac:dyDescent="0.25">
      <c r="B827" s="1"/>
      <c r="C827" s="7"/>
      <c r="D827" s="114"/>
      <c r="E827" s="40"/>
      <c r="F827" s="40"/>
      <c r="G827" s="40"/>
      <c r="H827" s="58"/>
      <c r="I827" s="58"/>
      <c r="J827" s="58"/>
      <c r="K827" s="40"/>
      <c r="L827" s="58"/>
      <c r="M827" s="3"/>
      <c r="N827" s="3"/>
    </row>
    <row r="828" spans="2:14" x14ac:dyDescent="0.25">
      <c r="B828" s="1"/>
      <c r="C828" s="7"/>
      <c r="D828" s="114"/>
      <c r="E828" s="40"/>
      <c r="F828" s="40"/>
      <c r="G828" s="40"/>
      <c r="H828" s="58"/>
      <c r="I828" s="58"/>
      <c r="J828" s="58"/>
      <c r="K828" s="40"/>
      <c r="L828" s="58"/>
      <c r="M828" s="3"/>
      <c r="N828" s="3"/>
    </row>
    <row r="829" spans="2:14" x14ac:dyDescent="0.25">
      <c r="B829" s="1"/>
      <c r="C829" s="7"/>
      <c r="D829" s="114"/>
      <c r="E829" s="40"/>
      <c r="F829" s="40"/>
      <c r="G829" s="40"/>
      <c r="H829" s="58"/>
      <c r="I829" s="58"/>
      <c r="J829" s="58"/>
      <c r="K829" s="40"/>
      <c r="L829" s="58"/>
      <c r="M829" s="3"/>
      <c r="N829" s="3"/>
    </row>
    <row r="830" spans="2:14" x14ac:dyDescent="0.25">
      <c r="B830" s="1"/>
      <c r="C830" s="7"/>
      <c r="D830" s="114"/>
      <c r="E830" s="40"/>
      <c r="F830" s="40"/>
      <c r="G830" s="40"/>
      <c r="H830" s="58"/>
      <c r="I830" s="58"/>
      <c r="J830" s="58"/>
      <c r="K830" s="40"/>
      <c r="L830" s="58"/>
      <c r="M830" s="3"/>
      <c r="N830" s="3"/>
    </row>
    <row r="831" spans="2:14" x14ac:dyDescent="0.25">
      <c r="B831" s="1"/>
      <c r="C831" s="7"/>
      <c r="D831" s="114"/>
      <c r="E831" s="40"/>
      <c r="F831" s="40"/>
      <c r="G831" s="40"/>
      <c r="H831" s="58"/>
      <c r="I831" s="58"/>
      <c r="J831" s="58"/>
      <c r="K831" s="40"/>
      <c r="L831" s="58"/>
      <c r="M831" s="3"/>
      <c r="N831" s="3"/>
    </row>
    <row r="832" spans="2:14" x14ac:dyDescent="0.25">
      <c r="B832" s="1"/>
      <c r="C832" s="7"/>
      <c r="D832" s="114"/>
      <c r="E832" s="40"/>
      <c r="F832" s="40"/>
      <c r="G832" s="40"/>
      <c r="H832" s="58"/>
      <c r="I832" s="58"/>
      <c r="J832" s="58"/>
      <c r="K832" s="40"/>
      <c r="L832" s="58"/>
      <c r="M832" s="3"/>
      <c r="N832" s="3"/>
    </row>
    <row r="833" spans="2:14" x14ac:dyDescent="0.25">
      <c r="B833" s="1"/>
      <c r="C833" s="7"/>
      <c r="D833" s="114"/>
      <c r="E833" s="40"/>
      <c r="F833" s="40"/>
      <c r="G833" s="40"/>
      <c r="H833" s="58"/>
      <c r="I833" s="58"/>
      <c r="J833" s="58"/>
      <c r="K833" s="40"/>
      <c r="L833" s="58"/>
      <c r="M833" s="3"/>
      <c r="N833" s="3"/>
    </row>
    <row r="834" spans="2:14" x14ac:dyDescent="0.25">
      <c r="B834" s="1"/>
      <c r="C834" s="7"/>
      <c r="D834" s="114"/>
      <c r="E834" s="40"/>
      <c r="F834" s="40"/>
      <c r="G834" s="40"/>
      <c r="H834" s="58"/>
      <c r="I834" s="58"/>
      <c r="J834" s="58"/>
      <c r="K834" s="40"/>
      <c r="L834" s="58"/>
      <c r="M834" s="3"/>
      <c r="N834" s="3"/>
    </row>
    <row r="835" spans="2:14" x14ac:dyDescent="0.25">
      <c r="B835" s="1"/>
      <c r="C835" s="7"/>
      <c r="D835" s="114"/>
      <c r="E835" s="40"/>
      <c r="F835" s="40"/>
      <c r="G835" s="40"/>
      <c r="H835" s="58"/>
      <c r="I835" s="58"/>
      <c r="J835" s="58"/>
      <c r="K835" s="40"/>
      <c r="L835" s="58"/>
      <c r="M835" s="3"/>
      <c r="N835" s="3"/>
    </row>
    <row r="836" spans="2:14" x14ac:dyDescent="0.25">
      <c r="B836" s="1"/>
      <c r="C836" s="7"/>
      <c r="D836" s="114"/>
      <c r="E836" s="40"/>
      <c r="F836" s="40"/>
      <c r="G836" s="40"/>
      <c r="H836" s="58"/>
      <c r="I836" s="58"/>
      <c r="J836" s="58"/>
      <c r="K836" s="40"/>
      <c r="L836" s="58"/>
      <c r="M836" s="3"/>
      <c r="N836" s="3"/>
    </row>
    <row r="837" spans="2:14" x14ac:dyDescent="0.25">
      <c r="B837" s="1"/>
      <c r="C837" s="7"/>
      <c r="D837" s="114"/>
      <c r="E837" s="40"/>
      <c r="F837" s="40"/>
      <c r="G837" s="40"/>
      <c r="H837" s="58"/>
      <c r="I837" s="58"/>
      <c r="J837" s="58"/>
      <c r="K837" s="40"/>
      <c r="L837" s="58"/>
      <c r="M837" s="3"/>
      <c r="N837" s="3"/>
    </row>
    <row r="838" spans="2:14" x14ac:dyDescent="0.25">
      <c r="B838" s="1"/>
      <c r="C838" s="7"/>
      <c r="D838" s="114"/>
      <c r="E838" s="40"/>
      <c r="F838" s="40"/>
      <c r="G838" s="40"/>
      <c r="H838" s="58"/>
      <c r="I838" s="58"/>
      <c r="J838" s="58"/>
      <c r="K838" s="40"/>
      <c r="L838" s="58"/>
      <c r="M838" s="3"/>
      <c r="N838" s="3"/>
    </row>
    <row r="839" spans="2:14" x14ac:dyDescent="0.25">
      <c r="B839" s="1"/>
      <c r="C839" s="7"/>
      <c r="D839" s="114"/>
      <c r="E839" s="40"/>
      <c r="F839" s="40"/>
      <c r="G839" s="40"/>
      <c r="H839" s="58"/>
      <c r="I839" s="58"/>
      <c r="J839" s="58"/>
      <c r="K839" s="40"/>
      <c r="L839" s="58"/>
      <c r="M839" s="3"/>
      <c r="N839" s="3"/>
    </row>
    <row r="840" spans="2:14" x14ac:dyDescent="0.25">
      <c r="B840" s="1"/>
      <c r="C840" s="7"/>
      <c r="D840" s="114"/>
      <c r="E840" s="40"/>
      <c r="F840" s="40"/>
      <c r="G840" s="40"/>
      <c r="H840" s="58"/>
      <c r="I840" s="58"/>
      <c r="J840" s="58"/>
      <c r="K840" s="40"/>
      <c r="L840" s="58"/>
      <c r="M840" s="3"/>
      <c r="N840" s="3"/>
    </row>
    <row r="841" spans="2:14" x14ac:dyDescent="0.25">
      <c r="B841" s="1"/>
      <c r="C841" s="7"/>
      <c r="D841" s="114"/>
      <c r="E841" s="40"/>
      <c r="F841" s="40"/>
      <c r="G841" s="40"/>
      <c r="H841" s="58"/>
      <c r="I841" s="58"/>
      <c r="J841" s="58"/>
      <c r="K841" s="40"/>
      <c r="L841" s="58"/>
      <c r="M841" s="3"/>
      <c r="N841" s="3"/>
    </row>
    <row r="842" spans="2:14" x14ac:dyDescent="0.25">
      <c r="B842" s="1"/>
      <c r="C842" s="7"/>
      <c r="D842" s="114"/>
      <c r="E842" s="40"/>
      <c r="F842" s="40"/>
      <c r="G842" s="40"/>
      <c r="H842" s="58"/>
      <c r="I842" s="58"/>
      <c r="J842" s="58"/>
      <c r="K842" s="40"/>
      <c r="L842" s="58"/>
      <c r="M842" s="3"/>
      <c r="N842" s="3"/>
    </row>
    <row r="843" spans="2:14" x14ac:dyDescent="0.25">
      <c r="B843" s="1"/>
      <c r="C843" s="7"/>
      <c r="D843" s="114"/>
      <c r="E843" s="40"/>
      <c r="F843" s="40"/>
      <c r="G843" s="40"/>
      <c r="H843" s="58"/>
      <c r="I843" s="58"/>
      <c r="J843" s="58"/>
      <c r="K843" s="40"/>
      <c r="L843" s="58"/>
      <c r="M843" s="3"/>
      <c r="N843" s="3"/>
    </row>
    <row r="844" spans="2:14" x14ac:dyDescent="0.25">
      <c r="B844" s="1"/>
      <c r="C844" s="7"/>
      <c r="D844" s="114"/>
      <c r="E844" s="40"/>
      <c r="F844" s="40"/>
      <c r="G844" s="40"/>
      <c r="H844" s="58"/>
      <c r="I844" s="58"/>
      <c r="J844" s="58"/>
      <c r="K844" s="40"/>
      <c r="L844" s="58"/>
      <c r="M844" s="3"/>
      <c r="N844" s="3"/>
    </row>
    <row r="845" spans="2:14" x14ac:dyDescent="0.25">
      <c r="B845" s="1"/>
      <c r="C845" s="7"/>
      <c r="D845" s="114"/>
      <c r="E845" s="40"/>
      <c r="F845" s="40"/>
      <c r="G845" s="40"/>
      <c r="H845" s="58"/>
      <c r="I845" s="58"/>
      <c r="J845" s="58"/>
      <c r="K845" s="40"/>
      <c r="L845" s="58"/>
      <c r="M845" s="3"/>
      <c r="N845" s="3"/>
    </row>
    <row r="846" spans="2:14" x14ac:dyDescent="0.25">
      <c r="B846" s="1"/>
      <c r="C846" s="7"/>
      <c r="D846" s="114"/>
      <c r="E846" s="40"/>
      <c r="F846" s="40"/>
      <c r="G846" s="40"/>
      <c r="H846" s="58"/>
      <c r="I846" s="58"/>
      <c r="J846" s="58"/>
      <c r="K846" s="40"/>
      <c r="L846" s="58"/>
      <c r="M846" s="3"/>
      <c r="N846" s="3"/>
    </row>
    <row r="847" spans="2:14" x14ac:dyDescent="0.25">
      <c r="B847" s="1"/>
      <c r="C847" s="7"/>
      <c r="D847" s="114"/>
      <c r="E847" s="40"/>
      <c r="F847" s="40"/>
      <c r="G847" s="40"/>
      <c r="H847" s="58"/>
      <c r="I847" s="58"/>
      <c r="J847" s="58"/>
      <c r="K847" s="40"/>
      <c r="L847" s="58"/>
      <c r="M847" s="3"/>
      <c r="N847" s="3"/>
    </row>
    <row r="848" spans="2:14" x14ac:dyDescent="0.25">
      <c r="B848" s="1"/>
      <c r="C848" s="7"/>
      <c r="D848" s="114"/>
      <c r="E848" s="40"/>
      <c r="F848" s="40"/>
      <c r="G848" s="40"/>
      <c r="H848" s="58"/>
      <c r="I848" s="58"/>
      <c r="J848" s="58"/>
      <c r="K848" s="40"/>
      <c r="L848" s="58"/>
      <c r="M848" s="3"/>
      <c r="N848" s="3"/>
    </row>
    <row r="849" spans="2:14" x14ac:dyDescent="0.25">
      <c r="B849" s="1"/>
      <c r="C849" s="7"/>
      <c r="D849" s="114"/>
      <c r="E849" s="40"/>
      <c r="F849" s="40"/>
      <c r="G849" s="40"/>
      <c r="H849" s="58"/>
      <c r="I849" s="58"/>
      <c r="J849" s="58"/>
      <c r="K849" s="40"/>
      <c r="L849" s="58"/>
      <c r="M849" s="3"/>
      <c r="N849" s="3"/>
    </row>
    <row r="850" spans="2:14" x14ac:dyDescent="0.25">
      <c r="B850" s="1"/>
      <c r="C850" s="7"/>
      <c r="D850" s="114"/>
      <c r="E850" s="40"/>
      <c r="F850" s="40"/>
      <c r="G850" s="40"/>
      <c r="H850" s="58"/>
      <c r="I850" s="58"/>
      <c r="J850" s="58"/>
      <c r="K850" s="40"/>
      <c r="L850" s="58"/>
      <c r="M850" s="3"/>
      <c r="N850" s="3"/>
    </row>
    <row r="851" spans="2:14" x14ac:dyDescent="0.25">
      <c r="B851" s="1"/>
      <c r="C851" s="7"/>
      <c r="D851" s="114"/>
      <c r="E851" s="40"/>
      <c r="F851" s="40"/>
      <c r="G851" s="40"/>
      <c r="H851" s="58"/>
      <c r="I851" s="58"/>
      <c r="J851" s="58"/>
      <c r="K851" s="40"/>
      <c r="L851" s="58"/>
      <c r="M851" s="3"/>
      <c r="N851" s="3"/>
    </row>
    <row r="852" spans="2:14" x14ac:dyDescent="0.25">
      <c r="B852" s="1"/>
      <c r="C852" s="7"/>
      <c r="D852" s="114"/>
      <c r="E852" s="40"/>
      <c r="F852" s="40"/>
      <c r="G852" s="40"/>
      <c r="H852" s="58"/>
      <c r="I852" s="58"/>
      <c r="J852" s="58"/>
      <c r="K852" s="40"/>
      <c r="L852" s="58"/>
      <c r="M852" s="3"/>
      <c r="N852" s="3"/>
    </row>
    <row r="853" spans="2:14" x14ac:dyDescent="0.25">
      <c r="B853" s="1"/>
      <c r="C853" s="7"/>
      <c r="D853" s="114"/>
      <c r="E853" s="40"/>
      <c r="F853" s="40"/>
      <c r="G853" s="40"/>
      <c r="H853" s="58"/>
      <c r="I853" s="58"/>
      <c r="J853" s="58"/>
      <c r="K853" s="40"/>
      <c r="L853" s="58"/>
      <c r="M853" s="3"/>
      <c r="N853" s="3"/>
    </row>
    <row r="854" spans="2:14" x14ac:dyDescent="0.25">
      <c r="B854" s="1"/>
      <c r="C854" s="7"/>
      <c r="D854" s="114"/>
      <c r="E854" s="40"/>
      <c r="F854" s="40"/>
      <c r="G854" s="40"/>
      <c r="H854" s="58"/>
      <c r="I854" s="58"/>
      <c r="J854" s="58"/>
      <c r="K854" s="40"/>
      <c r="L854" s="58"/>
      <c r="M854" s="3"/>
      <c r="N854" s="3"/>
    </row>
    <row r="855" spans="2:14" x14ac:dyDescent="0.25">
      <c r="B855" s="1"/>
      <c r="C855" s="7"/>
      <c r="D855" s="114"/>
      <c r="E855" s="40"/>
      <c r="F855" s="40"/>
      <c r="G855" s="40"/>
      <c r="H855" s="58"/>
      <c r="I855" s="58"/>
      <c r="J855" s="58"/>
      <c r="K855" s="40"/>
      <c r="L855" s="58"/>
      <c r="M855" s="3"/>
      <c r="N855" s="3"/>
    </row>
    <row r="856" spans="2:14" x14ac:dyDescent="0.25">
      <c r="B856" s="1"/>
      <c r="C856" s="7"/>
      <c r="D856" s="114"/>
      <c r="E856" s="40"/>
      <c r="F856" s="40"/>
      <c r="G856" s="40"/>
      <c r="H856" s="58"/>
      <c r="I856" s="58"/>
      <c r="J856" s="58"/>
      <c r="K856" s="40"/>
      <c r="L856" s="58"/>
      <c r="M856" s="3"/>
      <c r="N856" s="3"/>
    </row>
    <row r="857" spans="2:14" x14ac:dyDescent="0.25">
      <c r="B857" s="1"/>
      <c r="C857" s="7"/>
      <c r="D857" s="114"/>
      <c r="E857" s="40"/>
      <c r="F857" s="40"/>
      <c r="G857" s="40"/>
      <c r="H857" s="58"/>
      <c r="I857" s="58"/>
      <c r="J857" s="58"/>
      <c r="K857" s="40"/>
      <c r="L857" s="58"/>
      <c r="M857" s="3"/>
      <c r="N857" s="3"/>
    </row>
    <row r="858" spans="2:14" x14ac:dyDescent="0.25">
      <c r="B858" s="1"/>
      <c r="C858" s="7"/>
      <c r="D858" s="114"/>
      <c r="E858" s="40"/>
      <c r="F858" s="40"/>
      <c r="G858" s="40"/>
      <c r="H858" s="58"/>
      <c r="I858" s="58"/>
      <c r="J858" s="58"/>
      <c r="K858" s="40"/>
      <c r="L858" s="58"/>
      <c r="M858" s="3"/>
      <c r="N858" s="3"/>
    </row>
    <row r="859" spans="2:14" x14ac:dyDescent="0.25">
      <c r="B859" s="1"/>
      <c r="C859" s="7"/>
      <c r="D859" s="114"/>
      <c r="E859" s="40"/>
      <c r="F859" s="40"/>
      <c r="G859" s="40"/>
      <c r="H859" s="58"/>
      <c r="I859" s="58"/>
      <c r="J859" s="58"/>
      <c r="K859" s="40"/>
      <c r="L859" s="58"/>
      <c r="M859" s="3"/>
      <c r="N859" s="3"/>
    </row>
    <row r="860" spans="2:14" x14ac:dyDescent="0.25">
      <c r="B860" s="1"/>
      <c r="C860" s="7"/>
      <c r="D860" s="114"/>
      <c r="E860" s="40"/>
      <c r="F860" s="40"/>
      <c r="G860" s="40"/>
      <c r="H860" s="58"/>
      <c r="I860" s="58"/>
      <c r="J860" s="58"/>
      <c r="K860" s="40"/>
      <c r="L860" s="58"/>
      <c r="M860" s="3"/>
      <c r="N860" s="3"/>
    </row>
    <row r="861" spans="2:14" x14ac:dyDescent="0.25">
      <c r="B861" s="1"/>
      <c r="C861" s="7"/>
      <c r="D861" s="114"/>
      <c r="E861" s="40"/>
      <c r="F861" s="40"/>
      <c r="G861" s="40"/>
      <c r="H861" s="58"/>
      <c r="I861" s="58"/>
      <c r="J861" s="58"/>
      <c r="K861" s="40"/>
      <c r="L861" s="58"/>
      <c r="M861" s="3"/>
      <c r="N861" s="3"/>
    </row>
    <row r="862" spans="2:14" x14ac:dyDescent="0.25">
      <c r="B862" s="1"/>
      <c r="C862" s="7"/>
      <c r="D862" s="114"/>
      <c r="E862" s="40"/>
      <c r="F862" s="40"/>
      <c r="G862" s="40"/>
      <c r="H862" s="58"/>
      <c r="I862" s="58"/>
      <c r="J862" s="58"/>
      <c r="K862" s="40"/>
      <c r="L862" s="58"/>
      <c r="M862" s="3"/>
      <c r="N862" s="3"/>
    </row>
    <row r="863" spans="2:14" x14ac:dyDescent="0.25">
      <c r="B863" s="1"/>
      <c r="C863" s="7"/>
      <c r="D863" s="114"/>
      <c r="E863" s="40"/>
      <c r="F863" s="40"/>
      <c r="G863" s="40"/>
      <c r="H863" s="58"/>
      <c r="I863" s="58"/>
      <c r="J863" s="58"/>
      <c r="K863" s="40"/>
      <c r="L863" s="58"/>
      <c r="M863" s="3"/>
      <c r="N863" s="3"/>
    </row>
    <row r="864" spans="2:14" x14ac:dyDescent="0.25">
      <c r="B864" s="1"/>
      <c r="C864" s="7"/>
      <c r="D864" s="114"/>
      <c r="E864" s="40"/>
      <c r="F864" s="40"/>
      <c r="G864" s="40"/>
      <c r="H864" s="58"/>
      <c r="I864" s="58"/>
      <c r="J864" s="58"/>
      <c r="K864" s="40"/>
      <c r="L864" s="58"/>
      <c r="M864" s="3"/>
      <c r="N864" s="3"/>
    </row>
    <row r="865" spans="2:14" x14ac:dyDescent="0.25">
      <c r="B865" s="1"/>
      <c r="C865" s="7"/>
      <c r="D865" s="114"/>
      <c r="E865" s="40"/>
      <c r="F865" s="40"/>
      <c r="G865" s="40"/>
      <c r="H865" s="58"/>
      <c r="I865" s="58"/>
      <c r="J865" s="58"/>
      <c r="K865" s="40"/>
      <c r="L865" s="58"/>
      <c r="M865" s="3"/>
      <c r="N865" s="3"/>
    </row>
    <row r="866" spans="2:14" x14ac:dyDescent="0.25">
      <c r="B866" s="1"/>
      <c r="C866" s="7"/>
      <c r="D866" s="114"/>
      <c r="E866" s="40"/>
      <c r="F866" s="40"/>
      <c r="G866" s="40"/>
      <c r="H866" s="58"/>
      <c r="I866" s="58"/>
      <c r="J866" s="58"/>
      <c r="K866" s="40"/>
      <c r="L866" s="58"/>
      <c r="M866" s="3"/>
      <c r="N866" s="3"/>
    </row>
    <row r="867" spans="2:14" x14ac:dyDescent="0.25">
      <c r="B867" s="1"/>
      <c r="C867" s="7"/>
      <c r="D867" s="114"/>
      <c r="E867" s="40"/>
      <c r="F867" s="40"/>
      <c r="G867" s="40"/>
      <c r="H867" s="58"/>
      <c r="I867" s="58"/>
      <c r="J867" s="58"/>
      <c r="K867" s="40"/>
      <c r="L867" s="58"/>
      <c r="M867" s="3"/>
      <c r="N867" s="3"/>
    </row>
    <row r="868" spans="2:14" x14ac:dyDescent="0.25">
      <c r="B868" s="1"/>
      <c r="C868" s="7"/>
      <c r="D868" s="114"/>
      <c r="E868" s="40"/>
      <c r="F868" s="40"/>
      <c r="G868" s="40"/>
      <c r="H868" s="58"/>
      <c r="I868" s="58"/>
      <c r="J868" s="58"/>
      <c r="K868" s="40"/>
      <c r="L868" s="58"/>
      <c r="M868" s="3"/>
      <c r="N868" s="3"/>
    </row>
    <row r="869" spans="2:14" x14ac:dyDescent="0.25">
      <c r="B869" s="1"/>
      <c r="C869" s="7"/>
      <c r="D869" s="114"/>
      <c r="E869" s="40"/>
      <c r="F869" s="40"/>
      <c r="G869" s="40"/>
      <c r="H869" s="58"/>
      <c r="I869" s="58"/>
      <c r="J869" s="58"/>
      <c r="K869" s="40"/>
      <c r="L869" s="58"/>
      <c r="M869" s="3"/>
      <c r="N869" s="3"/>
    </row>
    <row r="870" spans="2:14" x14ac:dyDescent="0.25">
      <c r="B870" s="1"/>
      <c r="C870" s="7"/>
      <c r="D870" s="114"/>
      <c r="E870" s="40"/>
      <c r="F870" s="40"/>
      <c r="G870" s="40"/>
      <c r="H870" s="58"/>
      <c r="I870" s="58"/>
      <c r="J870" s="58"/>
      <c r="K870" s="40"/>
      <c r="L870" s="58"/>
      <c r="M870" s="3"/>
      <c r="N870" s="3"/>
    </row>
    <row r="871" spans="2:14" x14ac:dyDescent="0.25">
      <c r="B871" s="1"/>
      <c r="C871" s="7"/>
      <c r="D871" s="114"/>
      <c r="E871" s="40"/>
      <c r="F871" s="40"/>
      <c r="G871" s="40"/>
      <c r="H871" s="58"/>
      <c r="I871" s="58"/>
      <c r="J871" s="58"/>
      <c r="K871" s="40"/>
      <c r="L871" s="58"/>
      <c r="M871" s="3"/>
      <c r="N871" s="3"/>
    </row>
    <row r="872" spans="2:14" x14ac:dyDescent="0.25">
      <c r="B872" s="1"/>
      <c r="C872" s="7"/>
      <c r="D872" s="114"/>
      <c r="E872" s="40"/>
      <c r="F872" s="40"/>
      <c r="G872" s="40"/>
      <c r="H872" s="58"/>
      <c r="I872" s="58"/>
      <c r="J872" s="58"/>
      <c r="K872" s="40"/>
      <c r="L872" s="58"/>
      <c r="M872" s="3"/>
      <c r="N872" s="3"/>
    </row>
    <row r="873" spans="2:14" x14ac:dyDescent="0.25">
      <c r="B873" s="1"/>
      <c r="C873" s="7"/>
      <c r="D873" s="114"/>
      <c r="E873" s="40"/>
      <c r="F873" s="40"/>
      <c r="G873" s="40"/>
      <c r="H873" s="58"/>
      <c r="I873" s="58"/>
      <c r="J873" s="58"/>
      <c r="K873" s="40"/>
      <c r="L873" s="58"/>
      <c r="M873" s="3"/>
      <c r="N873" s="3"/>
    </row>
    <row r="874" spans="2:14" x14ac:dyDescent="0.25">
      <c r="B874" s="1"/>
      <c r="C874" s="7"/>
      <c r="D874" s="114"/>
      <c r="E874" s="40"/>
      <c r="F874" s="40"/>
      <c r="G874" s="40"/>
      <c r="H874" s="58"/>
      <c r="I874" s="58"/>
      <c r="J874" s="58"/>
      <c r="K874" s="40"/>
      <c r="L874" s="58"/>
      <c r="M874" s="3"/>
      <c r="N874" s="3"/>
    </row>
    <row r="875" spans="2:14" x14ac:dyDescent="0.25">
      <c r="B875" s="1"/>
      <c r="C875" s="7"/>
      <c r="D875" s="114"/>
      <c r="E875" s="40"/>
      <c r="F875" s="40"/>
      <c r="G875" s="40"/>
      <c r="H875" s="58"/>
      <c r="I875" s="58"/>
      <c r="J875" s="58"/>
      <c r="K875" s="40"/>
      <c r="L875" s="58"/>
      <c r="M875" s="3"/>
      <c r="N875" s="3"/>
    </row>
    <row r="876" spans="2:14" x14ac:dyDescent="0.25">
      <c r="B876" s="1"/>
      <c r="C876" s="7"/>
      <c r="D876" s="114"/>
      <c r="E876" s="40"/>
      <c r="F876" s="40"/>
      <c r="G876" s="40"/>
      <c r="H876" s="58"/>
      <c r="I876" s="58"/>
      <c r="J876" s="58"/>
      <c r="K876" s="40"/>
      <c r="L876" s="58"/>
      <c r="M876" s="3"/>
      <c r="N876" s="3"/>
    </row>
    <row r="877" spans="2:14" x14ac:dyDescent="0.25">
      <c r="B877" s="1"/>
      <c r="C877" s="7"/>
      <c r="D877" s="114"/>
      <c r="E877" s="40"/>
      <c r="F877" s="40"/>
      <c r="G877" s="40"/>
      <c r="H877" s="58"/>
      <c r="I877" s="58"/>
      <c r="J877" s="58"/>
      <c r="K877" s="40"/>
      <c r="L877" s="58"/>
      <c r="M877" s="3"/>
      <c r="N877" s="3"/>
    </row>
    <row r="878" spans="2:14" x14ac:dyDescent="0.25">
      <c r="B878" s="1"/>
      <c r="C878" s="7"/>
      <c r="D878" s="114"/>
      <c r="E878" s="40"/>
      <c r="F878" s="40"/>
      <c r="G878" s="40"/>
      <c r="H878" s="58"/>
      <c r="I878" s="58"/>
      <c r="J878" s="58"/>
      <c r="K878" s="40"/>
      <c r="L878" s="58"/>
      <c r="M878" s="3"/>
      <c r="N878" s="3"/>
    </row>
    <row r="879" spans="2:14" x14ac:dyDescent="0.25">
      <c r="B879" s="1"/>
      <c r="C879" s="7"/>
      <c r="D879" s="114"/>
      <c r="E879" s="40"/>
      <c r="F879" s="40"/>
      <c r="G879" s="40"/>
      <c r="H879" s="58"/>
      <c r="I879" s="58"/>
      <c r="J879" s="58"/>
      <c r="K879" s="40"/>
      <c r="L879" s="58"/>
      <c r="M879" s="3"/>
      <c r="N879" s="3"/>
    </row>
    <row r="880" spans="2:14" x14ac:dyDescent="0.25">
      <c r="B880" s="1"/>
      <c r="C880" s="7"/>
      <c r="D880" s="114"/>
      <c r="E880" s="40"/>
      <c r="F880" s="40"/>
      <c r="G880" s="40"/>
      <c r="H880" s="58"/>
      <c r="I880" s="58"/>
      <c r="J880" s="58"/>
      <c r="K880" s="40"/>
      <c r="L880" s="58"/>
      <c r="M880" s="3"/>
      <c r="N880" s="3"/>
    </row>
    <row r="881" spans="2:14" x14ac:dyDescent="0.25">
      <c r="B881" s="1"/>
      <c r="C881" s="7"/>
      <c r="D881" s="114"/>
      <c r="E881" s="40"/>
      <c r="F881" s="40"/>
      <c r="G881" s="40"/>
      <c r="H881" s="58"/>
      <c r="I881" s="58"/>
      <c r="J881" s="58"/>
      <c r="K881" s="40"/>
      <c r="L881" s="58"/>
      <c r="M881" s="3"/>
      <c r="N881" s="3"/>
    </row>
    <row r="882" spans="2:14" x14ac:dyDescent="0.25">
      <c r="B882" s="1"/>
      <c r="C882" s="7"/>
      <c r="D882" s="114"/>
      <c r="E882" s="40"/>
      <c r="F882" s="40"/>
      <c r="G882" s="40"/>
      <c r="H882" s="58"/>
      <c r="I882" s="58"/>
      <c r="J882" s="58"/>
      <c r="K882" s="40"/>
      <c r="L882" s="58"/>
      <c r="M882" s="3"/>
      <c r="N882" s="3"/>
    </row>
    <row r="883" spans="2:14" x14ac:dyDescent="0.25">
      <c r="B883" s="1"/>
      <c r="C883" s="7"/>
      <c r="D883" s="114"/>
      <c r="E883" s="40"/>
      <c r="F883" s="40"/>
      <c r="G883" s="40"/>
      <c r="H883" s="58"/>
      <c r="I883" s="58"/>
      <c r="J883" s="58"/>
      <c r="K883" s="40"/>
      <c r="L883" s="58"/>
      <c r="M883" s="3"/>
      <c r="N883" s="3"/>
    </row>
    <row r="884" spans="2:14" x14ac:dyDescent="0.25">
      <c r="B884" s="1"/>
      <c r="C884" s="7"/>
      <c r="D884" s="114"/>
      <c r="E884" s="40"/>
      <c r="F884" s="40"/>
      <c r="G884" s="40"/>
      <c r="H884" s="58"/>
      <c r="I884" s="58"/>
      <c r="J884" s="58"/>
      <c r="K884" s="40"/>
      <c r="L884" s="58"/>
      <c r="M884" s="3"/>
      <c r="N884" s="3"/>
    </row>
    <row r="885" spans="2:14" x14ac:dyDescent="0.25">
      <c r="B885" s="1"/>
      <c r="C885" s="7"/>
      <c r="D885" s="114"/>
      <c r="E885" s="40"/>
      <c r="F885" s="40"/>
      <c r="G885" s="40"/>
      <c r="H885" s="58"/>
      <c r="I885" s="58"/>
      <c r="J885" s="58"/>
      <c r="K885" s="40"/>
      <c r="L885" s="58"/>
      <c r="M885" s="3"/>
      <c r="N885" s="3"/>
    </row>
    <row r="886" spans="2:14" x14ac:dyDescent="0.25">
      <c r="B886" s="1"/>
      <c r="C886" s="7"/>
      <c r="D886" s="114"/>
      <c r="E886" s="40"/>
      <c r="F886" s="40"/>
      <c r="G886" s="40"/>
      <c r="H886" s="58"/>
      <c r="I886" s="58"/>
      <c r="J886" s="58"/>
      <c r="K886" s="40"/>
      <c r="L886" s="58"/>
      <c r="M886" s="3"/>
      <c r="N886" s="3"/>
    </row>
    <row r="887" spans="2:14" x14ac:dyDescent="0.25">
      <c r="B887" s="1"/>
      <c r="C887" s="7"/>
      <c r="D887" s="114"/>
      <c r="E887" s="40"/>
      <c r="F887" s="40"/>
      <c r="G887" s="40"/>
      <c r="H887" s="58"/>
      <c r="I887" s="58"/>
      <c r="J887" s="58"/>
      <c r="K887" s="40"/>
      <c r="L887" s="58"/>
      <c r="M887" s="3"/>
      <c r="N887" s="3"/>
    </row>
    <row r="888" spans="2:14" x14ac:dyDescent="0.25">
      <c r="B888" s="1"/>
      <c r="C888" s="7"/>
      <c r="D888" s="114"/>
      <c r="E888" s="40"/>
      <c r="F888" s="40"/>
      <c r="G888" s="40"/>
      <c r="H888" s="58"/>
      <c r="I888" s="58"/>
      <c r="J888" s="58"/>
      <c r="K888" s="40"/>
      <c r="L888" s="58"/>
      <c r="M888" s="3"/>
      <c r="N888" s="3"/>
    </row>
    <row r="889" spans="2:14" x14ac:dyDescent="0.25">
      <c r="B889" s="1"/>
      <c r="C889" s="7"/>
      <c r="D889" s="114"/>
      <c r="E889" s="40"/>
      <c r="F889" s="40"/>
      <c r="G889" s="40"/>
      <c r="H889" s="58"/>
      <c r="I889" s="58"/>
      <c r="J889" s="58"/>
      <c r="K889" s="40"/>
      <c r="L889" s="58"/>
      <c r="M889" s="3"/>
      <c r="N889" s="3"/>
    </row>
    <row r="890" spans="2:14" x14ac:dyDescent="0.25">
      <c r="B890" s="1"/>
      <c r="C890" s="7"/>
      <c r="D890" s="114"/>
      <c r="E890" s="40"/>
      <c r="F890" s="40"/>
      <c r="G890" s="40"/>
      <c r="H890" s="58"/>
      <c r="I890" s="58"/>
      <c r="J890" s="58"/>
      <c r="K890" s="40"/>
      <c r="L890" s="58"/>
      <c r="M890" s="3"/>
      <c r="N890" s="3"/>
    </row>
    <row r="891" spans="2:14" x14ac:dyDescent="0.25">
      <c r="B891" s="1"/>
      <c r="C891" s="7"/>
      <c r="D891" s="114"/>
      <c r="E891" s="40"/>
      <c r="F891" s="40"/>
      <c r="G891" s="40"/>
      <c r="H891" s="58"/>
      <c r="I891" s="58"/>
      <c r="J891" s="58"/>
      <c r="K891" s="40"/>
      <c r="L891" s="58"/>
      <c r="M891" s="3"/>
      <c r="N891" s="3"/>
    </row>
    <row r="892" spans="2:14" x14ac:dyDescent="0.25">
      <c r="B892" s="1"/>
      <c r="C892" s="7"/>
      <c r="D892" s="114"/>
      <c r="E892" s="40"/>
      <c r="F892" s="40"/>
      <c r="G892" s="40"/>
      <c r="H892" s="58"/>
      <c r="I892" s="58"/>
      <c r="J892" s="58"/>
      <c r="K892" s="40"/>
      <c r="L892" s="58"/>
      <c r="M892" s="3"/>
      <c r="N892" s="3"/>
    </row>
    <row r="893" spans="2:14" x14ac:dyDescent="0.25">
      <c r="B893" s="1"/>
      <c r="C893" s="7"/>
      <c r="D893" s="114"/>
      <c r="E893" s="40"/>
      <c r="F893" s="40"/>
      <c r="G893" s="40"/>
      <c r="H893" s="58"/>
      <c r="I893" s="58"/>
      <c r="J893" s="58"/>
      <c r="K893" s="40"/>
      <c r="L893" s="58"/>
      <c r="M893" s="3"/>
      <c r="N893" s="3"/>
    </row>
    <row r="894" spans="2:14" x14ac:dyDescent="0.25">
      <c r="B894" s="1"/>
      <c r="C894" s="7"/>
      <c r="D894" s="114"/>
      <c r="E894" s="40"/>
      <c r="F894" s="40"/>
      <c r="G894" s="40"/>
      <c r="H894" s="58"/>
      <c r="I894" s="58"/>
      <c r="J894" s="58"/>
      <c r="K894" s="40"/>
      <c r="L894" s="58"/>
      <c r="M894" s="3"/>
      <c r="N894" s="3"/>
    </row>
    <row r="895" spans="2:14" x14ac:dyDescent="0.25">
      <c r="B895" s="1"/>
      <c r="C895" s="7"/>
      <c r="D895" s="114"/>
      <c r="E895" s="40"/>
      <c r="F895" s="40"/>
      <c r="G895" s="40"/>
      <c r="H895" s="58"/>
      <c r="I895" s="58"/>
      <c r="J895" s="58"/>
      <c r="K895" s="40"/>
      <c r="L895" s="58"/>
      <c r="M895" s="3"/>
      <c r="N895" s="3"/>
    </row>
    <row r="896" spans="2:14" x14ac:dyDescent="0.25">
      <c r="B896" s="1"/>
      <c r="C896" s="7"/>
      <c r="D896" s="114"/>
      <c r="E896" s="40"/>
      <c r="F896" s="40"/>
      <c r="G896" s="40"/>
      <c r="H896" s="58"/>
      <c r="I896" s="58"/>
      <c r="J896" s="58"/>
      <c r="K896" s="40"/>
      <c r="L896" s="58"/>
      <c r="M896" s="3"/>
      <c r="N896" s="3"/>
    </row>
    <row r="897" spans="2:14" x14ac:dyDescent="0.25">
      <c r="B897" s="1"/>
      <c r="C897" s="7"/>
      <c r="D897" s="114"/>
      <c r="E897" s="40"/>
      <c r="F897" s="40"/>
      <c r="G897" s="40"/>
      <c r="H897" s="58"/>
      <c r="I897" s="58"/>
      <c r="J897" s="58"/>
      <c r="K897" s="40"/>
      <c r="L897" s="58"/>
      <c r="M897" s="3"/>
      <c r="N897" s="3"/>
    </row>
    <row r="898" spans="2:14" x14ac:dyDescent="0.25">
      <c r="B898" s="1"/>
      <c r="C898" s="7"/>
      <c r="D898" s="114"/>
      <c r="E898" s="40"/>
      <c r="F898" s="40"/>
      <c r="G898" s="40"/>
      <c r="H898" s="58"/>
      <c r="I898" s="58"/>
      <c r="J898" s="58"/>
      <c r="K898" s="40"/>
      <c r="L898" s="58"/>
      <c r="M898" s="3"/>
      <c r="N898" s="3"/>
    </row>
    <row r="899" spans="2:14" x14ac:dyDescent="0.25">
      <c r="B899" s="1"/>
      <c r="C899" s="7"/>
      <c r="D899" s="114"/>
      <c r="E899" s="40"/>
      <c r="F899" s="40"/>
      <c r="G899" s="40"/>
      <c r="H899" s="58"/>
      <c r="I899" s="58"/>
      <c r="J899" s="58"/>
      <c r="K899" s="40"/>
      <c r="L899" s="58"/>
      <c r="M899" s="3"/>
      <c r="N899" s="3"/>
    </row>
    <row r="900" spans="2:14" x14ac:dyDescent="0.25">
      <c r="B900" s="1"/>
      <c r="C900" s="7"/>
      <c r="D900" s="114"/>
      <c r="E900" s="40"/>
      <c r="F900" s="40"/>
      <c r="G900" s="40"/>
      <c r="H900" s="58"/>
      <c r="I900" s="58"/>
      <c r="J900" s="58"/>
      <c r="K900" s="40"/>
      <c r="L900" s="58"/>
      <c r="M900" s="3"/>
      <c r="N900" s="3"/>
    </row>
    <row r="901" spans="2:14" x14ac:dyDescent="0.25">
      <c r="B901" s="1"/>
      <c r="C901" s="7"/>
      <c r="D901" s="114"/>
      <c r="E901" s="40"/>
      <c r="F901" s="40"/>
      <c r="G901" s="40"/>
      <c r="H901" s="58"/>
      <c r="I901" s="58"/>
      <c r="J901" s="58"/>
      <c r="K901" s="40"/>
      <c r="L901" s="58"/>
      <c r="M901" s="3"/>
      <c r="N901" s="3"/>
    </row>
    <row r="902" spans="2:14" x14ac:dyDescent="0.25">
      <c r="B902" s="1"/>
      <c r="C902" s="7"/>
      <c r="D902" s="114"/>
      <c r="E902" s="40"/>
      <c r="F902" s="40"/>
      <c r="G902" s="40"/>
      <c r="H902" s="58"/>
      <c r="I902" s="58"/>
      <c r="J902" s="58"/>
      <c r="K902" s="40"/>
      <c r="L902" s="58"/>
      <c r="M902" s="3"/>
      <c r="N902" s="3"/>
    </row>
    <row r="903" spans="2:14" x14ac:dyDescent="0.25">
      <c r="B903" s="1"/>
      <c r="C903" s="7"/>
      <c r="D903" s="114"/>
      <c r="E903" s="40"/>
      <c r="F903" s="40"/>
      <c r="G903" s="40"/>
      <c r="H903" s="58"/>
      <c r="I903" s="58"/>
      <c r="J903" s="58"/>
      <c r="K903" s="40"/>
      <c r="L903" s="58"/>
      <c r="M903" s="3"/>
      <c r="N903" s="3"/>
    </row>
    <row r="904" spans="2:14" x14ac:dyDescent="0.25">
      <c r="B904" s="1"/>
      <c r="C904" s="7"/>
      <c r="D904" s="114"/>
      <c r="E904" s="40"/>
      <c r="F904" s="40"/>
      <c r="G904" s="40"/>
      <c r="H904" s="58"/>
      <c r="I904" s="58"/>
      <c r="J904" s="58"/>
      <c r="K904" s="40"/>
      <c r="L904" s="58"/>
      <c r="M904" s="3"/>
      <c r="N904" s="3"/>
    </row>
    <row r="905" spans="2:14" x14ac:dyDescent="0.25">
      <c r="B905" s="1"/>
      <c r="C905" s="7"/>
      <c r="D905" s="114"/>
      <c r="E905" s="40"/>
      <c r="F905" s="40"/>
      <c r="G905" s="40"/>
      <c r="H905" s="58"/>
      <c r="I905" s="58"/>
      <c r="J905" s="58"/>
      <c r="K905" s="40"/>
      <c r="L905" s="58"/>
      <c r="M905" s="3"/>
      <c r="N905" s="3"/>
    </row>
    <row r="906" spans="2:14" x14ac:dyDescent="0.25">
      <c r="B906" s="1"/>
      <c r="C906" s="7"/>
      <c r="D906" s="114"/>
      <c r="E906" s="40"/>
      <c r="F906" s="40"/>
      <c r="G906" s="40"/>
      <c r="H906" s="58"/>
      <c r="I906" s="58"/>
      <c r="J906" s="58"/>
      <c r="K906" s="40"/>
      <c r="L906" s="58"/>
      <c r="M906" s="3"/>
      <c r="N906" s="3"/>
    </row>
    <row r="907" spans="2:14" x14ac:dyDescent="0.25">
      <c r="B907" s="1"/>
      <c r="C907" s="7"/>
      <c r="D907" s="114"/>
      <c r="E907" s="40"/>
      <c r="F907" s="40"/>
      <c r="G907" s="40"/>
      <c r="H907" s="58"/>
      <c r="I907" s="58"/>
      <c r="J907" s="58"/>
      <c r="K907" s="40"/>
      <c r="L907" s="58"/>
      <c r="M907" s="3"/>
      <c r="N907" s="3"/>
    </row>
    <row r="908" spans="2:14" x14ac:dyDescent="0.25">
      <c r="B908" s="1"/>
      <c r="C908" s="7"/>
      <c r="D908" s="114"/>
      <c r="E908" s="40"/>
      <c r="F908" s="40"/>
      <c r="G908" s="40"/>
      <c r="H908" s="58"/>
      <c r="I908" s="58"/>
      <c r="J908" s="58"/>
      <c r="K908" s="40"/>
      <c r="L908" s="58"/>
      <c r="M908" s="3"/>
      <c r="N908" s="3"/>
    </row>
    <row r="909" spans="2:14" x14ac:dyDescent="0.25">
      <c r="B909" s="1"/>
      <c r="C909" s="7"/>
      <c r="D909" s="114"/>
      <c r="E909" s="40"/>
      <c r="F909" s="40"/>
      <c r="G909" s="40"/>
      <c r="H909" s="58"/>
      <c r="I909" s="58"/>
      <c r="J909" s="58"/>
      <c r="K909" s="40"/>
      <c r="L909" s="58"/>
      <c r="M909" s="3"/>
      <c r="N909" s="3"/>
    </row>
    <row r="910" spans="2:14" x14ac:dyDescent="0.25">
      <c r="B910" s="1"/>
      <c r="C910" s="7"/>
      <c r="D910" s="114"/>
      <c r="E910" s="40"/>
      <c r="F910" s="40"/>
      <c r="G910" s="40"/>
      <c r="H910" s="58"/>
      <c r="I910" s="58"/>
      <c r="J910" s="58"/>
      <c r="K910" s="40"/>
      <c r="L910" s="58"/>
      <c r="M910" s="3"/>
      <c r="N910" s="3"/>
    </row>
    <row r="911" spans="2:14" x14ac:dyDescent="0.25">
      <c r="B911" s="1"/>
      <c r="C911" s="7"/>
      <c r="D911" s="114"/>
      <c r="E911" s="40"/>
      <c r="F911" s="40"/>
      <c r="G911" s="40"/>
      <c r="H911" s="58"/>
      <c r="I911" s="58"/>
      <c r="J911" s="58"/>
      <c r="K911" s="40"/>
      <c r="L911" s="58"/>
      <c r="M911" s="3"/>
      <c r="N911" s="3"/>
    </row>
    <row r="912" spans="2:14" x14ac:dyDescent="0.25">
      <c r="B912" s="1"/>
      <c r="C912" s="7"/>
      <c r="D912" s="114"/>
      <c r="E912" s="40"/>
      <c r="F912" s="40"/>
      <c r="G912" s="40"/>
      <c r="H912" s="58"/>
      <c r="I912" s="58"/>
      <c r="J912" s="58"/>
      <c r="K912" s="40"/>
      <c r="L912" s="58"/>
      <c r="M912" s="3"/>
      <c r="N912" s="3"/>
    </row>
    <row r="913" spans="2:14" x14ac:dyDescent="0.25">
      <c r="B913" s="1"/>
      <c r="C913" s="7"/>
      <c r="D913" s="114"/>
      <c r="E913" s="40"/>
      <c r="F913" s="40"/>
      <c r="G913" s="40"/>
      <c r="H913" s="58"/>
      <c r="I913" s="58"/>
      <c r="J913" s="58"/>
      <c r="K913" s="40"/>
      <c r="L913" s="58"/>
      <c r="M913" s="3"/>
      <c r="N913" s="3"/>
    </row>
    <row r="914" spans="2:14" x14ac:dyDescent="0.25">
      <c r="B914" s="1"/>
      <c r="C914" s="7"/>
      <c r="D914" s="114"/>
      <c r="E914" s="40"/>
      <c r="F914" s="40"/>
      <c r="G914" s="40"/>
      <c r="H914" s="58"/>
      <c r="I914" s="58"/>
      <c r="J914" s="58"/>
      <c r="K914" s="40"/>
      <c r="L914" s="58"/>
      <c r="M914" s="3"/>
      <c r="N914" s="3"/>
    </row>
    <row r="915" spans="2:14" x14ac:dyDescent="0.25">
      <c r="B915" s="1"/>
      <c r="C915" s="7"/>
      <c r="D915" s="114"/>
      <c r="E915" s="40"/>
      <c r="F915" s="40"/>
      <c r="G915" s="40"/>
      <c r="H915" s="58"/>
      <c r="I915" s="58"/>
      <c r="J915" s="58"/>
      <c r="K915" s="40"/>
      <c r="L915" s="58"/>
      <c r="M915" s="3"/>
      <c r="N915" s="3"/>
    </row>
    <row r="916" spans="2:14" x14ac:dyDescent="0.25">
      <c r="B916" s="1"/>
      <c r="C916" s="7"/>
      <c r="D916" s="114"/>
      <c r="E916" s="40"/>
      <c r="F916" s="40"/>
      <c r="G916" s="40"/>
      <c r="H916" s="58"/>
      <c r="I916" s="58"/>
      <c r="J916" s="58"/>
      <c r="K916" s="40"/>
      <c r="L916" s="58"/>
      <c r="M916" s="3"/>
      <c r="N916" s="3"/>
    </row>
    <row r="917" spans="2:14" x14ac:dyDescent="0.25">
      <c r="B917" s="1"/>
      <c r="C917" s="7"/>
      <c r="D917" s="114"/>
      <c r="E917" s="40"/>
      <c r="F917" s="40"/>
      <c r="G917" s="40"/>
      <c r="H917" s="58"/>
      <c r="I917" s="58"/>
      <c r="J917" s="58"/>
      <c r="K917" s="40"/>
      <c r="L917" s="58"/>
      <c r="M917" s="3"/>
      <c r="N917" s="3"/>
    </row>
    <row r="918" spans="2:14" x14ac:dyDescent="0.25">
      <c r="B918" s="1"/>
      <c r="C918" s="7"/>
      <c r="D918" s="114"/>
      <c r="E918" s="40"/>
      <c r="F918" s="40"/>
      <c r="G918" s="40"/>
      <c r="H918" s="58"/>
      <c r="I918" s="58"/>
      <c r="J918" s="58"/>
      <c r="K918" s="40"/>
      <c r="L918" s="58"/>
      <c r="M918" s="3"/>
      <c r="N918" s="3"/>
    </row>
    <row r="919" spans="2:14" x14ac:dyDescent="0.25">
      <c r="B919" s="1"/>
      <c r="C919" s="7"/>
      <c r="D919" s="114"/>
      <c r="E919" s="40"/>
      <c r="F919" s="40"/>
      <c r="G919" s="40"/>
      <c r="H919" s="58"/>
      <c r="I919" s="58"/>
      <c r="J919" s="58"/>
      <c r="K919" s="40"/>
      <c r="L919" s="58"/>
      <c r="M919" s="3"/>
      <c r="N919" s="3"/>
    </row>
    <row r="920" spans="2:14" x14ac:dyDescent="0.25">
      <c r="B920" s="1"/>
      <c r="C920" s="7"/>
      <c r="D920" s="114"/>
      <c r="E920" s="40"/>
      <c r="F920" s="40"/>
      <c r="G920" s="40"/>
      <c r="H920" s="58"/>
      <c r="I920" s="58"/>
      <c r="J920" s="58"/>
      <c r="K920" s="40"/>
      <c r="L920" s="58"/>
      <c r="M920" s="3"/>
      <c r="N920" s="3"/>
    </row>
    <row r="921" spans="2:14" x14ac:dyDescent="0.25">
      <c r="B921" s="1"/>
      <c r="C921" s="7"/>
      <c r="D921" s="114"/>
      <c r="E921" s="40"/>
      <c r="F921" s="40"/>
      <c r="G921" s="40"/>
      <c r="H921" s="58"/>
      <c r="I921" s="58"/>
      <c r="J921" s="58"/>
      <c r="K921" s="40"/>
      <c r="L921" s="58"/>
      <c r="M921" s="3"/>
      <c r="N921" s="3"/>
    </row>
    <row r="922" spans="2:14" x14ac:dyDescent="0.25">
      <c r="B922" s="1"/>
      <c r="C922" s="7"/>
      <c r="D922" s="114"/>
      <c r="E922" s="40"/>
      <c r="F922" s="40"/>
      <c r="G922" s="40"/>
      <c r="H922" s="58"/>
      <c r="I922" s="58"/>
      <c r="J922" s="58"/>
      <c r="K922" s="40"/>
      <c r="L922" s="58"/>
      <c r="M922" s="3"/>
      <c r="N922" s="3"/>
    </row>
    <row r="923" spans="2:14" x14ac:dyDescent="0.25">
      <c r="B923" s="1"/>
      <c r="C923" s="7"/>
      <c r="D923" s="114"/>
      <c r="E923" s="40"/>
      <c r="F923" s="40"/>
      <c r="G923" s="40"/>
      <c r="H923" s="58"/>
      <c r="I923" s="58"/>
      <c r="J923" s="58"/>
      <c r="K923" s="40"/>
      <c r="L923" s="58"/>
      <c r="M923" s="3"/>
      <c r="N923" s="3"/>
    </row>
    <row r="924" spans="2:14" ht="15" customHeight="1" x14ac:dyDescent="0.25">
      <c r="L924" s="58"/>
      <c r="M924" s="3"/>
      <c r="N924" s="3"/>
    </row>
    <row r="925" spans="2:14" ht="15" customHeight="1" x14ac:dyDescent="0.25">
      <c r="L925" s="58"/>
      <c r="M925" s="3"/>
      <c r="N925" s="3"/>
    </row>
    <row r="926" spans="2:14" ht="15" customHeight="1" x14ac:dyDescent="0.25">
      <c r="L926" s="58"/>
      <c r="M926" s="3"/>
      <c r="N926" s="3"/>
    </row>
    <row r="927" spans="2:14" ht="15" customHeight="1" x14ac:dyDescent="0.25">
      <c r="L927" s="58"/>
      <c r="M927" s="3"/>
      <c r="N927" s="3"/>
    </row>
    <row r="928" spans="2:14" ht="15" customHeight="1" x14ac:dyDescent="0.25">
      <c r="L928" s="58"/>
      <c r="M928" s="3"/>
      <c r="N928" s="3"/>
    </row>
    <row r="929" spans="12:14" ht="15" customHeight="1" x14ac:dyDescent="0.25">
      <c r="L929" s="58"/>
      <c r="M929" s="3"/>
      <c r="N929" s="3"/>
    </row>
    <row r="930" spans="12:14" ht="15" customHeight="1" x14ac:dyDescent="0.25">
      <c r="L930" s="58"/>
      <c r="M930" s="3"/>
      <c r="N930" s="3"/>
    </row>
    <row r="931" spans="12:14" ht="15" customHeight="1" x14ac:dyDescent="0.25">
      <c r="L931" s="58"/>
      <c r="M931" s="3"/>
      <c r="N931" s="3"/>
    </row>
    <row r="932" spans="12:14" ht="15" customHeight="1" x14ac:dyDescent="0.25">
      <c r="L932" s="58"/>
      <c r="M932" s="3"/>
      <c r="N932" s="3"/>
    </row>
    <row r="933" spans="12:14" ht="15" customHeight="1" x14ac:dyDescent="0.25">
      <c r="L933" s="58"/>
      <c r="M933" s="3"/>
      <c r="N933" s="3"/>
    </row>
    <row r="934" spans="12:14" ht="15" customHeight="1" x14ac:dyDescent="0.25">
      <c r="L934" s="58"/>
      <c r="M934" s="3"/>
      <c r="N934" s="3"/>
    </row>
    <row r="935" spans="12:14" ht="15" customHeight="1" x14ac:dyDescent="0.25">
      <c r="L935" s="58"/>
      <c r="M935" s="3"/>
      <c r="N935" s="3"/>
    </row>
    <row r="936" spans="12:14" ht="15" customHeight="1" x14ac:dyDescent="0.25">
      <c r="L936" s="58"/>
      <c r="M936" s="3"/>
      <c r="N936" s="3"/>
    </row>
    <row r="937" spans="12:14" ht="15" customHeight="1" x14ac:dyDescent="0.25">
      <c r="L937" s="58"/>
      <c r="M937" s="3"/>
      <c r="N937" s="3"/>
    </row>
    <row r="938" spans="12:14" ht="15" customHeight="1" x14ac:dyDescent="0.25">
      <c r="L938" s="58"/>
      <c r="M938" s="3"/>
      <c r="N938" s="3"/>
    </row>
    <row r="939" spans="12:14" ht="15" customHeight="1" x14ac:dyDescent="0.25">
      <c r="L939" s="58"/>
      <c r="M939" s="3"/>
      <c r="N939" s="3"/>
    </row>
    <row r="940" spans="12:14" ht="15" customHeight="1" x14ac:dyDescent="0.25">
      <c r="L940" s="58"/>
      <c r="M940" s="3"/>
      <c r="N940" s="3"/>
    </row>
    <row r="941" spans="12:14" ht="15" customHeight="1" x14ac:dyDescent="0.25">
      <c r="L941" s="58"/>
      <c r="M941" s="3"/>
      <c r="N941" s="3"/>
    </row>
    <row r="942" spans="12:14" ht="15" customHeight="1" x14ac:dyDescent="0.25">
      <c r="L942" s="58"/>
      <c r="M942" s="3"/>
      <c r="N942" s="3"/>
    </row>
    <row r="943" spans="12:14" ht="15" customHeight="1" x14ac:dyDescent="0.25">
      <c r="L943" s="58"/>
      <c r="M943" s="3"/>
      <c r="N943" s="3"/>
    </row>
    <row r="944" spans="12:14" ht="15" customHeight="1" x14ac:dyDescent="0.25">
      <c r="L944" s="58"/>
      <c r="M944" s="3"/>
      <c r="N944" s="3"/>
    </row>
    <row r="945" spans="12:14" ht="15" customHeight="1" x14ac:dyDescent="0.25">
      <c r="L945" s="58"/>
      <c r="M945" s="3"/>
      <c r="N945" s="3"/>
    </row>
    <row r="946" spans="12:14" ht="15" customHeight="1" x14ac:dyDescent="0.25">
      <c r="L946" s="58"/>
      <c r="M946" s="3"/>
      <c r="N946" s="3"/>
    </row>
    <row r="947" spans="12:14" ht="15" customHeight="1" x14ac:dyDescent="0.25">
      <c r="L947" s="58"/>
      <c r="M947" s="3"/>
      <c r="N947" s="3"/>
    </row>
    <row r="948" spans="12:14" ht="15" customHeight="1" x14ac:dyDescent="0.25">
      <c r="L948" s="58"/>
      <c r="M948" s="3"/>
      <c r="N948" s="3"/>
    </row>
    <row r="949" spans="12:14" ht="15" customHeight="1" x14ac:dyDescent="0.25">
      <c r="L949" s="58"/>
      <c r="M949" s="3"/>
      <c r="N949" s="3"/>
    </row>
    <row r="950" spans="12:14" ht="15" customHeight="1" x14ac:dyDescent="0.25">
      <c r="L950" s="58"/>
      <c r="M950" s="3"/>
      <c r="N950" s="3"/>
    </row>
    <row r="951" spans="12:14" ht="15" customHeight="1" x14ac:dyDescent="0.25">
      <c r="L951" s="58"/>
      <c r="M951" s="3"/>
      <c r="N951" s="3"/>
    </row>
    <row r="952" spans="12:14" ht="15" customHeight="1" x14ac:dyDescent="0.25">
      <c r="L952" s="58"/>
      <c r="M952" s="3"/>
      <c r="N952" s="3"/>
    </row>
    <row r="953" spans="12:14" ht="15" customHeight="1" x14ac:dyDescent="0.25">
      <c r="L953" s="58"/>
      <c r="M953" s="3"/>
      <c r="N953" s="3"/>
    </row>
    <row r="954" spans="12:14" ht="15" customHeight="1" x14ac:dyDescent="0.25">
      <c r="L954" s="58"/>
      <c r="M954" s="3"/>
      <c r="N954" s="3"/>
    </row>
    <row r="955" spans="12:14" ht="15" customHeight="1" x14ac:dyDescent="0.25">
      <c r="L955" s="58"/>
      <c r="M955" s="3"/>
      <c r="N955" s="3"/>
    </row>
    <row r="956" spans="12:14" ht="15" customHeight="1" x14ac:dyDescent="0.25">
      <c r="L956" s="58"/>
      <c r="M956" s="3"/>
      <c r="N956" s="3"/>
    </row>
    <row r="957" spans="12:14" ht="15" customHeight="1" x14ac:dyDescent="0.25">
      <c r="L957" s="58"/>
      <c r="M957" s="3"/>
      <c r="N957" s="3"/>
    </row>
    <row r="958" spans="12:14" ht="15" customHeight="1" x14ac:dyDescent="0.25">
      <c r="L958" s="58"/>
      <c r="M958" s="3"/>
      <c r="N958" s="3"/>
    </row>
    <row r="959" spans="12:14" ht="15" customHeight="1" x14ac:dyDescent="0.25">
      <c r="L959" s="58"/>
      <c r="M959" s="3"/>
      <c r="N959" s="3"/>
    </row>
    <row r="960" spans="12:14" ht="15" customHeight="1" x14ac:dyDescent="0.25">
      <c r="L960" s="58"/>
      <c r="M960" s="3"/>
      <c r="N960" s="3"/>
    </row>
    <row r="961" spans="12:14" ht="15" customHeight="1" x14ac:dyDescent="0.25">
      <c r="L961" s="58"/>
      <c r="M961" s="3"/>
      <c r="N961" s="3"/>
    </row>
    <row r="962" spans="12:14" ht="15" customHeight="1" x14ac:dyDescent="0.25">
      <c r="L962" s="58"/>
      <c r="M962" s="3"/>
      <c r="N962" s="3"/>
    </row>
    <row r="963" spans="12:14" ht="15" customHeight="1" x14ac:dyDescent="0.25">
      <c r="L963" s="58"/>
      <c r="M963" s="3"/>
      <c r="N963" s="3"/>
    </row>
    <row r="964" spans="12:14" ht="15" customHeight="1" x14ac:dyDescent="0.25">
      <c r="L964" s="58"/>
      <c r="M964" s="3"/>
      <c r="N964" s="3"/>
    </row>
    <row r="965" spans="12:14" ht="15" customHeight="1" x14ac:dyDescent="0.25">
      <c r="L965" s="58"/>
      <c r="M965" s="3"/>
      <c r="N965" s="3"/>
    </row>
    <row r="966" spans="12:14" ht="15" customHeight="1" x14ac:dyDescent="0.25">
      <c r="L966" s="58"/>
      <c r="M966" s="3"/>
      <c r="N966" s="3"/>
    </row>
    <row r="967" spans="12:14" ht="15" customHeight="1" x14ac:dyDescent="0.25">
      <c r="L967" s="58"/>
      <c r="M967" s="3"/>
      <c r="N967" s="3"/>
    </row>
    <row r="968" spans="12:14" ht="15" customHeight="1" x14ac:dyDescent="0.25">
      <c r="L968" s="58"/>
      <c r="M968" s="3"/>
      <c r="N968" s="3"/>
    </row>
    <row r="969" spans="12:14" ht="15" customHeight="1" x14ac:dyDescent="0.25">
      <c r="L969" s="58"/>
      <c r="M969" s="3"/>
      <c r="N969" s="3"/>
    </row>
    <row r="970" spans="12:14" ht="15" customHeight="1" x14ac:dyDescent="0.25">
      <c r="L970" s="58"/>
      <c r="M970" s="3"/>
      <c r="N970" s="3"/>
    </row>
    <row r="971" spans="12:14" ht="15" customHeight="1" x14ac:dyDescent="0.25">
      <c r="L971" s="58"/>
      <c r="M971" s="3"/>
      <c r="N971" s="3"/>
    </row>
    <row r="972" spans="12:14" ht="15" customHeight="1" x14ac:dyDescent="0.25">
      <c r="L972" s="58"/>
      <c r="M972" s="3"/>
      <c r="N972" s="3"/>
    </row>
    <row r="973" spans="12:14" ht="15" customHeight="1" x14ac:dyDescent="0.25">
      <c r="L973" s="58"/>
      <c r="M973" s="3"/>
      <c r="N973" s="3"/>
    </row>
    <row r="974" spans="12:14" ht="15" customHeight="1" x14ac:dyDescent="0.25">
      <c r="L974" s="58"/>
      <c r="M974" s="3"/>
      <c r="N974" s="3"/>
    </row>
    <row r="975" spans="12:14" ht="15" customHeight="1" x14ac:dyDescent="0.25">
      <c r="L975" s="58"/>
      <c r="M975" s="3"/>
      <c r="N975" s="3"/>
    </row>
    <row r="976" spans="12:14" ht="15" customHeight="1" x14ac:dyDescent="0.25">
      <c r="L976" s="58"/>
      <c r="M976" s="3"/>
      <c r="N976" s="3"/>
    </row>
    <row r="977" spans="12:14" ht="15" customHeight="1" x14ac:dyDescent="0.25">
      <c r="L977" s="58"/>
      <c r="M977" s="3"/>
      <c r="N977" s="3"/>
    </row>
    <row r="978" spans="12:14" ht="15" customHeight="1" x14ac:dyDescent="0.25">
      <c r="L978" s="58"/>
      <c r="M978" s="3"/>
      <c r="N978" s="3"/>
    </row>
    <row r="979" spans="12:14" ht="15" customHeight="1" x14ac:dyDescent="0.25">
      <c r="L979" s="58"/>
      <c r="M979" s="3"/>
      <c r="N979" s="3"/>
    </row>
    <row r="980" spans="12:14" ht="15" customHeight="1" x14ac:dyDescent="0.25">
      <c r="L980" s="58"/>
      <c r="M980" s="3"/>
      <c r="N980" s="3"/>
    </row>
    <row r="981" spans="12:14" ht="15" customHeight="1" x14ac:dyDescent="0.25">
      <c r="L981" s="58"/>
      <c r="M981" s="3"/>
      <c r="N981" s="3"/>
    </row>
    <row r="982" spans="12:14" ht="15" customHeight="1" x14ac:dyDescent="0.25">
      <c r="L982" s="58"/>
      <c r="M982" s="3"/>
      <c r="N982" s="3"/>
    </row>
    <row r="983" spans="12:14" ht="15" customHeight="1" x14ac:dyDescent="0.25">
      <c r="L983" s="58"/>
      <c r="M983" s="3"/>
      <c r="N983" s="3"/>
    </row>
    <row r="984" spans="12:14" ht="15" customHeight="1" x14ac:dyDescent="0.25">
      <c r="L984" s="58"/>
      <c r="M984" s="3"/>
      <c r="N984" s="3"/>
    </row>
    <row r="985" spans="12:14" ht="15" customHeight="1" x14ac:dyDescent="0.25">
      <c r="L985" s="58"/>
      <c r="M985" s="3"/>
      <c r="N985" s="3"/>
    </row>
    <row r="986" spans="12:14" ht="15" customHeight="1" x14ac:dyDescent="0.25">
      <c r="L986" s="58"/>
      <c r="M986" s="3"/>
      <c r="N986" s="3"/>
    </row>
    <row r="987" spans="12:14" ht="15" customHeight="1" x14ac:dyDescent="0.25">
      <c r="L987" s="58"/>
      <c r="M987" s="3"/>
      <c r="N987" s="3"/>
    </row>
    <row r="988" spans="12:14" ht="15" customHeight="1" x14ac:dyDescent="0.25">
      <c r="L988" s="58"/>
      <c r="M988" s="3"/>
      <c r="N988" s="3"/>
    </row>
    <row r="989" spans="12:14" ht="15" customHeight="1" x14ac:dyDescent="0.25">
      <c r="L989" s="58"/>
      <c r="M989" s="3"/>
      <c r="N989" s="3"/>
    </row>
    <row r="990" spans="12:14" ht="15" customHeight="1" x14ac:dyDescent="0.25">
      <c r="L990" s="58"/>
      <c r="M990" s="3"/>
      <c r="N990" s="3"/>
    </row>
    <row r="991" spans="12:14" ht="15" customHeight="1" x14ac:dyDescent="0.25">
      <c r="L991" s="58"/>
      <c r="M991" s="3"/>
      <c r="N991" s="3"/>
    </row>
    <row r="992" spans="12:14" ht="15" customHeight="1" x14ac:dyDescent="0.25">
      <c r="L992" s="58"/>
      <c r="M992" s="3"/>
      <c r="N992" s="3"/>
    </row>
    <row r="993" spans="12:14" ht="15" customHeight="1" x14ac:dyDescent="0.25">
      <c r="L993" s="58"/>
      <c r="M993" s="3"/>
      <c r="N993" s="3"/>
    </row>
    <row r="994" spans="12:14" ht="15" customHeight="1" x14ac:dyDescent="0.25">
      <c r="L994" s="58"/>
      <c r="M994" s="3"/>
      <c r="N994" s="3"/>
    </row>
    <row r="995" spans="12:14" ht="15" customHeight="1" x14ac:dyDescent="0.25">
      <c r="L995" s="58"/>
      <c r="M995" s="3"/>
      <c r="N995" s="3"/>
    </row>
    <row r="996" spans="12:14" ht="15" customHeight="1" x14ac:dyDescent="0.25">
      <c r="L996" s="58"/>
      <c r="M996" s="3"/>
      <c r="N996" s="3"/>
    </row>
    <row r="997" spans="12:14" ht="15" customHeight="1" x14ac:dyDescent="0.25">
      <c r="L997" s="58"/>
      <c r="M997" s="3"/>
      <c r="N997" s="3"/>
    </row>
    <row r="998" spans="12:14" ht="15" customHeight="1" x14ac:dyDescent="0.25">
      <c r="L998" s="58"/>
      <c r="M998" s="3"/>
      <c r="N998" s="3"/>
    </row>
    <row r="999" spans="12:14" ht="15" customHeight="1" x14ac:dyDescent="0.25">
      <c r="L999" s="58"/>
      <c r="M999" s="3"/>
      <c r="N999" s="3"/>
    </row>
    <row r="1000" spans="12:14" ht="15" customHeight="1" x14ac:dyDescent="0.25">
      <c r="L1000" s="58"/>
      <c r="M1000" s="3"/>
      <c r="N1000" s="3"/>
    </row>
    <row r="1001" spans="12:14" ht="15" customHeight="1" x14ac:dyDescent="0.25">
      <c r="L1001" s="58"/>
      <c r="M1001" s="3"/>
      <c r="N1001" s="3"/>
    </row>
    <row r="1002" spans="12:14" ht="15" customHeight="1" x14ac:dyDescent="0.25">
      <c r="L1002" s="58"/>
      <c r="M1002" s="3"/>
      <c r="N1002" s="3"/>
    </row>
    <row r="1003" spans="12:14" ht="15" customHeight="1" x14ac:dyDescent="0.25">
      <c r="L1003" s="58"/>
      <c r="M1003" s="3"/>
      <c r="N1003" s="3"/>
    </row>
    <row r="1004" spans="12:14" ht="15" customHeight="1" x14ac:dyDescent="0.25">
      <c r="L1004" s="58"/>
      <c r="M1004" s="3"/>
      <c r="N1004" s="3"/>
    </row>
    <row r="1005" spans="12:14" ht="15" customHeight="1" x14ac:dyDescent="0.25">
      <c r="L1005" s="58"/>
      <c r="M1005" s="3"/>
      <c r="N1005" s="3"/>
    </row>
    <row r="1006" spans="12:14" ht="15" customHeight="1" x14ac:dyDescent="0.25">
      <c r="L1006" s="58"/>
      <c r="M1006" s="3"/>
      <c r="N1006" s="3"/>
    </row>
    <row r="1007" spans="12:14" ht="15" customHeight="1" x14ac:dyDescent="0.25">
      <c r="L1007" s="58"/>
      <c r="M1007" s="3"/>
      <c r="N1007" s="3"/>
    </row>
    <row r="1008" spans="12:14" ht="15" customHeight="1" x14ac:dyDescent="0.25">
      <c r="L1008" s="58"/>
      <c r="M1008" s="3"/>
      <c r="N1008" s="3"/>
    </row>
    <row r="1009" spans="12:14" ht="15" customHeight="1" x14ac:dyDescent="0.25">
      <c r="L1009" s="58"/>
      <c r="M1009" s="3"/>
      <c r="N1009" s="3"/>
    </row>
    <row r="1010" spans="12:14" ht="15" customHeight="1" x14ac:dyDescent="0.25">
      <c r="L1010" s="58"/>
      <c r="M1010" s="3"/>
      <c r="N1010" s="3"/>
    </row>
    <row r="1011" spans="12:14" ht="15" customHeight="1" x14ac:dyDescent="0.25">
      <c r="L1011" s="58"/>
      <c r="M1011" s="3"/>
      <c r="N1011" s="3"/>
    </row>
    <row r="1012" spans="12:14" ht="15" customHeight="1" x14ac:dyDescent="0.25">
      <c r="L1012" s="58"/>
      <c r="M1012" s="3"/>
      <c r="N1012" s="3"/>
    </row>
    <row r="1013" spans="12:14" ht="15" customHeight="1" x14ac:dyDescent="0.25">
      <c r="L1013" s="58"/>
      <c r="M1013" s="3"/>
      <c r="N1013" s="3"/>
    </row>
    <row r="1014" spans="12:14" ht="15" customHeight="1" x14ac:dyDescent="0.25">
      <c r="L1014" s="58"/>
      <c r="M1014" s="3"/>
      <c r="N1014" s="3"/>
    </row>
    <row r="1015" spans="12:14" ht="15" customHeight="1" x14ac:dyDescent="0.25">
      <c r="L1015" s="58"/>
      <c r="M1015" s="3"/>
      <c r="N1015" s="3"/>
    </row>
    <row r="1016" spans="12:14" ht="15" customHeight="1" x14ac:dyDescent="0.25">
      <c r="L1016" s="58"/>
      <c r="M1016" s="3"/>
      <c r="N1016" s="3"/>
    </row>
    <row r="1017" spans="12:14" ht="15" customHeight="1" x14ac:dyDescent="0.25">
      <c r="L1017" s="58"/>
      <c r="M1017" s="3"/>
      <c r="N1017" s="3"/>
    </row>
    <row r="1018" spans="12:14" ht="15" customHeight="1" x14ac:dyDescent="0.25">
      <c r="L1018" s="58"/>
      <c r="M1018" s="3"/>
      <c r="N1018" s="3"/>
    </row>
    <row r="1019" spans="12:14" ht="15" customHeight="1" x14ac:dyDescent="0.25">
      <c r="L1019" s="58"/>
      <c r="M1019" s="3"/>
      <c r="N1019" s="3"/>
    </row>
    <row r="1020" spans="12:14" ht="15" customHeight="1" x14ac:dyDescent="0.25">
      <c r="L1020" s="58"/>
      <c r="M1020" s="3"/>
      <c r="N1020" s="3"/>
    </row>
    <row r="1021" spans="12:14" ht="15" customHeight="1" x14ac:dyDescent="0.25">
      <c r="L1021" s="58"/>
      <c r="M1021" s="3"/>
      <c r="N1021" s="3"/>
    </row>
    <row r="1022" spans="12:14" ht="15" customHeight="1" x14ac:dyDescent="0.25">
      <c r="L1022" s="58"/>
      <c r="M1022" s="3"/>
      <c r="N1022" s="3"/>
    </row>
    <row r="1023" spans="12:14" ht="15" customHeight="1" x14ac:dyDescent="0.25">
      <c r="L1023" s="58"/>
      <c r="M1023" s="3"/>
      <c r="N1023" s="3"/>
    </row>
    <row r="1024" spans="12:14" ht="15" customHeight="1" x14ac:dyDescent="0.25">
      <c r="L1024" s="58"/>
      <c r="M1024" s="3"/>
      <c r="N1024" s="3"/>
    </row>
    <row r="1025" spans="12:14" ht="15" customHeight="1" x14ac:dyDescent="0.25">
      <c r="L1025" s="58"/>
      <c r="M1025" s="3"/>
      <c r="N1025" s="3"/>
    </row>
    <row r="1026" spans="12:14" ht="15" customHeight="1" x14ac:dyDescent="0.25">
      <c r="L1026" s="58"/>
      <c r="M1026" s="3"/>
      <c r="N1026" s="3"/>
    </row>
    <row r="1027" spans="12:14" ht="15" customHeight="1" x14ac:dyDescent="0.25">
      <c r="L1027" s="58"/>
      <c r="M1027" s="3"/>
      <c r="N1027" s="3"/>
    </row>
    <row r="1028" spans="12:14" ht="15" customHeight="1" x14ac:dyDescent="0.25">
      <c r="L1028" s="58"/>
      <c r="M1028" s="3"/>
      <c r="N1028" s="3"/>
    </row>
    <row r="1029" spans="12:14" ht="15" customHeight="1" x14ac:dyDescent="0.25">
      <c r="L1029" s="58"/>
      <c r="M1029" s="3"/>
      <c r="N1029" s="3"/>
    </row>
    <row r="1030" spans="12:14" ht="15" customHeight="1" x14ac:dyDescent="0.25">
      <c r="L1030" s="58"/>
      <c r="M1030" s="3"/>
      <c r="N1030" s="3"/>
    </row>
    <row r="1031" spans="12:14" ht="15" customHeight="1" x14ac:dyDescent="0.25">
      <c r="L1031" s="58"/>
      <c r="M1031" s="3"/>
      <c r="N1031" s="3"/>
    </row>
    <row r="1032" spans="12:14" ht="15" customHeight="1" x14ac:dyDescent="0.25">
      <c r="L1032" s="58"/>
      <c r="M1032" s="3"/>
      <c r="N1032" s="3"/>
    </row>
    <row r="1033" spans="12:14" ht="15" customHeight="1" x14ac:dyDescent="0.25">
      <c r="L1033" s="58"/>
      <c r="M1033" s="3"/>
      <c r="N1033" s="3"/>
    </row>
    <row r="1034" spans="12:14" ht="15" customHeight="1" x14ac:dyDescent="0.25">
      <c r="L1034" s="58"/>
      <c r="M1034" s="3"/>
      <c r="N1034" s="3"/>
    </row>
    <row r="1035" spans="12:14" ht="15" customHeight="1" x14ac:dyDescent="0.25">
      <c r="L1035" s="58"/>
      <c r="M1035" s="3"/>
      <c r="N1035" s="3"/>
    </row>
    <row r="1036" spans="12:14" ht="15" customHeight="1" x14ac:dyDescent="0.25">
      <c r="L1036" s="58"/>
      <c r="M1036" s="3"/>
      <c r="N1036" s="3"/>
    </row>
    <row r="1037" spans="12:14" ht="15" customHeight="1" x14ac:dyDescent="0.25">
      <c r="L1037" s="58"/>
      <c r="M1037" s="3"/>
      <c r="N1037" s="3"/>
    </row>
    <row r="1038" spans="12:14" ht="15" customHeight="1" x14ac:dyDescent="0.25">
      <c r="L1038" s="58"/>
      <c r="M1038" s="3"/>
      <c r="N1038" s="3"/>
    </row>
    <row r="1039" spans="12:14" ht="15" customHeight="1" x14ac:dyDescent="0.25">
      <c r="L1039" s="58"/>
      <c r="M1039" s="3"/>
      <c r="N1039" s="3"/>
    </row>
    <row r="1040" spans="12:14" ht="15" customHeight="1" x14ac:dyDescent="0.25">
      <c r="L1040" s="58"/>
      <c r="M1040" s="3"/>
      <c r="N1040" s="3"/>
    </row>
    <row r="1041" spans="12:14" ht="15" customHeight="1" x14ac:dyDescent="0.25">
      <c r="L1041" s="58"/>
      <c r="M1041" s="3"/>
      <c r="N1041" s="3"/>
    </row>
    <row r="1042" spans="12:14" ht="15" customHeight="1" x14ac:dyDescent="0.25">
      <c r="L1042" s="58"/>
      <c r="M1042" s="3"/>
      <c r="N1042" s="3"/>
    </row>
    <row r="1043" spans="12:14" ht="15" customHeight="1" x14ac:dyDescent="0.25">
      <c r="L1043" s="58"/>
      <c r="M1043" s="3"/>
      <c r="N1043" s="3"/>
    </row>
    <row r="1044" spans="12:14" ht="15" customHeight="1" x14ac:dyDescent="0.25">
      <c r="L1044" s="58"/>
      <c r="M1044" s="3"/>
      <c r="N1044" s="3"/>
    </row>
    <row r="1045" spans="12:14" ht="15" customHeight="1" x14ac:dyDescent="0.25">
      <c r="L1045" s="58"/>
      <c r="M1045" s="3"/>
      <c r="N1045" s="3"/>
    </row>
    <row r="1046" spans="12:14" ht="15" customHeight="1" x14ac:dyDescent="0.25">
      <c r="L1046" s="58"/>
      <c r="M1046" s="3"/>
      <c r="N1046" s="3"/>
    </row>
    <row r="1047" spans="12:14" ht="15" customHeight="1" x14ac:dyDescent="0.25">
      <c r="L1047" s="58"/>
      <c r="M1047" s="3"/>
      <c r="N1047" s="3"/>
    </row>
    <row r="1048" spans="12:14" ht="15" customHeight="1" x14ac:dyDescent="0.25">
      <c r="L1048" s="58"/>
      <c r="M1048" s="3"/>
      <c r="N1048" s="3"/>
    </row>
    <row r="1049" spans="12:14" ht="15" customHeight="1" x14ac:dyDescent="0.25">
      <c r="L1049" s="58"/>
      <c r="M1049" s="3"/>
      <c r="N1049" s="3"/>
    </row>
    <row r="1050" spans="12:14" ht="15" customHeight="1" x14ac:dyDescent="0.25">
      <c r="L1050" s="58"/>
      <c r="M1050" s="3"/>
      <c r="N1050" s="3"/>
    </row>
    <row r="1051" spans="12:14" ht="15" customHeight="1" x14ac:dyDescent="0.25">
      <c r="L1051" s="58"/>
      <c r="M1051" s="3"/>
      <c r="N1051" s="3"/>
    </row>
    <row r="1052" spans="12:14" ht="15" customHeight="1" x14ac:dyDescent="0.25">
      <c r="L1052" s="58"/>
      <c r="M1052" s="3"/>
      <c r="N1052" s="3"/>
    </row>
    <row r="1053" spans="12:14" ht="15" customHeight="1" x14ac:dyDescent="0.25">
      <c r="L1053" s="58"/>
      <c r="M1053" s="3"/>
      <c r="N1053" s="3"/>
    </row>
    <row r="1054" spans="12:14" ht="15" customHeight="1" x14ac:dyDescent="0.25">
      <c r="L1054" s="58"/>
      <c r="M1054" s="3"/>
      <c r="N1054" s="3"/>
    </row>
    <row r="1055" spans="12:14" ht="15" customHeight="1" x14ac:dyDescent="0.25">
      <c r="L1055" s="58"/>
      <c r="M1055" s="3"/>
      <c r="N1055" s="3"/>
    </row>
    <row r="1056" spans="12:14" ht="15" customHeight="1" x14ac:dyDescent="0.25">
      <c r="L1056" s="58"/>
      <c r="M1056" s="3"/>
      <c r="N1056" s="3"/>
    </row>
    <row r="1057" spans="12:14" ht="15" customHeight="1" x14ac:dyDescent="0.25">
      <c r="L1057" s="58"/>
      <c r="M1057" s="3"/>
      <c r="N1057" s="3"/>
    </row>
    <row r="1058" spans="12:14" ht="15" customHeight="1" x14ac:dyDescent="0.25">
      <c r="L1058" s="58"/>
      <c r="M1058" s="3"/>
      <c r="N1058" s="3"/>
    </row>
    <row r="1059" spans="12:14" ht="15" customHeight="1" x14ac:dyDescent="0.25">
      <c r="L1059" s="58"/>
      <c r="M1059" s="3"/>
      <c r="N1059" s="3"/>
    </row>
    <row r="1060" spans="12:14" ht="15" customHeight="1" x14ac:dyDescent="0.25">
      <c r="L1060" s="58"/>
      <c r="M1060" s="3"/>
      <c r="N1060" s="3"/>
    </row>
    <row r="1061" spans="12:14" ht="15" customHeight="1" x14ac:dyDescent="0.25">
      <c r="L1061" s="58"/>
      <c r="M1061" s="3"/>
      <c r="N1061" s="3"/>
    </row>
    <row r="1062" spans="12:14" ht="15" customHeight="1" x14ac:dyDescent="0.25">
      <c r="L1062" s="58"/>
      <c r="M1062" s="3"/>
      <c r="N1062" s="3"/>
    </row>
    <row r="1063" spans="12:14" ht="15" customHeight="1" x14ac:dyDescent="0.25">
      <c r="L1063" s="58"/>
      <c r="M1063" s="3"/>
      <c r="N1063" s="3"/>
    </row>
    <row r="1064" spans="12:14" ht="15" customHeight="1" x14ac:dyDescent="0.25">
      <c r="L1064" s="58"/>
      <c r="M1064" s="3"/>
      <c r="N1064" s="3"/>
    </row>
    <row r="1065" spans="12:14" ht="15" customHeight="1" x14ac:dyDescent="0.25">
      <c r="L1065" s="58"/>
      <c r="M1065" s="3"/>
      <c r="N1065" s="3"/>
    </row>
    <row r="1066" spans="12:14" ht="15" customHeight="1" x14ac:dyDescent="0.25">
      <c r="L1066" s="58"/>
      <c r="M1066" s="3"/>
      <c r="N1066" s="3"/>
    </row>
    <row r="1067" spans="12:14" ht="15" customHeight="1" x14ac:dyDescent="0.25">
      <c r="L1067" s="58"/>
      <c r="M1067" s="3"/>
      <c r="N1067" s="3"/>
    </row>
    <row r="1068" spans="12:14" ht="15" customHeight="1" x14ac:dyDescent="0.25">
      <c r="L1068" s="58"/>
      <c r="M1068" s="3"/>
      <c r="N1068" s="3"/>
    </row>
    <row r="1069" spans="12:14" ht="15" customHeight="1" x14ac:dyDescent="0.25">
      <c r="L1069" s="58"/>
      <c r="M1069" s="3"/>
      <c r="N1069" s="3"/>
    </row>
    <row r="1070" spans="12:14" ht="15" customHeight="1" x14ac:dyDescent="0.25">
      <c r="L1070" s="58"/>
      <c r="M1070" s="3"/>
      <c r="N1070" s="3"/>
    </row>
    <row r="1071" spans="12:14" ht="15" customHeight="1" x14ac:dyDescent="0.25">
      <c r="L1071" s="58"/>
      <c r="M1071" s="3"/>
      <c r="N1071" s="3"/>
    </row>
    <row r="1072" spans="12:14" ht="15" customHeight="1" x14ac:dyDescent="0.25">
      <c r="L1072" s="58"/>
      <c r="M1072" s="3"/>
      <c r="N1072" s="3"/>
    </row>
    <row r="1073" spans="12:14" ht="15" customHeight="1" x14ac:dyDescent="0.25">
      <c r="L1073" s="58"/>
      <c r="M1073" s="3"/>
      <c r="N1073" s="3"/>
    </row>
    <row r="1074" spans="12:14" ht="15" customHeight="1" x14ac:dyDescent="0.25">
      <c r="L1074" s="58"/>
      <c r="M1074" s="3"/>
      <c r="N1074" s="3"/>
    </row>
    <row r="1075" spans="12:14" ht="15" customHeight="1" x14ac:dyDescent="0.25">
      <c r="L1075" s="58"/>
      <c r="M1075" s="3"/>
      <c r="N1075" s="3"/>
    </row>
    <row r="1076" spans="12:14" ht="15" customHeight="1" x14ac:dyDescent="0.25">
      <c r="L1076" s="58"/>
      <c r="M1076" s="3"/>
      <c r="N1076" s="3"/>
    </row>
    <row r="1077" spans="12:14" ht="15" customHeight="1" x14ac:dyDescent="0.25">
      <c r="L1077" s="58"/>
      <c r="M1077" s="3"/>
      <c r="N1077" s="3"/>
    </row>
    <row r="1078" spans="12:14" ht="15" customHeight="1" x14ac:dyDescent="0.25">
      <c r="L1078" s="58"/>
      <c r="M1078" s="3"/>
      <c r="N1078" s="3"/>
    </row>
    <row r="1079" spans="12:14" ht="15" customHeight="1" x14ac:dyDescent="0.25">
      <c r="L1079" s="58"/>
      <c r="M1079" s="3"/>
      <c r="N1079" s="3"/>
    </row>
    <row r="1080" spans="12:14" ht="15" customHeight="1" x14ac:dyDescent="0.25">
      <c r="L1080" s="58"/>
      <c r="M1080" s="3"/>
      <c r="N1080" s="3"/>
    </row>
    <row r="1081" spans="12:14" ht="15" customHeight="1" x14ac:dyDescent="0.25">
      <c r="L1081" s="58"/>
      <c r="M1081" s="3"/>
      <c r="N1081" s="3"/>
    </row>
    <row r="1082" spans="12:14" ht="15" customHeight="1" x14ac:dyDescent="0.25">
      <c r="L1082" s="58"/>
      <c r="M1082" s="3"/>
      <c r="N1082" s="3"/>
    </row>
    <row r="1083" spans="12:14" ht="15" customHeight="1" x14ac:dyDescent="0.25">
      <c r="L1083" s="58"/>
      <c r="M1083" s="3"/>
      <c r="N1083" s="3"/>
    </row>
    <row r="1084" spans="12:14" ht="15" customHeight="1" x14ac:dyDescent="0.25">
      <c r="L1084" s="58"/>
      <c r="M1084" s="3"/>
      <c r="N1084" s="3"/>
    </row>
    <row r="1085" spans="12:14" ht="15" customHeight="1" x14ac:dyDescent="0.25">
      <c r="L1085" s="58"/>
      <c r="M1085" s="3"/>
      <c r="N1085" s="3"/>
    </row>
    <row r="1086" spans="12:14" ht="15" customHeight="1" x14ac:dyDescent="0.25">
      <c r="L1086" s="58"/>
      <c r="M1086" s="3"/>
      <c r="N1086" s="3"/>
    </row>
    <row r="1087" spans="12:14" ht="15" customHeight="1" x14ac:dyDescent="0.25">
      <c r="L1087" s="58"/>
      <c r="M1087" s="3"/>
      <c r="N1087" s="3"/>
    </row>
    <row r="1088" spans="12:14" ht="15" customHeight="1" x14ac:dyDescent="0.25">
      <c r="L1088" s="58"/>
      <c r="M1088" s="3"/>
      <c r="N1088" s="3"/>
    </row>
    <row r="1089" spans="12:14" ht="15" customHeight="1" x14ac:dyDescent="0.25">
      <c r="L1089" s="58"/>
      <c r="M1089" s="3"/>
      <c r="N1089" s="3"/>
    </row>
    <row r="1090" spans="12:14" ht="15" customHeight="1" x14ac:dyDescent="0.25">
      <c r="L1090" s="58"/>
      <c r="M1090" s="3"/>
      <c r="N1090" s="3"/>
    </row>
    <row r="1091" spans="12:14" ht="15" customHeight="1" x14ac:dyDescent="0.25">
      <c r="L1091" s="58"/>
      <c r="M1091" s="3"/>
      <c r="N1091" s="3"/>
    </row>
    <row r="1092" spans="12:14" ht="15" customHeight="1" x14ac:dyDescent="0.25">
      <c r="L1092" s="58"/>
      <c r="M1092" s="3"/>
      <c r="N1092" s="3"/>
    </row>
    <row r="1093" spans="12:14" ht="15" customHeight="1" x14ac:dyDescent="0.25">
      <c r="L1093" s="58"/>
      <c r="M1093" s="3"/>
      <c r="N1093" s="3"/>
    </row>
    <row r="1094" spans="12:14" ht="15" customHeight="1" x14ac:dyDescent="0.25">
      <c r="L1094" s="58"/>
      <c r="M1094" s="3"/>
      <c r="N1094" s="3"/>
    </row>
    <row r="1095" spans="12:14" ht="15" customHeight="1" x14ac:dyDescent="0.25">
      <c r="L1095" s="58"/>
      <c r="M1095" s="3"/>
      <c r="N1095" s="3"/>
    </row>
    <row r="1096" spans="12:14" ht="15" customHeight="1" x14ac:dyDescent="0.25">
      <c r="L1096" s="58"/>
      <c r="M1096" s="3"/>
      <c r="N1096" s="3"/>
    </row>
    <row r="1097" spans="12:14" ht="15" customHeight="1" x14ac:dyDescent="0.25">
      <c r="L1097" s="58"/>
      <c r="M1097" s="3"/>
      <c r="N1097" s="3"/>
    </row>
    <row r="1098" spans="12:14" ht="15" customHeight="1" x14ac:dyDescent="0.25">
      <c r="L1098" s="58"/>
      <c r="M1098" s="3"/>
      <c r="N1098" s="3"/>
    </row>
    <row r="1099" spans="12:14" ht="15" customHeight="1" x14ac:dyDescent="0.25">
      <c r="L1099" s="58"/>
      <c r="M1099" s="3"/>
      <c r="N1099" s="3"/>
    </row>
    <row r="1100" spans="12:14" ht="15" customHeight="1" x14ac:dyDescent="0.25">
      <c r="L1100" s="58"/>
      <c r="M1100" s="3"/>
      <c r="N1100" s="3"/>
    </row>
    <row r="1101" spans="12:14" ht="15" customHeight="1" x14ac:dyDescent="0.25">
      <c r="L1101" s="58"/>
      <c r="M1101" s="3"/>
      <c r="N1101" s="3"/>
    </row>
    <row r="1102" spans="12:14" ht="15" customHeight="1" x14ac:dyDescent="0.25">
      <c r="L1102" s="58"/>
      <c r="M1102" s="3"/>
      <c r="N1102" s="3"/>
    </row>
    <row r="1103" spans="12:14" ht="15" customHeight="1" x14ac:dyDescent="0.25">
      <c r="L1103" s="58"/>
      <c r="M1103" s="3"/>
      <c r="N1103" s="3"/>
    </row>
    <row r="1104" spans="12:14" ht="15" customHeight="1" x14ac:dyDescent="0.25">
      <c r="L1104" s="58"/>
      <c r="M1104" s="3"/>
      <c r="N1104" s="3"/>
    </row>
    <row r="1105" spans="12:14" ht="15" customHeight="1" x14ac:dyDescent="0.25">
      <c r="L1105" s="58"/>
      <c r="M1105" s="3"/>
      <c r="N1105" s="3"/>
    </row>
    <row r="1106" spans="12:14" ht="15" customHeight="1" x14ac:dyDescent="0.25">
      <c r="L1106" s="58"/>
      <c r="M1106" s="3"/>
      <c r="N1106" s="3"/>
    </row>
    <row r="1107" spans="12:14" ht="15" customHeight="1" x14ac:dyDescent="0.25">
      <c r="L1107" s="58"/>
      <c r="M1107" s="3"/>
      <c r="N1107" s="3"/>
    </row>
    <row r="1108" spans="12:14" ht="15" customHeight="1" x14ac:dyDescent="0.25">
      <c r="L1108" s="58"/>
      <c r="M1108" s="3"/>
      <c r="N1108" s="3"/>
    </row>
    <row r="1109" spans="12:14" ht="15" customHeight="1" x14ac:dyDescent="0.25">
      <c r="L1109" s="58"/>
      <c r="M1109" s="3"/>
      <c r="N1109" s="3"/>
    </row>
    <row r="1110" spans="12:14" ht="15" customHeight="1" x14ac:dyDescent="0.25">
      <c r="L1110" s="58"/>
      <c r="M1110" s="3"/>
      <c r="N1110" s="3"/>
    </row>
    <row r="1111" spans="12:14" ht="15" customHeight="1" x14ac:dyDescent="0.25">
      <c r="L1111" s="58"/>
      <c r="M1111" s="3"/>
      <c r="N1111" s="3"/>
    </row>
    <row r="1112" spans="12:14" ht="15" customHeight="1" x14ac:dyDescent="0.25">
      <c r="L1112" s="58"/>
      <c r="M1112" s="3"/>
      <c r="N1112" s="3"/>
    </row>
    <row r="1113" spans="12:14" ht="15" customHeight="1" x14ac:dyDescent="0.25">
      <c r="L1113" s="58"/>
      <c r="M1113" s="3"/>
      <c r="N1113" s="3"/>
    </row>
    <row r="1114" spans="12:14" ht="15" customHeight="1" x14ac:dyDescent="0.25">
      <c r="L1114" s="58"/>
      <c r="M1114" s="3"/>
      <c r="N1114" s="3"/>
    </row>
    <row r="1115" spans="12:14" ht="15" customHeight="1" x14ac:dyDescent="0.25">
      <c r="L1115" s="58"/>
      <c r="M1115" s="3"/>
      <c r="N1115" s="3"/>
    </row>
    <row r="1116" spans="12:14" ht="15" customHeight="1" x14ac:dyDescent="0.25">
      <c r="L1116" s="58"/>
      <c r="M1116" s="3"/>
      <c r="N1116" s="3"/>
    </row>
    <row r="1117" spans="12:14" ht="15" customHeight="1" x14ac:dyDescent="0.25">
      <c r="L1117" s="58"/>
      <c r="M1117" s="3"/>
      <c r="N1117" s="3"/>
    </row>
    <row r="1118" spans="12:14" ht="15" customHeight="1" x14ac:dyDescent="0.25">
      <c r="L1118" s="58"/>
      <c r="M1118" s="3"/>
      <c r="N1118" s="3"/>
    </row>
    <row r="1119" spans="12:14" ht="15" customHeight="1" x14ac:dyDescent="0.25">
      <c r="L1119" s="58"/>
      <c r="M1119" s="3"/>
      <c r="N1119" s="3"/>
    </row>
    <row r="1120" spans="12:14" ht="15" customHeight="1" x14ac:dyDescent="0.25">
      <c r="L1120" s="58"/>
      <c r="M1120" s="3"/>
      <c r="N1120" s="3"/>
    </row>
    <row r="1121" spans="12:14" ht="15" customHeight="1" x14ac:dyDescent="0.25">
      <c r="L1121" s="58"/>
      <c r="M1121" s="3"/>
      <c r="N1121" s="3"/>
    </row>
    <row r="1122" spans="12:14" ht="15" customHeight="1" x14ac:dyDescent="0.25">
      <c r="L1122" s="58"/>
      <c r="M1122" s="3"/>
      <c r="N1122" s="3"/>
    </row>
    <row r="1123" spans="12:14" ht="15" customHeight="1" x14ac:dyDescent="0.25">
      <c r="L1123" s="58"/>
      <c r="M1123" s="3"/>
      <c r="N1123" s="3"/>
    </row>
    <row r="1124" spans="12:14" ht="15" customHeight="1" x14ac:dyDescent="0.25">
      <c r="L1124" s="58"/>
      <c r="M1124" s="3"/>
      <c r="N1124" s="3"/>
    </row>
    <row r="1125" spans="12:14" ht="15" customHeight="1" x14ac:dyDescent="0.25">
      <c r="L1125" s="58"/>
      <c r="M1125" s="3"/>
      <c r="N1125" s="3"/>
    </row>
    <row r="1126" spans="12:14" ht="15" customHeight="1" x14ac:dyDescent="0.25">
      <c r="L1126" s="58"/>
      <c r="M1126" s="3"/>
      <c r="N1126" s="3"/>
    </row>
    <row r="1127" spans="12:14" ht="15" customHeight="1" x14ac:dyDescent="0.25">
      <c r="L1127" s="58"/>
      <c r="M1127" s="3"/>
      <c r="N1127" s="3"/>
    </row>
    <row r="1128" spans="12:14" ht="15" customHeight="1" x14ac:dyDescent="0.25">
      <c r="L1128" s="58"/>
      <c r="M1128" s="3"/>
      <c r="N1128" s="3"/>
    </row>
    <row r="1129" spans="12:14" ht="15" customHeight="1" x14ac:dyDescent="0.25">
      <c r="L1129" s="58"/>
      <c r="M1129" s="3"/>
      <c r="N1129" s="3"/>
    </row>
    <row r="1130" spans="12:14" ht="15" customHeight="1" x14ac:dyDescent="0.25">
      <c r="L1130" s="58"/>
      <c r="M1130" s="3"/>
      <c r="N1130" s="3"/>
    </row>
    <row r="1131" spans="12:14" ht="15" customHeight="1" x14ac:dyDescent="0.25">
      <c r="L1131" s="58"/>
      <c r="M1131" s="3"/>
      <c r="N1131" s="3"/>
    </row>
    <row r="1132" spans="12:14" ht="15" customHeight="1" x14ac:dyDescent="0.25">
      <c r="L1132" s="58"/>
      <c r="M1132" s="3"/>
      <c r="N1132" s="3"/>
    </row>
    <row r="1133" spans="12:14" ht="15" customHeight="1" x14ac:dyDescent="0.25">
      <c r="L1133" s="58"/>
      <c r="M1133" s="3"/>
      <c r="N1133" s="3"/>
    </row>
    <row r="1134" spans="12:14" ht="15" customHeight="1" x14ac:dyDescent="0.25">
      <c r="L1134" s="58"/>
      <c r="M1134" s="3"/>
      <c r="N1134" s="3"/>
    </row>
    <row r="1135" spans="12:14" ht="15" customHeight="1" x14ac:dyDescent="0.25">
      <c r="L1135" s="58"/>
      <c r="M1135" s="3"/>
      <c r="N1135" s="3"/>
    </row>
    <row r="1136" spans="12:14" ht="15" customHeight="1" x14ac:dyDescent="0.25">
      <c r="L1136" s="58"/>
      <c r="M1136" s="3"/>
      <c r="N1136" s="3"/>
    </row>
    <row r="1137" spans="12:14" ht="15" customHeight="1" x14ac:dyDescent="0.25">
      <c r="L1137" s="58"/>
      <c r="M1137" s="3"/>
      <c r="N1137" s="3"/>
    </row>
    <row r="1138" spans="12:14" ht="15" customHeight="1" x14ac:dyDescent="0.25">
      <c r="L1138" s="58"/>
      <c r="M1138" s="3"/>
      <c r="N1138" s="3"/>
    </row>
    <row r="1139" spans="12:14" ht="15" customHeight="1" x14ac:dyDescent="0.25">
      <c r="L1139" s="58"/>
      <c r="M1139" s="3"/>
      <c r="N1139" s="3"/>
    </row>
    <row r="1140" spans="12:14" ht="15" customHeight="1" x14ac:dyDescent="0.25">
      <c r="L1140" s="58"/>
      <c r="M1140" s="3"/>
      <c r="N1140" s="3"/>
    </row>
    <row r="1141" spans="12:14" ht="15" customHeight="1" x14ac:dyDescent="0.25">
      <c r="L1141" s="58"/>
      <c r="M1141" s="3"/>
      <c r="N1141" s="3"/>
    </row>
    <row r="1142" spans="12:14" ht="15" customHeight="1" x14ac:dyDescent="0.25">
      <c r="L1142" s="58"/>
      <c r="M1142" s="3"/>
      <c r="N1142" s="3"/>
    </row>
    <row r="1143" spans="12:14" ht="15" customHeight="1" x14ac:dyDescent="0.25">
      <c r="L1143" s="58"/>
      <c r="M1143" s="3"/>
      <c r="N1143" s="3"/>
    </row>
    <row r="1144" spans="12:14" ht="15" customHeight="1" x14ac:dyDescent="0.25">
      <c r="L1144" s="58"/>
      <c r="M1144" s="3"/>
      <c r="N1144" s="3"/>
    </row>
    <row r="1145" spans="12:14" ht="15" customHeight="1" x14ac:dyDescent="0.25">
      <c r="L1145" s="58"/>
      <c r="M1145" s="3"/>
      <c r="N1145" s="3"/>
    </row>
    <row r="1146" spans="12:14" ht="15" customHeight="1" x14ac:dyDescent="0.25">
      <c r="L1146" s="58"/>
      <c r="M1146" s="3"/>
      <c r="N1146" s="3"/>
    </row>
    <row r="1147" spans="12:14" ht="15" customHeight="1" x14ac:dyDescent="0.25">
      <c r="L1147" s="58"/>
      <c r="M1147" s="3"/>
      <c r="N1147" s="3"/>
    </row>
    <row r="1148" spans="12:14" ht="15" customHeight="1" x14ac:dyDescent="0.25">
      <c r="L1148" s="58"/>
      <c r="M1148" s="3"/>
      <c r="N1148" s="3"/>
    </row>
    <row r="1149" spans="12:14" ht="15" customHeight="1" x14ac:dyDescent="0.25">
      <c r="L1149" s="58"/>
      <c r="M1149" s="3"/>
      <c r="N1149" s="3"/>
    </row>
    <row r="1150" spans="12:14" ht="15" customHeight="1" x14ac:dyDescent="0.25">
      <c r="L1150" s="58"/>
      <c r="M1150" s="3"/>
      <c r="N1150" s="3"/>
    </row>
    <row r="1151" spans="12:14" ht="15" customHeight="1" x14ac:dyDescent="0.25">
      <c r="L1151" s="58"/>
      <c r="M1151" s="3"/>
      <c r="N1151" s="3"/>
    </row>
    <row r="1152" spans="12:14" ht="15" customHeight="1" x14ac:dyDescent="0.25">
      <c r="L1152" s="58"/>
      <c r="M1152" s="3"/>
      <c r="N1152" s="3"/>
    </row>
    <row r="1153" spans="12:14" ht="15" customHeight="1" x14ac:dyDescent="0.25">
      <c r="L1153" s="58"/>
      <c r="M1153" s="3"/>
      <c r="N1153" s="3"/>
    </row>
    <row r="1154" spans="12:14" ht="15" customHeight="1" x14ac:dyDescent="0.25">
      <c r="L1154" s="58"/>
      <c r="M1154" s="3"/>
      <c r="N1154" s="3"/>
    </row>
    <row r="1155" spans="12:14" ht="15" customHeight="1" x14ac:dyDescent="0.25">
      <c r="L1155" s="58"/>
      <c r="M1155" s="3"/>
      <c r="N1155" s="3"/>
    </row>
    <row r="1156" spans="12:14" ht="15" customHeight="1" x14ac:dyDescent="0.25">
      <c r="L1156" s="58"/>
      <c r="M1156" s="3"/>
      <c r="N1156" s="3"/>
    </row>
    <row r="1157" spans="12:14" ht="15" customHeight="1" x14ac:dyDescent="0.25">
      <c r="L1157" s="58"/>
      <c r="M1157" s="3"/>
      <c r="N1157" s="3"/>
    </row>
    <row r="1158" spans="12:14" ht="15" customHeight="1" x14ac:dyDescent="0.25">
      <c r="L1158" s="58"/>
      <c r="M1158" s="3"/>
      <c r="N1158" s="3"/>
    </row>
    <row r="1159" spans="12:14" ht="15" customHeight="1" x14ac:dyDescent="0.25">
      <c r="L1159" s="58"/>
      <c r="M1159" s="3"/>
      <c r="N1159" s="3"/>
    </row>
    <row r="1160" spans="12:14" ht="15" customHeight="1" x14ac:dyDescent="0.25">
      <c r="L1160" s="58"/>
      <c r="M1160" s="3"/>
      <c r="N1160" s="3"/>
    </row>
    <row r="1161" spans="12:14" ht="15" customHeight="1" x14ac:dyDescent="0.25">
      <c r="L1161" s="58"/>
      <c r="M1161" s="3"/>
      <c r="N1161" s="3"/>
    </row>
    <row r="1162" spans="12:14" ht="15" customHeight="1" x14ac:dyDescent="0.25">
      <c r="L1162" s="58"/>
      <c r="M1162" s="3"/>
      <c r="N1162" s="3"/>
    </row>
    <row r="1163" spans="12:14" ht="15" customHeight="1" x14ac:dyDescent="0.25">
      <c r="L1163" s="58"/>
      <c r="M1163" s="3"/>
      <c r="N1163" s="3"/>
    </row>
    <row r="1164" spans="12:14" ht="15" customHeight="1" x14ac:dyDescent="0.25">
      <c r="L1164" s="58"/>
      <c r="M1164" s="3"/>
      <c r="N1164" s="3"/>
    </row>
    <row r="1165" spans="12:14" ht="15" customHeight="1" x14ac:dyDescent="0.25">
      <c r="L1165" s="58"/>
      <c r="M1165" s="3"/>
      <c r="N1165" s="3"/>
    </row>
    <row r="1166" spans="12:14" ht="15" customHeight="1" x14ac:dyDescent="0.25">
      <c r="L1166" s="58"/>
      <c r="M1166" s="3"/>
      <c r="N1166" s="3"/>
    </row>
    <row r="1167" spans="12:14" ht="15" customHeight="1" x14ac:dyDescent="0.25">
      <c r="L1167" s="58"/>
      <c r="M1167" s="3"/>
      <c r="N1167" s="3"/>
    </row>
    <row r="1168" spans="12:14" ht="15" customHeight="1" x14ac:dyDescent="0.25">
      <c r="L1168" s="58"/>
      <c r="M1168" s="3"/>
      <c r="N1168" s="3"/>
    </row>
    <row r="1169" spans="12:14" ht="15" customHeight="1" x14ac:dyDescent="0.25">
      <c r="L1169" s="58"/>
      <c r="M1169" s="3"/>
      <c r="N1169" s="3"/>
    </row>
    <row r="1170" spans="12:14" ht="15" customHeight="1" x14ac:dyDescent="0.25">
      <c r="L1170" s="58"/>
      <c r="M1170" s="3"/>
      <c r="N1170" s="3"/>
    </row>
    <row r="1171" spans="12:14" ht="15" customHeight="1" x14ac:dyDescent="0.25">
      <c r="L1171" s="58"/>
      <c r="M1171" s="3"/>
      <c r="N1171" s="3"/>
    </row>
    <row r="1172" spans="12:14" ht="15" customHeight="1" x14ac:dyDescent="0.25">
      <c r="L1172" s="58"/>
      <c r="M1172" s="3"/>
      <c r="N1172" s="3"/>
    </row>
    <row r="1173" spans="12:14" ht="15" customHeight="1" x14ac:dyDescent="0.25">
      <c r="L1173" s="58"/>
      <c r="M1173" s="3"/>
      <c r="N1173" s="3"/>
    </row>
    <row r="1174" spans="12:14" ht="15" customHeight="1" x14ac:dyDescent="0.25">
      <c r="L1174" s="58"/>
      <c r="M1174" s="3"/>
      <c r="N1174" s="3"/>
    </row>
    <row r="1175" spans="12:14" ht="15" customHeight="1" x14ac:dyDescent="0.25">
      <c r="L1175" s="58"/>
      <c r="M1175" s="3"/>
      <c r="N1175" s="3"/>
    </row>
    <row r="1176" spans="12:14" ht="15" customHeight="1" x14ac:dyDescent="0.25">
      <c r="L1176" s="58"/>
      <c r="M1176" s="3"/>
      <c r="N1176" s="3"/>
    </row>
    <row r="1177" spans="12:14" ht="15" customHeight="1" x14ac:dyDescent="0.25">
      <c r="L1177" s="58"/>
      <c r="M1177" s="3"/>
      <c r="N1177" s="3"/>
    </row>
    <row r="1178" spans="12:14" ht="15" customHeight="1" x14ac:dyDescent="0.25">
      <c r="L1178" s="58"/>
      <c r="M1178" s="3"/>
      <c r="N1178" s="3"/>
    </row>
    <row r="1179" spans="12:14" ht="15" customHeight="1" x14ac:dyDescent="0.25">
      <c r="L1179" s="58"/>
      <c r="M1179" s="3"/>
      <c r="N1179" s="3"/>
    </row>
    <row r="1180" spans="12:14" ht="15" customHeight="1" x14ac:dyDescent="0.25">
      <c r="L1180" s="58"/>
      <c r="M1180" s="3"/>
      <c r="N1180" s="3"/>
    </row>
    <row r="1181" spans="12:14" ht="15" customHeight="1" x14ac:dyDescent="0.25">
      <c r="L1181" s="58"/>
      <c r="M1181" s="3"/>
      <c r="N1181" s="3"/>
    </row>
    <row r="1182" spans="12:14" ht="15" customHeight="1" x14ac:dyDescent="0.25">
      <c r="L1182" s="58"/>
      <c r="M1182" s="3"/>
      <c r="N1182" s="3"/>
    </row>
    <row r="1183" spans="12:14" ht="15" customHeight="1" x14ac:dyDescent="0.25">
      <c r="L1183" s="58"/>
      <c r="M1183" s="3"/>
      <c r="N1183" s="3"/>
    </row>
    <row r="1184" spans="12:14" ht="15" customHeight="1" x14ac:dyDescent="0.25">
      <c r="L1184" s="58"/>
      <c r="M1184" s="3"/>
      <c r="N1184" s="3"/>
    </row>
    <row r="1185" spans="12:14" ht="15" customHeight="1" x14ac:dyDescent="0.25">
      <c r="L1185" s="58"/>
      <c r="M1185" s="3"/>
      <c r="N1185" s="3"/>
    </row>
    <row r="1186" spans="12:14" ht="15" customHeight="1" x14ac:dyDescent="0.25">
      <c r="L1186" s="58"/>
      <c r="M1186" s="3"/>
      <c r="N1186" s="3"/>
    </row>
    <row r="1187" spans="12:14" ht="15" customHeight="1" x14ac:dyDescent="0.25">
      <c r="L1187" s="58"/>
      <c r="M1187" s="3"/>
      <c r="N1187" s="3"/>
    </row>
    <row r="1188" spans="12:14" ht="15" customHeight="1" x14ac:dyDescent="0.25">
      <c r="L1188" s="58"/>
      <c r="M1188" s="3"/>
      <c r="N1188" s="3"/>
    </row>
    <row r="1189" spans="12:14" ht="15" customHeight="1" x14ac:dyDescent="0.25">
      <c r="L1189" s="58"/>
      <c r="M1189" s="3"/>
      <c r="N1189" s="3"/>
    </row>
  </sheetData>
  <mergeCells count="4">
    <mergeCell ref="F455:F456"/>
    <mergeCell ref="D455:D456"/>
    <mergeCell ref="G456:J456"/>
    <mergeCell ref="E455:E45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9"/>
  <sheetViews>
    <sheetView zoomScale="118" zoomScaleNormal="118" zoomScalePageLayoutView="118" workbookViewId="0">
      <pane xSplit="3" ySplit="4" topLeftCell="F843" activePane="bottomRight" state="frozen"/>
      <selection pane="topRight" activeCell="D1" sqref="D1"/>
      <selection pane="bottomLeft" activeCell="A5" sqref="A5"/>
      <selection pane="bottomRight" activeCell="H851" sqref="H851:I859"/>
    </sheetView>
  </sheetViews>
  <sheetFormatPr baseColWidth="10" defaultColWidth="15.140625" defaultRowHeight="15" customHeight="1" x14ac:dyDescent="0.25"/>
  <cols>
    <col min="1" max="1" width="9.28515625" customWidth="1"/>
    <col min="2" max="2" width="11.28515625" customWidth="1"/>
    <col min="3" max="3" width="42.85546875" customWidth="1"/>
    <col min="4" max="4" width="14.28515625" customWidth="1"/>
    <col min="5" max="5" width="15.28515625" style="46" customWidth="1"/>
    <col min="6" max="6" width="17.28515625" style="135" customWidth="1"/>
    <col min="7" max="7" width="19" style="46" customWidth="1"/>
    <col min="8" max="10" width="19" style="62" customWidth="1"/>
    <col min="11" max="11" width="16.140625" style="46" customWidth="1"/>
    <col min="12" max="12" width="15.28515625" style="62" customWidth="1"/>
    <col min="13" max="14" width="14.28515625" style="188" customWidth="1"/>
    <col min="15" max="30" width="9.28515625" customWidth="1"/>
  </cols>
  <sheetData>
    <row r="1" spans="2:14" x14ac:dyDescent="0.25">
      <c r="B1" s="1"/>
      <c r="C1" s="4"/>
      <c r="D1" s="3"/>
      <c r="E1" s="40"/>
      <c r="F1" s="125"/>
      <c r="G1" s="40"/>
      <c r="H1" s="58"/>
      <c r="I1" s="58"/>
      <c r="J1" s="58"/>
      <c r="K1" s="40"/>
      <c r="L1" s="58"/>
      <c r="M1" s="3"/>
      <c r="N1" s="3"/>
    </row>
    <row r="2" spans="2:14" x14ac:dyDescent="0.25">
      <c r="B2" s="1"/>
      <c r="C2" s="4"/>
      <c r="D2" s="3"/>
      <c r="E2" s="40"/>
      <c r="F2" s="125"/>
      <c r="G2" s="40"/>
      <c r="H2" s="58"/>
      <c r="I2" s="58"/>
      <c r="J2" s="58"/>
      <c r="K2" s="40"/>
      <c r="L2" s="58"/>
      <c r="M2" s="3"/>
      <c r="N2" s="3"/>
    </row>
    <row r="3" spans="2:14" ht="15.75" thickBot="1" x14ac:dyDescent="0.3">
      <c r="B3" s="1"/>
      <c r="C3" s="4"/>
      <c r="D3" s="3"/>
      <c r="E3" s="40"/>
      <c r="F3" s="125"/>
      <c r="G3" s="40"/>
      <c r="H3" s="58"/>
      <c r="I3" s="58"/>
      <c r="J3" s="58"/>
      <c r="K3" s="40"/>
      <c r="L3" s="58"/>
      <c r="M3" s="3"/>
      <c r="N3" s="3"/>
    </row>
    <row r="4" spans="2:14" ht="30.75" thickBot="1" x14ac:dyDescent="0.3">
      <c r="B4" s="20" t="s">
        <v>0</v>
      </c>
      <c r="C4" s="21" t="s">
        <v>1</v>
      </c>
      <c r="D4" s="22" t="s">
        <v>2</v>
      </c>
      <c r="E4" s="41" t="s">
        <v>3</v>
      </c>
      <c r="F4" s="126" t="s">
        <v>4</v>
      </c>
      <c r="G4" s="82" t="s">
        <v>635</v>
      </c>
      <c r="H4" s="83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277" t="s">
        <v>853</v>
      </c>
      <c r="N4" s="277" t="s">
        <v>854</v>
      </c>
    </row>
    <row r="5" spans="2:14" s="87" customFormat="1" x14ac:dyDescent="0.25">
      <c r="B5" s="240">
        <v>42496</v>
      </c>
      <c r="C5" s="241" t="s">
        <v>6</v>
      </c>
      <c r="D5" s="242">
        <v>19667</v>
      </c>
      <c r="E5" s="243">
        <v>14.34</v>
      </c>
      <c r="F5" s="244">
        <f>+D5*E5</f>
        <v>282024.77999999997</v>
      </c>
      <c r="G5" s="204"/>
      <c r="H5" s="204"/>
      <c r="I5" s="204"/>
      <c r="J5" s="204"/>
      <c r="K5" s="204">
        <f>+F5-G5</f>
        <v>282024.77999999997</v>
      </c>
      <c r="L5" s="59">
        <v>14.14</v>
      </c>
      <c r="M5" s="19">
        <f>(G5+H5+I5)/L5</f>
        <v>0</v>
      </c>
      <c r="N5" s="19">
        <f>+J5/L5</f>
        <v>0</v>
      </c>
    </row>
    <row r="6" spans="2:14" x14ac:dyDescent="0.25">
      <c r="B6" s="11"/>
      <c r="C6" s="5" t="s">
        <v>114</v>
      </c>
      <c r="D6" s="13"/>
      <c r="E6" s="44"/>
      <c r="F6" s="128"/>
      <c r="G6" s="44"/>
      <c r="H6" s="60">
        <v>68000</v>
      </c>
      <c r="I6" s="60"/>
      <c r="J6" s="60"/>
      <c r="K6" s="44">
        <f>+K5+F6-G6-J6-H6-I6</f>
        <v>214024.77999999997</v>
      </c>
      <c r="L6" s="59">
        <v>14.14</v>
      </c>
      <c r="M6" s="19">
        <f t="shared" ref="M6:M69" si="0">(G6+H6+I6)/L6</f>
        <v>4809.0523338048088</v>
      </c>
      <c r="N6" s="19">
        <f t="shared" ref="N6:N69" si="1">+J6/L6</f>
        <v>0</v>
      </c>
    </row>
    <row r="7" spans="2:14" s="8" customFormat="1" x14ac:dyDescent="0.25">
      <c r="B7" s="11"/>
      <c r="C7" s="5" t="s">
        <v>115</v>
      </c>
      <c r="D7" s="13"/>
      <c r="E7" s="44"/>
      <c r="F7" s="128"/>
      <c r="G7" s="44"/>
      <c r="H7" s="60">
        <v>150000</v>
      </c>
      <c r="I7" s="60"/>
      <c r="J7" s="60"/>
      <c r="K7" s="60">
        <f t="shared" ref="K7:K70" si="2">+K6+F7-G7-J7-H7-I7</f>
        <v>64024.77999999997</v>
      </c>
      <c r="L7" s="59">
        <v>14.14</v>
      </c>
      <c r="M7" s="19">
        <f t="shared" si="0"/>
        <v>10608.203677510608</v>
      </c>
      <c r="N7" s="19">
        <f t="shared" si="1"/>
        <v>0</v>
      </c>
    </row>
    <row r="8" spans="2:14" s="8" customFormat="1" x14ac:dyDescent="0.25">
      <c r="B8" s="11"/>
      <c r="C8" s="5" t="s">
        <v>116</v>
      </c>
      <c r="D8" s="13"/>
      <c r="E8" s="44"/>
      <c r="F8" s="128"/>
      <c r="G8" s="44"/>
      <c r="H8" s="60"/>
      <c r="I8" s="60"/>
      <c r="J8" s="60">
        <v>38350</v>
      </c>
      <c r="K8" s="60">
        <f t="shared" si="2"/>
        <v>25674.77999999997</v>
      </c>
      <c r="L8" s="59">
        <v>14.14</v>
      </c>
      <c r="M8" s="19">
        <f t="shared" si="0"/>
        <v>0</v>
      </c>
      <c r="N8" s="19">
        <f t="shared" si="1"/>
        <v>2712.1640735502119</v>
      </c>
    </row>
    <row r="9" spans="2:14" s="8" customFormat="1" x14ac:dyDescent="0.25">
      <c r="B9" s="11"/>
      <c r="C9" s="5" t="s">
        <v>117</v>
      </c>
      <c r="D9" s="13"/>
      <c r="E9" s="44"/>
      <c r="F9" s="128"/>
      <c r="G9" s="44"/>
      <c r="H9" s="60"/>
      <c r="I9" s="60"/>
      <c r="J9" s="60">
        <v>625</v>
      </c>
      <c r="K9" s="60">
        <f t="shared" si="2"/>
        <v>25049.77999999997</v>
      </c>
      <c r="L9" s="59">
        <v>14.14</v>
      </c>
      <c r="M9" s="19">
        <f t="shared" si="0"/>
        <v>0</v>
      </c>
      <c r="N9" s="19">
        <f t="shared" si="1"/>
        <v>44.200848656294198</v>
      </c>
    </row>
    <row r="10" spans="2:14" s="8" customFormat="1" x14ac:dyDescent="0.25">
      <c r="B10" s="11"/>
      <c r="C10" s="5" t="s">
        <v>118</v>
      </c>
      <c r="D10" s="13"/>
      <c r="E10" s="44"/>
      <c r="F10" s="128"/>
      <c r="G10" s="44">
        <v>66229</v>
      </c>
      <c r="H10" s="60"/>
      <c r="I10" s="60"/>
      <c r="J10" s="60"/>
      <c r="K10" s="60">
        <f t="shared" si="2"/>
        <v>-41179.22000000003</v>
      </c>
      <c r="L10" s="59">
        <v>14.14</v>
      </c>
      <c r="M10" s="19">
        <f t="shared" si="0"/>
        <v>4683.8048090523334</v>
      </c>
      <c r="N10" s="19">
        <f t="shared" si="1"/>
        <v>0</v>
      </c>
    </row>
    <row r="11" spans="2:14" s="8" customFormat="1" x14ac:dyDescent="0.25">
      <c r="B11" s="11"/>
      <c r="C11" s="5" t="s">
        <v>119</v>
      </c>
      <c r="D11" s="13"/>
      <c r="E11" s="44"/>
      <c r="F11" s="128"/>
      <c r="G11" s="44"/>
      <c r="H11" s="60">
        <v>50000</v>
      </c>
      <c r="I11" s="60"/>
      <c r="J11" s="60"/>
      <c r="K11" s="60">
        <f t="shared" si="2"/>
        <v>-91179.22000000003</v>
      </c>
      <c r="L11" s="59">
        <v>14.14</v>
      </c>
      <c r="M11" s="19">
        <f t="shared" si="0"/>
        <v>3536.0678925035359</v>
      </c>
      <c r="N11" s="19">
        <f t="shared" si="1"/>
        <v>0</v>
      </c>
    </row>
    <row r="12" spans="2:14" s="87" customFormat="1" x14ac:dyDescent="0.25">
      <c r="B12" s="245">
        <v>42565</v>
      </c>
      <c r="C12" s="246" t="s">
        <v>8</v>
      </c>
      <c r="D12" s="247">
        <v>6666</v>
      </c>
      <c r="E12" s="88">
        <v>14.91</v>
      </c>
      <c r="F12" s="248">
        <f>+D12*E12</f>
        <v>99390.06</v>
      </c>
      <c r="G12" s="93"/>
      <c r="H12" s="93"/>
      <c r="I12" s="93"/>
      <c r="J12" s="93"/>
      <c r="K12" s="93">
        <f t="shared" si="2"/>
        <v>8210.8399999999674</v>
      </c>
      <c r="L12" s="60">
        <v>14.71</v>
      </c>
      <c r="M12" s="19">
        <f t="shared" si="0"/>
        <v>0</v>
      </c>
      <c r="N12" s="19">
        <f t="shared" si="1"/>
        <v>0</v>
      </c>
    </row>
    <row r="13" spans="2:14" s="8" customFormat="1" x14ac:dyDescent="0.25">
      <c r="B13" s="11"/>
      <c r="C13" s="47" t="s">
        <v>120</v>
      </c>
      <c r="D13" s="13"/>
      <c r="E13" s="44"/>
      <c r="F13" s="128"/>
      <c r="G13" s="44"/>
      <c r="H13" s="60"/>
      <c r="I13" s="60"/>
      <c r="J13" s="60">
        <v>1750</v>
      </c>
      <c r="K13" s="60">
        <f t="shared" si="2"/>
        <v>6460.8399999999674</v>
      </c>
      <c r="L13" s="60">
        <v>14.71</v>
      </c>
      <c r="M13" s="19">
        <f t="shared" si="0"/>
        <v>0</v>
      </c>
      <c r="N13" s="19">
        <f t="shared" si="1"/>
        <v>118.96668932698843</v>
      </c>
    </row>
    <row r="14" spans="2:14" s="8" customFormat="1" x14ac:dyDescent="0.25">
      <c r="B14" s="11"/>
      <c r="C14" s="47" t="s">
        <v>121</v>
      </c>
      <c r="D14" s="13"/>
      <c r="E14" s="44"/>
      <c r="F14" s="128"/>
      <c r="G14" s="44"/>
      <c r="H14" s="60">
        <v>10000</v>
      </c>
      <c r="I14" s="60"/>
      <c r="J14" s="60"/>
      <c r="K14" s="60">
        <f t="shared" si="2"/>
        <v>-3539.1600000000326</v>
      </c>
      <c r="L14" s="60">
        <v>14.71</v>
      </c>
      <c r="M14" s="19">
        <f t="shared" si="0"/>
        <v>679.80965329707681</v>
      </c>
      <c r="N14" s="19">
        <f t="shared" si="1"/>
        <v>0</v>
      </c>
    </row>
    <row r="15" spans="2:14" s="8" customFormat="1" x14ac:dyDescent="0.25">
      <c r="B15" s="11"/>
      <c r="C15" s="47" t="s">
        <v>118</v>
      </c>
      <c r="D15" s="13"/>
      <c r="E15" s="44"/>
      <c r="F15" s="128"/>
      <c r="G15" s="44">
        <v>66229</v>
      </c>
      <c r="H15" s="60"/>
      <c r="I15" s="60"/>
      <c r="J15" s="60"/>
      <c r="K15" s="60">
        <f t="shared" si="2"/>
        <v>-69768.160000000033</v>
      </c>
      <c r="L15" s="60">
        <v>14.71</v>
      </c>
      <c r="M15" s="19">
        <f t="shared" si="0"/>
        <v>4502.3113528212098</v>
      </c>
      <c r="N15" s="19">
        <f t="shared" si="1"/>
        <v>0</v>
      </c>
    </row>
    <row r="16" spans="2:14" s="8" customFormat="1" x14ac:dyDescent="0.25">
      <c r="B16" s="11"/>
      <c r="C16" s="47" t="s">
        <v>122</v>
      </c>
      <c r="D16" s="13"/>
      <c r="E16" s="44"/>
      <c r="F16" s="128"/>
      <c r="G16" s="44"/>
      <c r="H16" s="60"/>
      <c r="I16" s="60"/>
      <c r="J16" s="60">
        <v>60000</v>
      </c>
      <c r="K16" s="60">
        <f t="shared" si="2"/>
        <v>-129768.16000000003</v>
      </c>
      <c r="L16" s="60">
        <v>14.71</v>
      </c>
      <c r="M16" s="19">
        <f t="shared" si="0"/>
        <v>0</v>
      </c>
      <c r="N16" s="19">
        <f t="shared" si="1"/>
        <v>4078.8579197824606</v>
      </c>
    </row>
    <row r="17" spans="2:14" s="8" customFormat="1" x14ac:dyDescent="0.25">
      <c r="B17" s="11"/>
      <c r="C17" s="47" t="s">
        <v>123</v>
      </c>
      <c r="D17" s="13"/>
      <c r="E17" s="44"/>
      <c r="F17" s="128"/>
      <c r="G17" s="44"/>
      <c r="H17" s="60"/>
      <c r="I17" s="60"/>
      <c r="J17" s="60">
        <v>20000</v>
      </c>
      <c r="K17" s="60">
        <f t="shared" si="2"/>
        <v>-149768.16000000003</v>
      </c>
      <c r="L17" s="60">
        <v>14.71</v>
      </c>
      <c r="M17" s="19">
        <f t="shared" si="0"/>
        <v>0</v>
      </c>
      <c r="N17" s="19">
        <f t="shared" si="1"/>
        <v>1359.6193065941536</v>
      </c>
    </row>
    <row r="18" spans="2:14" s="8" customFormat="1" x14ac:dyDescent="0.25">
      <c r="B18" s="11"/>
      <c r="C18" s="47" t="s">
        <v>124</v>
      </c>
      <c r="D18" s="13"/>
      <c r="E18" s="44"/>
      <c r="F18" s="128"/>
      <c r="G18" s="44"/>
      <c r="H18" s="60"/>
      <c r="I18" s="60"/>
      <c r="J18" s="60">
        <v>10000</v>
      </c>
      <c r="K18" s="60">
        <f t="shared" si="2"/>
        <v>-159768.16000000003</v>
      </c>
      <c r="L18" s="60">
        <v>14.71</v>
      </c>
      <c r="M18" s="19">
        <f t="shared" si="0"/>
        <v>0</v>
      </c>
      <c r="N18" s="19">
        <f t="shared" si="1"/>
        <v>679.80965329707681</v>
      </c>
    </row>
    <row r="19" spans="2:14" s="8" customFormat="1" x14ac:dyDescent="0.25">
      <c r="B19" s="11">
        <v>42574</v>
      </c>
      <c r="C19" s="47" t="s">
        <v>125</v>
      </c>
      <c r="D19" s="13"/>
      <c r="E19" s="44"/>
      <c r="F19" s="128"/>
      <c r="G19" s="44"/>
      <c r="H19" s="60"/>
      <c r="I19" s="60">
        <v>5000</v>
      </c>
      <c r="J19" s="60"/>
      <c r="K19" s="60">
        <f t="shared" si="2"/>
        <v>-164768.16000000003</v>
      </c>
      <c r="L19" s="60">
        <v>15.03</v>
      </c>
      <c r="M19" s="19">
        <f t="shared" si="0"/>
        <v>332.66799733865605</v>
      </c>
      <c r="N19" s="19">
        <f t="shared" si="1"/>
        <v>0</v>
      </c>
    </row>
    <row r="20" spans="2:14" s="8" customFormat="1" x14ac:dyDescent="0.25">
      <c r="B20" s="11">
        <v>42576</v>
      </c>
      <c r="C20" s="47" t="s">
        <v>126</v>
      </c>
      <c r="D20" s="13"/>
      <c r="E20" s="44"/>
      <c r="F20" s="128"/>
      <c r="G20" s="44"/>
      <c r="H20" s="60"/>
      <c r="I20" s="60"/>
      <c r="J20" s="60">
        <v>429.93</v>
      </c>
      <c r="K20" s="60">
        <f t="shared" si="2"/>
        <v>-165198.09000000003</v>
      </c>
      <c r="L20" s="60">
        <v>15.17</v>
      </c>
      <c r="M20" s="19">
        <f t="shared" si="0"/>
        <v>0</v>
      </c>
      <c r="N20" s="19">
        <f t="shared" si="1"/>
        <v>28.340804218852998</v>
      </c>
    </row>
    <row r="21" spans="2:14" s="8" customFormat="1" x14ac:dyDescent="0.25">
      <c r="B21" s="11">
        <v>42578</v>
      </c>
      <c r="C21" s="47" t="s">
        <v>11</v>
      </c>
      <c r="D21" s="13"/>
      <c r="E21" s="44"/>
      <c r="F21" s="128"/>
      <c r="G21" s="44">
        <v>9190</v>
      </c>
      <c r="H21" s="60"/>
      <c r="I21" s="60"/>
      <c r="J21" s="60"/>
      <c r="K21" s="60">
        <f t="shared" si="2"/>
        <v>-174388.09000000003</v>
      </c>
      <c r="L21" s="60">
        <v>15.15</v>
      </c>
      <c r="M21" s="19">
        <f t="shared" si="0"/>
        <v>606.60066006600664</v>
      </c>
      <c r="N21" s="19">
        <f t="shared" si="1"/>
        <v>0</v>
      </c>
    </row>
    <row r="22" spans="2:14" s="87" customFormat="1" x14ac:dyDescent="0.25">
      <c r="B22" s="245">
        <v>42579</v>
      </c>
      <c r="C22" s="249" t="s">
        <v>18</v>
      </c>
      <c r="D22" s="247">
        <v>12333</v>
      </c>
      <c r="E22" s="88">
        <v>15.27</v>
      </c>
      <c r="F22" s="248">
        <f>+D22*E22</f>
        <v>188324.91</v>
      </c>
      <c r="G22" s="93"/>
      <c r="H22" s="93"/>
      <c r="I22" s="93"/>
      <c r="J22" s="93"/>
      <c r="K22" s="93">
        <f t="shared" si="2"/>
        <v>13936.819999999978</v>
      </c>
      <c r="L22" s="60">
        <v>15.12</v>
      </c>
      <c r="M22" s="19">
        <f t="shared" si="0"/>
        <v>0</v>
      </c>
      <c r="N22" s="19">
        <f t="shared" si="1"/>
        <v>0</v>
      </c>
    </row>
    <row r="23" spans="2:14" x14ac:dyDescent="0.25">
      <c r="B23" s="9">
        <v>42579</v>
      </c>
      <c r="C23" s="5" t="s">
        <v>121</v>
      </c>
      <c r="D23" s="13"/>
      <c r="E23" s="44"/>
      <c r="F23" s="128"/>
      <c r="G23" s="45"/>
      <c r="H23" s="61">
        <v>10000</v>
      </c>
      <c r="I23" s="61"/>
      <c r="J23" s="61"/>
      <c r="K23" s="60">
        <f t="shared" si="2"/>
        <v>3936.8199999999779</v>
      </c>
      <c r="L23" s="60">
        <v>15.12</v>
      </c>
      <c r="M23" s="19">
        <f t="shared" si="0"/>
        <v>661.37566137566137</v>
      </c>
      <c r="N23" s="19">
        <f t="shared" si="1"/>
        <v>0</v>
      </c>
    </row>
    <row r="24" spans="2:14" x14ac:dyDescent="0.25">
      <c r="B24" s="9">
        <v>42580</v>
      </c>
      <c r="C24" s="5" t="s">
        <v>127</v>
      </c>
      <c r="D24" s="13"/>
      <c r="E24" s="44"/>
      <c r="F24" s="128"/>
      <c r="G24" s="45">
        <v>51500</v>
      </c>
      <c r="H24" s="61"/>
      <c r="I24" s="61"/>
      <c r="J24" s="61"/>
      <c r="K24" s="60">
        <f t="shared" si="2"/>
        <v>-47563.180000000022</v>
      </c>
      <c r="L24" s="60">
        <v>15.07</v>
      </c>
      <c r="M24" s="19">
        <f t="shared" si="0"/>
        <v>3417.3855341738554</v>
      </c>
      <c r="N24" s="19">
        <f t="shared" si="1"/>
        <v>0</v>
      </c>
    </row>
    <row r="25" spans="2:14" s="8" customFormat="1" x14ac:dyDescent="0.25">
      <c r="B25" s="9">
        <v>42580</v>
      </c>
      <c r="C25" s="5" t="s">
        <v>128</v>
      </c>
      <c r="D25" s="13"/>
      <c r="E25" s="44"/>
      <c r="F25" s="128"/>
      <c r="G25" s="45"/>
      <c r="H25" s="61"/>
      <c r="I25" s="61">
        <v>2000</v>
      </c>
      <c r="J25" s="61"/>
      <c r="K25" s="60">
        <f t="shared" si="2"/>
        <v>-49563.180000000022</v>
      </c>
      <c r="L25" s="60">
        <v>15.07</v>
      </c>
      <c r="M25" s="19">
        <f t="shared" si="0"/>
        <v>132.71400132714001</v>
      </c>
      <c r="N25" s="19">
        <f t="shared" si="1"/>
        <v>0</v>
      </c>
    </row>
    <row r="26" spans="2:14" s="8" customFormat="1" x14ac:dyDescent="0.25">
      <c r="B26" s="9">
        <v>42580</v>
      </c>
      <c r="C26" s="5" t="s">
        <v>129</v>
      </c>
      <c r="D26" s="13"/>
      <c r="E26" s="44"/>
      <c r="F26" s="128"/>
      <c r="G26" s="45"/>
      <c r="H26" s="61"/>
      <c r="I26" s="61">
        <v>4000</v>
      </c>
      <c r="J26" s="61"/>
      <c r="K26" s="60">
        <f t="shared" si="2"/>
        <v>-53563.180000000022</v>
      </c>
      <c r="L26" s="60">
        <v>15.07</v>
      </c>
      <c r="M26" s="19">
        <f t="shared" si="0"/>
        <v>265.42800265428002</v>
      </c>
      <c r="N26" s="19">
        <f t="shared" si="1"/>
        <v>0</v>
      </c>
    </row>
    <row r="27" spans="2:14" s="87" customFormat="1" x14ac:dyDescent="0.25">
      <c r="B27" s="245">
        <v>42583</v>
      </c>
      <c r="C27" s="249" t="s">
        <v>20</v>
      </c>
      <c r="D27" s="247">
        <v>5592</v>
      </c>
      <c r="E27" s="88">
        <v>15.29</v>
      </c>
      <c r="F27" s="248">
        <f>+D27*E27</f>
        <v>85501.68</v>
      </c>
      <c r="G27" s="93"/>
      <c r="H27" s="93"/>
      <c r="I27" s="93"/>
      <c r="J27" s="93"/>
      <c r="K27" s="93">
        <f t="shared" si="2"/>
        <v>31938.499999999971</v>
      </c>
      <c r="L27" s="60">
        <v>15.09</v>
      </c>
      <c r="M27" s="19">
        <f t="shared" si="0"/>
        <v>0</v>
      </c>
      <c r="N27" s="19">
        <f t="shared" si="1"/>
        <v>0</v>
      </c>
    </row>
    <row r="28" spans="2:14" x14ac:dyDescent="0.25">
      <c r="B28" s="9">
        <v>42588</v>
      </c>
      <c r="C28" s="5" t="s">
        <v>128</v>
      </c>
      <c r="D28" s="13"/>
      <c r="E28" s="44"/>
      <c r="F28" s="128"/>
      <c r="G28" s="45"/>
      <c r="H28" s="61"/>
      <c r="I28" s="61">
        <v>2000</v>
      </c>
      <c r="J28" s="61"/>
      <c r="K28" s="60">
        <f t="shared" si="2"/>
        <v>29938.499999999971</v>
      </c>
      <c r="L28" s="60">
        <v>14.84</v>
      </c>
      <c r="M28" s="19">
        <f t="shared" si="0"/>
        <v>134.77088948787062</v>
      </c>
      <c r="N28" s="19">
        <f t="shared" si="1"/>
        <v>0</v>
      </c>
    </row>
    <row r="29" spans="2:14" s="8" customFormat="1" x14ac:dyDescent="0.25">
      <c r="B29" s="9">
        <v>42588</v>
      </c>
      <c r="C29" s="5" t="s">
        <v>119</v>
      </c>
      <c r="D29" s="13"/>
      <c r="E29" s="44"/>
      <c r="F29" s="128"/>
      <c r="G29" s="45"/>
      <c r="H29" s="61">
        <v>20000</v>
      </c>
      <c r="I29" s="61"/>
      <c r="J29" s="61"/>
      <c r="K29" s="60">
        <f t="shared" si="2"/>
        <v>9938.4999999999709</v>
      </c>
      <c r="L29" s="60">
        <v>14.84</v>
      </c>
      <c r="M29" s="19">
        <f t="shared" si="0"/>
        <v>1347.7088948787061</v>
      </c>
      <c r="N29" s="19">
        <f t="shared" si="1"/>
        <v>0</v>
      </c>
    </row>
    <row r="30" spans="2:14" s="8" customFormat="1" x14ac:dyDescent="0.25">
      <c r="B30" s="9">
        <v>42595</v>
      </c>
      <c r="C30" s="5" t="s">
        <v>129</v>
      </c>
      <c r="D30" s="13"/>
      <c r="E30" s="44"/>
      <c r="F30" s="128"/>
      <c r="G30" s="45"/>
      <c r="H30" s="61"/>
      <c r="I30" s="61">
        <v>4000</v>
      </c>
      <c r="J30" s="61"/>
      <c r="K30" s="60">
        <f t="shared" si="2"/>
        <v>5938.4999999999709</v>
      </c>
      <c r="L30" s="60">
        <v>14.94</v>
      </c>
      <c r="M30" s="19">
        <f t="shared" si="0"/>
        <v>267.73761713520753</v>
      </c>
      <c r="N30" s="19">
        <f t="shared" si="1"/>
        <v>0</v>
      </c>
    </row>
    <row r="31" spans="2:14" s="8" customFormat="1" x14ac:dyDescent="0.25">
      <c r="B31" s="9">
        <v>42598</v>
      </c>
      <c r="C31" s="5" t="s">
        <v>130</v>
      </c>
      <c r="D31" s="13"/>
      <c r="E31" s="44"/>
      <c r="F31" s="128"/>
      <c r="G31" s="45">
        <v>391</v>
      </c>
      <c r="H31" s="61"/>
      <c r="I31" s="61"/>
      <c r="J31" s="61"/>
      <c r="K31" s="60">
        <f t="shared" si="2"/>
        <v>5547.4999999999709</v>
      </c>
      <c r="L31" s="60">
        <v>14.97</v>
      </c>
      <c r="M31" s="19">
        <f t="shared" si="0"/>
        <v>26.118904475617903</v>
      </c>
      <c r="N31" s="19">
        <f t="shared" si="1"/>
        <v>0</v>
      </c>
    </row>
    <row r="32" spans="2:14" s="8" customFormat="1" x14ac:dyDescent="0.25">
      <c r="B32" s="9">
        <v>42601</v>
      </c>
      <c r="C32" s="5" t="s">
        <v>131</v>
      </c>
      <c r="D32" s="13"/>
      <c r="E32" s="44"/>
      <c r="F32" s="128"/>
      <c r="G32" s="45"/>
      <c r="H32" s="61"/>
      <c r="I32" s="61"/>
      <c r="J32" s="61">
        <v>12000</v>
      </c>
      <c r="K32" s="60">
        <f t="shared" si="2"/>
        <v>-6452.5000000000291</v>
      </c>
      <c r="L32" s="60">
        <v>15.02</v>
      </c>
      <c r="M32" s="19">
        <f t="shared" si="0"/>
        <v>0</v>
      </c>
      <c r="N32" s="19">
        <f t="shared" si="1"/>
        <v>798.93475366178427</v>
      </c>
    </row>
    <row r="33" spans="2:14" s="8" customFormat="1" x14ac:dyDescent="0.25">
      <c r="B33" s="9">
        <v>42601</v>
      </c>
      <c r="C33" s="5" t="s">
        <v>119</v>
      </c>
      <c r="D33" s="13"/>
      <c r="E33" s="44"/>
      <c r="F33" s="128"/>
      <c r="G33" s="45"/>
      <c r="H33" s="61">
        <v>20000</v>
      </c>
      <c r="I33" s="61"/>
      <c r="J33" s="61"/>
      <c r="K33" s="60">
        <f t="shared" si="2"/>
        <v>-26452.500000000029</v>
      </c>
      <c r="L33" s="60">
        <v>15.02</v>
      </c>
      <c r="M33" s="19">
        <f t="shared" si="0"/>
        <v>1331.5579227696405</v>
      </c>
      <c r="N33" s="19">
        <f t="shared" si="1"/>
        <v>0</v>
      </c>
    </row>
    <row r="34" spans="2:14" s="8" customFormat="1" x14ac:dyDescent="0.25">
      <c r="B34" s="9">
        <v>42602</v>
      </c>
      <c r="C34" s="5" t="s">
        <v>129</v>
      </c>
      <c r="D34" s="13"/>
      <c r="E34" s="44"/>
      <c r="F34" s="128"/>
      <c r="G34" s="45"/>
      <c r="H34" s="61"/>
      <c r="I34" s="61">
        <v>4000</v>
      </c>
      <c r="J34" s="61"/>
      <c r="K34" s="60">
        <f t="shared" si="2"/>
        <v>-30452.500000000029</v>
      </c>
      <c r="L34" s="60">
        <v>15.02</v>
      </c>
      <c r="M34" s="19">
        <f t="shared" si="0"/>
        <v>266.31158455392813</v>
      </c>
      <c r="N34" s="19">
        <f t="shared" si="1"/>
        <v>0</v>
      </c>
    </row>
    <row r="35" spans="2:14" s="8" customFormat="1" x14ac:dyDescent="0.25">
      <c r="B35" s="9">
        <v>42607</v>
      </c>
      <c r="C35" s="47" t="s">
        <v>11</v>
      </c>
      <c r="D35" s="13"/>
      <c r="E35" s="44"/>
      <c r="F35" s="128"/>
      <c r="G35" s="45">
        <v>8567.5</v>
      </c>
      <c r="H35" s="61"/>
      <c r="I35" s="61"/>
      <c r="J35" s="61"/>
      <c r="K35" s="60">
        <f t="shared" si="2"/>
        <v>-39020.000000000029</v>
      </c>
      <c r="L35" s="60">
        <v>15.09</v>
      </c>
      <c r="M35" s="19">
        <f t="shared" si="0"/>
        <v>567.76010603048383</v>
      </c>
      <c r="N35" s="19">
        <f t="shared" si="1"/>
        <v>0</v>
      </c>
    </row>
    <row r="36" spans="2:14" s="8" customFormat="1" x14ac:dyDescent="0.25">
      <c r="B36" s="9">
        <v>42608</v>
      </c>
      <c r="C36" s="5" t="s">
        <v>119</v>
      </c>
      <c r="D36" s="13"/>
      <c r="E36" s="44"/>
      <c r="F36" s="128"/>
      <c r="G36" s="45"/>
      <c r="H36" s="61">
        <v>50000</v>
      </c>
      <c r="I36" s="61"/>
      <c r="J36" s="61"/>
      <c r="K36" s="60">
        <f t="shared" si="2"/>
        <v>-89020.000000000029</v>
      </c>
      <c r="L36" s="60">
        <v>15.09</v>
      </c>
      <c r="M36" s="19">
        <f t="shared" si="0"/>
        <v>3313.4526176275681</v>
      </c>
      <c r="N36" s="19">
        <f t="shared" si="1"/>
        <v>0</v>
      </c>
    </row>
    <row r="37" spans="2:14" s="8" customFormat="1" x14ac:dyDescent="0.25">
      <c r="B37" s="9">
        <v>42609</v>
      </c>
      <c r="C37" s="5" t="s">
        <v>129</v>
      </c>
      <c r="D37" s="13"/>
      <c r="E37" s="44"/>
      <c r="F37" s="128"/>
      <c r="G37" s="45"/>
      <c r="H37" s="61"/>
      <c r="I37" s="61">
        <v>4000</v>
      </c>
      <c r="J37" s="61"/>
      <c r="K37" s="60">
        <f t="shared" si="2"/>
        <v>-93020.000000000029</v>
      </c>
      <c r="L37" s="60">
        <v>15.09</v>
      </c>
      <c r="M37" s="19">
        <f t="shared" si="0"/>
        <v>265.07620941020542</v>
      </c>
      <c r="N37" s="19">
        <f t="shared" si="1"/>
        <v>0</v>
      </c>
    </row>
    <row r="38" spans="2:14" x14ac:dyDescent="0.25">
      <c r="B38" s="11">
        <v>42612</v>
      </c>
      <c r="C38" s="5" t="s">
        <v>132</v>
      </c>
      <c r="D38" s="13"/>
      <c r="E38" s="44"/>
      <c r="F38" s="128"/>
      <c r="G38" s="44"/>
      <c r="H38" s="60"/>
      <c r="I38" s="60">
        <v>3000</v>
      </c>
      <c r="J38" s="60"/>
      <c r="K38" s="60">
        <f t="shared" si="2"/>
        <v>-96020.000000000029</v>
      </c>
      <c r="L38" s="60">
        <v>15.09</v>
      </c>
      <c r="M38" s="19">
        <f t="shared" si="0"/>
        <v>198.80715705765408</v>
      </c>
      <c r="N38" s="19">
        <f t="shared" si="1"/>
        <v>0</v>
      </c>
    </row>
    <row r="39" spans="2:14" s="8" customFormat="1" x14ac:dyDescent="0.25">
      <c r="B39" s="11">
        <v>42614</v>
      </c>
      <c r="C39" s="5" t="s">
        <v>119</v>
      </c>
      <c r="D39" s="13"/>
      <c r="E39" s="44"/>
      <c r="F39" s="128"/>
      <c r="G39" s="44"/>
      <c r="H39" s="60">
        <v>20000</v>
      </c>
      <c r="I39" s="60"/>
      <c r="J39" s="60"/>
      <c r="K39" s="60">
        <f t="shared" si="2"/>
        <v>-116020.00000000003</v>
      </c>
      <c r="L39" s="60">
        <v>14.88</v>
      </c>
      <c r="M39" s="19">
        <f t="shared" si="0"/>
        <v>1344.0860215053763</v>
      </c>
      <c r="N39" s="19">
        <f t="shared" si="1"/>
        <v>0</v>
      </c>
    </row>
    <row r="40" spans="2:14" s="8" customFormat="1" x14ac:dyDescent="0.25">
      <c r="B40" s="11">
        <v>42620</v>
      </c>
      <c r="C40" s="47" t="s">
        <v>11</v>
      </c>
      <c r="D40" s="13"/>
      <c r="E40" s="44"/>
      <c r="F40" s="128"/>
      <c r="G40" s="44">
        <v>8486</v>
      </c>
      <c r="H40" s="60"/>
      <c r="I40" s="60"/>
      <c r="J40" s="60"/>
      <c r="K40" s="60">
        <f t="shared" si="2"/>
        <v>-124506.00000000003</v>
      </c>
      <c r="L40" s="60">
        <v>14.9</v>
      </c>
      <c r="M40" s="19">
        <f t="shared" si="0"/>
        <v>569.53020134228188</v>
      </c>
      <c r="N40" s="19">
        <f t="shared" si="1"/>
        <v>0</v>
      </c>
    </row>
    <row r="41" spans="2:14" s="8" customFormat="1" x14ac:dyDescent="0.25">
      <c r="B41" s="11">
        <v>42622</v>
      </c>
      <c r="C41" s="5" t="s">
        <v>119</v>
      </c>
      <c r="D41" s="13"/>
      <c r="E41" s="44"/>
      <c r="F41" s="128"/>
      <c r="G41" s="44"/>
      <c r="H41" s="60">
        <v>20000</v>
      </c>
      <c r="I41" s="60"/>
      <c r="J41" s="60"/>
      <c r="K41" s="60">
        <f t="shared" si="2"/>
        <v>-144506.00000000003</v>
      </c>
      <c r="L41" s="60">
        <v>14.98</v>
      </c>
      <c r="M41" s="19">
        <f t="shared" si="0"/>
        <v>1335.1134846461948</v>
      </c>
      <c r="N41" s="19">
        <f t="shared" si="1"/>
        <v>0</v>
      </c>
    </row>
    <row r="42" spans="2:14" s="8" customFormat="1" x14ac:dyDescent="0.25">
      <c r="B42" s="11">
        <v>42622</v>
      </c>
      <c r="C42" s="5" t="s">
        <v>133</v>
      </c>
      <c r="D42" s="13"/>
      <c r="E42" s="44"/>
      <c r="F42" s="128"/>
      <c r="G42" s="44"/>
      <c r="H42" s="60"/>
      <c r="I42" s="60"/>
      <c r="J42" s="60">
        <v>105803</v>
      </c>
      <c r="K42" s="60">
        <f t="shared" si="2"/>
        <v>-250309.00000000003</v>
      </c>
      <c r="L42" s="60">
        <v>14.98</v>
      </c>
      <c r="M42" s="19">
        <f t="shared" si="0"/>
        <v>0</v>
      </c>
      <c r="N42" s="19">
        <f t="shared" si="1"/>
        <v>7062.9506008010676</v>
      </c>
    </row>
    <row r="43" spans="2:14" s="8" customFormat="1" x14ac:dyDescent="0.25">
      <c r="B43" s="11"/>
      <c r="C43" s="5" t="s">
        <v>134</v>
      </c>
      <c r="D43" s="13"/>
      <c r="E43" s="44"/>
      <c r="F43" s="128"/>
      <c r="G43" s="44"/>
      <c r="H43" s="60"/>
      <c r="I43" s="60"/>
      <c r="J43" s="60">
        <v>1800</v>
      </c>
      <c r="K43" s="60">
        <f t="shared" si="2"/>
        <v>-252109.00000000003</v>
      </c>
      <c r="L43" s="60">
        <v>14.98</v>
      </c>
      <c r="M43" s="19">
        <f t="shared" si="0"/>
        <v>0</v>
      </c>
      <c r="N43" s="19">
        <f t="shared" si="1"/>
        <v>120.16021361815754</v>
      </c>
    </row>
    <row r="44" spans="2:14" s="8" customFormat="1" x14ac:dyDescent="0.25">
      <c r="B44" s="11">
        <v>42626</v>
      </c>
      <c r="C44" s="47" t="s">
        <v>11</v>
      </c>
      <c r="D44" s="13"/>
      <c r="E44" s="44"/>
      <c r="F44" s="128"/>
      <c r="G44" s="44">
        <v>9069</v>
      </c>
      <c r="H44" s="60"/>
      <c r="I44" s="60"/>
      <c r="J44" s="60"/>
      <c r="K44" s="60">
        <f t="shared" si="2"/>
        <v>-261178.00000000003</v>
      </c>
      <c r="L44" s="60">
        <v>14.97</v>
      </c>
      <c r="M44" s="19">
        <f t="shared" si="0"/>
        <v>605.81162324649301</v>
      </c>
      <c r="N44" s="19">
        <f t="shared" si="1"/>
        <v>0</v>
      </c>
    </row>
    <row r="45" spans="2:14" s="8" customFormat="1" x14ac:dyDescent="0.25">
      <c r="B45" s="11">
        <v>42629</v>
      </c>
      <c r="C45" s="5" t="s">
        <v>119</v>
      </c>
      <c r="D45" s="13"/>
      <c r="E45" s="44"/>
      <c r="F45" s="128"/>
      <c r="G45" s="44"/>
      <c r="H45" s="60">
        <v>50000</v>
      </c>
      <c r="I45" s="60"/>
      <c r="J45" s="60"/>
      <c r="K45" s="60">
        <f t="shared" si="2"/>
        <v>-311178</v>
      </c>
      <c r="L45" s="60">
        <v>15.1</v>
      </c>
      <c r="M45" s="19">
        <f t="shared" si="0"/>
        <v>3311.2582781456954</v>
      </c>
      <c r="N45" s="19">
        <f t="shared" si="1"/>
        <v>0</v>
      </c>
    </row>
    <row r="46" spans="2:14" s="8" customFormat="1" x14ac:dyDescent="0.25">
      <c r="B46" s="9">
        <v>42629</v>
      </c>
      <c r="C46" s="5" t="s">
        <v>128</v>
      </c>
      <c r="D46" s="13"/>
      <c r="E46" s="44"/>
      <c r="F46" s="128"/>
      <c r="G46" s="44"/>
      <c r="H46" s="60"/>
      <c r="I46" s="60">
        <v>2000</v>
      </c>
      <c r="J46" s="60"/>
      <c r="K46" s="60">
        <f t="shared" si="2"/>
        <v>-313178</v>
      </c>
      <c r="L46" s="60">
        <v>15.1</v>
      </c>
      <c r="M46" s="19">
        <f t="shared" si="0"/>
        <v>132.45033112582783</v>
      </c>
      <c r="N46" s="19">
        <f t="shared" si="1"/>
        <v>0</v>
      </c>
    </row>
    <row r="47" spans="2:14" s="8" customFormat="1" x14ac:dyDescent="0.25">
      <c r="B47" s="11">
        <v>42629</v>
      </c>
      <c r="C47" s="47" t="s">
        <v>135</v>
      </c>
      <c r="D47" s="13"/>
      <c r="E47" s="44"/>
      <c r="F47" s="128"/>
      <c r="G47" s="44"/>
      <c r="H47" s="60"/>
      <c r="I47" s="60"/>
      <c r="J47" s="60">
        <v>60000</v>
      </c>
      <c r="K47" s="60">
        <f t="shared" si="2"/>
        <v>-373178</v>
      </c>
      <c r="L47" s="60">
        <v>15.1</v>
      </c>
      <c r="M47" s="19">
        <f t="shared" si="0"/>
        <v>0</v>
      </c>
      <c r="N47" s="19">
        <f t="shared" si="1"/>
        <v>3973.5099337748347</v>
      </c>
    </row>
    <row r="48" spans="2:14" s="87" customFormat="1" x14ac:dyDescent="0.25">
      <c r="B48" s="245">
        <v>42636</v>
      </c>
      <c r="C48" s="249" t="s">
        <v>19</v>
      </c>
      <c r="D48" s="247">
        <v>24303</v>
      </c>
      <c r="E48" s="88">
        <v>15.52</v>
      </c>
      <c r="F48" s="248">
        <f>+D48*E48</f>
        <v>377182.56</v>
      </c>
      <c r="G48" s="93"/>
      <c r="H48" s="93"/>
      <c r="I48" s="93"/>
      <c r="J48" s="93"/>
      <c r="K48" s="93">
        <f t="shared" si="2"/>
        <v>4004.5599999999977</v>
      </c>
      <c r="L48" s="60">
        <v>15.32</v>
      </c>
      <c r="M48" s="19">
        <f t="shared" si="0"/>
        <v>0</v>
      </c>
      <c r="N48" s="19">
        <f t="shared" si="1"/>
        <v>0</v>
      </c>
    </row>
    <row r="49" spans="2:14" s="87" customFormat="1" x14ac:dyDescent="0.25">
      <c r="B49" s="245">
        <v>42633</v>
      </c>
      <c r="C49" s="249" t="s">
        <v>39</v>
      </c>
      <c r="D49" s="247">
        <v>6545</v>
      </c>
      <c r="E49" s="88">
        <v>15.56</v>
      </c>
      <c r="F49" s="248">
        <f>+D49*E49</f>
        <v>101840.2</v>
      </c>
      <c r="G49" s="93"/>
      <c r="H49" s="93"/>
      <c r="I49" s="93"/>
      <c r="J49" s="93"/>
      <c r="K49" s="93">
        <f t="shared" si="2"/>
        <v>105844.76</v>
      </c>
      <c r="L49" s="60">
        <v>15.36</v>
      </c>
      <c r="M49" s="19">
        <f t="shared" si="0"/>
        <v>0</v>
      </c>
      <c r="N49" s="19">
        <f t="shared" si="1"/>
        <v>0</v>
      </c>
    </row>
    <row r="50" spans="2:14" s="87" customFormat="1" x14ac:dyDescent="0.25">
      <c r="B50" s="245">
        <v>42636</v>
      </c>
      <c r="C50" s="249" t="s">
        <v>32</v>
      </c>
      <c r="D50" s="247">
        <v>5000</v>
      </c>
      <c r="E50" s="88">
        <v>15.52</v>
      </c>
      <c r="F50" s="248">
        <f>+D50*E50</f>
        <v>77600</v>
      </c>
      <c r="G50" s="93"/>
      <c r="H50" s="93"/>
      <c r="I50" s="93"/>
      <c r="J50" s="93"/>
      <c r="K50" s="93">
        <f t="shared" si="2"/>
        <v>183444.76</v>
      </c>
      <c r="L50" s="60">
        <v>15.32</v>
      </c>
      <c r="M50" s="19">
        <f t="shared" si="0"/>
        <v>0</v>
      </c>
      <c r="N50" s="19">
        <f t="shared" si="1"/>
        <v>0</v>
      </c>
    </row>
    <row r="51" spans="2:14" x14ac:dyDescent="0.25">
      <c r="B51" s="11">
        <v>42640</v>
      </c>
      <c r="C51" s="5" t="s">
        <v>136</v>
      </c>
      <c r="D51" s="13"/>
      <c r="E51" s="44"/>
      <c r="F51" s="128"/>
      <c r="G51" s="45">
        <v>96905</v>
      </c>
      <c r="H51" s="61"/>
      <c r="I51" s="61"/>
      <c r="J51" s="61"/>
      <c r="K51" s="60">
        <f t="shared" si="2"/>
        <v>86539.760000000009</v>
      </c>
      <c r="L51" s="60">
        <v>15.38</v>
      </c>
      <c r="M51" s="19">
        <f t="shared" si="0"/>
        <v>6300.7152145643686</v>
      </c>
      <c r="N51" s="19">
        <f t="shared" si="1"/>
        <v>0</v>
      </c>
    </row>
    <row r="52" spans="2:14" x14ac:dyDescent="0.25">
      <c r="B52" s="11">
        <v>42640</v>
      </c>
      <c r="C52" s="5" t="s">
        <v>119</v>
      </c>
      <c r="D52" s="13"/>
      <c r="E52" s="44"/>
      <c r="F52" s="128"/>
      <c r="G52" s="45"/>
      <c r="H52" s="61">
        <v>30000</v>
      </c>
      <c r="I52" s="61"/>
      <c r="J52" s="61"/>
      <c r="K52" s="60">
        <f t="shared" si="2"/>
        <v>56539.760000000009</v>
      </c>
      <c r="L52" s="60">
        <v>15.38</v>
      </c>
      <c r="M52" s="19">
        <f t="shared" si="0"/>
        <v>1950.5851755526658</v>
      </c>
      <c r="N52" s="19">
        <f t="shared" si="1"/>
        <v>0</v>
      </c>
    </row>
    <row r="53" spans="2:14" s="87" customFormat="1" x14ac:dyDescent="0.25">
      <c r="B53" s="245">
        <v>42643</v>
      </c>
      <c r="C53" s="249" t="s">
        <v>60</v>
      </c>
      <c r="D53" s="247">
        <v>40657</v>
      </c>
      <c r="E53" s="88">
        <v>15.51</v>
      </c>
      <c r="F53" s="248">
        <f>+D53*E53</f>
        <v>630590.06999999995</v>
      </c>
      <c r="G53" s="93"/>
      <c r="H53" s="93"/>
      <c r="I53" s="93"/>
      <c r="J53" s="93"/>
      <c r="K53" s="93">
        <f t="shared" si="2"/>
        <v>687129.83</v>
      </c>
      <c r="L53" s="60">
        <v>15.31</v>
      </c>
      <c r="M53" s="19">
        <f t="shared" si="0"/>
        <v>0</v>
      </c>
      <c r="N53" s="19">
        <f t="shared" si="1"/>
        <v>0</v>
      </c>
    </row>
    <row r="54" spans="2:14" x14ac:dyDescent="0.25">
      <c r="B54" s="10">
        <v>42646</v>
      </c>
      <c r="C54" s="5" t="s">
        <v>137</v>
      </c>
      <c r="D54" s="13"/>
      <c r="E54" s="44"/>
      <c r="F54" s="128"/>
      <c r="G54" s="45"/>
      <c r="H54" s="61"/>
      <c r="I54" s="61"/>
      <c r="J54" s="61">
        <v>1631</v>
      </c>
      <c r="K54" s="60">
        <f t="shared" si="2"/>
        <v>685498.83</v>
      </c>
      <c r="L54" s="60">
        <v>15.26</v>
      </c>
      <c r="M54" s="19">
        <f t="shared" si="0"/>
        <v>0</v>
      </c>
      <c r="N54" s="19">
        <f t="shared" si="1"/>
        <v>106.88073394495413</v>
      </c>
    </row>
    <row r="55" spans="2:14" x14ac:dyDescent="0.25">
      <c r="B55" s="10">
        <v>42648</v>
      </c>
      <c r="C55" s="5" t="s">
        <v>138</v>
      </c>
      <c r="D55" s="13"/>
      <c r="E55" s="44"/>
      <c r="F55" s="128"/>
      <c r="G55" s="45"/>
      <c r="H55" s="61"/>
      <c r="I55" s="61"/>
      <c r="J55" s="61">
        <v>3400</v>
      </c>
      <c r="K55" s="60">
        <f t="shared" si="2"/>
        <v>682098.83</v>
      </c>
      <c r="L55" s="60">
        <v>15.2</v>
      </c>
      <c r="M55" s="19">
        <f t="shared" si="0"/>
        <v>0</v>
      </c>
      <c r="N55" s="19">
        <f t="shared" si="1"/>
        <v>223.68421052631581</v>
      </c>
    </row>
    <row r="56" spans="2:14" x14ac:dyDescent="0.25">
      <c r="B56" s="10">
        <v>42648</v>
      </c>
      <c r="C56" s="5" t="s">
        <v>139</v>
      </c>
      <c r="D56" s="13"/>
      <c r="E56" s="44"/>
      <c r="F56" s="128"/>
      <c r="G56" s="45"/>
      <c r="H56" s="61"/>
      <c r="I56" s="61"/>
      <c r="J56" s="61">
        <v>40000</v>
      </c>
      <c r="K56" s="60">
        <f t="shared" si="2"/>
        <v>642098.82999999996</v>
      </c>
      <c r="L56" s="60">
        <v>15.2</v>
      </c>
      <c r="M56" s="19">
        <f t="shared" si="0"/>
        <v>0</v>
      </c>
      <c r="N56" s="19">
        <f t="shared" si="1"/>
        <v>2631.5789473684213</v>
      </c>
    </row>
    <row r="57" spans="2:14" x14ac:dyDescent="0.25">
      <c r="B57" s="10">
        <v>42648</v>
      </c>
      <c r="C57" s="5" t="s">
        <v>140</v>
      </c>
      <c r="D57" s="13"/>
      <c r="E57" s="44"/>
      <c r="F57" s="128"/>
      <c r="G57" s="45"/>
      <c r="H57" s="61"/>
      <c r="I57" s="61"/>
      <c r="J57" s="61">
        <v>2500</v>
      </c>
      <c r="K57" s="60">
        <f t="shared" si="2"/>
        <v>639598.82999999996</v>
      </c>
      <c r="L57" s="60">
        <v>15.2</v>
      </c>
      <c r="M57" s="19">
        <f t="shared" si="0"/>
        <v>0</v>
      </c>
      <c r="N57" s="19">
        <f t="shared" si="1"/>
        <v>164.47368421052633</v>
      </c>
    </row>
    <row r="58" spans="2:14" x14ac:dyDescent="0.25">
      <c r="B58" s="10">
        <v>42654</v>
      </c>
      <c r="C58" s="5" t="s">
        <v>141</v>
      </c>
      <c r="D58" s="13"/>
      <c r="E58" s="44"/>
      <c r="F58" s="128"/>
      <c r="G58" s="45"/>
      <c r="H58" s="61">
        <v>35000</v>
      </c>
      <c r="I58" s="61"/>
      <c r="J58" s="61"/>
      <c r="K58" s="60">
        <f t="shared" si="2"/>
        <v>604598.82999999996</v>
      </c>
      <c r="L58" s="60">
        <v>15.19</v>
      </c>
      <c r="M58" s="19">
        <f t="shared" si="0"/>
        <v>2304.147465437788</v>
      </c>
      <c r="N58" s="19">
        <f t="shared" si="1"/>
        <v>0</v>
      </c>
    </row>
    <row r="59" spans="2:14" x14ac:dyDescent="0.25">
      <c r="B59" s="10">
        <v>42654</v>
      </c>
      <c r="C59" s="47" t="s">
        <v>11</v>
      </c>
      <c r="D59" s="13"/>
      <c r="E59" s="44"/>
      <c r="F59" s="128"/>
      <c r="G59" s="45">
        <v>3805</v>
      </c>
      <c r="H59" s="61"/>
      <c r="I59" s="61"/>
      <c r="J59" s="61"/>
      <c r="K59" s="60">
        <f t="shared" si="2"/>
        <v>600793.82999999996</v>
      </c>
      <c r="L59" s="60">
        <v>15.19</v>
      </c>
      <c r="M59" s="19">
        <f t="shared" si="0"/>
        <v>250.49374588545095</v>
      </c>
      <c r="N59" s="19">
        <f t="shared" si="1"/>
        <v>0</v>
      </c>
    </row>
    <row r="60" spans="2:14" x14ac:dyDescent="0.25">
      <c r="B60" s="10">
        <v>42656</v>
      </c>
      <c r="C60" s="5" t="s">
        <v>142</v>
      </c>
      <c r="D60" s="13"/>
      <c r="E60" s="44"/>
      <c r="F60" s="128"/>
      <c r="G60" s="45">
        <v>85000</v>
      </c>
      <c r="H60" s="61"/>
      <c r="I60" s="61"/>
      <c r="J60" s="61"/>
      <c r="K60" s="60">
        <f t="shared" si="2"/>
        <v>515793.82999999996</v>
      </c>
      <c r="L60" s="60">
        <v>15.15</v>
      </c>
      <c r="M60" s="19">
        <f t="shared" si="0"/>
        <v>5610.5610561056101</v>
      </c>
      <c r="N60" s="19">
        <f t="shared" si="1"/>
        <v>0</v>
      </c>
    </row>
    <row r="61" spans="2:14" x14ac:dyDescent="0.25">
      <c r="B61" s="10">
        <v>42656</v>
      </c>
      <c r="C61" s="5" t="s">
        <v>55</v>
      </c>
      <c r="D61" s="13"/>
      <c r="E61" s="44"/>
      <c r="F61" s="128"/>
      <c r="G61" s="45">
        <v>7100</v>
      </c>
      <c r="H61" s="61"/>
      <c r="I61" s="61"/>
      <c r="J61" s="61"/>
      <c r="K61" s="60">
        <f t="shared" si="2"/>
        <v>508693.82999999996</v>
      </c>
      <c r="L61" s="60">
        <v>15.15</v>
      </c>
      <c r="M61" s="19">
        <f t="shared" si="0"/>
        <v>468.64686468646863</v>
      </c>
      <c r="N61" s="19">
        <f t="shared" si="1"/>
        <v>0</v>
      </c>
    </row>
    <row r="62" spans="2:14" x14ac:dyDescent="0.25">
      <c r="B62" s="10">
        <v>42663</v>
      </c>
      <c r="C62" s="5" t="s">
        <v>141</v>
      </c>
      <c r="D62" s="13"/>
      <c r="E62" s="44"/>
      <c r="F62" s="128"/>
      <c r="G62" s="45"/>
      <c r="H62" s="61">
        <v>25000</v>
      </c>
      <c r="I62" s="61"/>
      <c r="J62" s="61"/>
      <c r="K62" s="60">
        <f t="shared" si="2"/>
        <v>483693.82999999996</v>
      </c>
      <c r="L62" s="60">
        <v>15.18</v>
      </c>
      <c r="M62" s="19">
        <f t="shared" si="0"/>
        <v>1646.9038208168643</v>
      </c>
      <c r="N62" s="19">
        <f t="shared" si="1"/>
        <v>0</v>
      </c>
    </row>
    <row r="63" spans="2:14" x14ac:dyDescent="0.25">
      <c r="B63" s="10">
        <v>42664</v>
      </c>
      <c r="C63" s="5" t="s">
        <v>143</v>
      </c>
      <c r="D63" s="13"/>
      <c r="E63" s="44"/>
      <c r="F63" s="128"/>
      <c r="G63" s="45"/>
      <c r="H63" s="61">
        <v>6000</v>
      </c>
      <c r="I63" s="61"/>
      <c r="J63" s="61"/>
      <c r="K63" s="60">
        <f t="shared" si="2"/>
        <v>477693.82999999996</v>
      </c>
      <c r="L63" s="60">
        <v>15.16</v>
      </c>
      <c r="M63" s="19">
        <f t="shared" si="0"/>
        <v>395.77836411609496</v>
      </c>
      <c r="N63" s="19">
        <f t="shared" si="1"/>
        <v>0</v>
      </c>
    </row>
    <row r="64" spans="2:14" x14ac:dyDescent="0.25">
      <c r="B64" s="10">
        <v>42671</v>
      </c>
      <c r="C64" s="5" t="s">
        <v>141</v>
      </c>
      <c r="D64" s="13"/>
      <c r="E64" s="44"/>
      <c r="F64" s="128"/>
      <c r="G64" s="45"/>
      <c r="H64" s="61">
        <v>40000</v>
      </c>
      <c r="I64" s="61"/>
      <c r="J64" s="61"/>
      <c r="K64" s="60">
        <f t="shared" si="2"/>
        <v>437693.82999999996</v>
      </c>
      <c r="L64" s="60">
        <v>15.17</v>
      </c>
      <c r="M64" s="19">
        <f t="shared" si="0"/>
        <v>2636.7831245880025</v>
      </c>
      <c r="N64" s="19">
        <f t="shared" si="1"/>
        <v>0</v>
      </c>
    </row>
    <row r="65" spans="2:14" x14ac:dyDescent="0.25">
      <c r="B65" s="10">
        <v>42675</v>
      </c>
      <c r="C65" s="5" t="s">
        <v>141</v>
      </c>
      <c r="D65" s="13"/>
      <c r="E65" s="44"/>
      <c r="F65" s="128"/>
      <c r="G65" s="45"/>
      <c r="H65" s="61">
        <v>20000</v>
      </c>
      <c r="I65" s="61"/>
      <c r="J65" s="61"/>
      <c r="K65" s="60">
        <f t="shared" si="2"/>
        <v>417693.82999999996</v>
      </c>
      <c r="L65" s="60">
        <v>15.03</v>
      </c>
      <c r="M65" s="19">
        <f t="shared" si="0"/>
        <v>1330.6719893546242</v>
      </c>
      <c r="N65" s="19">
        <f t="shared" si="1"/>
        <v>0</v>
      </c>
    </row>
    <row r="66" spans="2:14" x14ac:dyDescent="0.25">
      <c r="B66" s="10">
        <v>42675</v>
      </c>
      <c r="C66" s="5" t="s">
        <v>144</v>
      </c>
      <c r="D66" s="13"/>
      <c r="E66" s="44"/>
      <c r="F66" s="128"/>
      <c r="G66" s="45">
        <v>85000</v>
      </c>
      <c r="H66" s="61"/>
      <c r="I66" s="61"/>
      <c r="J66" s="61"/>
      <c r="K66" s="60">
        <f t="shared" si="2"/>
        <v>332693.82999999996</v>
      </c>
      <c r="L66" s="60">
        <v>15.03</v>
      </c>
      <c r="M66" s="19">
        <f t="shared" si="0"/>
        <v>5655.3559547571522</v>
      </c>
      <c r="N66" s="19">
        <f t="shared" si="1"/>
        <v>0</v>
      </c>
    </row>
    <row r="67" spans="2:14" x14ac:dyDescent="0.25">
      <c r="B67" s="10">
        <v>42675</v>
      </c>
      <c r="C67" s="5" t="s">
        <v>55</v>
      </c>
      <c r="D67" s="13"/>
      <c r="E67" s="44"/>
      <c r="F67" s="128"/>
      <c r="G67" s="45">
        <v>7100</v>
      </c>
      <c r="H67" s="61"/>
      <c r="I67" s="61"/>
      <c r="J67" s="61"/>
      <c r="K67" s="60">
        <f t="shared" si="2"/>
        <v>325593.82999999996</v>
      </c>
      <c r="L67" s="60">
        <v>15.03</v>
      </c>
      <c r="M67" s="19">
        <f t="shared" si="0"/>
        <v>472.38855622089159</v>
      </c>
      <c r="N67" s="19">
        <f t="shared" si="1"/>
        <v>0</v>
      </c>
    </row>
    <row r="68" spans="2:14" x14ac:dyDescent="0.25">
      <c r="B68" s="10">
        <v>42675</v>
      </c>
      <c r="C68" s="5" t="s">
        <v>145</v>
      </c>
      <c r="D68" s="13"/>
      <c r="E68" s="44"/>
      <c r="F68" s="128"/>
      <c r="G68" s="45">
        <v>3427</v>
      </c>
      <c r="H68" s="61"/>
      <c r="I68" s="61"/>
      <c r="J68" s="61"/>
      <c r="K68" s="60">
        <f t="shared" si="2"/>
        <v>322166.82999999996</v>
      </c>
      <c r="L68" s="60">
        <v>15.03</v>
      </c>
      <c r="M68" s="19">
        <f t="shared" si="0"/>
        <v>228.01064537591483</v>
      </c>
      <c r="N68" s="19">
        <f t="shared" si="1"/>
        <v>0</v>
      </c>
    </row>
    <row r="69" spans="2:14" x14ac:dyDescent="0.25">
      <c r="B69" s="10">
        <v>42675</v>
      </c>
      <c r="C69" s="5" t="s">
        <v>128</v>
      </c>
      <c r="D69" s="13"/>
      <c r="E69" s="44"/>
      <c r="F69" s="128"/>
      <c r="G69" s="45"/>
      <c r="H69" s="61"/>
      <c r="I69" s="61">
        <v>2000</v>
      </c>
      <c r="J69" s="61"/>
      <c r="K69" s="60">
        <f t="shared" si="2"/>
        <v>320166.82999999996</v>
      </c>
      <c r="L69" s="60">
        <v>15.03</v>
      </c>
      <c r="M69" s="19">
        <f t="shared" si="0"/>
        <v>133.06719893546241</v>
      </c>
      <c r="N69" s="19">
        <f t="shared" si="1"/>
        <v>0</v>
      </c>
    </row>
    <row r="70" spans="2:14" x14ac:dyDescent="0.25">
      <c r="B70" s="10">
        <v>42677</v>
      </c>
      <c r="C70" s="5" t="s">
        <v>117</v>
      </c>
      <c r="D70" s="13"/>
      <c r="E70" s="44"/>
      <c r="F70" s="128"/>
      <c r="G70" s="45"/>
      <c r="H70" s="61"/>
      <c r="I70" s="61"/>
      <c r="J70" s="61">
        <v>300</v>
      </c>
      <c r="K70" s="60">
        <f t="shared" si="2"/>
        <v>319866.82999999996</v>
      </c>
      <c r="L70" s="60">
        <v>14.97</v>
      </c>
      <c r="M70" s="19">
        <f t="shared" ref="M70:M133" si="3">(G70+H70+I70)/L70</f>
        <v>0</v>
      </c>
      <c r="N70" s="19">
        <f t="shared" ref="N70:N133" si="4">+J70/L70</f>
        <v>20.040080160320642</v>
      </c>
    </row>
    <row r="71" spans="2:14" x14ac:dyDescent="0.25">
      <c r="B71" s="10">
        <v>42690</v>
      </c>
      <c r="C71" s="5" t="s">
        <v>136</v>
      </c>
      <c r="D71" s="13"/>
      <c r="E71" s="44"/>
      <c r="F71" s="128"/>
      <c r="G71" s="45">
        <v>93099</v>
      </c>
      <c r="H71" s="61"/>
      <c r="I71" s="61"/>
      <c r="J71" s="61"/>
      <c r="K71" s="60">
        <f t="shared" ref="K71:K134" si="5">+K70+F71-G71-J71-H71-I71</f>
        <v>226767.82999999996</v>
      </c>
      <c r="L71" s="60">
        <v>15.4</v>
      </c>
      <c r="M71" s="19">
        <f t="shared" si="3"/>
        <v>6045.3896103896104</v>
      </c>
      <c r="N71" s="19">
        <f t="shared" si="4"/>
        <v>0</v>
      </c>
    </row>
    <row r="72" spans="2:14" x14ac:dyDescent="0.25">
      <c r="B72" s="10">
        <v>42690</v>
      </c>
      <c r="C72" s="5" t="s">
        <v>117</v>
      </c>
      <c r="D72" s="13"/>
      <c r="E72" s="44"/>
      <c r="F72" s="128"/>
      <c r="G72" s="45"/>
      <c r="H72" s="61"/>
      <c r="I72" s="61"/>
      <c r="J72" s="61">
        <v>295</v>
      </c>
      <c r="K72" s="60">
        <f t="shared" si="5"/>
        <v>226472.82999999996</v>
      </c>
      <c r="L72" s="60">
        <v>15.4</v>
      </c>
      <c r="M72" s="19">
        <f t="shared" si="3"/>
        <v>0</v>
      </c>
      <c r="N72" s="19">
        <f t="shared" si="4"/>
        <v>19.155844155844154</v>
      </c>
    </row>
    <row r="73" spans="2:14" x14ac:dyDescent="0.25">
      <c r="B73" s="10">
        <v>42692</v>
      </c>
      <c r="C73" s="5" t="s">
        <v>141</v>
      </c>
      <c r="D73" s="13"/>
      <c r="E73" s="44"/>
      <c r="F73" s="128"/>
      <c r="G73" s="45"/>
      <c r="H73" s="61">
        <v>30000</v>
      </c>
      <c r="I73" s="61"/>
      <c r="J73" s="61"/>
      <c r="K73" s="60">
        <f t="shared" si="5"/>
        <v>196472.82999999996</v>
      </c>
      <c r="L73" s="60">
        <v>15.45</v>
      </c>
      <c r="M73" s="19">
        <f t="shared" si="3"/>
        <v>1941.7475728155341</v>
      </c>
      <c r="N73" s="19">
        <f t="shared" si="4"/>
        <v>0</v>
      </c>
    </row>
    <row r="74" spans="2:14" x14ac:dyDescent="0.25">
      <c r="B74" s="10">
        <v>42695</v>
      </c>
      <c r="C74" s="5" t="s">
        <v>146</v>
      </c>
      <c r="D74" s="13"/>
      <c r="E74" s="44"/>
      <c r="F74" s="128"/>
      <c r="G74" s="45"/>
      <c r="H74" s="61"/>
      <c r="I74" s="61"/>
      <c r="J74" s="61">
        <v>2500</v>
      </c>
      <c r="K74" s="60">
        <f t="shared" si="5"/>
        <v>193972.82999999996</v>
      </c>
      <c r="L74" s="60">
        <v>15.42</v>
      </c>
      <c r="M74" s="19">
        <f t="shared" si="3"/>
        <v>0</v>
      </c>
      <c r="N74" s="19">
        <f t="shared" si="4"/>
        <v>162.12710765239947</v>
      </c>
    </row>
    <row r="75" spans="2:14" x14ac:dyDescent="0.25">
      <c r="B75" s="10">
        <v>42699</v>
      </c>
      <c r="C75" s="5" t="s">
        <v>121</v>
      </c>
      <c r="D75" s="13"/>
      <c r="E75" s="44"/>
      <c r="F75" s="128"/>
      <c r="G75" s="45"/>
      <c r="H75" s="61">
        <v>30000</v>
      </c>
      <c r="I75" s="61"/>
      <c r="J75" s="61"/>
      <c r="K75" s="60">
        <f t="shared" si="5"/>
        <v>163972.82999999996</v>
      </c>
      <c r="L75" s="60">
        <v>15.69</v>
      </c>
      <c r="M75" s="19">
        <f t="shared" si="3"/>
        <v>1912.0458891013384</v>
      </c>
      <c r="N75" s="19">
        <f t="shared" si="4"/>
        <v>0</v>
      </c>
    </row>
    <row r="76" spans="2:14" x14ac:dyDescent="0.25">
      <c r="B76" s="10">
        <v>42706</v>
      </c>
      <c r="C76" s="5" t="s">
        <v>121</v>
      </c>
      <c r="D76" s="13"/>
      <c r="E76" s="44"/>
      <c r="F76" s="128"/>
      <c r="G76" s="45"/>
      <c r="H76" s="61">
        <v>40000</v>
      </c>
      <c r="I76" s="61"/>
      <c r="J76" s="61"/>
      <c r="K76" s="60">
        <f t="shared" si="5"/>
        <v>123972.82999999996</v>
      </c>
      <c r="L76" s="60">
        <v>15.95</v>
      </c>
      <c r="M76" s="19">
        <f t="shared" si="3"/>
        <v>2507.8369905956115</v>
      </c>
      <c r="N76" s="19">
        <f t="shared" si="4"/>
        <v>0</v>
      </c>
    </row>
    <row r="77" spans="2:14" x14ac:dyDescent="0.25">
      <c r="B77" s="10">
        <v>42711</v>
      </c>
      <c r="C77" s="5" t="s">
        <v>121</v>
      </c>
      <c r="D77" s="13"/>
      <c r="E77" s="44"/>
      <c r="F77" s="128"/>
      <c r="G77" s="45"/>
      <c r="H77" s="61">
        <v>20000</v>
      </c>
      <c r="I77" s="61"/>
      <c r="J77" s="61"/>
      <c r="K77" s="60">
        <f t="shared" si="5"/>
        <v>103972.82999999996</v>
      </c>
      <c r="L77" s="60">
        <v>15.9</v>
      </c>
      <c r="M77" s="19">
        <f t="shared" si="3"/>
        <v>1257.8616352201257</v>
      </c>
      <c r="N77" s="19">
        <f t="shared" si="4"/>
        <v>0</v>
      </c>
    </row>
    <row r="78" spans="2:14" x14ac:dyDescent="0.25">
      <c r="B78" s="10">
        <v>42699</v>
      </c>
      <c r="C78" s="5" t="s">
        <v>147</v>
      </c>
      <c r="D78" s="13"/>
      <c r="E78" s="44"/>
      <c r="F78" s="128"/>
      <c r="G78" s="45"/>
      <c r="H78" s="61">
        <v>8000</v>
      </c>
      <c r="I78" s="61"/>
      <c r="J78" s="61"/>
      <c r="K78" s="60">
        <f t="shared" si="5"/>
        <v>95972.829999999958</v>
      </c>
      <c r="L78" s="60">
        <v>15.69</v>
      </c>
      <c r="M78" s="19">
        <f t="shared" si="3"/>
        <v>509.87890376035693</v>
      </c>
      <c r="N78" s="19">
        <f t="shared" si="4"/>
        <v>0</v>
      </c>
    </row>
    <row r="79" spans="2:14" x14ac:dyDescent="0.25">
      <c r="B79" s="10">
        <v>42716</v>
      </c>
      <c r="C79" s="5" t="s">
        <v>148</v>
      </c>
      <c r="D79" s="13"/>
      <c r="E79" s="44"/>
      <c r="F79" s="128"/>
      <c r="G79" s="45">
        <v>85000</v>
      </c>
      <c r="H79" s="61"/>
      <c r="I79" s="61"/>
      <c r="J79" s="61"/>
      <c r="K79" s="60">
        <f t="shared" si="5"/>
        <v>10972.829999999958</v>
      </c>
      <c r="L79" s="60">
        <v>15.94</v>
      </c>
      <c r="M79" s="19">
        <f t="shared" si="3"/>
        <v>5332.4968632371392</v>
      </c>
      <c r="N79" s="19">
        <f t="shared" si="4"/>
        <v>0</v>
      </c>
    </row>
    <row r="80" spans="2:14" x14ac:dyDescent="0.25">
      <c r="B80" s="10">
        <v>42716</v>
      </c>
      <c r="C80" s="5" t="s">
        <v>55</v>
      </c>
      <c r="D80" s="13"/>
      <c r="E80" s="44"/>
      <c r="F80" s="128"/>
      <c r="G80" s="45">
        <v>7100</v>
      </c>
      <c r="H80" s="61"/>
      <c r="I80" s="61"/>
      <c r="J80" s="61"/>
      <c r="K80" s="60">
        <f t="shared" si="5"/>
        <v>3872.8299999999581</v>
      </c>
      <c r="L80" s="60">
        <v>15.94</v>
      </c>
      <c r="M80" s="19">
        <f t="shared" si="3"/>
        <v>445.42032622333755</v>
      </c>
      <c r="N80" s="19">
        <f t="shared" si="4"/>
        <v>0</v>
      </c>
    </row>
    <row r="81" spans="2:14" x14ac:dyDescent="0.25">
      <c r="B81" s="10">
        <v>42727</v>
      </c>
      <c r="C81" s="5" t="s">
        <v>121</v>
      </c>
      <c r="D81" s="13"/>
      <c r="E81" s="44"/>
      <c r="F81" s="128"/>
      <c r="G81" s="45"/>
      <c r="H81" s="61">
        <v>45000</v>
      </c>
      <c r="I81" s="61"/>
      <c r="J81" s="61"/>
      <c r="K81" s="60">
        <f t="shared" si="5"/>
        <v>-41127.170000000042</v>
      </c>
      <c r="L81" s="60">
        <v>16.260000000000002</v>
      </c>
      <c r="M81" s="19">
        <f t="shared" si="3"/>
        <v>2767.5276752767527</v>
      </c>
      <c r="N81" s="19">
        <f t="shared" si="4"/>
        <v>0</v>
      </c>
    </row>
    <row r="82" spans="2:14" x14ac:dyDescent="0.25">
      <c r="B82" s="10">
        <v>42727</v>
      </c>
      <c r="C82" s="5" t="s">
        <v>147</v>
      </c>
      <c r="D82" s="13"/>
      <c r="E82" s="44"/>
      <c r="F82" s="128"/>
      <c r="G82" s="45"/>
      <c r="H82" s="61">
        <v>6000</v>
      </c>
      <c r="I82" s="61"/>
      <c r="J82" s="61"/>
      <c r="K82" s="60">
        <f t="shared" si="5"/>
        <v>-47127.170000000042</v>
      </c>
      <c r="L82" s="60">
        <v>16.260000000000002</v>
      </c>
      <c r="M82" s="19">
        <f t="shared" si="3"/>
        <v>369.00369003690031</v>
      </c>
      <c r="N82" s="19">
        <f t="shared" si="4"/>
        <v>0</v>
      </c>
    </row>
    <row r="83" spans="2:14" x14ac:dyDescent="0.25">
      <c r="B83" s="10">
        <v>42733</v>
      </c>
      <c r="C83" s="5" t="s">
        <v>121</v>
      </c>
      <c r="D83" s="13"/>
      <c r="E83" s="44"/>
      <c r="F83" s="128"/>
      <c r="G83" s="45"/>
      <c r="H83" s="61">
        <v>80000</v>
      </c>
      <c r="I83" s="61"/>
      <c r="J83" s="61"/>
      <c r="K83" s="60">
        <f t="shared" si="5"/>
        <v>-127127.17000000004</v>
      </c>
      <c r="L83" s="60">
        <v>15.55</v>
      </c>
      <c r="M83" s="19">
        <f t="shared" si="3"/>
        <v>5144.6945337620573</v>
      </c>
      <c r="N83" s="19">
        <f t="shared" si="4"/>
        <v>0</v>
      </c>
    </row>
    <row r="84" spans="2:14" s="87" customFormat="1" x14ac:dyDescent="0.25">
      <c r="B84" s="245">
        <v>41263</v>
      </c>
      <c r="C84" s="249" t="s">
        <v>61</v>
      </c>
      <c r="D84" s="246">
        <v>11143</v>
      </c>
      <c r="E84" s="88">
        <v>16.38</v>
      </c>
      <c r="F84" s="248">
        <f>+D84*E84</f>
        <v>182522.34</v>
      </c>
      <c r="G84" s="88"/>
      <c r="H84" s="93"/>
      <c r="I84" s="93"/>
      <c r="J84" s="93"/>
      <c r="K84" s="93">
        <f t="shared" si="5"/>
        <v>55395.169999999955</v>
      </c>
      <c r="L84" s="60">
        <v>16.18</v>
      </c>
      <c r="M84" s="19">
        <f t="shared" si="3"/>
        <v>0</v>
      </c>
      <c r="N84" s="19">
        <f t="shared" si="4"/>
        <v>0</v>
      </c>
    </row>
    <row r="85" spans="2:14" x14ac:dyDescent="0.25">
      <c r="B85" s="11">
        <v>42726</v>
      </c>
      <c r="C85" s="47" t="s">
        <v>113</v>
      </c>
      <c r="D85" s="13"/>
      <c r="E85" s="44"/>
      <c r="F85" s="128"/>
      <c r="G85" s="44">
        <v>4622.38</v>
      </c>
      <c r="H85" s="60"/>
      <c r="I85" s="60"/>
      <c r="J85" s="60"/>
      <c r="K85" s="60">
        <f t="shared" si="5"/>
        <v>50772.789999999957</v>
      </c>
      <c r="L85" s="60">
        <v>16.247</v>
      </c>
      <c r="M85" s="19">
        <f t="shared" si="3"/>
        <v>284.50667815596728</v>
      </c>
      <c r="N85" s="19">
        <f t="shared" si="4"/>
        <v>0</v>
      </c>
    </row>
    <row r="86" spans="2:14" x14ac:dyDescent="0.25">
      <c r="B86" s="11">
        <v>42733</v>
      </c>
      <c r="C86" s="47" t="s">
        <v>112</v>
      </c>
      <c r="D86" s="13"/>
      <c r="E86" s="44"/>
      <c r="F86" s="128"/>
      <c r="G86" s="44">
        <v>97550</v>
      </c>
      <c r="H86" s="60"/>
      <c r="I86" s="60"/>
      <c r="J86" s="60"/>
      <c r="K86" s="60">
        <f t="shared" si="5"/>
        <v>-46777.210000000043</v>
      </c>
      <c r="L86" s="60">
        <v>16.55</v>
      </c>
      <c r="M86" s="19">
        <f t="shared" si="3"/>
        <v>5894.2598187311178</v>
      </c>
      <c r="N86" s="19">
        <f t="shared" si="4"/>
        <v>0</v>
      </c>
    </row>
    <row r="87" spans="2:14" x14ac:dyDescent="0.25">
      <c r="B87" s="11">
        <v>42741</v>
      </c>
      <c r="C87" s="12" t="s">
        <v>168</v>
      </c>
      <c r="D87" s="13"/>
      <c r="E87" s="44"/>
      <c r="F87" s="128"/>
      <c r="G87" s="44"/>
      <c r="H87" s="60">
        <v>40000</v>
      </c>
      <c r="I87" s="60"/>
      <c r="J87" s="60"/>
      <c r="K87" s="60">
        <f t="shared" si="5"/>
        <v>-86777.21000000005</v>
      </c>
      <c r="L87" s="60">
        <v>16.46</v>
      </c>
      <c r="M87" s="19">
        <f t="shared" si="3"/>
        <v>2430.1336573511544</v>
      </c>
      <c r="N87" s="19">
        <f t="shared" si="4"/>
        <v>0</v>
      </c>
    </row>
    <row r="88" spans="2:14" x14ac:dyDescent="0.25">
      <c r="B88" s="11">
        <v>42747</v>
      </c>
      <c r="C88" s="12" t="s">
        <v>171</v>
      </c>
      <c r="D88" s="13"/>
      <c r="E88" s="44"/>
      <c r="F88" s="128"/>
      <c r="G88" s="44">
        <v>89000</v>
      </c>
      <c r="H88" s="60"/>
      <c r="I88" s="60"/>
      <c r="J88" s="60"/>
      <c r="K88" s="60">
        <f t="shared" si="5"/>
        <v>-175777.21000000005</v>
      </c>
      <c r="L88" s="60">
        <v>16.420000000000002</v>
      </c>
      <c r="M88" s="19">
        <f t="shared" si="3"/>
        <v>5420.2192448233855</v>
      </c>
      <c r="N88" s="19">
        <f t="shared" si="4"/>
        <v>0</v>
      </c>
    </row>
    <row r="89" spans="2:14" x14ac:dyDescent="0.25">
      <c r="B89" s="11">
        <v>42748</v>
      </c>
      <c r="C89" s="12" t="s">
        <v>172</v>
      </c>
      <c r="D89" s="13"/>
      <c r="E89" s="44"/>
      <c r="F89" s="128"/>
      <c r="G89" s="44"/>
      <c r="H89" s="60"/>
      <c r="I89" s="60"/>
      <c r="J89" s="60">
        <v>294.62</v>
      </c>
      <c r="K89" s="60">
        <f t="shared" si="5"/>
        <v>-176071.83000000005</v>
      </c>
      <c r="L89" s="60">
        <v>16.39</v>
      </c>
      <c r="M89" s="19">
        <f t="shared" si="3"/>
        <v>0</v>
      </c>
      <c r="N89" s="19">
        <f t="shared" si="4"/>
        <v>17.975594874923733</v>
      </c>
    </row>
    <row r="90" spans="2:14" x14ac:dyDescent="0.25">
      <c r="B90" s="11">
        <v>42737</v>
      </c>
      <c r="C90" s="12" t="s">
        <v>92</v>
      </c>
      <c r="D90" s="13"/>
      <c r="E90" s="44"/>
      <c r="F90" s="128"/>
      <c r="G90" s="44">
        <v>87550.37</v>
      </c>
      <c r="H90" s="60"/>
      <c r="I90" s="60"/>
      <c r="J90" s="60"/>
      <c r="K90" s="60">
        <f t="shared" si="5"/>
        <v>-263622.20000000007</v>
      </c>
      <c r="L90" s="60">
        <v>16.59</v>
      </c>
      <c r="M90" s="19">
        <f t="shared" si="3"/>
        <v>5277.2977697408078</v>
      </c>
      <c r="N90" s="19">
        <f t="shared" si="4"/>
        <v>0</v>
      </c>
    </row>
    <row r="91" spans="2:14" x14ac:dyDescent="0.25">
      <c r="B91" s="11">
        <v>42755</v>
      </c>
      <c r="C91" s="12" t="s">
        <v>174</v>
      </c>
      <c r="D91" s="13"/>
      <c r="E91" s="44"/>
      <c r="F91" s="128"/>
      <c r="G91" s="44"/>
      <c r="H91" s="60">
        <v>40000</v>
      </c>
      <c r="I91" s="60"/>
      <c r="J91" s="60"/>
      <c r="K91" s="60">
        <f t="shared" si="5"/>
        <v>-303622.20000000007</v>
      </c>
      <c r="L91" s="60">
        <v>16.46</v>
      </c>
      <c r="M91" s="19">
        <f t="shared" si="3"/>
        <v>2430.1336573511544</v>
      </c>
      <c r="N91" s="19">
        <f t="shared" si="4"/>
        <v>0</v>
      </c>
    </row>
    <row r="92" spans="2:14" x14ac:dyDescent="0.25">
      <c r="B92" s="11">
        <v>42759</v>
      </c>
      <c r="C92" s="12" t="s">
        <v>180</v>
      </c>
      <c r="D92" s="13"/>
      <c r="E92" s="44"/>
      <c r="F92" s="128"/>
      <c r="G92" s="44"/>
      <c r="H92" s="60"/>
      <c r="I92" s="60"/>
      <c r="J92" s="60">
        <v>2500</v>
      </c>
      <c r="K92" s="60">
        <f t="shared" si="5"/>
        <v>-306122.20000000007</v>
      </c>
      <c r="L92" s="60">
        <v>16.47</v>
      </c>
      <c r="M92" s="19">
        <f t="shared" si="3"/>
        <v>0</v>
      </c>
      <c r="N92" s="19">
        <f t="shared" si="4"/>
        <v>151.79113539769278</v>
      </c>
    </row>
    <row r="93" spans="2:14" x14ac:dyDescent="0.25">
      <c r="B93" s="11">
        <v>42759</v>
      </c>
      <c r="C93" s="12" t="s">
        <v>181</v>
      </c>
      <c r="D93" s="13"/>
      <c r="E93" s="44"/>
      <c r="F93" s="128"/>
      <c r="G93" s="44"/>
      <c r="H93" s="60"/>
      <c r="I93" s="60"/>
      <c r="J93" s="60">
        <v>2500</v>
      </c>
      <c r="K93" s="60">
        <f t="shared" si="5"/>
        <v>-308622.20000000007</v>
      </c>
      <c r="L93" s="60">
        <v>16.47</v>
      </c>
      <c r="M93" s="19">
        <f t="shared" si="3"/>
        <v>0</v>
      </c>
      <c r="N93" s="19">
        <f t="shared" si="4"/>
        <v>151.79113539769278</v>
      </c>
    </row>
    <row r="94" spans="2:14" x14ac:dyDescent="0.25">
      <c r="B94" s="11">
        <v>42762</v>
      </c>
      <c r="C94" s="12" t="s">
        <v>174</v>
      </c>
      <c r="D94" s="13"/>
      <c r="E94" s="44"/>
      <c r="F94" s="128"/>
      <c r="G94" s="44"/>
      <c r="H94" s="60">
        <v>50000</v>
      </c>
      <c r="I94" s="60"/>
      <c r="J94" s="60"/>
      <c r="K94" s="60">
        <f t="shared" si="5"/>
        <v>-358622.20000000007</v>
      </c>
      <c r="L94" s="60">
        <v>16.399999999999999</v>
      </c>
      <c r="M94" s="19">
        <f t="shared" si="3"/>
        <v>3048.7804878048782</v>
      </c>
      <c r="N94" s="19">
        <f t="shared" si="4"/>
        <v>0</v>
      </c>
    </row>
    <row r="95" spans="2:14" x14ac:dyDescent="0.25">
      <c r="B95" s="11">
        <v>42762</v>
      </c>
      <c r="C95" s="12" t="s">
        <v>182</v>
      </c>
      <c r="D95" s="13"/>
      <c r="E95" s="44"/>
      <c r="F95" s="128"/>
      <c r="G95" s="44">
        <v>2256</v>
      </c>
      <c r="H95" s="60"/>
      <c r="I95" s="60"/>
      <c r="J95" s="60"/>
      <c r="K95" s="60">
        <f t="shared" si="5"/>
        <v>-360878.20000000007</v>
      </c>
      <c r="L95" s="60">
        <v>16.399999999999999</v>
      </c>
      <c r="M95" s="19">
        <f t="shared" si="3"/>
        <v>137.5609756097561</v>
      </c>
      <c r="N95" s="19">
        <f t="shared" si="4"/>
        <v>0</v>
      </c>
    </row>
    <row r="96" spans="2:14" x14ac:dyDescent="0.25">
      <c r="B96" s="11">
        <v>42762</v>
      </c>
      <c r="C96" s="12" t="s">
        <v>183</v>
      </c>
      <c r="D96" s="13"/>
      <c r="E96" s="44"/>
      <c r="F96" s="128"/>
      <c r="G96" s="44"/>
      <c r="H96" s="60">
        <v>9000</v>
      </c>
      <c r="I96" s="60"/>
      <c r="J96" s="60"/>
      <c r="K96" s="60">
        <f t="shared" si="5"/>
        <v>-369878.20000000007</v>
      </c>
      <c r="L96" s="60">
        <v>16.399999999999999</v>
      </c>
      <c r="M96" s="19">
        <f t="shared" si="3"/>
        <v>548.78048780487813</v>
      </c>
      <c r="N96" s="19">
        <f t="shared" si="4"/>
        <v>0</v>
      </c>
    </row>
    <row r="97" spans="1:14" x14ac:dyDescent="0.25">
      <c r="B97" s="11">
        <v>42765</v>
      </c>
      <c r="C97" s="12" t="s">
        <v>184</v>
      </c>
      <c r="D97" s="13"/>
      <c r="E97" s="44"/>
      <c r="F97" s="128"/>
      <c r="G97" s="44">
        <v>3656</v>
      </c>
      <c r="H97" s="60"/>
      <c r="I97" s="60"/>
      <c r="J97" s="60"/>
      <c r="K97" s="60">
        <f t="shared" si="5"/>
        <v>-373534.20000000007</v>
      </c>
      <c r="L97" s="60">
        <v>16.3</v>
      </c>
      <c r="M97" s="19">
        <f t="shared" si="3"/>
        <v>224.29447852760734</v>
      </c>
      <c r="N97" s="19">
        <f t="shared" si="4"/>
        <v>0</v>
      </c>
    </row>
    <row r="98" spans="1:14" x14ac:dyDescent="0.25">
      <c r="B98" s="11">
        <v>42768</v>
      </c>
      <c r="C98" s="12" t="s">
        <v>174</v>
      </c>
      <c r="D98" s="13"/>
      <c r="E98" s="44"/>
      <c r="F98" s="128"/>
      <c r="G98" s="44"/>
      <c r="H98" s="60">
        <v>90000</v>
      </c>
      <c r="I98" s="60"/>
      <c r="J98" s="60"/>
      <c r="K98" s="60">
        <f t="shared" si="5"/>
        <v>-463534.20000000007</v>
      </c>
      <c r="L98" s="60">
        <v>16.11</v>
      </c>
      <c r="M98" s="19">
        <f t="shared" si="3"/>
        <v>5586.5921787709503</v>
      </c>
      <c r="N98" s="19">
        <f t="shared" si="4"/>
        <v>0</v>
      </c>
    </row>
    <row r="99" spans="1:14" x14ac:dyDescent="0.25">
      <c r="B99" s="11">
        <v>42769</v>
      </c>
      <c r="C99" s="12" t="s">
        <v>188</v>
      </c>
      <c r="D99" s="13"/>
      <c r="E99" s="44"/>
      <c r="F99" s="128"/>
      <c r="G99" s="44"/>
      <c r="H99" s="60">
        <v>30000</v>
      </c>
      <c r="I99" s="60"/>
      <c r="J99" s="60"/>
      <c r="K99" s="60">
        <f t="shared" si="5"/>
        <v>-493534.20000000007</v>
      </c>
      <c r="L99" s="60">
        <v>16.079999999999998</v>
      </c>
      <c r="M99" s="19">
        <f t="shared" si="3"/>
        <v>1865.671641791045</v>
      </c>
      <c r="N99" s="19">
        <f t="shared" si="4"/>
        <v>0</v>
      </c>
    </row>
    <row r="100" spans="1:14" x14ac:dyDescent="0.25">
      <c r="A100" t="s">
        <v>194</v>
      </c>
      <c r="B100" s="11">
        <v>42773</v>
      </c>
      <c r="C100" s="12" t="s">
        <v>195</v>
      </c>
      <c r="D100" s="13"/>
      <c r="E100" s="44"/>
      <c r="F100" s="128"/>
      <c r="G100" s="44">
        <v>80000</v>
      </c>
      <c r="H100" s="60"/>
      <c r="I100" s="60"/>
      <c r="J100" s="60"/>
      <c r="K100" s="60">
        <f t="shared" si="5"/>
        <v>-573534.20000000007</v>
      </c>
      <c r="L100" s="60">
        <v>16.09</v>
      </c>
      <c r="M100" s="19">
        <f t="shared" si="3"/>
        <v>4972.0323182100683</v>
      </c>
      <c r="N100" s="19">
        <f t="shared" si="4"/>
        <v>0</v>
      </c>
    </row>
    <row r="101" spans="1:14" x14ac:dyDescent="0.25">
      <c r="B101" s="11">
        <v>42776</v>
      </c>
      <c r="C101" s="12" t="s">
        <v>188</v>
      </c>
      <c r="D101" s="13"/>
      <c r="E101" s="44"/>
      <c r="F101" s="128"/>
      <c r="G101" s="44"/>
      <c r="H101" s="60">
        <v>20000</v>
      </c>
      <c r="I101" s="60"/>
      <c r="J101" s="60"/>
      <c r="K101" s="60">
        <f t="shared" si="5"/>
        <v>-593534.20000000007</v>
      </c>
      <c r="L101" s="60">
        <v>16.03</v>
      </c>
      <c r="M101" s="19">
        <f t="shared" si="3"/>
        <v>1247.6606363069245</v>
      </c>
      <c r="N101" s="19">
        <f t="shared" si="4"/>
        <v>0</v>
      </c>
    </row>
    <row r="102" spans="1:14" x14ac:dyDescent="0.25">
      <c r="B102" s="11">
        <v>42776</v>
      </c>
      <c r="C102" s="12" t="s">
        <v>174</v>
      </c>
      <c r="D102" s="13"/>
      <c r="E102" s="44"/>
      <c r="F102" s="128"/>
      <c r="G102" s="44"/>
      <c r="H102" s="60">
        <v>20000</v>
      </c>
      <c r="I102" s="60"/>
      <c r="J102" s="60"/>
      <c r="K102" s="60">
        <f t="shared" si="5"/>
        <v>-613534.20000000007</v>
      </c>
      <c r="L102" s="60">
        <v>16.03</v>
      </c>
      <c r="M102" s="19">
        <f t="shared" si="3"/>
        <v>1247.6606363069245</v>
      </c>
      <c r="N102" s="19">
        <f t="shared" si="4"/>
        <v>0</v>
      </c>
    </row>
    <row r="103" spans="1:14" x14ac:dyDescent="0.25">
      <c r="B103" s="11">
        <v>42783</v>
      </c>
      <c r="C103" s="12" t="s">
        <v>174</v>
      </c>
      <c r="D103" s="13"/>
      <c r="E103" s="44"/>
      <c r="F103" s="128"/>
      <c r="G103" s="44"/>
      <c r="H103" s="60">
        <v>20000</v>
      </c>
      <c r="I103" s="60"/>
      <c r="J103" s="60"/>
      <c r="K103" s="60">
        <f t="shared" si="5"/>
        <v>-633534.20000000007</v>
      </c>
      <c r="L103" s="60">
        <v>16.079999999999998</v>
      </c>
      <c r="M103" s="19">
        <f t="shared" si="3"/>
        <v>1243.7810945273634</v>
      </c>
      <c r="N103" s="19">
        <f t="shared" si="4"/>
        <v>0</v>
      </c>
    </row>
    <row r="104" spans="1:14" x14ac:dyDescent="0.25">
      <c r="B104" s="11">
        <v>42783</v>
      </c>
      <c r="C104" s="12" t="s">
        <v>202</v>
      </c>
      <c r="D104" s="13"/>
      <c r="E104" s="44"/>
      <c r="F104" s="128"/>
      <c r="G104" s="44"/>
      <c r="H104" s="60">
        <v>8000</v>
      </c>
      <c r="I104" s="60"/>
      <c r="J104" s="60"/>
      <c r="K104" s="60">
        <f t="shared" si="5"/>
        <v>-641534.20000000007</v>
      </c>
      <c r="L104" s="60">
        <v>16.079999999999998</v>
      </c>
      <c r="M104" s="19">
        <f t="shared" si="3"/>
        <v>497.5124378109453</v>
      </c>
      <c r="N104" s="19">
        <f t="shared" si="4"/>
        <v>0</v>
      </c>
    </row>
    <row r="105" spans="1:14" x14ac:dyDescent="0.25">
      <c r="B105" s="11">
        <v>42783</v>
      </c>
      <c r="C105" s="12" t="s">
        <v>188</v>
      </c>
      <c r="D105" s="13"/>
      <c r="E105" s="44"/>
      <c r="F105" s="128"/>
      <c r="G105" s="44"/>
      <c r="H105" s="60">
        <v>30000</v>
      </c>
      <c r="I105" s="60"/>
      <c r="J105" s="60"/>
      <c r="K105" s="60">
        <f t="shared" si="5"/>
        <v>-671534.20000000007</v>
      </c>
      <c r="L105" s="60">
        <v>16.079999999999998</v>
      </c>
      <c r="M105" s="19">
        <f t="shared" si="3"/>
        <v>1865.671641791045</v>
      </c>
      <c r="N105" s="19">
        <f t="shared" si="4"/>
        <v>0</v>
      </c>
    </row>
    <row r="106" spans="1:14" x14ac:dyDescent="0.25">
      <c r="B106" s="11">
        <v>42786</v>
      </c>
      <c r="C106" s="12" t="s">
        <v>7</v>
      </c>
      <c r="D106" s="13"/>
      <c r="E106" s="44"/>
      <c r="F106" s="128"/>
      <c r="G106" s="44">
        <v>6814</v>
      </c>
      <c r="H106" s="60"/>
      <c r="I106" s="60"/>
      <c r="J106" s="60"/>
      <c r="K106" s="60">
        <f t="shared" si="5"/>
        <v>-678348.20000000007</v>
      </c>
      <c r="L106" s="60">
        <v>16.09</v>
      </c>
      <c r="M106" s="19">
        <f t="shared" si="3"/>
        <v>423.49285270354255</v>
      </c>
      <c r="N106" s="19">
        <f t="shared" si="4"/>
        <v>0</v>
      </c>
    </row>
    <row r="107" spans="1:14" s="8" customFormat="1" x14ac:dyDescent="0.25">
      <c r="B107" s="11">
        <v>42786</v>
      </c>
      <c r="C107" s="14" t="s">
        <v>92</v>
      </c>
      <c r="D107" s="13"/>
      <c r="E107" s="44"/>
      <c r="F107" s="128"/>
      <c r="G107" s="44">
        <v>2805.6</v>
      </c>
      <c r="H107" s="60"/>
      <c r="I107" s="60"/>
      <c r="J107" s="60"/>
      <c r="K107" s="60">
        <f t="shared" si="5"/>
        <v>-681153.8</v>
      </c>
      <c r="L107" s="60">
        <v>16.09</v>
      </c>
      <c r="M107" s="19">
        <f t="shared" si="3"/>
        <v>174.3691733996271</v>
      </c>
      <c r="N107" s="19">
        <f t="shared" si="4"/>
        <v>0</v>
      </c>
    </row>
    <row r="108" spans="1:14" s="8" customFormat="1" ht="13.5" customHeight="1" x14ac:dyDescent="0.25">
      <c r="B108" s="11">
        <v>42787</v>
      </c>
      <c r="C108" s="14" t="s">
        <v>204</v>
      </c>
      <c r="D108" s="13"/>
      <c r="E108" s="44"/>
      <c r="F108" s="128"/>
      <c r="G108" s="44">
        <v>87000</v>
      </c>
      <c r="H108" s="60"/>
      <c r="I108" s="60"/>
      <c r="J108" s="60"/>
      <c r="K108" s="60">
        <f t="shared" si="5"/>
        <v>-768153.8</v>
      </c>
      <c r="L108" s="60">
        <v>16.02</v>
      </c>
      <c r="M108" s="19">
        <f t="shared" si="3"/>
        <v>5430.7116104868919</v>
      </c>
      <c r="N108" s="19">
        <f t="shared" si="4"/>
        <v>0</v>
      </c>
    </row>
    <row r="109" spans="1:14" s="8" customFormat="1" ht="13.5" customHeight="1" x14ac:dyDescent="0.25">
      <c r="B109" s="11">
        <v>42790</v>
      </c>
      <c r="C109" s="14" t="s">
        <v>198</v>
      </c>
      <c r="D109" s="13"/>
      <c r="E109" s="44"/>
      <c r="F109" s="128"/>
      <c r="G109" s="44"/>
      <c r="H109" s="60"/>
      <c r="I109" s="60"/>
      <c r="J109" s="60">
        <v>3000</v>
      </c>
      <c r="K109" s="60">
        <f t="shared" si="5"/>
        <v>-771153.8</v>
      </c>
      <c r="L109" s="60">
        <v>15.88</v>
      </c>
      <c r="M109" s="19">
        <f t="shared" si="3"/>
        <v>0</v>
      </c>
      <c r="N109" s="19">
        <f t="shared" si="4"/>
        <v>188.91687657430731</v>
      </c>
    </row>
    <row r="110" spans="1:14" s="8" customFormat="1" ht="13.5" customHeight="1" x14ac:dyDescent="0.25">
      <c r="B110" s="11">
        <v>42790</v>
      </c>
      <c r="C110" s="14" t="s">
        <v>188</v>
      </c>
      <c r="D110" s="13"/>
      <c r="E110" s="44"/>
      <c r="F110" s="128"/>
      <c r="G110" s="44"/>
      <c r="H110" s="60">
        <v>30000</v>
      </c>
      <c r="I110" s="60"/>
      <c r="J110" s="60"/>
      <c r="K110" s="60">
        <f t="shared" si="5"/>
        <v>-801153.8</v>
      </c>
      <c r="L110" s="60">
        <v>15.88</v>
      </c>
      <c r="M110" s="19">
        <f t="shared" si="3"/>
        <v>1889.168765743073</v>
      </c>
      <c r="N110" s="19">
        <f t="shared" si="4"/>
        <v>0</v>
      </c>
    </row>
    <row r="111" spans="1:14" s="8" customFormat="1" ht="13.5" customHeight="1" x14ac:dyDescent="0.25">
      <c r="B111" s="11">
        <v>42790</v>
      </c>
      <c r="C111" s="14" t="s">
        <v>206</v>
      </c>
      <c r="D111" s="13"/>
      <c r="E111" s="44"/>
      <c r="F111" s="128"/>
      <c r="G111" s="44"/>
      <c r="H111" s="60"/>
      <c r="I111" s="60"/>
      <c r="J111" s="60">
        <v>1850</v>
      </c>
      <c r="K111" s="60">
        <f t="shared" si="5"/>
        <v>-803003.8</v>
      </c>
      <c r="L111" s="60">
        <v>15.88</v>
      </c>
      <c r="M111" s="19">
        <f t="shared" si="3"/>
        <v>0</v>
      </c>
      <c r="N111" s="19">
        <f t="shared" si="4"/>
        <v>116.49874055415617</v>
      </c>
    </row>
    <row r="112" spans="1:14" s="8" customFormat="1" ht="13.5" customHeight="1" x14ac:dyDescent="0.25">
      <c r="B112" s="11">
        <v>42790</v>
      </c>
      <c r="C112" s="14" t="s">
        <v>207</v>
      </c>
      <c r="D112" s="13"/>
      <c r="E112" s="44"/>
      <c r="F112" s="128"/>
      <c r="G112" s="44"/>
      <c r="H112" s="60">
        <v>8000</v>
      </c>
      <c r="I112" s="60"/>
      <c r="J112" s="60"/>
      <c r="K112" s="60">
        <f t="shared" si="5"/>
        <v>-811003.8</v>
      </c>
      <c r="L112" s="60">
        <v>15.88</v>
      </c>
      <c r="M112" s="19">
        <f t="shared" si="3"/>
        <v>503.7783375314861</v>
      </c>
      <c r="N112" s="19">
        <f t="shared" si="4"/>
        <v>0</v>
      </c>
    </row>
    <row r="113" spans="2:18" s="8" customFormat="1" ht="13.5" customHeight="1" x14ac:dyDescent="0.25">
      <c r="B113" s="11">
        <v>42790</v>
      </c>
      <c r="C113" s="14" t="s">
        <v>121</v>
      </c>
      <c r="D113" s="13"/>
      <c r="E113" s="44"/>
      <c r="F113" s="128"/>
      <c r="G113" s="44"/>
      <c r="H113" s="60">
        <v>20000</v>
      </c>
      <c r="I113" s="60"/>
      <c r="J113" s="60"/>
      <c r="K113" s="60">
        <f t="shared" si="5"/>
        <v>-831003.8</v>
      </c>
      <c r="L113" s="60">
        <v>15.88</v>
      </c>
      <c r="M113" s="19">
        <f t="shared" si="3"/>
        <v>1259.4458438287154</v>
      </c>
      <c r="N113" s="19">
        <f t="shared" si="4"/>
        <v>0</v>
      </c>
    </row>
    <row r="114" spans="2:18" s="8" customFormat="1" ht="13.5" customHeight="1" x14ac:dyDescent="0.25">
      <c r="B114" s="11">
        <v>42790</v>
      </c>
      <c r="C114" s="14" t="s">
        <v>208</v>
      </c>
      <c r="D114" s="13"/>
      <c r="E114" s="44"/>
      <c r="F114" s="128"/>
      <c r="G114" s="44"/>
      <c r="H114" s="60">
        <v>20000</v>
      </c>
      <c r="I114" s="60"/>
      <c r="J114" s="60"/>
      <c r="K114" s="60">
        <f t="shared" si="5"/>
        <v>-851003.8</v>
      </c>
      <c r="L114" s="60">
        <v>15.88</v>
      </c>
      <c r="M114" s="19">
        <f t="shared" si="3"/>
        <v>1259.4458438287154</v>
      </c>
      <c r="N114" s="19">
        <f t="shared" si="4"/>
        <v>0</v>
      </c>
    </row>
    <row r="115" spans="2:18" s="8" customFormat="1" ht="13.5" customHeight="1" x14ac:dyDescent="0.25">
      <c r="B115" s="11">
        <v>42797</v>
      </c>
      <c r="C115" s="14" t="s">
        <v>209</v>
      </c>
      <c r="D115" s="13"/>
      <c r="E115" s="44"/>
      <c r="F115" s="128"/>
      <c r="G115" s="44">
        <v>6225</v>
      </c>
      <c r="H115" s="60"/>
      <c r="I115" s="60"/>
      <c r="J115" s="60"/>
      <c r="K115" s="60">
        <f t="shared" si="5"/>
        <v>-857228.80000000005</v>
      </c>
      <c r="L115" s="60">
        <v>15.67</v>
      </c>
      <c r="M115" s="19">
        <f t="shared" si="3"/>
        <v>397.25590299936187</v>
      </c>
      <c r="N115" s="19">
        <f t="shared" si="4"/>
        <v>0</v>
      </c>
    </row>
    <row r="116" spans="2:18" s="8" customFormat="1" ht="13.5" customHeight="1" x14ac:dyDescent="0.25">
      <c r="B116" s="11">
        <v>42797</v>
      </c>
      <c r="C116" s="14" t="s">
        <v>188</v>
      </c>
      <c r="D116" s="13"/>
      <c r="E116" s="44"/>
      <c r="F116" s="128"/>
      <c r="G116" s="44"/>
      <c r="H116" s="60">
        <v>20000</v>
      </c>
      <c r="I116" s="60"/>
      <c r="J116" s="60"/>
      <c r="K116" s="60">
        <f t="shared" si="5"/>
        <v>-877228.8</v>
      </c>
      <c r="L116" s="60">
        <v>15.67</v>
      </c>
      <c r="M116" s="19">
        <f t="shared" si="3"/>
        <v>1276.3241863433311</v>
      </c>
      <c r="N116" s="19">
        <f t="shared" si="4"/>
        <v>0</v>
      </c>
    </row>
    <row r="117" spans="2:18" s="8" customFormat="1" ht="13.5" customHeight="1" x14ac:dyDescent="0.25">
      <c r="B117" s="11">
        <v>42797</v>
      </c>
      <c r="C117" s="14" t="s">
        <v>121</v>
      </c>
      <c r="D117" s="13"/>
      <c r="E117" s="44"/>
      <c r="F117" s="128"/>
      <c r="G117" s="44"/>
      <c r="H117" s="60">
        <v>40000</v>
      </c>
      <c r="I117" s="60"/>
      <c r="J117" s="60"/>
      <c r="K117" s="60">
        <f t="shared" si="5"/>
        <v>-917228.8</v>
      </c>
      <c r="L117" s="60">
        <v>15.67</v>
      </c>
      <c r="M117" s="19">
        <f t="shared" si="3"/>
        <v>2552.6483726866622</v>
      </c>
      <c r="N117" s="19">
        <f t="shared" si="4"/>
        <v>0</v>
      </c>
    </row>
    <row r="118" spans="2:18" x14ac:dyDescent="0.25">
      <c r="B118" s="11">
        <v>42790</v>
      </c>
      <c r="C118" s="14" t="s">
        <v>205</v>
      </c>
      <c r="D118" s="13"/>
      <c r="E118" s="44"/>
      <c r="F118" s="128"/>
      <c r="G118" s="44">
        <v>50000</v>
      </c>
      <c r="H118" s="60"/>
      <c r="I118" s="60"/>
      <c r="J118" s="60"/>
      <c r="K118" s="60">
        <f t="shared" si="5"/>
        <v>-967228.8</v>
      </c>
      <c r="L118" s="60">
        <v>15.88</v>
      </c>
      <c r="M118" s="19">
        <f t="shared" si="3"/>
        <v>3148.6146095717882</v>
      </c>
      <c r="N118" s="19">
        <f t="shared" si="4"/>
        <v>0</v>
      </c>
      <c r="R118" t="s">
        <v>210</v>
      </c>
    </row>
    <row r="119" spans="2:18" s="8" customFormat="1" x14ac:dyDescent="0.25">
      <c r="B119" s="11">
        <v>42801</v>
      </c>
      <c r="C119" s="14" t="s">
        <v>208</v>
      </c>
      <c r="D119" s="13"/>
      <c r="E119" s="44"/>
      <c r="F119" s="128"/>
      <c r="G119" s="44"/>
      <c r="H119" s="60">
        <v>40000</v>
      </c>
      <c r="I119" s="60"/>
      <c r="J119" s="60"/>
      <c r="K119" s="60">
        <f t="shared" si="5"/>
        <v>-1007228.8</v>
      </c>
      <c r="L119" s="60">
        <v>15.69</v>
      </c>
      <c r="M119" s="19">
        <f t="shared" si="3"/>
        <v>2549.3945188017847</v>
      </c>
      <c r="N119" s="19">
        <f t="shared" si="4"/>
        <v>0</v>
      </c>
    </row>
    <row r="120" spans="2:18" s="8" customFormat="1" x14ac:dyDescent="0.25">
      <c r="B120" s="11">
        <v>42801</v>
      </c>
      <c r="C120" s="14" t="s">
        <v>195</v>
      </c>
      <c r="D120" s="13"/>
      <c r="E120" s="44"/>
      <c r="F120" s="128"/>
      <c r="G120" s="44">
        <v>18000</v>
      </c>
      <c r="H120" s="60"/>
      <c r="I120" s="60"/>
      <c r="J120" s="60"/>
      <c r="K120" s="60">
        <f t="shared" si="5"/>
        <v>-1025228.8</v>
      </c>
      <c r="L120" s="60">
        <v>15.69</v>
      </c>
      <c r="M120" s="19">
        <f t="shared" si="3"/>
        <v>1147.227533460803</v>
      </c>
      <c r="N120" s="19">
        <f t="shared" si="4"/>
        <v>0</v>
      </c>
    </row>
    <row r="121" spans="2:18" s="8" customFormat="1" x14ac:dyDescent="0.25">
      <c r="B121" s="11">
        <v>42801</v>
      </c>
      <c r="C121" s="14" t="s">
        <v>182</v>
      </c>
      <c r="D121" s="13"/>
      <c r="E121" s="44"/>
      <c r="F121" s="128"/>
      <c r="G121" s="44">
        <v>6030</v>
      </c>
      <c r="H121" s="60"/>
      <c r="I121" s="60"/>
      <c r="J121" s="60"/>
      <c r="K121" s="60">
        <f t="shared" si="5"/>
        <v>-1031258.8</v>
      </c>
      <c r="L121" s="60">
        <v>15.69</v>
      </c>
      <c r="M121" s="19">
        <f t="shared" si="3"/>
        <v>384.32122370936906</v>
      </c>
      <c r="N121" s="19">
        <f t="shared" si="4"/>
        <v>0</v>
      </c>
    </row>
    <row r="122" spans="2:18" s="8" customFormat="1" x14ac:dyDescent="0.25">
      <c r="B122" s="11">
        <v>42789</v>
      </c>
      <c r="C122" s="54" t="s">
        <v>65</v>
      </c>
      <c r="D122" s="13"/>
      <c r="E122" s="44"/>
      <c r="F122" s="128"/>
      <c r="G122" s="44">
        <v>5446.4</v>
      </c>
      <c r="H122" s="60"/>
      <c r="I122" s="60"/>
      <c r="J122" s="60"/>
      <c r="K122" s="60">
        <f t="shared" si="5"/>
        <v>-1036705.2000000001</v>
      </c>
      <c r="L122" s="60">
        <v>15.86</v>
      </c>
      <c r="M122" s="19">
        <f t="shared" si="3"/>
        <v>343.4047919293821</v>
      </c>
      <c r="N122" s="19">
        <f t="shared" si="4"/>
        <v>0</v>
      </c>
    </row>
    <row r="123" spans="2:18" s="8" customFormat="1" x14ac:dyDescent="0.25">
      <c r="B123" s="11">
        <v>42804</v>
      </c>
      <c r="C123" s="14" t="s">
        <v>188</v>
      </c>
      <c r="D123" s="13"/>
      <c r="E123" s="44"/>
      <c r="F123" s="128"/>
      <c r="G123" s="44"/>
      <c r="H123" s="60">
        <v>25000</v>
      </c>
      <c r="I123" s="60"/>
      <c r="J123" s="60"/>
      <c r="K123" s="60">
        <f t="shared" si="5"/>
        <v>-1061705.2000000002</v>
      </c>
      <c r="L123" s="60">
        <v>15.64</v>
      </c>
      <c r="M123" s="19">
        <f t="shared" si="3"/>
        <v>1598.4654731457799</v>
      </c>
      <c r="N123" s="19">
        <f t="shared" si="4"/>
        <v>0</v>
      </c>
    </row>
    <row r="124" spans="2:18" s="8" customFormat="1" x14ac:dyDescent="0.25">
      <c r="B124" s="11">
        <v>42804</v>
      </c>
      <c r="C124" s="14" t="s">
        <v>202</v>
      </c>
      <c r="D124" s="13"/>
      <c r="E124" s="44"/>
      <c r="F124" s="128"/>
      <c r="G124" s="44"/>
      <c r="H124" s="60">
        <v>6000</v>
      </c>
      <c r="I124" s="60"/>
      <c r="J124" s="60"/>
      <c r="K124" s="60">
        <f t="shared" si="5"/>
        <v>-1067705.2000000002</v>
      </c>
      <c r="L124" s="60">
        <v>15.64</v>
      </c>
      <c r="M124" s="19">
        <f t="shared" si="3"/>
        <v>383.63171355498719</v>
      </c>
      <c r="N124" s="19">
        <f t="shared" si="4"/>
        <v>0</v>
      </c>
    </row>
    <row r="125" spans="2:18" s="8" customFormat="1" x14ac:dyDescent="0.25">
      <c r="B125" s="11">
        <v>42804</v>
      </c>
      <c r="C125" s="14" t="s">
        <v>174</v>
      </c>
      <c r="D125" s="13"/>
      <c r="E125" s="44"/>
      <c r="F125" s="128"/>
      <c r="G125" s="44"/>
      <c r="H125" s="60">
        <v>30000</v>
      </c>
      <c r="I125" s="60"/>
      <c r="J125" s="60"/>
      <c r="K125" s="60">
        <f t="shared" si="5"/>
        <v>-1097705.2000000002</v>
      </c>
      <c r="L125" s="60">
        <v>15.64</v>
      </c>
      <c r="M125" s="19">
        <f t="shared" si="3"/>
        <v>1918.158567774936</v>
      </c>
      <c r="N125" s="19">
        <f t="shared" si="4"/>
        <v>0</v>
      </c>
    </row>
    <row r="126" spans="2:18" s="57" customFormat="1" x14ac:dyDescent="0.25">
      <c r="B126" s="65">
        <v>42800</v>
      </c>
      <c r="C126" s="69" t="s">
        <v>639</v>
      </c>
      <c r="D126" s="66">
        <v>21602</v>
      </c>
      <c r="E126" s="67">
        <v>16</v>
      </c>
      <c r="F126" s="137">
        <f>+D126*E126</f>
        <v>345632</v>
      </c>
      <c r="G126" s="63"/>
      <c r="H126" s="93"/>
      <c r="I126" s="93"/>
      <c r="J126" s="63"/>
      <c r="K126" s="60">
        <f t="shared" si="5"/>
        <v>-752073.20000000019</v>
      </c>
      <c r="L126" s="60">
        <v>15.7</v>
      </c>
      <c r="M126" s="19">
        <f t="shared" si="3"/>
        <v>0</v>
      </c>
      <c r="N126" s="19">
        <f t="shared" si="4"/>
        <v>0</v>
      </c>
    </row>
    <row r="127" spans="2:18" s="57" customFormat="1" x14ac:dyDescent="0.25">
      <c r="B127" s="91">
        <v>42800</v>
      </c>
      <c r="C127" s="90" t="s">
        <v>217</v>
      </c>
      <c r="D127" s="89"/>
      <c r="E127" s="93"/>
      <c r="F127" s="130"/>
      <c r="G127" s="67">
        <v>345632</v>
      </c>
      <c r="H127" s="93"/>
      <c r="I127" s="93"/>
      <c r="J127" s="93"/>
      <c r="K127" s="60">
        <f t="shared" si="5"/>
        <v>-1097705.2000000002</v>
      </c>
      <c r="L127" s="60">
        <v>15.7</v>
      </c>
      <c r="M127" s="19">
        <f t="shared" si="3"/>
        <v>22014.777070063694</v>
      </c>
      <c r="N127" s="19">
        <f t="shared" si="4"/>
        <v>0</v>
      </c>
    </row>
    <row r="128" spans="2:18" s="8" customFormat="1" x14ac:dyDescent="0.25">
      <c r="B128" s="11">
        <v>42809</v>
      </c>
      <c r="C128" s="14" t="s">
        <v>224</v>
      </c>
      <c r="D128" s="13"/>
      <c r="E128" s="44"/>
      <c r="F128" s="128"/>
      <c r="G128" s="44">
        <v>50000</v>
      </c>
      <c r="H128" s="60"/>
      <c r="I128" s="60"/>
      <c r="J128" s="60"/>
      <c r="K128" s="60">
        <f t="shared" si="5"/>
        <v>-1147705.2000000002</v>
      </c>
      <c r="L128" s="60">
        <v>15.66</v>
      </c>
      <c r="M128" s="19">
        <f t="shared" si="3"/>
        <v>3192.8480204342272</v>
      </c>
      <c r="N128" s="19">
        <f t="shared" si="4"/>
        <v>0</v>
      </c>
    </row>
    <row r="129" spans="2:14" s="8" customFormat="1" x14ac:dyDescent="0.25">
      <c r="B129" s="11">
        <v>42809</v>
      </c>
      <c r="C129" s="14" t="s">
        <v>92</v>
      </c>
      <c r="D129" s="13"/>
      <c r="E129" s="44"/>
      <c r="F129" s="128"/>
      <c r="G129" s="44">
        <v>34500</v>
      </c>
      <c r="H129" s="60"/>
      <c r="I129" s="60"/>
      <c r="J129" s="60"/>
      <c r="K129" s="60">
        <f t="shared" si="5"/>
        <v>-1182205.2000000002</v>
      </c>
      <c r="L129" s="60">
        <v>15.66</v>
      </c>
      <c r="M129" s="19">
        <f t="shared" si="3"/>
        <v>2203.0651340996169</v>
      </c>
      <c r="N129" s="19">
        <f t="shared" si="4"/>
        <v>0</v>
      </c>
    </row>
    <row r="130" spans="2:14" s="8" customFormat="1" x14ac:dyDescent="0.25">
      <c r="B130" s="11">
        <v>42811</v>
      </c>
      <c r="C130" s="14" t="s">
        <v>168</v>
      </c>
      <c r="D130" s="13"/>
      <c r="E130" s="44"/>
      <c r="F130" s="128"/>
      <c r="G130" s="44"/>
      <c r="H130" s="60">
        <v>40000</v>
      </c>
      <c r="I130" s="60"/>
      <c r="J130" s="60"/>
      <c r="K130" s="60">
        <f t="shared" si="5"/>
        <v>-1222205.2000000002</v>
      </c>
      <c r="L130" s="60">
        <v>15.66</v>
      </c>
      <c r="M130" s="19">
        <f t="shared" si="3"/>
        <v>2554.2784163473821</v>
      </c>
      <c r="N130" s="19">
        <f t="shared" si="4"/>
        <v>0</v>
      </c>
    </row>
    <row r="131" spans="2:14" s="8" customFormat="1" x14ac:dyDescent="0.25">
      <c r="B131" s="11">
        <v>42811</v>
      </c>
      <c r="C131" s="14" t="s">
        <v>188</v>
      </c>
      <c r="D131" s="13"/>
      <c r="E131" s="44"/>
      <c r="F131" s="128"/>
      <c r="G131" s="44"/>
      <c r="H131" s="60">
        <v>25000</v>
      </c>
      <c r="I131" s="60"/>
      <c r="J131" s="60"/>
      <c r="K131" s="60">
        <f t="shared" si="5"/>
        <v>-1247205.2000000002</v>
      </c>
      <c r="L131" s="60">
        <v>15.66</v>
      </c>
      <c r="M131" s="19">
        <f t="shared" si="3"/>
        <v>1596.4240102171136</v>
      </c>
      <c r="N131" s="19">
        <f t="shared" si="4"/>
        <v>0</v>
      </c>
    </row>
    <row r="132" spans="2:14" s="8" customFormat="1" x14ac:dyDescent="0.25">
      <c r="B132" s="11">
        <v>42811</v>
      </c>
      <c r="C132" s="14" t="s">
        <v>34</v>
      </c>
      <c r="D132" s="13"/>
      <c r="E132" s="44"/>
      <c r="F132" s="128"/>
      <c r="G132" s="44"/>
      <c r="H132" s="60"/>
      <c r="I132" s="60">
        <v>3600</v>
      </c>
      <c r="J132" s="60"/>
      <c r="K132" s="60">
        <f t="shared" si="5"/>
        <v>-1250805.2000000002</v>
      </c>
      <c r="L132" s="60">
        <v>15.66</v>
      </c>
      <c r="M132" s="19">
        <f t="shared" si="3"/>
        <v>229.88505747126436</v>
      </c>
      <c r="N132" s="19">
        <f t="shared" si="4"/>
        <v>0</v>
      </c>
    </row>
    <row r="133" spans="2:14" s="57" customFormat="1" x14ac:dyDescent="0.25">
      <c r="B133" s="11">
        <v>42812</v>
      </c>
      <c r="C133" s="14" t="s">
        <v>225</v>
      </c>
      <c r="D133" s="13"/>
      <c r="E133" s="60"/>
      <c r="F133" s="128"/>
      <c r="G133" s="60">
        <v>51000</v>
      </c>
      <c r="H133" s="60"/>
      <c r="I133" s="60"/>
      <c r="J133" s="60"/>
      <c r="K133" s="60">
        <f t="shared" si="5"/>
        <v>-1301805.2000000002</v>
      </c>
      <c r="L133" s="60">
        <v>15.67</v>
      </c>
      <c r="M133" s="19">
        <f t="shared" si="3"/>
        <v>3254.6266751754947</v>
      </c>
      <c r="N133" s="19">
        <f t="shared" si="4"/>
        <v>0</v>
      </c>
    </row>
    <row r="134" spans="2:14" s="57" customFormat="1" x14ac:dyDescent="0.25">
      <c r="B134" s="11">
        <v>42814</v>
      </c>
      <c r="C134" s="14" t="s">
        <v>230</v>
      </c>
      <c r="D134" s="13"/>
      <c r="E134" s="60"/>
      <c r="F134" s="128"/>
      <c r="G134" s="60"/>
      <c r="H134" s="60"/>
      <c r="I134" s="60"/>
      <c r="J134" s="60">
        <v>3735.75</v>
      </c>
      <c r="K134" s="60">
        <f t="shared" si="5"/>
        <v>-1305540.9500000002</v>
      </c>
      <c r="L134" s="60">
        <v>15.8</v>
      </c>
      <c r="M134" s="19">
        <f t="shared" ref="M134:M197" si="6">(G134+H134+I134)/L134</f>
        <v>0</v>
      </c>
      <c r="N134" s="19">
        <f t="shared" ref="N134:N197" si="7">+J134/L134</f>
        <v>236.43987341772151</v>
      </c>
    </row>
    <row r="135" spans="2:14" s="57" customFormat="1" x14ac:dyDescent="0.25">
      <c r="B135" s="11">
        <v>42818</v>
      </c>
      <c r="C135" s="14" t="s">
        <v>188</v>
      </c>
      <c r="D135" s="13"/>
      <c r="E135" s="60"/>
      <c r="F135" s="128"/>
      <c r="G135" s="60"/>
      <c r="H135" s="60">
        <v>25000</v>
      </c>
      <c r="I135" s="60"/>
      <c r="J135" s="60"/>
      <c r="K135" s="60">
        <f t="shared" ref="K135:K198" si="8">+K134+F135-G135-J135-H135-I135</f>
        <v>-1330540.9500000002</v>
      </c>
      <c r="L135" s="60">
        <v>15.69</v>
      </c>
      <c r="M135" s="19">
        <f t="shared" si="6"/>
        <v>1593.3715742511154</v>
      </c>
      <c r="N135" s="19">
        <f t="shared" si="7"/>
        <v>0</v>
      </c>
    </row>
    <row r="136" spans="2:14" s="57" customFormat="1" x14ac:dyDescent="0.25">
      <c r="B136" s="11">
        <v>42825</v>
      </c>
      <c r="C136" s="14" t="s">
        <v>232</v>
      </c>
      <c r="D136" s="13"/>
      <c r="E136" s="60"/>
      <c r="F136" s="128"/>
      <c r="G136" s="60">
        <v>40000</v>
      </c>
      <c r="H136" s="60"/>
      <c r="I136" s="60"/>
      <c r="J136" s="60"/>
      <c r="K136" s="60">
        <f t="shared" si="8"/>
        <v>-1370540.9500000002</v>
      </c>
      <c r="L136" s="60">
        <v>15.58</v>
      </c>
      <c r="M136" s="19">
        <f t="shared" si="6"/>
        <v>2567.3940949935813</v>
      </c>
      <c r="N136" s="19">
        <f t="shared" si="7"/>
        <v>0</v>
      </c>
    </row>
    <row r="137" spans="2:14" s="57" customFormat="1" x14ac:dyDescent="0.25">
      <c r="B137" s="11">
        <v>42825</v>
      </c>
      <c r="C137" s="14" t="s">
        <v>188</v>
      </c>
      <c r="D137" s="13"/>
      <c r="E137" s="60"/>
      <c r="F137" s="128"/>
      <c r="G137" s="60"/>
      <c r="H137" s="60">
        <v>25000</v>
      </c>
      <c r="I137" s="60"/>
      <c r="J137" s="60"/>
      <c r="K137" s="60">
        <f t="shared" si="8"/>
        <v>-1395540.9500000002</v>
      </c>
      <c r="L137" s="60">
        <v>15.58</v>
      </c>
      <c r="M137" s="19">
        <f t="shared" si="6"/>
        <v>1604.6213093709885</v>
      </c>
      <c r="N137" s="19">
        <f t="shared" si="7"/>
        <v>0</v>
      </c>
    </row>
    <row r="138" spans="2:14" s="57" customFormat="1" x14ac:dyDescent="0.25">
      <c r="B138" s="11">
        <v>42825</v>
      </c>
      <c r="C138" s="14" t="s">
        <v>34</v>
      </c>
      <c r="D138" s="13"/>
      <c r="E138" s="60"/>
      <c r="F138" s="128"/>
      <c r="G138" s="60"/>
      <c r="H138" s="60"/>
      <c r="I138" s="60">
        <v>2400</v>
      </c>
      <c r="J138" s="60"/>
      <c r="K138" s="60">
        <f t="shared" si="8"/>
        <v>-1397940.9500000002</v>
      </c>
      <c r="L138" s="60">
        <v>15.58</v>
      </c>
      <c r="M138" s="19">
        <f t="shared" si="6"/>
        <v>154.0436456996149</v>
      </c>
      <c r="N138" s="19">
        <f t="shared" si="7"/>
        <v>0</v>
      </c>
    </row>
    <row r="139" spans="2:14" s="57" customFormat="1" x14ac:dyDescent="0.25">
      <c r="B139" s="11">
        <v>42825</v>
      </c>
      <c r="C139" s="14" t="s">
        <v>236</v>
      </c>
      <c r="D139" s="13"/>
      <c r="E139" s="60"/>
      <c r="F139" s="128"/>
      <c r="G139" s="60">
        <v>8547</v>
      </c>
      <c r="H139" s="60"/>
      <c r="I139" s="60"/>
      <c r="J139" s="60"/>
      <c r="K139" s="60">
        <f t="shared" si="8"/>
        <v>-1406487.9500000002</v>
      </c>
      <c r="L139" s="60">
        <v>15.58</v>
      </c>
      <c r="M139" s="19">
        <f t="shared" si="6"/>
        <v>548.58793324775354</v>
      </c>
      <c r="N139" s="19">
        <f t="shared" si="7"/>
        <v>0</v>
      </c>
    </row>
    <row r="140" spans="2:14" s="57" customFormat="1" x14ac:dyDescent="0.25">
      <c r="B140" s="11">
        <v>42825</v>
      </c>
      <c r="C140" s="14" t="s">
        <v>202</v>
      </c>
      <c r="D140" s="13"/>
      <c r="E140" s="60"/>
      <c r="F140" s="128"/>
      <c r="G140" s="60"/>
      <c r="H140" s="60">
        <v>10000</v>
      </c>
      <c r="I140" s="60"/>
      <c r="J140" s="60"/>
      <c r="K140" s="60">
        <f t="shared" si="8"/>
        <v>-1416487.9500000002</v>
      </c>
      <c r="L140" s="60">
        <v>15.58</v>
      </c>
      <c r="M140" s="19">
        <f t="shared" si="6"/>
        <v>641.84852374839534</v>
      </c>
      <c r="N140" s="19">
        <f t="shared" si="7"/>
        <v>0</v>
      </c>
    </row>
    <row r="141" spans="2:14" s="57" customFormat="1" x14ac:dyDescent="0.25">
      <c r="B141" s="11">
        <v>42828</v>
      </c>
      <c r="C141" s="14" t="s">
        <v>237</v>
      </c>
      <c r="D141" s="13"/>
      <c r="E141" s="60"/>
      <c r="F141" s="128"/>
      <c r="G141" s="60">
        <v>85000</v>
      </c>
      <c r="H141" s="60"/>
      <c r="I141" s="60"/>
      <c r="J141" s="60"/>
      <c r="K141" s="60">
        <f t="shared" si="8"/>
        <v>-1501487.9500000002</v>
      </c>
      <c r="L141" s="60">
        <v>15.59</v>
      </c>
      <c r="M141" s="19">
        <f t="shared" si="6"/>
        <v>5452.212957023733</v>
      </c>
      <c r="N141" s="19">
        <f t="shared" si="7"/>
        <v>0</v>
      </c>
    </row>
    <row r="142" spans="2:14" s="8" customFormat="1" x14ac:dyDescent="0.25">
      <c r="B142" s="11">
        <v>42828</v>
      </c>
      <c r="C142" s="14" t="s">
        <v>238</v>
      </c>
      <c r="D142" s="13"/>
      <c r="E142" s="44"/>
      <c r="F142" s="128"/>
      <c r="G142" s="44"/>
      <c r="H142" s="60">
        <v>50000</v>
      </c>
      <c r="I142" s="60"/>
      <c r="J142" s="60"/>
      <c r="K142" s="60">
        <f t="shared" si="8"/>
        <v>-1551487.9500000002</v>
      </c>
      <c r="L142" s="60">
        <v>15.59</v>
      </c>
      <c r="M142" s="19">
        <f t="shared" si="6"/>
        <v>3207.184092366902</v>
      </c>
      <c r="N142" s="19">
        <f t="shared" si="7"/>
        <v>0</v>
      </c>
    </row>
    <row r="143" spans="2:14" s="57" customFormat="1" x14ac:dyDescent="0.25">
      <c r="B143" s="11">
        <v>42828</v>
      </c>
      <c r="C143" s="14" t="s">
        <v>241</v>
      </c>
      <c r="D143" s="13"/>
      <c r="E143" s="60"/>
      <c r="F143" s="128"/>
      <c r="G143" s="60"/>
      <c r="H143" s="60"/>
      <c r="I143" s="60"/>
      <c r="J143" s="60">
        <v>4314</v>
      </c>
      <c r="K143" s="60">
        <f t="shared" si="8"/>
        <v>-1555801.9500000002</v>
      </c>
      <c r="L143" s="60">
        <v>15.59</v>
      </c>
      <c r="M143" s="19">
        <f t="shared" si="6"/>
        <v>0</v>
      </c>
      <c r="N143" s="19">
        <f t="shared" si="7"/>
        <v>276.71584348941627</v>
      </c>
    </row>
    <row r="144" spans="2:14" s="87" customFormat="1" x14ac:dyDescent="0.25">
      <c r="B144" s="245">
        <v>42829</v>
      </c>
      <c r="C144" s="246" t="s">
        <v>67</v>
      </c>
      <c r="D144" s="250">
        <v>50000</v>
      </c>
      <c r="E144" s="88">
        <v>15.8</v>
      </c>
      <c r="F144" s="248">
        <v>790000</v>
      </c>
      <c r="G144" s="93"/>
      <c r="H144" s="93"/>
      <c r="I144" s="93"/>
      <c r="J144" s="93"/>
      <c r="K144" s="93">
        <f t="shared" si="8"/>
        <v>-765801.95000000019</v>
      </c>
      <c r="L144" s="60">
        <v>15.48</v>
      </c>
      <c r="M144" s="19">
        <f t="shared" si="6"/>
        <v>0</v>
      </c>
      <c r="N144" s="19">
        <f t="shared" si="7"/>
        <v>0</v>
      </c>
    </row>
    <row r="145" spans="2:14" s="57" customFormat="1" x14ac:dyDescent="0.25">
      <c r="B145" s="11">
        <v>42829</v>
      </c>
      <c r="C145" s="14" t="s">
        <v>232</v>
      </c>
      <c r="D145" s="13"/>
      <c r="E145" s="60"/>
      <c r="F145" s="128"/>
      <c r="G145" s="60">
        <v>20000</v>
      </c>
      <c r="H145" s="60"/>
      <c r="I145" s="60"/>
      <c r="J145" s="60"/>
      <c r="K145" s="60">
        <f t="shared" si="8"/>
        <v>-785801.95000000019</v>
      </c>
      <c r="L145" s="60">
        <v>15.48</v>
      </c>
      <c r="M145" s="19">
        <f t="shared" si="6"/>
        <v>1291.9896640826873</v>
      </c>
      <c r="N145" s="19">
        <f t="shared" si="7"/>
        <v>0</v>
      </c>
    </row>
    <row r="146" spans="2:14" s="57" customFormat="1" x14ac:dyDescent="0.25">
      <c r="B146" s="11">
        <v>42832</v>
      </c>
      <c r="C146" s="14" t="s">
        <v>238</v>
      </c>
      <c r="D146" s="13"/>
      <c r="E146" s="60"/>
      <c r="F146" s="128"/>
      <c r="G146" s="60"/>
      <c r="H146" s="60">
        <v>40000</v>
      </c>
      <c r="I146" s="60"/>
      <c r="J146" s="60"/>
      <c r="K146" s="60">
        <f t="shared" si="8"/>
        <v>-825801.95000000019</v>
      </c>
      <c r="L146" s="60">
        <v>15.29</v>
      </c>
      <c r="M146" s="19">
        <f t="shared" si="6"/>
        <v>2616.0889470241991</v>
      </c>
      <c r="N146" s="19">
        <f t="shared" si="7"/>
        <v>0</v>
      </c>
    </row>
    <row r="147" spans="2:14" s="57" customFormat="1" x14ac:dyDescent="0.25">
      <c r="B147" s="11">
        <v>42832</v>
      </c>
      <c r="C147" s="14" t="s">
        <v>246</v>
      </c>
      <c r="D147" s="13"/>
      <c r="E147" s="60"/>
      <c r="F147" s="128"/>
      <c r="G147" s="60">
        <v>50000</v>
      </c>
      <c r="H147" s="60"/>
      <c r="I147" s="60"/>
      <c r="J147" s="60"/>
      <c r="K147" s="60">
        <f t="shared" si="8"/>
        <v>-875801.95000000019</v>
      </c>
      <c r="L147" s="60">
        <v>15.29</v>
      </c>
      <c r="M147" s="19">
        <f t="shared" si="6"/>
        <v>3270.1111837802487</v>
      </c>
      <c r="N147" s="19">
        <f t="shared" si="7"/>
        <v>0</v>
      </c>
    </row>
    <row r="148" spans="2:14" s="57" customFormat="1" x14ac:dyDescent="0.25">
      <c r="B148" s="11">
        <v>42836</v>
      </c>
      <c r="C148" s="14" t="s">
        <v>232</v>
      </c>
      <c r="D148" s="13"/>
      <c r="E148" s="60"/>
      <c r="F148" s="128"/>
      <c r="G148" s="60">
        <v>40000</v>
      </c>
      <c r="H148" s="60"/>
      <c r="I148" s="60"/>
      <c r="J148" s="60"/>
      <c r="K148" s="60">
        <f t="shared" si="8"/>
        <v>-915801.95000000019</v>
      </c>
      <c r="L148" s="60">
        <v>15.29</v>
      </c>
      <c r="M148" s="19">
        <f t="shared" si="6"/>
        <v>2616.0889470241991</v>
      </c>
      <c r="N148" s="19">
        <f t="shared" si="7"/>
        <v>0</v>
      </c>
    </row>
    <row r="149" spans="2:14" s="57" customFormat="1" x14ac:dyDescent="0.25">
      <c r="B149" s="11">
        <v>42836</v>
      </c>
      <c r="C149" s="14" t="s">
        <v>238</v>
      </c>
      <c r="D149" s="13"/>
      <c r="E149" s="60"/>
      <c r="F149" s="128"/>
      <c r="G149" s="60"/>
      <c r="H149" s="60">
        <v>30000</v>
      </c>
      <c r="I149" s="60"/>
      <c r="J149" s="60"/>
      <c r="K149" s="60">
        <f t="shared" si="8"/>
        <v>-945801.95000000019</v>
      </c>
      <c r="L149" s="60">
        <v>15.29</v>
      </c>
      <c r="M149" s="19">
        <f t="shared" si="6"/>
        <v>1962.0667102681493</v>
      </c>
      <c r="N149" s="19">
        <f t="shared" si="7"/>
        <v>0</v>
      </c>
    </row>
    <row r="150" spans="2:14" s="57" customFormat="1" x14ac:dyDescent="0.25">
      <c r="B150" s="11">
        <v>42846</v>
      </c>
      <c r="C150" s="14" t="s">
        <v>188</v>
      </c>
      <c r="D150" s="13"/>
      <c r="E150" s="60"/>
      <c r="F150" s="128"/>
      <c r="G150" s="60"/>
      <c r="H150" s="60">
        <v>15000</v>
      </c>
      <c r="I150" s="60"/>
      <c r="J150" s="60"/>
      <c r="K150" s="60">
        <f t="shared" si="8"/>
        <v>-960801.95000000019</v>
      </c>
      <c r="L150" s="60">
        <v>15.69</v>
      </c>
      <c r="M150" s="19">
        <f t="shared" si="6"/>
        <v>956.02294455066919</v>
      </c>
      <c r="N150" s="19">
        <f t="shared" si="7"/>
        <v>0</v>
      </c>
    </row>
    <row r="151" spans="2:14" s="57" customFormat="1" x14ac:dyDescent="0.25">
      <c r="B151" s="11">
        <v>42846</v>
      </c>
      <c r="C151" s="14" t="s">
        <v>259</v>
      </c>
      <c r="D151" s="13"/>
      <c r="E151" s="60"/>
      <c r="F151" s="128"/>
      <c r="G151" s="60"/>
      <c r="H151" s="60">
        <v>30000</v>
      </c>
      <c r="I151" s="60"/>
      <c r="J151" s="60"/>
      <c r="K151" s="60">
        <f t="shared" si="8"/>
        <v>-990801.95000000019</v>
      </c>
      <c r="L151" s="60">
        <v>15.69</v>
      </c>
      <c r="M151" s="19">
        <f t="shared" si="6"/>
        <v>1912.0458891013384</v>
      </c>
      <c r="N151" s="19">
        <f t="shared" si="7"/>
        <v>0</v>
      </c>
    </row>
    <row r="152" spans="2:14" s="57" customFormat="1" x14ac:dyDescent="0.25">
      <c r="B152" s="11">
        <v>42850</v>
      </c>
      <c r="C152" s="14" t="s">
        <v>230</v>
      </c>
      <c r="D152" s="13"/>
      <c r="E152" s="60"/>
      <c r="F152" s="128"/>
      <c r="G152" s="60"/>
      <c r="H152" s="60"/>
      <c r="I152" s="60"/>
      <c r="J152" s="60">
        <v>3735.75</v>
      </c>
      <c r="K152" s="60">
        <f t="shared" si="8"/>
        <v>-994537.70000000019</v>
      </c>
      <c r="L152" s="60">
        <v>15.69</v>
      </c>
      <c r="M152" s="19">
        <f t="shared" si="6"/>
        <v>0</v>
      </c>
      <c r="N152" s="19">
        <f t="shared" si="7"/>
        <v>238.09751434034416</v>
      </c>
    </row>
    <row r="153" spans="2:14" s="57" customFormat="1" x14ac:dyDescent="0.25">
      <c r="B153" s="245">
        <v>42850</v>
      </c>
      <c r="C153" s="246" t="s">
        <v>68</v>
      </c>
      <c r="D153" s="250">
        <v>48000</v>
      </c>
      <c r="E153" s="88">
        <v>15.85</v>
      </c>
      <c r="F153" s="248">
        <f>+D153*E153</f>
        <v>760800</v>
      </c>
      <c r="G153" s="60"/>
      <c r="H153" s="60"/>
      <c r="I153" s="60"/>
      <c r="J153" s="60"/>
      <c r="K153" s="60">
        <f t="shared" si="8"/>
        <v>-233737.70000000019</v>
      </c>
      <c r="L153" s="60">
        <v>15.7</v>
      </c>
      <c r="M153" s="19">
        <f t="shared" si="6"/>
        <v>0</v>
      </c>
      <c r="N153" s="19">
        <f t="shared" si="7"/>
        <v>0</v>
      </c>
    </row>
    <row r="154" spans="2:14" s="57" customFormat="1" x14ac:dyDescent="0.25">
      <c r="B154" s="11">
        <v>42853</v>
      </c>
      <c r="C154" s="14" t="s">
        <v>7</v>
      </c>
      <c r="D154" s="13"/>
      <c r="E154" s="60"/>
      <c r="F154" s="128"/>
      <c r="G154" s="60">
        <v>5989</v>
      </c>
      <c r="H154" s="60"/>
      <c r="I154" s="60"/>
      <c r="J154" s="60"/>
      <c r="K154" s="60">
        <f t="shared" si="8"/>
        <v>-239726.70000000019</v>
      </c>
      <c r="L154" s="60">
        <v>15.59</v>
      </c>
      <c r="M154" s="19">
        <f t="shared" si="6"/>
        <v>384.15651058370753</v>
      </c>
      <c r="N154" s="19">
        <f t="shared" si="7"/>
        <v>0</v>
      </c>
    </row>
    <row r="155" spans="2:14" s="57" customFormat="1" x14ac:dyDescent="0.25">
      <c r="B155" s="11">
        <v>42853</v>
      </c>
      <c r="C155" s="14" t="s">
        <v>259</v>
      </c>
      <c r="D155" s="13"/>
      <c r="E155" s="60"/>
      <c r="F155" s="128"/>
      <c r="G155" s="60"/>
      <c r="H155" s="60">
        <v>20000</v>
      </c>
      <c r="I155" s="60"/>
      <c r="J155" s="60"/>
      <c r="K155" s="60">
        <f t="shared" si="8"/>
        <v>-259726.70000000019</v>
      </c>
      <c r="L155" s="60">
        <v>15.69</v>
      </c>
      <c r="M155" s="19">
        <f t="shared" si="6"/>
        <v>1274.6972594008923</v>
      </c>
      <c r="N155" s="19">
        <f t="shared" si="7"/>
        <v>0</v>
      </c>
    </row>
    <row r="156" spans="2:14" s="57" customFormat="1" x14ac:dyDescent="0.25">
      <c r="B156" s="11">
        <v>42867</v>
      </c>
      <c r="C156" s="14" t="s">
        <v>277</v>
      </c>
      <c r="D156" s="13"/>
      <c r="E156" s="60"/>
      <c r="F156" s="128"/>
      <c r="G156" s="60">
        <v>53230</v>
      </c>
      <c r="H156" s="60"/>
      <c r="I156" s="60"/>
      <c r="J156" s="60"/>
      <c r="K156" s="60">
        <f t="shared" si="8"/>
        <v>-312956.70000000019</v>
      </c>
      <c r="L156" s="60">
        <v>15.53</v>
      </c>
      <c r="M156" s="19">
        <f t="shared" si="6"/>
        <v>3427.5595621377979</v>
      </c>
      <c r="N156" s="19">
        <f t="shared" si="7"/>
        <v>0</v>
      </c>
    </row>
    <row r="157" spans="2:14" s="57" customFormat="1" x14ac:dyDescent="0.25">
      <c r="B157" s="11">
        <v>42867</v>
      </c>
      <c r="C157" s="14" t="s">
        <v>188</v>
      </c>
      <c r="D157" s="13"/>
      <c r="E157" s="60"/>
      <c r="F157" s="128"/>
      <c r="G157" s="60"/>
      <c r="H157" s="60">
        <v>15000</v>
      </c>
      <c r="I157" s="60"/>
      <c r="J157" s="60"/>
      <c r="K157" s="60">
        <f t="shared" si="8"/>
        <v>-327956.70000000019</v>
      </c>
      <c r="L157" s="60">
        <v>15.53</v>
      </c>
      <c r="M157" s="19">
        <f t="shared" si="6"/>
        <v>965.87250482936258</v>
      </c>
      <c r="N157" s="19">
        <f t="shared" si="7"/>
        <v>0</v>
      </c>
    </row>
    <row r="158" spans="2:14" s="57" customFormat="1" x14ac:dyDescent="0.25">
      <c r="B158" s="11">
        <v>42868</v>
      </c>
      <c r="C158" s="14" t="s">
        <v>238</v>
      </c>
      <c r="D158" s="13"/>
      <c r="E158" s="60"/>
      <c r="F158" s="128"/>
      <c r="G158" s="60"/>
      <c r="H158" s="60">
        <v>30000</v>
      </c>
      <c r="I158" s="60"/>
      <c r="J158" s="60"/>
      <c r="K158" s="60">
        <f t="shared" si="8"/>
        <v>-357956.70000000019</v>
      </c>
      <c r="L158" s="60">
        <v>15.53</v>
      </c>
      <c r="M158" s="19">
        <f t="shared" si="6"/>
        <v>1931.7450096587252</v>
      </c>
      <c r="N158" s="19">
        <f t="shared" si="7"/>
        <v>0</v>
      </c>
    </row>
    <row r="159" spans="2:14" s="57" customFormat="1" x14ac:dyDescent="0.25">
      <c r="B159" s="11">
        <v>42868</v>
      </c>
      <c r="C159" s="14" t="s">
        <v>280</v>
      </c>
      <c r="D159" s="13"/>
      <c r="E159" s="60"/>
      <c r="F159" s="128"/>
      <c r="G159" s="60">
        <v>193000</v>
      </c>
      <c r="H159" s="60"/>
      <c r="I159" s="60"/>
      <c r="J159" s="60"/>
      <c r="K159" s="60">
        <f t="shared" si="8"/>
        <v>-550956.70000000019</v>
      </c>
      <c r="L159" s="60">
        <v>15.53</v>
      </c>
      <c r="M159" s="19">
        <f t="shared" si="6"/>
        <v>12427.559562137798</v>
      </c>
      <c r="N159" s="19">
        <f t="shared" si="7"/>
        <v>0</v>
      </c>
    </row>
    <row r="160" spans="2:14" s="57" customFormat="1" x14ac:dyDescent="0.25">
      <c r="B160" s="11">
        <v>42870</v>
      </c>
      <c r="C160" s="14" t="s">
        <v>182</v>
      </c>
      <c r="D160" s="13"/>
      <c r="E160" s="60"/>
      <c r="F160" s="128"/>
      <c r="G160" s="60">
        <v>385</v>
      </c>
      <c r="H160" s="60"/>
      <c r="I160" s="60"/>
      <c r="J160" s="60"/>
      <c r="K160" s="60">
        <f t="shared" si="8"/>
        <v>-551341.70000000019</v>
      </c>
      <c r="L160" s="60">
        <v>15.53</v>
      </c>
      <c r="M160" s="19">
        <f t="shared" si="6"/>
        <v>24.790727623953639</v>
      </c>
      <c r="N160" s="19">
        <f t="shared" si="7"/>
        <v>0</v>
      </c>
    </row>
    <row r="161" spans="2:14" s="57" customFormat="1" x14ac:dyDescent="0.25">
      <c r="B161" s="11">
        <v>42870</v>
      </c>
      <c r="C161" s="14" t="s">
        <v>283</v>
      </c>
      <c r="D161" s="13"/>
      <c r="E161" s="60"/>
      <c r="F161" s="128"/>
      <c r="G161" s="60">
        <v>134964</v>
      </c>
      <c r="H161" s="60"/>
      <c r="I161" s="60"/>
      <c r="J161" s="60"/>
      <c r="K161" s="60">
        <f t="shared" si="8"/>
        <v>-686305.70000000019</v>
      </c>
      <c r="L161" s="60">
        <v>15.53</v>
      </c>
      <c r="M161" s="19">
        <f t="shared" si="6"/>
        <v>8690.5344494526726</v>
      </c>
      <c r="N161" s="19">
        <f t="shared" si="7"/>
        <v>0</v>
      </c>
    </row>
    <row r="162" spans="2:14" s="57" customFormat="1" x14ac:dyDescent="0.25">
      <c r="B162" s="11">
        <v>42873</v>
      </c>
      <c r="C162" s="14" t="s">
        <v>288</v>
      </c>
      <c r="D162" s="13"/>
      <c r="E162" s="60"/>
      <c r="F162" s="128"/>
      <c r="G162" s="60"/>
      <c r="H162" s="60"/>
      <c r="I162" s="60"/>
      <c r="J162" s="60">
        <v>1438</v>
      </c>
      <c r="K162" s="60">
        <f t="shared" si="8"/>
        <v>-687743.70000000019</v>
      </c>
      <c r="L162" s="60">
        <v>15.8</v>
      </c>
      <c r="M162" s="19">
        <f t="shared" si="6"/>
        <v>0</v>
      </c>
      <c r="N162" s="19">
        <f t="shared" si="7"/>
        <v>91.012658227848092</v>
      </c>
    </row>
    <row r="163" spans="2:14" s="57" customFormat="1" x14ac:dyDescent="0.25">
      <c r="B163" s="11">
        <v>42873</v>
      </c>
      <c r="C163" s="14" t="s">
        <v>225</v>
      </c>
      <c r="D163" s="13"/>
      <c r="E163" s="60"/>
      <c r="F163" s="128"/>
      <c r="G163" s="60">
        <v>53739</v>
      </c>
      <c r="H163" s="60"/>
      <c r="I163" s="60"/>
      <c r="J163" s="60"/>
      <c r="K163" s="60">
        <f t="shared" si="8"/>
        <v>-741482.70000000019</v>
      </c>
      <c r="L163" s="60">
        <v>15.8</v>
      </c>
      <c r="M163" s="19">
        <f t="shared" si="6"/>
        <v>3401.2025316455693</v>
      </c>
      <c r="N163" s="19">
        <f t="shared" si="7"/>
        <v>0</v>
      </c>
    </row>
    <row r="164" spans="2:14" s="57" customFormat="1" x14ac:dyDescent="0.25">
      <c r="B164" s="11">
        <v>42873</v>
      </c>
      <c r="C164" s="14" t="s">
        <v>289</v>
      </c>
      <c r="D164" s="13"/>
      <c r="E164" s="60"/>
      <c r="F164" s="128"/>
      <c r="G164" s="60">
        <v>19700</v>
      </c>
      <c r="H164" s="60"/>
      <c r="I164" s="60"/>
      <c r="J164" s="60"/>
      <c r="K164" s="60">
        <f t="shared" si="8"/>
        <v>-761182.70000000019</v>
      </c>
      <c r="L164" s="60">
        <v>15.8</v>
      </c>
      <c r="M164" s="19">
        <f t="shared" si="6"/>
        <v>1246.8354430379745</v>
      </c>
      <c r="N164" s="19">
        <f t="shared" si="7"/>
        <v>0</v>
      </c>
    </row>
    <row r="165" spans="2:14" s="57" customFormat="1" x14ac:dyDescent="0.25">
      <c r="B165" s="11">
        <v>42873</v>
      </c>
      <c r="C165" s="14" t="s">
        <v>259</v>
      </c>
      <c r="D165" s="13"/>
      <c r="E165" s="60"/>
      <c r="F165" s="128"/>
      <c r="G165" s="60"/>
      <c r="H165" s="60">
        <v>30000</v>
      </c>
      <c r="I165" s="60"/>
      <c r="J165" s="60"/>
      <c r="K165" s="60">
        <f t="shared" si="8"/>
        <v>-791182.70000000019</v>
      </c>
      <c r="L165" s="60">
        <v>15.8</v>
      </c>
      <c r="M165" s="19">
        <f t="shared" si="6"/>
        <v>1898.7341772151897</v>
      </c>
      <c r="N165" s="19">
        <f t="shared" si="7"/>
        <v>0</v>
      </c>
    </row>
    <row r="166" spans="2:14" s="57" customFormat="1" x14ac:dyDescent="0.25">
      <c r="B166" s="11">
        <v>42877</v>
      </c>
      <c r="C166" s="14" t="s">
        <v>188</v>
      </c>
      <c r="D166" s="13"/>
      <c r="E166" s="60"/>
      <c r="F166" s="128"/>
      <c r="G166" s="60"/>
      <c r="H166" s="60">
        <v>20000</v>
      </c>
      <c r="I166" s="60"/>
      <c r="J166" s="60"/>
      <c r="K166" s="60">
        <f t="shared" si="8"/>
        <v>-811182.70000000019</v>
      </c>
      <c r="L166" s="60">
        <v>15.82</v>
      </c>
      <c r="M166" s="19">
        <f t="shared" si="6"/>
        <v>1264.2225031605562</v>
      </c>
      <c r="N166" s="19">
        <f t="shared" si="7"/>
        <v>0</v>
      </c>
    </row>
    <row r="167" spans="2:14" s="57" customFormat="1" x14ac:dyDescent="0.25">
      <c r="B167" s="11">
        <v>42881</v>
      </c>
      <c r="C167" s="14" t="s">
        <v>188</v>
      </c>
      <c r="D167" s="13"/>
      <c r="E167" s="60"/>
      <c r="F167" s="128"/>
      <c r="G167" s="60"/>
      <c r="H167" s="60">
        <v>20000</v>
      </c>
      <c r="I167" s="60"/>
      <c r="J167" s="60"/>
      <c r="K167" s="60">
        <f t="shared" si="8"/>
        <v>-831182.70000000019</v>
      </c>
      <c r="L167" s="60">
        <v>15.94</v>
      </c>
      <c r="M167" s="19">
        <f t="shared" si="6"/>
        <v>1254.7051442910915</v>
      </c>
      <c r="N167" s="19">
        <f t="shared" si="7"/>
        <v>0</v>
      </c>
    </row>
    <row r="168" spans="2:14" s="57" customFormat="1" x14ac:dyDescent="0.25">
      <c r="B168" s="11">
        <v>42881</v>
      </c>
      <c r="C168" s="14" t="s">
        <v>202</v>
      </c>
      <c r="D168" s="13"/>
      <c r="E168" s="60"/>
      <c r="F168" s="128"/>
      <c r="G168" s="60"/>
      <c r="H168" s="60">
        <v>7500</v>
      </c>
      <c r="I168" s="60"/>
      <c r="J168" s="60"/>
      <c r="K168" s="60">
        <f t="shared" si="8"/>
        <v>-838682.70000000019</v>
      </c>
      <c r="L168" s="60">
        <v>15.94</v>
      </c>
      <c r="M168" s="19">
        <f t="shared" si="6"/>
        <v>470.51442910915938</v>
      </c>
      <c r="N168" s="19">
        <f t="shared" si="7"/>
        <v>0</v>
      </c>
    </row>
    <row r="169" spans="2:14" s="87" customFormat="1" x14ac:dyDescent="0.25">
      <c r="B169" s="245">
        <v>42881</v>
      </c>
      <c r="C169" s="246" t="s">
        <v>78</v>
      </c>
      <c r="D169" s="247">
        <v>20000</v>
      </c>
      <c r="E169" s="88">
        <v>15.94</v>
      </c>
      <c r="F169" s="248">
        <v>318800</v>
      </c>
      <c r="G169" s="93"/>
      <c r="H169" s="93"/>
      <c r="I169" s="93"/>
      <c r="J169" s="93"/>
      <c r="K169" s="93">
        <f t="shared" si="8"/>
        <v>-519882.70000000019</v>
      </c>
      <c r="L169" s="60">
        <v>15.94</v>
      </c>
      <c r="M169" s="19">
        <f t="shared" si="6"/>
        <v>0</v>
      </c>
      <c r="N169" s="19">
        <f t="shared" si="7"/>
        <v>0</v>
      </c>
    </row>
    <row r="170" spans="2:14" s="87" customFormat="1" x14ac:dyDescent="0.25">
      <c r="B170" s="91"/>
      <c r="C170" s="68" t="s">
        <v>301</v>
      </c>
      <c r="D170" s="89"/>
      <c r="E170" s="63"/>
      <c r="F170" s="130"/>
      <c r="G170" s="63"/>
      <c r="H170" s="93">
        <v>5000</v>
      </c>
      <c r="I170" s="93"/>
      <c r="J170" s="63"/>
      <c r="K170" s="60">
        <f t="shared" si="8"/>
        <v>-524882.70000000019</v>
      </c>
      <c r="L170" s="60">
        <v>15.94</v>
      </c>
      <c r="M170" s="19">
        <f t="shared" si="6"/>
        <v>313.67628607277288</v>
      </c>
      <c r="N170" s="19">
        <f t="shared" si="7"/>
        <v>0</v>
      </c>
    </row>
    <row r="171" spans="2:14" s="87" customFormat="1" x14ac:dyDescent="0.25">
      <c r="B171" s="91">
        <v>42885</v>
      </c>
      <c r="C171" s="68" t="s">
        <v>289</v>
      </c>
      <c r="D171" s="89"/>
      <c r="E171" s="63"/>
      <c r="F171" s="130"/>
      <c r="G171" s="63">
        <v>34000</v>
      </c>
      <c r="H171" s="93"/>
      <c r="I171" s="93"/>
      <c r="J171" s="63"/>
      <c r="K171" s="60">
        <f t="shared" si="8"/>
        <v>-558882.70000000019</v>
      </c>
      <c r="L171" s="60">
        <v>16.05</v>
      </c>
      <c r="M171" s="19">
        <f t="shared" si="6"/>
        <v>2118.3800623052957</v>
      </c>
      <c r="N171" s="19">
        <f t="shared" si="7"/>
        <v>0</v>
      </c>
    </row>
    <row r="172" spans="2:14" s="87" customFormat="1" x14ac:dyDescent="0.25">
      <c r="B172" s="91">
        <v>42888</v>
      </c>
      <c r="C172" s="68" t="s">
        <v>188</v>
      </c>
      <c r="D172" s="89"/>
      <c r="E172" s="63"/>
      <c r="F172" s="130"/>
      <c r="G172" s="63"/>
      <c r="H172" s="93">
        <v>35000</v>
      </c>
      <c r="I172" s="93"/>
      <c r="J172" s="63"/>
      <c r="K172" s="60">
        <f t="shared" si="8"/>
        <v>-593882.70000000019</v>
      </c>
      <c r="L172" s="60">
        <v>15.92</v>
      </c>
      <c r="M172" s="19">
        <f t="shared" si="6"/>
        <v>2198.4924623115576</v>
      </c>
      <c r="N172" s="19">
        <f t="shared" si="7"/>
        <v>0</v>
      </c>
    </row>
    <row r="173" spans="2:14" s="87" customFormat="1" x14ac:dyDescent="0.25">
      <c r="B173" s="91">
        <v>42895</v>
      </c>
      <c r="C173" s="68" t="s">
        <v>188</v>
      </c>
      <c r="D173" s="89"/>
      <c r="E173" s="63"/>
      <c r="F173" s="130"/>
      <c r="G173" s="63"/>
      <c r="H173" s="93">
        <v>30000</v>
      </c>
      <c r="I173" s="93"/>
      <c r="J173" s="63"/>
      <c r="K173" s="60">
        <f t="shared" si="8"/>
        <v>-623882.70000000019</v>
      </c>
      <c r="L173" s="60">
        <v>15.95</v>
      </c>
      <c r="M173" s="19">
        <f t="shared" si="6"/>
        <v>1880.8777429467086</v>
      </c>
      <c r="N173" s="19">
        <f t="shared" si="7"/>
        <v>0</v>
      </c>
    </row>
    <row r="174" spans="2:14" s="87" customFormat="1" x14ac:dyDescent="0.25">
      <c r="B174" s="91">
        <v>42895</v>
      </c>
      <c r="C174" s="68" t="s">
        <v>314</v>
      </c>
      <c r="D174" s="89"/>
      <c r="E174" s="63"/>
      <c r="F174" s="130"/>
      <c r="G174" s="63"/>
      <c r="H174" s="93">
        <v>10000</v>
      </c>
      <c r="I174" s="93"/>
      <c r="J174" s="63"/>
      <c r="K174" s="60">
        <f t="shared" si="8"/>
        <v>-633882.70000000019</v>
      </c>
      <c r="L174" s="60">
        <v>15.95</v>
      </c>
      <c r="M174" s="19">
        <f t="shared" si="6"/>
        <v>626.95924764890287</v>
      </c>
      <c r="N174" s="19">
        <f t="shared" si="7"/>
        <v>0</v>
      </c>
    </row>
    <row r="175" spans="2:14" s="87" customFormat="1" x14ac:dyDescent="0.25">
      <c r="B175" s="91">
        <v>42895</v>
      </c>
      <c r="C175" s="68" t="s">
        <v>315</v>
      </c>
      <c r="D175" s="89"/>
      <c r="E175" s="63"/>
      <c r="F175" s="130"/>
      <c r="G175" s="63"/>
      <c r="H175" s="93">
        <v>17000</v>
      </c>
      <c r="I175" s="93"/>
      <c r="J175" s="63"/>
      <c r="K175" s="60">
        <f t="shared" si="8"/>
        <v>-650882.70000000019</v>
      </c>
      <c r="L175" s="60">
        <v>15.95</v>
      </c>
      <c r="M175" s="19">
        <f t="shared" si="6"/>
        <v>1065.8307210031348</v>
      </c>
      <c r="N175" s="19">
        <f t="shared" si="7"/>
        <v>0</v>
      </c>
    </row>
    <row r="176" spans="2:14" s="87" customFormat="1" x14ac:dyDescent="0.25">
      <c r="B176" s="91">
        <v>42899</v>
      </c>
      <c r="C176" s="68" t="s">
        <v>316</v>
      </c>
      <c r="D176" s="89"/>
      <c r="E176" s="63"/>
      <c r="F176" s="130"/>
      <c r="G176" s="63">
        <v>40000</v>
      </c>
      <c r="H176" s="93"/>
      <c r="I176" s="93"/>
      <c r="J176" s="63"/>
      <c r="K176" s="60">
        <f t="shared" si="8"/>
        <v>-690882.70000000019</v>
      </c>
      <c r="L176" s="60">
        <v>16.010000000000002</v>
      </c>
      <c r="M176" s="19">
        <f t="shared" si="6"/>
        <v>2498.4384759525296</v>
      </c>
      <c r="N176" s="19">
        <f t="shared" si="7"/>
        <v>0</v>
      </c>
    </row>
    <row r="177" spans="2:14" s="87" customFormat="1" x14ac:dyDescent="0.25">
      <c r="B177" s="245">
        <v>42895</v>
      </c>
      <c r="C177" s="246" t="s">
        <v>93</v>
      </c>
      <c r="D177" s="247">
        <v>17061</v>
      </c>
      <c r="E177" s="88">
        <v>16</v>
      </c>
      <c r="F177" s="248">
        <v>272982</v>
      </c>
      <c r="G177" s="93"/>
      <c r="H177" s="93"/>
      <c r="I177" s="93"/>
      <c r="J177" s="93"/>
      <c r="K177" s="93">
        <f t="shared" si="8"/>
        <v>-417900.70000000019</v>
      </c>
      <c r="L177" s="60">
        <v>15.95</v>
      </c>
      <c r="M177" s="19">
        <f t="shared" si="6"/>
        <v>0</v>
      </c>
      <c r="N177" s="19">
        <f t="shared" si="7"/>
        <v>0</v>
      </c>
    </row>
    <row r="178" spans="2:14" s="123" customFormat="1" x14ac:dyDescent="0.25">
      <c r="B178" s="91">
        <v>42902</v>
      </c>
      <c r="C178" s="68" t="s">
        <v>36</v>
      </c>
      <c r="D178" s="121"/>
      <c r="E178" s="63"/>
      <c r="F178" s="130"/>
      <c r="G178" s="63">
        <v>11838</v>
      </c>
      <c r="H178" s="93"/>
      <c r="I178" s="93"/>
      <c r="J178" s="63"/>
      <c r="K178" s="60">
        <f t="shared" si="8"/>
        <v>-429738.70000000019</v>
      </c>
      <c r="L178" s="60">
        <v>16.13</v>
      </c>
      <c r="M178" s="19">
        <f t="shared" si="6"/>
        <v>733.91196528208309</v>
      </c>
      <c r="N178" s="19">
        <f t="shared" si="7"/>
        <v>0</v>
      </c>
    </row>
    <row r="179" spans="2:14" s="123" customFormat="1" x14ac:dyDescent="0.25">
      <c r="B179" s="91">
        <v>42902</v>
      </c>
      <c r="C179" s="68" t="s">
        <v>324</v>
      </c>
      <c r="D179" s="121"/>
      <c r="E179" s="63"/>
      <c r="F179" s="130"/>
      <c r="G179" s="63"/>
      <c r="H179" s="93">
        <v>25000</v>
      </c>
      <c r="I179" s="93"/>
      <c r="J179" s="63"/>
      <c r="K179" s="60">
        <f t="shared" si="8"/>
        <v>-454738.70000000019</v>
      </c>
      <c r="L179" s="60">
        <v>16.13</v>
      </c>
      <c r="M179" s="19">
        <f t="shared" si="6"/>
        <v>1549.9070055796653</v>
      </c>
      <c r="N179" s="19">
        <f t="shared" si="7"/>
        <v>0</v>
      </c>
    </row>
    <row r="180" spans="2:14" s="123" customFormat="1" x14ac:dyDescent="0.25">
      <c r="B180" s="91">
        <v>42902</v>
      </c>
      <c r="C180" s="68" t="s">
        <v>188</v>
      </c>
      <c r="D180" s="121"/>
      <c r="E180" s="63"/>
      <c r="F180" s="130"/>
      <c r="G180" s="63"/>
      <c r="H180" s="93">
        <v>35000</v>
      </c>
      <c r="I180" s="93"/>
      <c r="J180" s="63"/>
      <c r="K180" s="60">
        <f t="shared" si="8"/>
        <v>-489738.70000000019</v>
      </c>
      <c r="L180" s="60">
        <v>16.13</v>
      </c>
      <c r="M180" s="19">
        <f t="shared" si="6"/>
        <v>2169.8698078115312</v>
      </c>
      <c r="N180" s="19">
        <f t="shared" si="7"/>
        <v>0</v>
      </c>
    </row>
    <row r="181" spans="2:14" s="123" customFormat="1" x14ac:dyDescent="0.25">
      <c r="B181" s="245">
        <v>42908</v>
      </c>
      <c r="C181" s="246" t="s">
        <v>640</v>
      </c>
      <c r="D181" s="251">
        <v>23000</v>
      </c>
      <c r="E181" s="88">
        <v>16.350000000000001</v>
      </c>
      <c r="F181" s="248">
        <f>+D181*E181</f>
        <v>376050.00000000006</v>
      </c>
      <c r="G181" s="63"/>
      <c r="H181" s="93"/>
      <c r="I181" s="93"/>
      <c r="J181" s="63"/>
      <c r="K181" s="60">
        <f t="shared" si="8"/>
        <v>-113688.70000000013</v>
      </c>
      <c r="L181" s="60">
        <v>16.13</v>
      </c>
      <c r="M181" s="19">
        <f t="shared" si="6"/>
        <v>0</v>
      </c>
      <c r="N181" s="19">
        <f t="shared" si="7"/>
        <v>0</v>
      </c>
    </row>
    <row r="182" spans="2:14" s="123" customFormat="1" x14ac:dyDescent="0.25">
      <c r="B182" s="91">
        <v>42909</v>
      </c>
      <c r="C182" s="68" t="s">
        <v>188</v>
      </c>
      <c r="D182" s="121"/>
      <c r="E182" s="63"/>
      <c r="F182" s="130"/>
      <c r="G182" s="63"/>
      <c r="H182" s="93">
        <v>40000</v>
      </c>
      <c r="I182" s="93"/>
      <c r="J182" s="63"/>
      <c r="K182" s="60">
        <f t="shared" si="8"/>
        <v>-153688.70000000013</v>
      </c>
      <c r="L182" s="60">
        <v>16.16</v>
      </c>
      <c r="M182" s="19">
        <f t="shared" si="6"/>
        <v>2475.2475247524753</v>
      </c>
      <c r="N182" s="19">
        <f t="shared" si="7"/>
        <v>0</v>
      </c>
    </row>
    <row r="183" spans="2:14" s="123" customFormat="1" x14ac:dyDescent="0.25">
      <c r="B183" s="91">
        <v>42909</v>
      </c>
      <c r="C183" s="68" t="s">
        <v>331</v>
      </c>
      <c r="D183" s="121"/>
      <c r="E183" s="63"/>
      <c r="F183" s="130"/>
      <c r="G183" s="63"/>
      <c r="H183" s="93">
        <v>15000</v>
      </c>
      <c r="I183" s="93"/>
      <c r="J183" s="63"/>
      <c r="K183" s="60">
        <f t="shared" si="8"/>
        <v>-168688.70000000013</v>
      </c>
      <c r="L183" s="60">
        <v>16.16</v>
      </c>
      <c r="M183" s="19">
        <f t="shared" si="6"/>
        <v>928.21782178217825</v>
      </c>
      <c r="N183" s="19">
        <f t="shared" si="7"/>
        <v>0</v>
      </c>
    </row>
    <row r="184" spans="2:14" s="123" customFormat="1" x14ac:dyDescent="0.25">
      <c r="B184" s="91">
        <v>42909</v>
      </c>
      <c r="C184" s="68" t="s">
        <v>14</v>
      </c>
      <c r="D184" s="121"/>
      <c r="E184" s="63"/>
      <c r="F184" s="130"/>
      <c r="G184" s="63"/>
      <c r="H184" s="93"/>
      <c r="I184" s="93">
        <v>3600</v>
      </c>
      <c r="J184" s="63"/>
      <c r="K184" s="60">
        <f t="shared" si="8"/>
        <v>-172288.70000000013</v>
      </c>
      <c r="L184" s="60">
        <v>16.16</v>
      </c>
      <c r="M184" s="19">
        <f t="shared" si="6"/>
        <v>222.77227722772278</v>
      </c>
      <c r="N184" s="19">
        <f t="shared" si="7"/>
        <v>0</v>
      </c>
    </row>
    <row r="185" spans="2:14" s="123" customFormat="1" x14ac:dyDescent="0.25">
      <c r="B185" s="91">
        <v>42909</v>
      </c>
      <c r="C185" s="68" t="s">
        <v>332</v>
      </c>
      <c r="D185" s="121"/>
      <c r="E185" s="63"/>
      <c r="F185" s="130"/>
      <c r="G185" s="63"/>
      <c r="H185" s="93"/>
      <c r="I185" s="93"/>
      <c r="J185" s="63">
        <v>16500</v>
      </c>
      <c r="K185" s="60">
        <f t="shared" si="8"/>
        <v>-188788.70000000013</v>
      </c>
      <c r="L185" s="60">
        <v>16.16</v>
      </c>
      <c r="M185" s="19">
        <f t="shared" si="6"/>
        <v>0</v>
      </c>
      <c r="N185" s="19">
        <f t="shared" si="7"/>
        <v>1021.039603960396</v>
      </c>
    </row>
    <row r="186" spans="2:14" s="123" customFormat="1" x14ac:dyDescent="0.25">
      <c r="B186" s="91">
        <v>42914</v>
      </c>
      <c r="C186" s="68" t="s">
        <v>339</v>
      </c>
      <c r="D186" s="121"/>
      <c r="E186" s="63"/>
      <c r="F186" s="130"/>
      <c r="G186" s="63"/>
      <c r="H186" s="93">
        <v>20000</v>
      </c>
      <c r="I186" s="93"/>
      <c r="J186" s="63"/>
      <c r="K186" s="60">
        <f t="shared" si="8"/>
        <v>-208788.70000000013</v>
      </c>
      <c r="L186" s="60">
        <v>16.27</v>
      </c>
      <c r="M186" s="19">
        <f t="shared" si="6"/>
        <v>1229.2562999385373</v>
      </c>
      <c r="N186" s="19">
        <f t="shared" si="7"/>
        <v>0</v>
      </c>
    </row>
    <row r="187" spans="2:14" s="123" customFormat="1" x14ac:dyDescent="0.25">
      <c r="B187" s="91">
        <v>42916</v>
      </c>
      <c r="C187" s="68" t="s">
        <v>188</v>
      </c>
      <c r="D187" s="121"/>
      <c r="E187" s="63"/>
      <c r="F187" s="130"/>
      <c r="G187" s="63"/>
      <c r="H187" s="93">
        <v>46500</v>
      </c>
      <c r="I187" s="93"/>
      <c r="J187" s="63"/>
      <c r="K187" s="60">
        <f t="shared" si="8"/>
        <v>-255288.70000000013</v>
      </c>
      <c r="L187" s="60">
        <v>16.440000000000001</v>
      </c>
      <c r="M187" s="19">
        <f t="shared" si="6"/>
        <v>2828.4671532846714</v>
      </c>
      <c r="N187" s="19">
        <f t="shared" si="7"/>
        <v>0</v>
      </c>
    </row>
    <row r="188" spans="2:14" s="123" customFormat="1" x14ac:dyDescent="0.25">
      <c r="B188" s="91">
        <v>42916</v>
      </c>
      <c r="C188" s="68" t="s">
        <v>331</v>
      </c>
      <c r="D188" s="121"/>
      <c r="E188" s="63"/>
      <c r="F188" s="130"/>
      <c r="G188" s="63"/>
      <c r="H188" s="93">
        <v>10000</v>
      </c>
      <c r="I188" s="93"/>
      <c r="J188" s="63"/>
      <c r="K188" s="60">
        <f t="shared" si="8"/>
        <v>-265288.70000000013</v>
      </c>
      <c r="L188" s="60">
        <v>16.440000000000001</v>
      </c>
      <c r="M188" s="19">
        <f t="shared" si="6"/>
        <v>608.27250608272504</v>
      </c>
      <c r="N188" s="19">
        <f t="shared" si="7"/>
        <v>0</v>
      </c>
    </row>
    <row r="189" spans="2:14" s="123" customFormat="1" x14ac:dyDescent="0.25">
      <c r="B189" s="91">
        <v>42916</v>
      </c>
      <c r="C189" s="68" t="s">
        <v>195</v>
      </c>
      <c r="D189" s="121"/>
      <c r="E189" s="63"/>
      <c r="F189" s="130"/>
      <c r="G189" s="63">
        <v>20000</v>
      </c>
      <c r="H189" s="93"/>
      <c r="I189" s="93"/>
      <c r="J189" s="63"/>
      <c r="K189" s="60">
        <f t="shared" si="8"/>
        <v>-285288.70000000013</v>
      </c>
      <c r="L189" s="60">
        <v>16.440000000000001</v>
      </c>
      <c r="M189" s="19">
        <f t="shared" si="6"/>
        <v>1216.5450121654501</v>
      </c>
      <c r="N189" s="19">
        <f t="shared" si="7"/>
        <v>0</v>
      </c>
    </row>
    <row r="190" spans="2:14" s="123" customFormat="1" x14ac:dyDescent="0.25">
      <c r="B190" s="91">
        <v>42923</v>
      </c>
      <c r="C190" s="68" t="s">
        <v>345</v>
      </c>
      <c r="D190" s="121"/>
      <c r="E190" s="63"/>
      <c r="F190" s="130"/>
      <c r="G190" s="63"/>
      <c r="H190" s="93"/>
      <c r="I190" s="93"/>
      <c r="J190" s="63">
        <v>4658</v>
      </c>
      <c r="K190" s="60">
        <f t="shared" si="8"/>
        <v>-289946.70000000013</v>
      </c>
      <c r="L190" s="60">
        <v>16.8</v>
      </c>
      <c r="M190" s="19">
        <f t="shared" si="6"/>
        <v>0</v>
      </c>
      <c r="N190" s="19">
        <f t="shared" si="7"/>
        <v>277.26190476190476</v>
      </c>
    </row>
    <row r="191" spans="2:14" s="123" customFormat="1" x14ac:dyDescent="0.25">
      <c r="B191" s="91">
        <v>42921</v>
      </c>
      <c r="C191" s="68" t="s">
        <v>316</v>
      </c>
      <c r="D191" s="121"/>
      <c r="E191" s="63"/>
      <c r="F191" s="130"/>
      <c r="G191" s="63">
        <v>96000</v>
      </c>
      <c r="H191" s="93"/>
      <c r="I191" s="93"/>
      <c r="J191" s="63"/>
      <c r="K191" s="60">
        <f t="shared" si="8"/>
        <v>-385946.70000000013</v>
      </c>
      <c r="L191" s="60">
        <v>16.809999999999999</v>
      </c>
      <c r="M191" s="19">
        <f t="shared" si="6"/>
        <v>5710.8863771564547</v>
      </c>
      <c r="N191" s="19">
        <f t="shared" si="7"/>
        <v>0</v>
      </c>
    </row>
    <row r="192" spans="2:14" s="123" customFormat="1" x14ac:dyDescent="0.25">
      <c r="B192" s="91">
        <v>42923</v>
      </c>
      <c r="C192" s="68" t="s">
        <v>188</v>
      </c>
      <c r="D192" s="121"/>
      <c r="E192" s="63"/>
      <c r="F192" s="130"/>
      <c r="G192" s="63"/>
      <c r="H192" s="93">
        <v>35000</v>
      </c>
      <c r="I192" s="93"/>
      <c r="J192" s="63"/>
      <c r="K192" s="60">
        <f t="shared" si="8"/>
        <v>-420946.70000000013</v>
      </c>
      <c r="L192" s="60">
        <v>16.8</v>
      </c>
      <c r="M192" s="19">
        <f t="shared" si="6"/>
        <v>2083.333333333333</v>
      </c>
      <c r="N192" s="19">
        <f t="shared" si="7"/>
        <v>0</v>
      </c>
    </row>
    <row r="193" spans="2:14" s="123" customFormat="1" x14ac:dyDescent="0.25">
      <c r="B193" s="91">
        <v>42923</v>
      </c>
      <c r="C193" s="68" t="s">
        <v>351</v>
      </c>
      <c r="D193" s="121"/>
      <c r="E193" s="63"/>
      <c r="F193" s="130"/>
      <c r="G193" s="63"/>
      <c r="H193" s="93">
        <v>17000</v>
      </c>
      <c r="I193" s="93"/>
      <c r="J193" s="63"/>
      <c r="K193" s="60">
        <f t="shared" si="8"/>
        <v>-437946.70000000013</v>
      </c>
      <c r="L193" s="60">
        <v>16.8</v>
      </c>
      <c r="M193" s="19">
        <f t="shared" si="6"/>
        <v>1011.9047619047618</v>
      </c>
      <c r="N193" s="19">
        <f t="shared" si="7"/>
        <v>0</v>
      </c>
    </row>
    <row r="194" spans="2:14" s="123" customFormat="1" x14ac:dyDescent="0.25">
      <c r="B194" s="91">
        <v>42930</v>
      </c>
      <c r="C194" s="68" t="s">
        <v>316</v>
      </c>
      <c r="D194" s="121"/>
      <c r="E194" s="63"/>
      <c r="F194" s="130"/>
      <c r="G194" s="63">
        <v>117745</v>
      </c>
      <c r="H194" s="93"/>
      <c r="I194" s="93"/>
      <c r="J194" s="63"/>
      <c r="K194" s="60">
        <f t="shared" si="8"/>
        <v>-555691.70000000019</v>
      </c>
      <c r="L194" s="60">
        <v>17.170000000000002</v>
      </c>
      <c r="M194" s="19">
        <f t="shared" si="6"/>
        <v>6857.6004659289456</v>
      </c>
      <c r="N194" s="19">
        <f t="shared" si="7"/>
        <v>0</v>
      </c>
    </row>
    <row r="195" spans="2:14" s="123" customFormat="1" x14ac:dyDescent="0.25">
      <c r="B195" s="91">
        <v>42930</v>
      </c>
      <c r="C195" s="68" t="s">
        <v>188</v>
      </c>
      <c r="D195" s="121"/>
      <c r="E195" s="63"/>
      <c r="F195" s="130"/>
      <c r="G195" s="63"/>
      <c r="H195" s="93">
        <v>35000</v>
      </c>
      <c r="I195" s="93"/>
      <c r="J195" s="63"/>
      <c r="K195" s="60">
        <f t="shared" si="8"/>
        <v>-590691.70000000019</v>
      </c>
      <c r="L195" s="60">
        <v>17.170000000000002</v>
      </c>
      <c r="M195" s="19">
        <f t="shared" si="6"/>
        <v>2038.4391380314501</v>
      </c>
      <c r="N195" s="19">
        <f t="shared" si="7"/>
        <v>0</v>
      </c>
    </row>
    <row r="196" spans="2:14" s="123" customFormat="1" x14ac:dyDescent="0.25">
      <c r="B196" s="91">
        <v>42930</v>
      </c>
      <c r="C196" s="68" t="s">
        <v>202</v>
      </c>
      <c r="D196" s="121"/>
      <c r="E196" s="63"/>
      <c r="F196" s="130"/>
      <c r="G196" s="63"/>
      <c r="H196" s="93">
        <v>10000</v>
      </c>
      <c r="I196" s="93"/>
      <c r="J196" s="63"/>
      <c r="K196" s="60">
        <f t="shared" si="8"/>
        <v>-600691.70000000019</v>
      </c>
      <c r="L196" s="60">
        <v>17.170000000000002</v>
      </c>
      <c r="M196" s="19">
        <f t="shared" si="6"/>
        <v>582.41118229469998</v>
      </c>
      <c r="N196" s="19">
        <f t="shared" si="7"/>
        <v>0</v>
      </c>
    </row>
    <row r="197" spans="2:14" s="123" customFormat="1" x14ac:dyDescent="0.25">
      <c r="B197" s="91">
        <v>42933</v>
      </c>
      <c r="C197" s="68" t="s">
        <v>360</v>
      </c>
      <c r="D197" s="121"/>
      <c r="E197" s="63"/>
      <c r="F197" s="130"/>
      <c r="G197" s="63">
        <v>124860</v>
      </c>
      <c r="H197" s="93"/>
      <c r="I197" s="93"/>
      <c r="J197" s="63"/>
      <c r="K197" s="60">
        <f t="shared" si="8"/>
        <v>-725551.70000000019</v>
      </c>
      <c r="L197" s="60">
        <v>17.32</v>
      </c>
      <c r="M197" s="19">
        <f t="shared" si="6"/>
        <v>7209.0069284064666</v>
      </c>
      <c r="N197" s="19">
        <f t="shared" si="7"/>
        <v>0</v>
      </c>
    </row>
    <row r="198" spans="2:14" s="123" customFormat="1" x14ac:dyDescent="0.25">
      <c r="B198" s="91">
        <v>42936</v>
      </c>
      <c r="C198" s="68" t="s">
        <v>188</v>
      </c>
      <c r="D198" s="121"/>
      <c r="E198" s="63"/>
      <c r="F198" s="130"/>
      <c r="G198" s="63"/>
      <c r="H198" s="93">
        <v>52500</v>
      </c>
      <c r="I198" s="93"/>
      <c r="J198" s="63"/>
      <c r="K198" s="60">
        <f t="shared" si="8"/>
        <v>-778051.70000000019</v>
      </c>
      <c r="L198" s="60">
        <v>17.440000000000001</v>
      </c>
      <c r="M198" s="19">
        <f t="shared" ref="M198:M261" si="9">(G198+H198+I198)/L198</f>
        <v>3010.3211009174311</v>
      </c>
      <c r="N198" s="19">
        <f t="shared" ref="N198:N261" si="10">+J198/L198</f>
        <v>0</v>
      </c>
    </row>
    <row r="199" spans="2:14" s="123" customFormat="1" x14ac:dyDescent="0.25">
      <c r="B199" s="245">
        <v>42937</v>
      </c>
      <c r="C199" s="246" t="s">
        <v>641</v>
      </c>
      <c r="D199" s="251">
        <f>+F199/E199</f>
        <v>36931.818181818177</v>
      </c>
      <c r="E199" s="88">
        <v>17.600000000000001</v>
      </c>
      <c r="F199" s="248">
        <v>650000</v>
      </c>
      <c r="G199" s="63"/>
      <c r="H199" s="93"/>
      <c r="I199" s="93"/>
      <c r="J199" s="63"/>
      <c r="K199" s="60">
        <f t="shared" ref="K199:K262" si="11">+K198+F199-G199-J199-H199-I199</f>
        <v>-128051.70000000019</v>
      </c>
      <c r="L199" s="60">
        <v>17.559999999999999</v>
      </c>
      <c r="M199" s="19">
        <f t="shared" si="9"/>
        <v>0</v>
      </c>
      <c r="N199" s="19">
        <f t="shared" si="10"/>
        <v>0</v>
      </c>
    </row>
    <row r="200" spans="2:14" s="123" customFormat="1" x14ac:dyDescent="0.25">
      <c r="B200" s="91">
        <v>42937</v>
      </c>
      <c r="C200" s="68" t="s">
        <v>36</v>
      </c>
      <c r="D200" s="121"/>
      <c r="E200" s="63"/>
      <c r="F200" s="130"/>
      <c r="G200" s="63">
        <v>4880</v>
      </c>
      <c r="H200" s="93"/>
      <c r="I200" s="93"/>
      <c r="J200" s="63"/>
      <c r="K200" s="60">
        <f t="shared" si="11"/>
        <v>-132931.70000000019</v>
      </c>
      <c r="L200" s="60">
        <v>17.559999999999999</v>
      </c>
      <c r="M200" s="19">
        <f t="shared" si="9"/>
        <v>277.90432801822328</v>
      </c>
      <c r="N200" s="19">
        <f t="shared" si="10"/>
        <v>0</v>
      </c>
    </row>
    <row r="201" spans="2:14" s="123" customFormat="1" x14ac:dyDescent="0.25">
      <c r="B201" s="160">
        <v>42941</v>
      </c>
      <c r="C201" s="164" t="s">
        <v>384</v>
      </c>
      <c r="D201" s="165"/>
      <c r="E201" s="166"/>
      <c r="F201" s="166"/>
      <c r="G201" s="166"/>
      <c r="H201" s="166"/>
      <c r="I201" s="166"/>
      <c r="J201" s="166">
        <v>30000</v>
      </c>
      <c r="K201" s="60">
        <f t="shared" si="11"/>
        <v>-162931.70000000019</v>
      </c>
      <c r="L201" s="60">
        <v>17.739999999999998</v>
      </c>
      <c r="M201" s="19">
        <f t="shared" si="9"/>
        <v>0</v>
      </c>
      <c r="N201" s="19">
        <f t="shared" si="10"/>
        <v>1691.0935738444196</v>
      </c>
    </row>
    <row r="202" spans="2:14" s="123" customFormat="1" x14ac:dyDescent="0.25">
      <c r="B202" s="160">
        <v>42943</v>
      </c>
      <c r="C202" s="164" t="s">
        <v>385</v>
      </c>
      <c r="D202" s="165"/>
      <c r="E202" s="166"/>
      <c r="F202" s="166"/>
      <c r="G202" s="166">
        <v>59000</v>
      </c>
      <c r="H202" s="166"/>
      <c r="I202" s="166"/>
      <c r="J202" s="166"/>
      <c r="K202" s="60">
        <f t="shared" si="11"/>
        <v>-221931.70000000019</v>
      </c>
      <c r="L202" s="60">
        <v>18.02</v>
      </c>
      <c r="M202" s="19">
        <f t="shared" si="9"/>
        <v>3274.1398446170924</v>
      </c>
      <c r="N202" s="19">
        <f t="shared" si="10"/>
        <v>0</v>
      </c>
    </row>
    <row r="203" spans="2:14" s="123" customFormat="1" x14ac:dyDescent="0.25">
      <c r="B203" s="160">
        <v>42942</v>
      </c>
      <c r="C203" s="164" t="s">
        <v>241</v>
      </c>
      <c r="D203" s="165"/>
      <c r="E203" s="166"/>
      <c r="F203" s="166"/>
      <c r="G203" s="166"/>
      <c r="H203" s="166"/>
      <c r="I203" s="166"/>
      <c r="J203" s="166">
        <v>3560</v>
      </c>
      <c r="K203" s="60">
        <f t="shared" si="11"/>
        <v>-225491.70000000019</v>
      </c>
      <c r="L203" s="60">
        <v>17.87</v>
      </c>
      <c r="M203" s="19">
        <f t="shared" si="9"/>
        <v>0</v>
      </c>
      <c r="N203" s="19">
        <f t="shared" si="10"/>
        <v>199.21656407386681</v>
      </c>
    </row>
    <row r="204" spans="2:14" s="123" customFormat="1" x14ac:dyDescent="0.25">
      <c r="B204" s="160">
        <v>42943</v>
      </c>
      <c r="C204" s="164" t="s">
        <v>188</v>
      </c>
      <c r="D204" s="165"/>
      <c r="E204" s="166"/>
      <c r="F204" s="166"/>
      <c r="G204" s="166"/>
      <c r="H204" s="166">
        <v>35000</v>
      </c>
      <c r="I204" s="166"/>
      <c r="J204" s="166"/>
      <c r="K204" s="60">
        <f t="shared" si="11"/>
        <v>-260491.70000000019</v>
      </c>
      <c r="L204" s="60">
        <v>18.02</v>
      </c>
      <c r="M204" s="19">
        <f t="shared" si="9"/>
        <v>1942.2863485016649</v>
      </c>
      <c r="N204" s="19">
        <f t="shared" si="10"/>
        <v>0</v>
      </c>
    </row>
    <row r="205" spans="2:14" s="123" customFormat="1" x14ac:dyDescent="0.25">
      <c r="B205" s="160">
        <v>42943</v>
      </c>
      <c r="C205" s="164" t="s">
        <v>202</v>
      </c>
      <c r="D205" s="165"/>
      <c r="E205" s="166"/>
      <c r="F205" s="166"/>
      <c r="G205" s="166"/>
      <c r="H205" s="166">
        <v>5000</v>
      </c>
      <c r="I205" s="166"/>
      <c r="J205" s="166"/>
      <c r="K205" s="60">
        <f t="shared" si="11"/>
        <v>-265491.70000000019</v>
      </c>
      <c r="L205" s="60">
        <v>18.02</v>
      </c>
      <c r="M205" s="19">
        <f t="shared" si="9"/>
        <v>277.46947835738069</v>
      </c>
      <c r="N205" s="19">
        <f t="shared" si="10"/>
        <v>0</v>
      </c>
    </row>
    <row r="206" spans="2:14" s="123" customFormat="1" x14ac:dyDescent="0.25">
      <c r="B206" s="160">
        <v>42947</v>
      </c>
      <c r="C206" s="164" t="s">
        <v>36</v>
      </c>
      <c r="D206" s="165"/>
      <c r="E206" s="166"/>
      <c r="F206" s="166"/>
      <c r="G206" s="166">
        <v>5285</v>
      </c>
      <c r="H206" s="166"/>
      <c r="I206" s="166"/>
      <c r="J206" s="166"/>
      <c r="K206" s="60">
        <f t="shared" si="11"/>
        <v>-270776.70000000019</v>
      </c>
      <c r="L206" s="60">
        <v>17.649999999999999</v>
      </c>
      <c r="M206" s="19">
        <f t="shared" si="9"/>
        <v>299.43342776203968</v>
      </c>
      <c r="N206" s="19">
        <f t="shared" si="10"/>
        <v>0</v>
      </c>
    </row>
    <row r="207" spans="2:14" s="123" customFormat="1" x14ac:dyDescent="0.25">
      <c r="B207" s="160">
        <v>42949</v>
      </c>
      <c r="C207" s="164" t="s">
        <v>386</v>
      </c>
      <c r="D207" s="165"/>
      <c r="E207" s="166"/>
      <c r="F207" s="166"/>
      <c r="G207" s="166"/>
      <c r="H207" s="166"/>
      <c r="I207" s="166">
        <v>2050</v>
      </c>
      <c r="J207" s="166"/>
      <c r="K207" s="60">
        <f t="shared" si="11"/>
        <v>-272826.70000000019</v>
      </c>
      <c r="L207" s="60">
        <v>17.86</v>
      </c>
      <c r="M207" s="19">
        <f t="shared" si="9"/>
        <v>114.78163493840985</v>
      </c>
      <c r="N207" s="19">
        <f t="shared" si="10"/>
        <v>0</v>
      </c>
    </row>
    <row r="208" spans="2:14" s="123" customFormat="1" x14ac:dyDescent="0.25">
      <c r="B208" s="160">
        <v>42951</v>
      </c>
      <c r="C208" s="164" t="s">
        <v>188</v>
      </c>
      <c r="D208" s="165"/>
      <c r="E208" s="166"/>
      <c r="F208" s="166"/>
      <c r="G208" s="166"/>
      <c r="H208" s="166">
        <v>35000</v>
      </c>
      <c r="I208" s="166"/>
      <c r="J208" s="166"/>
      <c r="K208" s="60">
        <f t="shared" si="11"/>
        <v>-307826.70000000019</v>
      </c>
      <c r="L208" s="60">
        <v>17.75</v>
      </c>
      <c r="M208" s="19">
        <f t="shared" si="9"/>
        <v>1971.8309859154929</v>
      </c>
      <c r="N208" s="19">
        <f t="shared" si="10"/>
        <v>0</v>
      </c>
    </row>
    <row r="209" spans="2:14" s="123" customFormat="1" x14ac:dyDescent="0.25">
      <c r="B209" s="160">
        <v>42951</v>
      </c>
      <c r="C209" s="164" t="s">
        <v>207</v>
      </c>
      <c r="D209" s="165"/>
      <c r="E209" s="166"/>
      <c r="F209" s="166"/>
      <c r="G209" s="166"/>
      <c r="H209" s="166">
        <v>10000</v>
      </c>
      <c r="I209" s="166"/>
      <c r="J209" s="166"/>
      <c r="K209" s="60">
        <f t="shared" si="11"/>
        <v>-317826.70000000019</v>
      </c>
      <c r="L209" s="60">
        <v>17.75</v>
      </c>
      <c r="M209" s="19">
        <f t="shared" si="9"/>
        <v>563.38028169014081</v>
      </c>
      <c r="N209" s="19">
        <f t="shared" si="10"/>
        <v>0</v>
      </c>
    </row>
    <row r="210" spans="2:14" s="123" customFormat="1" x14ac:dyDescent="0.25">
      <c r="B210" s="160">
        <v>42951</v>
      </c>
      <c r="C210" s="164" t="s">
        <v>387</v>
      </c>
      <c r="D210" s="165"/>
      <c r="E210" s="166"/>
      <c r="F210" s="166"/>
      <c r="G210" s="166">
        <v>50000</v>
      </c>
      <c r="H210" s="166"/>
      <c r="I210" s="166"/>
      <c r="J210" s="166"/>
      <c r="K210" s="60">
        <f t="shared" si="11"/>
        <v>-367826.70000000019</v>
      </c>
      <c r="L210" s="60">
        <v>17.75</v>
      </c>
      <c r="M210" s="19">
        <f t="shared" si="9"/>
        <v>2816.9014084507044</v>
      </c>
      <c r="N210" s="19">
        <f t="shared" si="10"/>
        <v>0</v>
      </c>
    </row>
    <row r="211" spans="2:14" s="123" customFormat="1" x14ac:dyDescent="0.25">
      <c r="B211" s="160">
        <v>42954</v>
      </c>
      <c r="C211" s="5" t="s">
        <v>401</v>
      </c>
      <c r="D211" s="165"/>
      <c r="E211" s="166"/>
      <c r="F211" s="166"/>
      <c r="G211" s="166"/>
      <c r="H211" s="166">
        <v>33000</v>
      </c>
      <c r="I211" s="166"/>
      <c r="J211" s="166"/>
      <c r="K211" s="60">
        <f t="shared" si="11"/>
        <v>-400826.70000000019</v>
      </c>
      <c r="L211" s="60">
        <v>17.79</v>
      </c>
      <c r="M211" s="19">
        <f t="shared" si="9"/>
        <v>1854.974704890388</v>
      </c>
      <c r="N211" s="19">
        <f t="shared" si="10"/>
        <v>0</v>
      </c>
    </row>
    <row r="212" spans="2:14" s="123" customFormat="1" x14ac:dyDescent="0.25">
      <c r="B212" s="160">
        <v>42954</v>
      </c>
      <c r="C212" s="5" t="s">
        <v>396</v>
      </c>
      <c r="D212" s="165"/>
      <c r="E212" s="166"/>
      <c r="F212" s="166"/>
      <c r="G212" s="166"/>
      <c r="H212" s="166"/>
      <c r="I212" s="166"/>
      <c r="J212" s="166">
        <v>5000</v>
      </c>
      <c r="K212" s="60">
        <f t="shared" si="11"/>
        <v>-405826.70000000019</v>
      </c>
      <c r="L212" s="60">
        <v>17.79</v>
      </c>
      <c r="M212" s="19">
        <f t="shared" si="9"/>
        <v>0</v>
      </c>
      <c r="N212" s="19">
        <f t="shared" si="10"/>
        <v>281.05677346824058</v>
      </c>
    </row>
    <row r="213" spans="2:14" s="123" customFormat="1" x14ac:dyDescent="0.25">
      <c r="B213" s="160"/>
      <c r="C213" s="5" t="s">
        <v>397</v>
      </c>
      <c r="D213" s="165"/>
      <c r="E213" s="166"/>
      <c r="F213" s="166"/>
      <c r="G213" s="166">
        <v>2070</v>
      </c>
      <c r="H213" s="166"/>
      <c r="I213" s="166"/>
      <c r="J213" s="166"/>
      <c r="K213" s="60">
        <f t="shared" si="11"/>
        <v>-407896.70000000019</v>
      </c>
      <c r="L213" s="60">
        <v>17.79</v>
      </c>
      <c r="M213" s="19">
        <f t="shared" si="9"/>
        <v>116.35750421585161</v>
      </c>
      <c r="N213" s="19">
        <f t="shared" si="10"/>
        <v>0</v>
      </c>
    </row>
    <row r="214" spans="2:14" s="123" customFormat="1" x14ac:dyDescent="0.25">
      <c r="B214" s="160">
        <v>42956</v>
      </c>
      <c r="C214" s="5" t="s">
        <v>402</v>
      </c>
      <c r="D214" s="165"/>
      <c r="E214" s="166"/>
      <c r="F214" s="166"/>
      <c r="G214" s="166"/>
      <c r="H214" s="166"/>
      <c r="I214" s="166">
        <v>1900</v>
      </c>
      <c r="J214" s="166"/>
      <c r="K214" s="60">
        <f t="shared" si="11"/>
        <v>-409796.70000000019</v>
      </c>
      <c r="L214" s="60">
        <v>18.010000000000002</v>
      </c>
      <c r="M214" s="19">
        <f t="shared" si="9"/>
        <v>105.49694614103275</v>
      </c>
      <c r="N214" s="19">
        <f t="shared" si="10"/>
        <v>0</v>
      </c>
    </row>
    <row r="215" spans="2:14" s="123" customFormat="1" x14ac:dyDescent="0.25">
      <c r="B215" s="160">
        <v>42956</v>
      </c>
      <c r="C215" s="5" t="s">
        <v>403</v>
      </c>
      <c r="D215" s="165"/>
      <c r="E215" s="166"/>
      <c r="F215" s="166"/>
      <c r="G215" s="166">
        <v>89598</v>
      </c>
      <c r="H215" s="166"/>
      <c r="I215" s="166"/>
      <c r="J215" s="166"/>
      <c r="K215" s="60">
        <f t="shared" si="11"/>
        <v>-499394.70000000019</v>
      </c>
      <c r="L215" s="60">
        <v>18.010000000000002</v>
      </c>
      <c r="M215" s="19">
        <f t="shared" si="9"/>
        <v>4974.9028317601333</v>
      </c>
      <c r="N215" s="19">
        <f t="shared" si="10"/>
        <v>0</v>
      </c>
    </row>
    <row r="216" spans="2:14" s="123" customFormat="1" x14ac:dyDescent="0.25">
      <c r="B216" s="160">
        <v>42958</v>
      </c>
      <c r="C216" s="5" t="s">
        <v>404</v>
      </c>
      <c r="D216" s="165"/>
      <c r="E216" s="166"/>
      <c r="F216" s="166"/>
      <c r="G216" s="166"/>
      <c r="H216" s="166">
        <v>40000</v>
      </c>
      <c r="I216" s="166"/>
      <c r="J216" s="166"/>
      <c r="K216" s="60">
        <f t="shared" si="11"/>
        <v>-539394.70000000019</v>
      </c>
      <c r="L216" s="60">
        <v>18.079999999999998</v>
      </c>
      <c r="M216" s="19">
        <f t="shared" si="9"/>
        <v>2212.3893805309735</v>
      </c>
      <c r="N216" s="19">
        <f t="shared" si="10"/>
        <v>0</v>
      </c>
    </row>
    <row r="217" spans="2:14" s="123" customFormat="1" x14ac:dyDescent="0.25">
      <c r="B217" s="160">
        <v>42958</v>
      </c>
      <c r="C217" s="5" t="s">
        <v>351</v>
      </c>
      <c r="D217" s="165"/>
      <c r="E217" s="166"/>
      <c r="F217" s="166"/>
      <c r="G217" s="166"/>
      <c r="H217" s="166">
        <v>5000</v>
      </c>
      <c r="I217" s="166"/>
      <c r="J217" s="166"/>
      <c r="K217" s="60">
        <f t="shared" si="11"/>
        <v>-544394.70000000019</v>
      </c>
      <c r="L217" s="60">
        <v>18.079999999999998</v>
      </c>
      <c r="M217" s="19">
        <f t="shared" si="9"/>
        <v>276.54867256637169</v>
      </c>
      <c r="N217" s="19">
        <f t="shared" si="10"/>
        <v>0</v>
      </c>
    </row>
    <row r="218" spans="2:14" s="123" customFormat="1" x14ac:dyDescent="0.25">
      <c r="B218" s="160">
        <v>42967</v>
      </c>
      <c r="C218" s="5" t="s">
        <v>412</v>
      </c>
      <c r="D218" s="165"/>
      <c r="E218" s="166"/>
      <c r="F218" s="166"/>
      <c r="G218" s="166">
        <v>173450</v>
      </c>
      <c r="H218" s="166"/>
      <c r="I218" s="166"/>
      <c r="J218" s="166"/>
      <c r="K218" s="60">
        <f t="shared" si="11"/>
        <v>-717844.70000000019</v>
      </c>
      <c r="L218" s="60">
        <v>17.899999999999999</v>
      </c>
      <c r="M218" s="19">
        <f t="shared" si="9"/>
        <v>9689.9441340782123</v>
      </c>
      <c r="N218" s="19">
        <f t="shared" si="10"/>
        <v>0</v>
      </c>
    </row>
    <row r="219" spans="2:14" s="123" customFormat="1" x14ac:dyDescent="0.25">
      <c r="B219" s="160">
        <v>42967</v>
      </c>
      <c r="C219" s="5" t="s">
        <v>413</v>
      </c>
      <c r="D219" s="165"/>
      <c r="E219" s="166"/>
      <c r="F219" s="166"/>
      <c r="G219" s="166">
        <v>176000</v>
      </c>
      <c r="H219" s="166"/>
      <c r="I219" s="166"/>
      <c r="J219" s="166"/>
      <c r="K219" s="60">
        <f t="shared" si="11"/>
        <v>-893844.70000000019</v>
      </c>
      <c r="L219" s="60">
        <v>17.899999999999999</v>
      </c>
      <c r="M219" s="19">
        <f t="shared" si="9"/>
        <v>9832.4022346368729</v>
      </c>
      <c r="N219" s="19">
        <f t="shared" si="10"/>
        <v>0</v>
      </c>
    </row>
    <row r="220" spans="2:14" s="123" customFormat="1" x14ac:dyDescent="0.25">
      <c r="B220" s="160">
        <v>42967</v>
      </c>
      <c r="C220" s="5" t="s">
        <v>188</v>
      </c>
      <c r="D220" s="165"/>
      <c r="E220" s="166"/>
      <c r="F220" s="166"/>
      <c r="G220" s="166"/>
      <c r="H220" s="166">
        <v>50000</v>
      </c>
      <c r="I220" s="166"/>
      <c r="J220" s="166"/>
      <c r="K220" s="60">
        <f t="shared" si="11"/>
        <v>-943844.70000000019</v>
      </c>
      <c r="L220" s="60">
        <v>17.899999999999999</v>
      </c>
      <c r="M220" s="19">
        <f t="shared" si="9"/>
        <v>2793.2960893854752</v>
      </c>
      <c r="N220" s="19">
        <f t="shared" si="10"/>
        <v>0</v>
      </c>
    </row>
    <row r="221" spans="2:14" s="123" customFormat="1" x14ac:dyDescent="0.25">
      <c r="B221" s="160">
        <v>42967</v>
      </c>
      <c r="C221" s="5" t="s">
        <v>351</v>
      </c>
      <c r="D221" s="165"/>
      <c r="E221" s="166"/>
      <c r="F221" s="166"/>
      <c r="G221" s="166"/>
      <c r="H221" s="166">
        <v>15000</v>
      </c>
      <c r="I221" s="166"/>
      <c r="J221" s="166"/>
      <c r="K221" s="60">
        <f t="shared" si="11"/>
        <v>-958844.70000000019</v>
      </c>
      <c r="L221" s="60">
        <v>17.899999999999999</v>
      </c>
      <c r="M221" s="19">
        <f t="shared" si="9"/>
        <v>837.98882681564248</v>
      </c>
      <c r="N221" s="19">
        <f t="shared" si="10"/>
        <v>0</v>
      </c>
    </row>
    <row r="222" spans="2:14" s="123" customFormat="1" x14ac:dyDescent="0.25">
      <c r="B222" s="160">
        <v>42967</v>
      </c>
      <c r="C222" s="5" t="s">
        <v>414</v>
      </c>
      <c r="D222" s="165"/>
      <c r="E222" s="166"/>
      <c r="F222" s="166"/>
      <c r="G222" s="166"/>
      <c r="H222" s="166">
        <v>4500</v>
      </c>
      <c r="I222" s="166"/>
      <c r="J222" s="166"/>
      <c r="K222" s="60">
        <f t="shared" si="11"/>
        <v>-963344.70000000019</v>
      </c>
      <c r="L222" s="60">
        <v>17.899999999999999</v>
      </c>
      <c r="M222" s="19">
        <f t="shared" si="9"/>
        <v>251.39664804469277</v>
      </c>
      <c r="N222" s="19">
        <f t="shared" si="10"/>
        <v>0</v>
      </c>
    </row>
    <row r="223" spans="2:14" s="123" customFormat="1" x14ac:dyDescent="0.25">
      <c r="B223" s="160">
        <v>42967</v>
      </c>
      <c r="C223" s="5" t="s">
        <v>415</v>
      </c>
      <c r="D223" s="165"/>
      <c r="E223" s="166"/>
      <c r="F223" s="166"/>
      <c r="G223" s="166"/>
      <c r="H223" s="166"/>
      <c r="I223" s="166">
        <v>2500</v>
      </c>
      <c r="J223" s="166"/>
      <c r="K223" s="60">
        <f t="shared" si="11"/>
        <v>-965844.70000000019</v>
      </c>
      <c r="L223" s="60">
        <v>17.899999999999999</v>
      </c>
      <c r="M223" s="19">
        <f t="shared" si="9"/>
        <v>139.66480446927375</v>
      </c>
      <c r="N223" s="19">
        <f t="shared" si="10"/>
        <v>0</v>
      </c>
    </row>
    <row r="224" spans="2:14" s="123" customFormat="1" x14ac:dyDescent="0.25">
      <c r="B224" s="160">
        <v>42967</v>
      </c>
      <c r="C224" s="5" t="s">
        <v>34</v>
      </c>
      <c r="D224" s="165"/>
      <c r="E224" s="166"/>
      <c r="F224" s="166"/>
      <c r="G224" s="166"/>
      <c r="H224" s="166"/>
      <c r="I224" s="166">
        <v>3600</v>
      </c>
      <c r="J224" s="166"/>
      <c r="K224" s="60">
        <f t="shared" si="11"/>
        <v>-969444.70000000019</v>
      </c>
      <c r="L224" s="60">
        <v>17.899999999999999</v>
      </c>
      <c r="M224" s="19">
        <f t="shared" si="9"/>
        <v>201.11731843575421</v>
      </c>
      <c r="N224" s="19">
        <f t="shared" si="10"/>
        <v>0</v>
      </c>
    </row>
    <row r="225" spans="2:14" s="123" customFormat="1" x14ac:dyDescent="0.25">
      <c r="B225" s="160">
        <v>42967</v>
      </c>
      <c r="C225" s="5" t="s">
        <v>416</v>
      </c>
      <c r="D225" s="121"/>
      <c r="E225" s="63"/>
      <c r="F225" s="130"/>
      <c r="G225" s="63"/>
      <c r="H225" s="93"/>
      <c r="I225" s="93"/>
      <c r="J225" s="63">
        <v>3600</v>
      </c>
      <c r="K225" s="60">
        <f t="shared" si="11"/>
        <v>-973044.70000000019</v>
      </c>
      <c r="L225" s="60">
        <v>17.899999999999999</v>
      </c>
      <c r="M225" s="19">
        <f t="shared" si="9"/>
        <v>0</v>
      </c>
      <c r="N225" s="19">
        <f t="shared" si="10"/>
        <v>201.11731843575421</v>
      </c>
    </row>
    <row r="226" spans="2:14" s="123" customFormat="1" x14ac:dyDescent="0.25">
      <c r="B226" s="160">
        <v>42967</v>
      </c>
      <c r="C226" s="5" t="s">
        <v>417</v>
      </c>
      <c r="D226" s="121"/>
      <c r="E226" s="63"/>
      <c r="F226" s="130"/>
      <c r="G226" s="63">
        <v>60000</v>
      </c>
      <c r="H226" s="93"/>
      <c r="I226" s="93"/>
      <c r="J226" s="63"/>
      <c r="K226" s="60">
        <f t="shared" si="11"/>
        <v>-1033044.7000000002</v>
      </c>
      <c r="L226" s="60">
        <v>17.899999999999999</v>
      </c>
      <c r="M226" s="19">
        <f t="shared" si="9"/>
        <v>3351.9553072625699</v>
      </c>
      <c r="N226" s="19">
        <f t="shared" si="10"/>
        <v>0</v>
      </c>
    </row>
    <row r="227" spans="2:14" s="123" customFormat="1" x14ac:dyDescent="0.25">
      <c r="B227" s="160">
        <v>42967</v>
      </c>
      <c r="C227" s="5" t="s">
        <v>418</v>
      </c>
      <c r="D227" s="121"/>
      <c r="E227" s="63"/>
      <c r="F227" s="130"/>
      <c r="G227" s="63">
        <v>50000</v>
      </c>
      <c r="H227" s="93"/>
      <c r="I227" s="93"/>
      <c r="J227" s="63"/>
      <c r="K227" s="60">
        <f t="shared" si="11"/>
        <v>-1083044.7000000002</v>
      </c>
      <c r="L227" s="93">
        <v>17.899999999999999</v>
      </c>
      <c r="M227" s="19">
        <f t="shared" si="9"/>
        <v>2793.2960893854752</v>
      </c>
      <c r="N227" s="19">
        <f t="shared" si="10"/>
        <v>0</v>
      </c>
    </row>
    <row r="228" spans="2:14" s="123" customFormat="1" x14ac:dyDescent="0.25">
      <c r="B228" s="160">
        <v>42978</v>
      </c>
      <c r="C228" s="5" t="s">
        <v>423</v>
      </c>
      <c r="D228" s="121"/>
      <c r="E228" s="63"/>
      <c r="F228" s="130"/>
      <c r="G228" s="63"/>
      <c r="H228" s="93">
        <v>40000</v>
      </c>
      <c r="I228" s="93"/>
      <c r="J228" s="63"/>
      <c r="K228" s="60">
        <f t="shared" si="11"/>
        <v>-1123044.7000000002</v>
      </c>
      <c r="L228" s="93">
        <v>17.829999999999998</v>
      </c>
      <c r="M228" s="19">
        <f t="shared" si="9"/>
        <v>2243.4099831744252</v>
      </c>
      <c r="N228" s="19">
        <f t="shared" si="10"/>
        <v>0</v>
      </c>
    </row>
    <row r="229" spans="2:14" s="123" customFormat="1" x14ac:dyDescent="0.25">
      <c r="B229" s="160">
        <v>42978</v>
      </c>
      <c r="C229" s="5" t="s">
        <v>424</v>
      </c>
      <c r="D229" s="121"/>
      <c r="E229" s="63"/>
      <c r="F229" s="130"/>
      <c r="G229" s="63"/>
      <c r="H229" s="93">
        <v>15000</v>
      </c>
      <c r="I229" s="93"/>
      <c r="J229" s="63"/>
      <c r="K229" s="60">
        <f t="shared" si="11"/>
        <v>-1138044.7000000002</v>
      </c>
      <c r="L229" s="93">
        <v>17.829999999999998</v>
      </c>
      <c r="M229" s="19">
        <f t="shared" si="9"/>
        <v>841.27874369040956</v>
      </c>
      <c r="N229" s="19">
        <f t="shared" si="10"/>
        <v>0</v>
      </c>
    </row>
    <row r="230" spans="2:14" s="123" customFormat="1" x14ac:dyDescent="0.25">
      <c r="B230" s="160">
        <v>42978</v>
      </c>
      <c r="C230" s="5" t="s">
        <v>425</v>
      </c>
      <c r="D230" s="121"/>
      <c r="E230" s="63"/>
      <c r="F230" s="130"/>
      <c r="G230" s="63"/>
      <c r="H230" s="93">
        <v>4600</v>
      </c>
      <c r="I230" s="93"/>
      <c r="J230" s="63"/>
      <c r="K230" s="60">
        <f t="shared" si="11"/>
        <v>-1142644.7000000002</v>
      </c>
      <c r="L230" s="93">
        <v>17.829999999999998</v>
      </c>
      <c r="M230" s="19">
        <f t="shared" si="9"/>
        <v>257.99214806505893</v>
      </c>
      <c r="N230" s="19">
        <f t="shared" si="10"/>
        <v>0</v>
      </c>
    </row>
    <row r="231" spans="2:14" s="123" customFormat="1" x14ac:dyDescent="0.25">
      <c r="B231" s="160">
        <v>42978</v>
      </c>
      <c r="C231" s="5" t="s">
        <v>426</v>
      </c>
      <c r="D231" s="121"/>
      <c r="E231" s="63"/>
      <c r="F231" s="130"/>
      <c r="G231" s="63"/>
      <c r="H231" s="93"/>
      <c r="I231" s="93">
        <v>3900</v>
      </c>
      <c r="J231" s="63"/>
      <c r="K231" s="60">
        <f t="shared" si="11"/>
        <v>-1146544.7000000002</v>
      </c>
      <c r="L231" s="93">
        <v>17.829999999999998</v>
      </c>
      <c r="M231" s="19">
        <f t="shared" si="9"/>
        <v>218.73247335950646</v>
      </c>
      <c r="N231" s="19">
        <f t="shared" si="10"/>
        <v>0</v>
      </c>
    </row>
    <row r="232" spans="2:14" s="123" customFormat="1" x14ac:dyDescent="0.25">
      <c r="B232" s="160">
        <v>42978</v>
      </c>
      <c r="C232" s="5" t="s">
        <v>239</v>
      </c>
      <c r="D232" s="121"/>
      <c r="E232" s="63"/>
      <c r="F232" s="130"/>
      <c r="G232" s="63"/>
      <c r="H232" s="93"/>
      <c r="I232" s="93"/>
      <c r="J232" s="63">
        <v>1900</v>
      </c>
      <c r="K232" s="60">
        <f t="shared" si="11"/>
        <v>-1148444.7000000002</v>
      </c>
      <c r="L232" s="93">
        <v>17.829999999999998</v>
      </c>
      <c r="M232" s="19">
        <f t="shared" si="9"/>
        <v>0</v>
      </c>
      <c r="N232" s="19">
        <f t="shared" si="10"/>
        <v>106.5619742007852</v>
      </c>
    </row>
    <row r="233" spans="2:14" s="123" customFormat="1" x14ac:dyDescent="0.25">
      <c r="B233" s="160">
        <v>42978</v>
      </c>
      <c r="C233" s="5" t="s">
        <v>426</v>
      </c>
      <c r="D233" s="121"/>
      <c r="E233" s="63"/>
      <c r="F233" s="130"/>
      <c r="G233" s="63"/>
      <c r="H233" s="93"/>
      <c r="I233" s="93">
        <v>1050</v>
      </c>
      <c r="J233" s="63"/>
      <c r="K233" s="60">
        <f t="shared" si="11"/>
        <v>-1149494.7000000002</v>
      </c>
      <c r="L233" s="93">
        <v>17.829999999999998</v>
      </c>
      <c r="M233" s="19">
        <f t="shared" si="9"/>
        <v>58.889512058328663</v>
      </c>
      <c r="N233" s="19">
        <f t="shared" si="10"/>
        <v>0</v>
      </c>
    </row>
    <row r="234" spans="2:14" s="123" customFormat="1" x14ac:dyDescent="0.25">
      <c r="B234" s="160">
        <v>42978</v>
      </c>
      <c r="C234" s="5" t="s">
        <v>427</v>
      </c>
      <c r="D234" s="121"/>
      <c r="E234" s="63"/>
      <c r="F234" s="130"/>
      <c r="G234" s="63"/>
      <c r="H234" s="93">
        <v>32000</v>
      </c>
      <c r="I234" s="93"/>
      <c r="J234" s="63"/>
      <c r="K234" s="60">
        <f t="shared" si="11"/>
        <v>-1181494.7000000002</v>
      </c>
      <c r="L234" s="93">
        <v>17.829999999999998</v>
      </c>
      <c r="M234" s="19">
        <f t="shared" si="9"/>
        <v>1794.7279865395403</v>
      </c>
      <c r="N234" s="19">
        <f t="shared" si="10"/>
        <v>0</v>
      </c>
    </row>
    <row r="235" spans="2:14" s="123" customFormat="1" x14ac:dyDescent="0.25">
      <c r="B235" s="160">
        <v>42978</v>
      </c>
      <c r="C235" s="5" t="s">
        <v>423</v>
      </c>
      <c r="D235" s="121"/>
      <c r="E235" s="63"/>
      <c r="F235" s="130"/>
      <c r="G235" s="63"/>
      <c r="H235" s="93">
        <v>40000</v>
      </c>
      <c r="I235" s="93"/>
      <c r="J235" s="63"/>
      <c r="K235" s="60">
        <f t="shared" si="11"/>
        <v>-1221494.7000000002</v>
      </c>
      <c r="L235" s="93">
        <v>17.829999999999998</v>
      </c>
      <c r="M235" s="19">
        <f t="shared" si="9"/>
        <v>2243.4099831744252</v>
      </c>
      <c r="N235" s="19">
        <f t="shared" si="10"/>
        <v>0</v>
      </c>
    </row>
    <row r="236" spans="2:14" s="123" customFormat="1" x14ac:dyDescent="0.25">
      <c r="B236" s="160">
        <v>42978</v>
      </c>
      <c r="C236" s="5" t="s">
        <v>172</v>
      </c>
      <c r="D236" s="121"/>
      <c r="E236" s="63"/>
      <c r="F236" s="130"/>
      <c r="G236" s="63"/>
      <c r="H236" s="93"/>
      <c r="I236" s="93"/>
      <c r="J236" s="63">
        <v>750</v>
      </c>
      <c r="K236" s="60">
        <f t="shared" si="11"/>
        <v>-1222244.7000000002</v>
      </c>
      <c r="L236" s="93">
        <v>17.829999999999998</v>
      </c>
      <c r="M236" s="19">
        <f t="shared" si="9"/>
        <v>0</v>
      </c>
      <c r="N236" s="19">
        <f t="shared" si="10"/>
        <v>42.063937184520476</v>
      </c>
    </row>
    <row r="237" spans="2:14" s="123" customFormat="1" x14ac:dyDescent="0.25">
      <c r="B237" s="160">
        <v>42978</v>
      </c>
      <c r="C237" s="5" t="s">
        <v>428</v>
      </c>
      <c r="D237" s="121"/>
      <c r="E237" s="63"/>
      <c r="F237" s="130"/>
      <c r="G237" s="63"/>
      <c r="H237" s="93">
        <v>25000</v>
      </c>
      <c r="I237" s="93"/>
      <c r="J237" s="63"/>
      <c r="K237" s="60">
        <f t="shared" si="11"/>
        <v>-1247244.7000000002</v>
      </c>
      <c r="L237" s="93">
        <v>17.829999999999998</v>
      </c>
      <c r="M237" s="19">
        <f t="shared" si="9"/>
        <v>1402.1312394840159</v>
      </c>
      <c r="N237" s="19">
        <f t="shared" si="10"/>
        <v>0</v>
      </c>
    </row>
    <row r="238" spans="2:14" s="123" customFormat="1" x14ac:dyDescent="0.25">
      <c r="B238" s="160">
        <v>42978</v>
      </c>
      <c r="C238" s="5" t="s">
        <v>429</v>
      </c>
      <c r="D238" s="121"/>
      <c r="E238" s="63"/>
      <c r="F238" s="130"/>
      <c r="G238" s="63"/>
      <c r="H238" s="93">
        <v>15000</v>
      </c>
      <c r="I238" s="93"/>
      <c r="J238" s="63"/>
      <c r="K238" s="60">
        <f t="shared" si="11"/>
        <v>-1262244.7000000002</v>
      </c>
      <c r="L238" s="93">
        <v>17.829999999999998</v>
      </c>
      <c r="M238" s="19">
        <f t="shared" si="9"/>
        <v>841.27874369040956</v>
      </c>
      <c r="N238" s="19">
        <f t="shared" si="10"/>
        <v>0</v>
      </c>
    </row>
    <row r="239" spans="2:14" s="123" customFormat="1" x14ac:dyDescent="0.25">
      <c r="B239" s="160">
        <v>42987</v>
      </c>
      <c r="C239" s="110" t="s">
        <v>388</v>
      </c>
      <c r="D239" s="121"/>
      <c r="E239" s="63"/>
      <c r="F239" s="130"/>
      <c r="G239" s="63">
        <v>57000</v>
      </c>
      <c r="H239" s="93"/>
      <c r="I239" s="93"/>
      <c r="J239" s="63"/>
      <c r="K239" s="60">
        <f t="shared" si="11"/>
        <v>-1319244.7000000002</v>
      </c>
      <c r="L239" s="60">
        <v>17.48</v>
      </c>
      <c r="M239" s="19">
        <f t="shared" si="9"/>
        <v>3260.869565217391</v>
      </c>
      <c r="N239" s="19">
        <f t="shared" si="10"/>
        <v>0</v>
      </c>
    </row>
    <row r="240" spans="2:14" s="123" customFormat="1" x14ac:dyDescent="0.25">
      <c r="B240" s="160">
        <v>42987</v>
      </c>
      <c r="C240" s="5" t="s">
        <v>442</v>
      </c>
      <c r="D240" s="121"/>
      <c r="E240" s="63"/>
      <c r="F240" s="130"/>
      <c r="G240" s="63"/>
      <c r="H240" s="93"/>
      <c r="I240" s="93">
        <v>1175</v>
      </c>
      <c r="J240" s="63"/>
      <c r="K240" s="60">
        <f t="shared" si="11"/>
        <v>-1320419.7000000002</v>
      </c>
      <c r="L240" s="60">
        <v>17.48</v>
      </c>
      <c r="M240" s="19">
        <f t="shared" si="9"/>
        <v>67.219679633867273</v>
      </c>
      <c r="N240" s="19">
        <f t="shared" si="10"/>
        <v>0</v>
      </c>
    </row>
    <row r="241" spans="2:14" s="123" customFormat="1" x14ac:dyDescent="0.25">
      <c r="B241" s="160">
        <v>42987</v>
      </c>
      <c r="C241" s="5" t="s">
        <v>443</v>
      </c>
      <c r="D241" s="121"/>
      <c r="E241" s="63"/>
      <c r="F241" s="130"/>
      <c r="G241" s="63">
        <v>33000</v>
      </c>
      <c r="H241" s="93"/>
      <c r="I241" s="93"/>
      <c r="J241" s="63"/>
      <c r="K241" s="60">
        <f t="shared" si="11"/>
        <v>-1353419.7000000002</v>
      </c>
      <c r="L241" s="60">
        <v>17.48</v>
      </c>
      <c r="M241" s="19">
        <f t="shared" si="9"/>
        <v>1887.8718535469106</v>
      </c>
      <c r="N241" s="19">
        <f t="shared" si="10"/>
        <v>0</v>
      </c>
    </row>
    <row r="242" spans="2:14" s="123" customFormat="1" x14ac:dyDescent="0.25">
      <c r="B242" s="160">
        <v>42987</v>
      </c>
      <c r="C242" s="5" t="s">
        <v>439</v>
      </c>
      <c r="D242" s="121"/>
      <c r="E242" s="63"/>
      <c r="F242" s="130"/>
      <c r="G242" s="63"/>
      <c r="H242" s="93"/>
      <c r="I242" s="93"/>
      <c r="J242" s="63">
        <v>5000</v>
      </c>
      <c r="K242" s="60">
        <f t="shared" si="11"/>
        <v>-1358419.7000000002</v>
      </c>
      <c r="L242" s="60">
        <v>17.48</v>
      </c>
      <c r="M242" s="19">
        <f t="shared" si="9"/>
        <v>0</v>
      </c>
      <c r="N242" s="19">
        <f t="shared" si="10"/>
        <v>286.04118993135012</v>
      </c>
    </row>
    <row r="243" spans="2:14" s="123" customFormat="1" x14ac:dyDescent="0.25">
      <c r="B243" s="160">
        <v>42987</v>
      </c>
      <c r="C243" s="5" t="s">
        <v>188</v>
      </c>
      <c r="D243" s="121"/>
      <c r="E243" s="63"/>
      <c r="F243" s="130"/>
      <c r="G243" s="63"/>
      <c r="H243" s="93">
        <v>40000</v>
      </c>
      <c r="I243" s="93"/>
      <c r="J243" s="63"/>
      <c r="K243" s="60">
        <f t="shared" si="11"/>
        <v>-1398419.7000000002</v>
      </c>
      <c r="L243" s="60">
        <v>17.48</v>
      </c>
      <c r="M243" s="19">
        <f t="shared" si="9"/>
        <v>2288.3295194508009</v>
      </c>
      <c r="N243" s="19">
        <f t="shared" si="10"/>
        <v>0</v>
      </c>
    </row>
    <row r="244" spans="2:14" s="123" customFormat="1" x14ac:dyDescent="0.25">
      <c r="B244" s="160">
        <v>42987</v>
      </c>
      <c r="C244" s="5" t="s">
        <v>444</v>
      </c>
      <c r="D244" s="121"/>
      <c r="E244" s="63"/>
      <c r="F244" s="130"/>
      <c r="G244" s="63"/>
      <c r="H244" s="93">
        <v>11700</v>
      </c>
      <c r="I244" s="93"/>
      <c r="J244" s="63"/>
      <c r="K244" s="60">
        <f t="shared" si="11"/>
        <v>-1410119.7000000002</v>
      </c>
      <c r="L244" s="60">
        <v>17.48</v>
      </c>
      <c r="M244" s="19">
        <f t="shared" si="9"/>
        <v>669.33638443935922</v>
      </c>
      <c r="N244" s="19">
        <f t="shared" si="10"/>
        <v>0</v>
      </c>
    </row>
    <row r="245" spans="2:14" s="123" customFormat="1" x14ac:dyDescent="0.25">
      <c r="B245" s="160">
        <v>42987</v>
      </c>
      <c r="C245" s="5" t="s">
        <v>445</v>
      </c>
      <c r="D245" s="121"/>
      <c r="E245" s="63"/>
      <c r="F245" s="130"/>
      <c r="G245" s="63"/>
      <c r="H245" s="93">
        <v>30000</v>
      </c>
      <c r="I245" s="93"/>
      <c r="J245" s="63"/>
      <c r="K245" s="60">
        <f t="shared" si="11"/>
        <v>-1440119.7000000002</v>
      </c>
      <c r="L245" s="60">
        <v>17.48</v>
      </c>
      <c r="M245" s="19">
        <f t="shared" si="9"/>
        <v>1716.2471395881007</v>
      </c>
      <c r="N245" s="19">
        <f t="shared" si="10"/>
        <v>0</v>
      </c>
    </row>
    <row r="246" spans="2:14" s="123" customFormat="1" x14ac:dyDescent="0.25">
      <c r="B246" s="160">
        <v>42987</v>
      </c>
      <c r="C246" s="5" t="s">
        <v>339</v>
      </c>
      <c r="D246" s="121"/>
      <c r="E246" s="63"/>
      <c r="F246" s="130"/>
      <c r="G246" s="63"/>
      <c r="H246" s="93">
        <v>15000</v>
      </c>
      <c r="I246" s="93"/>
      <c r="J246" s="63"/>
      <c r="K246" s="60">
        <f t="shared" si="11"/>
        <v>-1455119.7000000002</v>
      </c>
      <c r="L246" s="60">
        <v>17.48</v>
      </c>
      <c r="M246" s="19">
        <f t="shared" si="9"/>
        <v>858.12356979405035</v>
      </c>
      <c r="N246" s="19">
        <f t="shared" si="10"/>
        <v>0</v>
      </c>
    </row>
    <row r="247" spans="2:14" s="123" customFormat="1" x14ac:dyDescent="0.25">
      <c r="B247" s="245">
        <v>42991</v>
      </c>
      <c r="C247" s="252" t="s">
        <v>642</v>
      </c>
      <c r="D247" s="251">
        <v>78077</v>
      </c>
      <c r="E247" s="88">
        <v>17.440000000000001</v>
      </c>
      <c r="F247" s="248">
        <f>+D247*E247</f>
        <v>1361662.8800000001</v>
      </c>
      <c r="G247" s="63"/>
      <c r="H247" s="93"/>
      <c r="I247" s="93"/>
      <c r="J247" s="63"/>
      <c r="K247" s="60">
        <f t="shared" si="11"/>
        <v>-93456.820000000065</v>
      </c>
      <c r="L247" s="60">
        <v>17.45</v>
      </c>
      <c r="M247" s="19">
        <f t="shared" si="9"/>
        <v>0</v>
      </c>
      <c r="N247" s="19">
        <f t="shared" si="10"/>
        <v>0</v>
      </c>
    </row>
    <row r="248" spans="2:14" s="123" customFormat="1" x14ac:dyDescent="0.25">
      <c r="B248" s="160">
        <v>42994</v>
      </c>
      <c r="C248" s="5" t="s">
        <v>188</v>
      </c>
      <c r="D248" s="121"/>
      <c r="E248" s="63"/>
      <c r="F248" s="130"/>
      <c r="G248" s="63"/>
      <c r="H248" s="93">
        <v>40000</v>
      </c>
      <c r="I248" s="93"/>
      <c r="J248" s="63"/>
      <c r="K248" s="60">
        <f t="shared" si="11"/>
        <v>-133456.82000000007</v>
      </c>
      <c r="L248" s="60">
        <v>17.440000000000001</v>
      </c>
      <c r="M248" s="19">
        <f t="shared" si="9"/>
        <v>2293.5779816513759</v>
      </c>
      <c r="N248" s="19">
        <f t="shared" si="10"/>
        <v>0</v>
      </c>
    </row>
    <row r="249" spans="2:14" s="123" customFormat="1" x14ac:dyDescent="0.25">
      <c r="B249" s="160">
        <v>42994</v>
      </c>
      <c r="C249" s="5" t="s">
        <v>455</v>
      </c>
      <c r="D249" s="121"/>
      <c r="E249" s="63"/>
      <c r="F249" s="130"/>
      <c r="G249" s="63"/>
      <c r="H249" s="93">
        <v>15000</v>
      </c>
      <c r="I249" s="93"/>
      <c r="J249" s="63"/>
      <c r="K249" s="60">
        <f t="shared" si="11"/>
        <v>-148456.82000000007</v>
      </c>
      <c r="L249" s="60">
        <v>17.440000000000001</v>
      </c>
      <c r="M249" s="19">
        <f t="shared" si="9"/>
        <v>860.09174311926597</v>
      </c>
      <c r="N249" s="19">
        <f t="shared" si="10"/>
        <v>0</v>
      </c>
    </row>
    <row r="250" spans="2:14" s="123" customFormat="1" x14ac:dyDescent="0.25">
      <c r="B250" s="160">
        <v>42994</v>
      </c>
      <c r="C250" s="5" t="s">
        <v>445</v>
      </c>
      <c r="D250" s="121"/>
      <c r="E250" s="63"/>
      <c r="F250" s="130"/>
      <c r="G250" s="63"/>
      <c r="H250" s="93">
        <v>20000</v>
      </c>
      <c r="I250" s="93"/>
      <c r="J250" s="63"/>
      <c r="K250" s="60">
        <f t="shared" si="11"/>
        <v>-168456.82000000007</v>
      </c>
      <c r="L250" s="60">
        <v>17.440000000000001</v>
      </c>
      <c r="M250" s="19">
        <f t="shared" si="9"/>
        <v>1146.788990825688</v>
      </c>
      <c r="N250" s="19">
        <f t="shared" si="10"/>
        <v>0</v>
      </c>
    </row>
    <row r="251" spans="2:14" s="123" customFormat="1" x14ac:dyDescent="0.25">
      <c r="B251" s="160">
        <v>42994</v>
      </c>
      <c r="C251" s="5" t="s">
        <v>339</v>
      </c>
      <c r="D251" s="121"/>
      <c r="E251" s="63"/>
      <c r="F251" s="130"/>
      <c r="G251" s="63"/>
      <c r="H251" s="93">
        <v>20000</v>
      </c>
      <c r="I251" s="93"/>
      <c r="J251" s="63"/>
      <c r="K251" s="60">
        <f t="shared" si="11"/>
        <v>-188456.82000000007</v>
      </c>
      <c r="L251" s="60">
        <v>17.440000000000001</v>
      </c>
      <c r="M251" s="19">
        <f t="shared" si="9"/>
        <v>1146.788990825688</v>
      </c>
      <c r="N251" s="19">
        <f t="shared" si="10"/>
        <v>0</v>
      </c>
    </row>
    <row r="252" spans="2:14" s="123" customFormat="1" x14ac:dyDescent="0.25">
      <c r="B252" s="160">
        <v>42994</v>
      </c>
      <c r="C252" s="5" t="s">
        <v>456</v>
      </c>
      <c r="D252" s="121"/>
      <c r="E252" s="63"/>
      <c r="F252" s="130"/>
      <c r="G252" s="63"/>
      <c r="H252" s="93">
        <v>10000</v>
      </c>
      <c r="I252" s="93"/>
      <c r="J252" s="63"/>
      <c r="K252" s="60">
        <f t="shared" si="11"/>
        <v>-198456.82000000007</v>
      </c>
      <c r="L252" s="60">
        <v>17.440000000000001</v>
      </c>
      <c r="M252" s="19">
        <f t="shared" si="9"/>
        <v>573.39449541284398</v>
      </c>
      <c r="N252" s="19">
        <f t="shared" si="10"/>
        <v>0</v>
      </c>
    </row>
    <row r="253" spans="2:14" s="123" customFormat="1" x14ac:dyDescent="0.25">
      <c r="B253" s="11">
        <v>43001</v>
      </c>
      <c r="C253" s="5" t="s">
        <v>464</v>
      </c>
      <c r="D253" s="121"/>
      <c r="E253" s="63"/>
      <c r="F253" s="130"/>
      <c r="G253" s="63"/>
      <c r="H253" s="93"/>
      <c r="I253" s="93"/>
      <c r="J253" s="63">
        <v>5000</v>
      </c>
      <c r="K253" s="60">
        <f t="shared" si="11"/>
        <v>-203456.82000000007</v>
      </c>
      <c r="L253" s="93">
        <v>17.57</v>
      </c>
      <c r="M253" s="19">
        <f t="shared" si="9"/>
        <v>0</v>
      </c>
      <c r="N253" s="19">
        <f t="shared" si="10"/>
        <v>284.57598178713715</v>
      </c>
    </row>
    <row r="254" spans="2:14" s="123" customFormat="1" x14ac:dyDescent="0.25">
      <c r="B254" s="11">
        <v>43001</v>
      </c>
      <c r="C254" s="5" t="s">
        <v>465</v>
      </c>
      <c r="D254" s="121"/>
      <c r="E254" s="63"/>
      <c r="F254" s="130"/>
      <c r="G254" s="63"/>
      <c r="H254" s="93"/>
      <c r="I254" s="93">
        <v>780</v>
      </c>
      <c r="J254" s="63"/>
      <c r="K254" s="60">
        <f t="shared" si="11"/>
        <v>-204236.82000000007</v>
      </c>
      <c r="L254" s="93">
        <v>17.57</v>
      </c>
      <c r="M254" s="19">
        <f t="shared" si="9"/>
        <v>44.393853158793398</v>
      </c>
      <c r="N254" s="19">
        <f t="shared" si="10"/>
        <v>0</v>
      </c>
    </row>
    <row r="255" spans="2:14" s="123" customFormat="1" x14ac:dyDescent="0.25">
      <c r="B255" s="11">
        <v>43001</v>
      </c>
      <c r="C255" s="5" t="s">
        <v>466</v>
      </c>
      <c r="D255" s="121"/>
      <c r="E255" s="63"/>
      <c r="F255" s="130"/>
      <c r="G255" s="63"/>
      <c r="H255" s="93"/>
      <c r="I255" s="93">
        <v>700</v>
      </c>
      <c r="J255" s="63"/>
      <c r="K255" s="60">
        <f t="shared" si="11"/>
        <v>-204936.82000000007</v>
      </c>
      <c r="L255" s="93">
        <v>17.57</v>
      </c>
      <c r="M255" s="19">
        <f t="shared" si="9"/>
        <v>39.840637450199203</v>
      </c>
      <c r="N255" s="19">
        <f t="shared" si="10"/>
        <v>0</v>
      </c>
    </row>
    <row r="256" spans="2:14" s="123" customFormat="1" x14ac:dyDescent="0.25">
      <c r="B256" s="11">
        <v>43001</v>
      </c>
      <c r="C256" s="5" t="s">
        <v>467</v>
      </c>
      <c r="D256" s="121"/>
      <c r="E256" s="63"/>
      <c r="F256" s="130"/>
      <c r="G256" s="63">
        <v>41998</v>
      </c>
      <c r="H256" s="93"/>
      <c r="I256" s="93"/>
      <c r="J256" s="63"/>
      <c r="K256" s="60">
        <f t="shared" si="11"/>
        <v>-246934.82000000007</v>
      </c>
      <c r="L256" s="93">
        <v>17.57</v>
      </c>
      <c r="M256" s="19">
        <f t="shared" si="9"/>
        <v>2390.3244166192371</v>
      </c>
      <c r="N256" s="19">
        <f t="shared" si="10"/>
        <v>0</v>
      </c>
    </row>
    <row r="257" spans="2:14" s="123" customFormat="1" x14ac:dyDescent="0.25">
      <c r="B257" s="11">
        <v>43001</v>
      </c>
      <c r="C257" s="5" t="s">
        <v>467</v>
      </c>
      <c r="D257" s="121"/>
      <c r="E257" s="63"/>
      <c r="F257" s="130"/>
      <c r="G257" s="63">
        <v>7349</v>
      </c>
      <c r="H257" s="93"/>
      <c r="I257" s="93"/>
      <c r="J257" s="63"/>
      <c r="K257" s="60">
        <f t="shared" si="11"/>
        <v>-254283.82000000007</v>
      </c>
      <c r="L257" s="93">
        <v>17.57</v>
      </c>
      <c r="M257" s="19">
        <f t="shared" si="9"/>
        <v>418.26977803073419</v>
      </c>
      <c r="N257" s="19">
        <f t="shared" si="10"/>
        <v>0</v>
      </c>
    </row>
    <row r="258" spans="2:14" s="123" customFormat="1" x14ac:dyDescent="0.25">
      <c r="B258" s="11">
        <v>43001</v>
      </c>
      <c r="C258" s="5" t="s">
        <v>468</v>
      </c>
      <c r="D258" s="121"/>
      <c r="E258" s="63"/>
      <c r="F258" s="130"/>
      <c r="G258" s="63"/>
      <c r="H258" s="93">
        <v>20000</v>
      </c>
      <c r="I258" s="93"/>
      <c r="J258" s="63"/>
      <c r="K258" s="60">
        <f t="shared" si="11"/>
        <v>-274283.82000000007</v>
      </c>
      <c r="L258" s="93">
        <v>17.57</v>
      </c>
      <c r="M258" s="19">
        <f t="shared" si="9"/>
        <v>1138.3039271485486</v>
      </c>
      <c r="N258" s="19">
        <f t="shared" si="10"/>
        <v>0</v>
      </c>
    </row>
    <row r="259" spans="2:14" s="123" customFormat="1" x14ac:dyDescent="0.25">
      <c r="B259" s="11">
        <v>43001</v>
      </c>
      <c r="C259" s="5" t="s">
        <v>469</v>
      </c>
      <c r="D259" s="121"/>
      <c r="E259" s="63"/>
      <c r="F259" s="130"/>
      <c r="G259" s="63"/>
      <c r="H259" s="93">
        <v>15000</v>
      </c>
      <c r="I259" s="93"/>
      <c r="J259" s="63"/>
      <c r="K259" s="60">
        <f t="shared" si="11"/>
        <v>-289283.82000000007</v>
      </c>
      <c r="L259" s="93">
        <v>17.57</v>
      </c>
      <c r="M259" s="19">
        <f t="shared" si="9"/>
        <v>853.72794536141146</v>
      </c>
      <c r="N259" s="19">
        <f t="shared" si="10"/>
        <v>0</v>
      </c>
    </row>
    <row r="260" spans="2:14" s="123" customFormat="1" x14ac:dyDescent="0.25">
      <c r="B260" s="11">
        <v>43001</v>
      </c>
      <c r="C260" s="5" t="s">
        <v>188</v>
      </c>
      <c r="D260" s="121"/>
      <c r="E260" s="63"/>
      <c r="F260" s="130"/>
      <c r="G260" s="63"/>
      <c r="H260" s="93">
        <v>35000</v>
      </c>
      <c r="I260" s="93"/>
      <c r="J260" s="63"/>
      <c r="K260" s="60">
        <f t="shared" si="11"/>
        <v>-324283.82000000007</v>
      </c>
      <c r="L260" s="93">
        <v>17.57</v>
      </c>
      <c r="M260" s="19">
        <f t="shared" si="9"/>
        <v>1992.0318725099601</v>
      </c>
      <c r="N260" s="19">
        <f t="shared" si="10"/>
        <v>0</v>
      </c>
    </row>
    <row r="261" spans="2:14" s="123" customFormat="1" x14ac:dyDescent="0.25">
      <c r="B261" s="11">
        <v>43001</v>
      </c>
      <c r="C261" s="5" t="s">
        <v>470</v>
      </c>
      <c r="D261" s="121"/>
      <c r="E261" s="63"/>
      <c r="F261" s="130"/>
      <c r="G261" s="63"/>
      <c r="H261" s="93"/>
      <c r="I261" s="93"/>
      <c r="J261" s="63">
        <v>3600</v>
      </c>
      <c r="K261" s="60">
        <f t="shared" si="11"/>
        <v>-327883.82000000007</v>
      </c>
      <c r="L261" s="93">
        <v>17.57</v>
      </c>
      <c r="M261" s="19">
        <f t="shared" si="9"/>
        <v>0</v>
      </c>
      <c r="N261" s="19">
        <f t="shared" si="10"/>
        <v>204.89470688673876</v>
      </c>
    </row>
    <row r="262" spans="2:14" s="123" customFormat="1" x14ac:dyDescent="0.25">
      <c r="B262" s="11">
        <v>43001</v>
      </c>
      <c r="C262" s="5" t="s">
        <v>471</v>
      </c>
      <c r="D262" s="121"/>
      <c r="E262" s="63"/>
      <c r="F262" s="130"/>
      <c r="G262" s="63"/>
      <c r="H262" s="93">
        <v>10000</v>
      </c>
      <c r="I262" s="93"/>
      <c r="J262" s="63"/>
      <c r="K262" s="60">
        <f t="shared" si="11"/>
        <v>-337883.82000000007</v>
      </c>
      <c r="L262" s="93">
        <v>17.57</v>
      </c>
      <c r="M262" s="19">
        <f t="shared" ref="M262:M325" si="12">(G262+H262+I262)/L262</f>
        <v>569.1519635742743</v>
      </c>
      <c r="N262" s="19">
        <f t="shared" ref="N262:N325" si="13">+J262/L262</f>
        <v>0</v>
      </c>
    </row>
    <row r="263" spans="2:14" s="123" customFormat="1" x14ac:dyDescent="0.25">
      <c r="B263" s="11">
        <v>43008</v>
      </c>
      <c r="C263" s="172" t="s">
        <v>397</v>
      </c>
      <c r="D263" s="121"/>
      <c r="E263" s="63"/>
      <c r="F263" s="130"/>
      <c r="G263" s="63">
        <v>1250</v>
      </c>
      <c r="H263" s="93"/>
      <c r="I263" s="93"/>
      <c r="J263" s="63"/>
      <c r="K263" s="60">
        <f t="shared" ref="K263:K326" si="14">+K262+F263-G263-J263-H263-I263</f>
        <v>-339133.82000000007</v>
      </c>
      <c r="L263" s="93">
        <v>17.510000000000002</v>
      </c>
      <c r="M263" s="19">
        <f t="shared" si="12"/>
        <v>71.387778412335805</v>
      </c>
      <c r="N263" s="19">
        <f t="shared" si="13"/>
        <v>0</v>
      </c>
    </row>
    <row r="264" spans="2:14" s="123" customFormat="1" x14ac:dyDescent="0.25">
      <c r="B264" s="11">
        <v>43008</v>
      </c>
      <c r="C264" s="172" t="s">
        <v>482</v>
      </c>
      <c r="D264" s="121"/>
      <c r="E264" s="63"/>
      <c r="F264" s="130"/>
      <c r="G264" s="63"/>
      <c r="H264" s="93">
        <v>50000</v>
      </c>
      <c r="I264" s="93"/>
      <c r="J264" s="63"/>
      <c r="K264" s="60">
        <f t="shared" si="14"/>
        <v>-389133.82000000007</v>
      </c>
      <c r="L264" s="93">
        <v>17.510000000000002</v>
      </c>
      <c r="M264" s="19">
        <f t="shared" si="12"/>
        <v>2855.5111364934319</v>
      </c>
      <c r="N264" s="19">
        <f t="shared" si="13"/>
        <v>0</v>
      </c>
    </row>
    <row r="265" spans="2:14" s="123" customFormat="1" x14ac:dyDescent="0.25">
      <c r="B265" s="11">
        <v>43008</v>
      </c>
      <c r="C265" s="172" t="s">
        <v>483</v>
      </c>
      <c r="D265" s="121"/>
      <c r="E265" s="63"/>
      <c r="F265" s="130"/>
      <c r="G265" s="63"/>
      <c r="H265" s="93">
        <v>20500</v>
      </c>
      <c r="I265" s="93"/>
      <c r="J265" s="63"/>
      <c r="K265" s="60">
        <f t="shared" si="14"/>
        <v>-409633.82000000007</v>
      </c>
      <c r="L265" s="93">
        <v>17.510000000000002</v>
      </c>
      <c r="M265" s="19">
        <f t="shared" si="12"/>
        <v>1170.7595659623071</v>
      </c>
      <c r="N265" s="19">
        <f t="shared" si="13"/>
        <v>0</v>
      </c>
    </row>
    <row r="266" spans="2:14" s="123" customFormat="1" x14ac:dyDescent="0.25">
      <c r="B266" s="11">
        <v>43008</v>
      </c>
      <c r="C266" s="172" t="s">
        <v>484</v>
      </c>
      <c r="D266" s="121"/>
      <c r="E266" s="63"/>
      <c r="F266" s="130"/>
      <c r="G266" s="63">
        <v>37300</v>
      </c>
      <c r="H266" s="93"/>
      <c r="I266" s="93"/>
      <c r="J266" s="63"/>
      <c r="K266" s="60">
        <f t="shared" si="14"/>
        <v>-446933.82000000007</v>
      </c>
      <c r="L266" s="93">
        <v>17.510000000000002</v>
      </c>
      <c r="M266" s="19">
        <f t="shared" si="12"/>
        <v>2130.2113078241005</v>
      </c>
      <c r="N266" s="19">
        <f t="shared" si="13"/>
        <v>0</v>
      </c>
    </row>
    <row r="267" spans="2:14" s="123" customFormat="1" x14ac:dyDescent="0.25">
      <c r="B267" s="11">
        <v>43008</v>
      </c>
      <c r="C267" s="172" t="s">
        <v>485</v>
      </c>
      <c r="D267" s="121"/>
      <c r="E267" s="63"/>
      <c r="F267" s="130"/>
      <c r="G267" s="63"/>
      <c r="H267" s="93">
        <v>20000</v>
      </c>
      <c r="I267" s="93"/>
      <c r="J267" s="63"/>
      <c r="K267" s="60">
        <f t="shared" si="14"/>
        <v>-466933.82000000007</v>
      </c>
      <c r="L267" s="93">
        <v>17.510000000000002</v>
      </c>
      <c r="M267" s="19">
        <f t="shared" si="12"/>
        <v>1142.2044545973729</v>
      </c>
      <c r="N267" s="19">
        <f t="shared" si="13"/>
        <v>0</v>
      </c>
    </row>
    <row r="268" spans="2:14" s="123" customFormat="1" x14ac:dyDescent="0.25">
      <c r="B268" s="11">
        <v>43008</v>
      </c>
      <c r="C268" s="172" t="s">
        <v>486</v>
      </c>
      <c r="D268" s="121"/>
      <c r="E268" s="63"/>
      <c r="F268" s="130"/>
      <c r="G268" s="63"/>
      <c r="H268" s="93">
        <v>20000</v>
      </c>
      <c r="I268" s="93"/>
      <c r="J268" s="63"/>
      <c r="K268" s="60">
        <f t="shared" si="14"/>
        <v>-486933.82000000007</v>
      </c>
      <c r="L268" s="93">
        <v>17.510000000000002</v>
      </c>
      <c r="M268" s="19">
        <f t="shared" si="12"/>
        <v>1142.2044545973729</v>
      </c>
      <c r="N268" s="19">
        <f t="shared" si="13"/>
        <v>0</v>
      </c>
    </row>
    <row r="269" spans="2:14" s="123" customFormat="1" x14ac:dyDescent="0.25">
      <c r="B269" s="11">
        <v>43008</v>
      </c>
      <c r="C269" s="172" t="s">
        <v>487</v>
      </c>
      <c r="D269" s="121"/>
      <c r="E269" s="63"/>
      <c r="F269" s="130"/>
      <c r="G269" s="63"/>
      <c r="H269" s="93">
        <v>6000</v>
      </c>
      <c r="I269" s="93"/>
      <c r="J269" s="63"/>
      <c r="K269" s="60">
        <f t="shared" si="14"/>
        <v>-492933.82000000007</v>
      </c>
      <c r="L269" s="93">
        <v>17.510000000000002</v>
      </c>
      <c r="M269" s="19">
        <f t="shared" si="12"/>
        <v>342.66133637921183</v>
      </c>
      <c r="N269" s="19">
        <f t="shared" si="13"/>
        <v>0</v>
      </c>
    </row>
    <row r="270" spans="2:14" s="123" customFormat="1" x14ac:dyDescent="0.25">
      <c r="B270" s="11">
        <v>43014</v>
      </c>
      <c r="C270" s="174" t="s">
        <v>493</v>
      </c>
      <c r="D270" s="121"/>
      <c r="E270" s="63"/>
      <c r="F270" s="130"/>
      <c r="G270" s="63"/>
      <c r="H270" s="93"/>
      <c r="I270" s="93"/>
      <c r="J270" s="63">
        <v>5000</v>
      </c>
      <c r="K270" s="60">
        <f t="shared" si="14"/>
        <v>-497933.82000000007</v>
      </c>
      <c r="L270" s="93">
        <v>17.41</v>
      </c>
      <c r="M270" s="19">
        <f t="shared" si="12"/>
        <v>0</v>
      </c>
      <c r="N270" s="19">
        <f t="shared" si="13"/>
        <v>287.19126938541069</v>
      </c>
    </row>
    <row r="271" spans="2:14" s="123" customFormat="1" x14ac:dyDescent="0.25">
      <c r="B271" s="11">
        <v>43014</v>
      </c>
      <c r="C271" s="174" t="s">
        <v>494</v>
      </c>
      <c r="D271" s="121"/>
      <c r="E271" s="63"/>
      <c r="F271" s="130"/>
      <c r="G271" s="63"/>
      <c r="H271" s="93">
        <v>20000</v>
      </c>
      <c r="I271" s="93"/>
      <c r="J271" s="63"/>
      <c r="K271" s="60">
        <f t="shared" si="14"/>
        <v>-517933.82000000007</v>
      </c>
      <c r="L271" s="93">
        <v>17.41</v>
      </c>
      <c r="M271" s="19">
        <f t="shared" si="12"/>
        <v>1148.7650775416428</v>
      </c>
      <c r="N271" s="19">
        <f t="shared" si="13"/>
        <v>0</v>
      </c>
    </row>
    <row r="272" spans="2:14" s="123" customFormat="1" x14ac:dyDescent="0.25">
      <c r="B272" s="11">
        <v>43014</v>
      </c>
      <c r="C272" s="174" t="s">
        <v>188</v>
      </c>
      <c r="D272" s="121"/>
      <c r="E272" s="63"/>
      <c r="F272" s="130"/>
      <c r="G272" s="63"/>
      <c r="H272" s="93">
        <v>50000</v>
      </c>
      <c r="I272" s="93"/>
      <c r="J272" s="63"/>
      <c r="K272" s="60">
        <f t="shared" si="14"/>
        <v>-567933.82000000007</v>
      </c>
      <c r="L272" s="93">
        <v>17.41</v>
      </c>
      <c r="M272" s="19">
        <f t="shared" si="12"/>
        <v>2871.9126938541067</v>
      </c>
      <c r="N272" s="19">
        <f t="shared" si="13"/>
        <v>0</v>
      </c>
    </row>
    <row r="273" spans="2:14" s="123" customFormat="1" x14ac:dyDescent="0.25">
      <c r="B273" s="11">
        <v>43014</v>
      </c>
      <c r="C273" s="174" t="s">
        <v>455</v>
      </c>
      <c r="D273" s="121"/>
      <c r="E273" s="63"/>
      <c r="F273" s="130"/>
      <c r="G273" s="63"/>
      <c r="H273" s="93">
        <v>20000</v>
      </c>
      <c r="I273" s="93"/>
      <c r="J273" s="63"/>
      <c r="K273" s="60">
        <f t="shared" si="14"/>
        <v>-587933.82000000007</v>
      </c>
      <c r="L273" s="93">
        <v>17.41</v>
      </c>
      <c r="M273" s="19">
        <f t="shared" si="12"/>
        <v>1148.7650775416428</v>
      </c>
      <c r="N273" s="19">
        <f t="shared" si="13"/>
        <v>0</v>
      </c>
    </row>
    <row r="274" spans="2:14" s="123" customFormat="1" x14ac:dyDescent="0.25">
      <c r="B274" s="11">
        <v>43014</v>
      </c>
      <c r="C274" s="174" t="s">
        <v>495</v>
      </c>
      <c r="D274" s="121"/>
      <c r="E274" s="63"/>
      <c r="F274" s="130"/>
      <c r="G274" s="63"/>
      <c r="H274" s="93">
        <v>4500</v>
      </c>
      <c r="I274" s="93"/>
      <c r="J274" s="63"/>
      <c r="K274" s="60">
        <f t="shared" si="14"/>
        <v>-592433.82000000007</v>
      </c>
      <c r="L274" s="93">
        <v>17.41</v>
      </c>
      <c r="M274" s="19">
        <f t="shared" si="12"/>
        <v>258.47214244686961</v>
      </c>
      <c r="N274" s="19">
        <f t="shared" si="13"/>
        <v>0</v>
      </c>
    </row>
    <row r="275" spans="2:14" s="123" customFormat="1" x14ac:dyDescent="0.25">
      <c r="B275" s="11">
        <v>43014</v>
      </c>
      <c r="C275" s="174" t="s">
        <v>456</v>
      </c>
      <c r="D275" s="121"/>
      <c r="E275" s="63"/>
      <c r="F275" s="130"/>
      <c r="G275" s="63"/>
      <c r="H275" s="93">
        <v>15000</v>
      </c>
      <c r="I275" s="93"/>
      <c r="J275" s="63"/>
      <c r="K275" s="60">
        <f t="shared" si="14"/>
        <v>-607433.82000000007</v>
      </c>
      <c r="L275" s="93">
        <v>17.41</v>
      </c>
      <c r="M275" s="19">
        <f t="shared" si="12"/>
        <v>861.57380815623208</v>
      </c>
      <c r="N275" s="19">
        <f t="shared" si="13"/>
        <v>0</v>
      </c>
    </row>
    <row r="276" spans="2:14" s="123" customFormat="1" x14ac:dyDescent="0.25">
      <c r="B276" s="11">
        <v>43014</v>
      </c>
      <c r="C276" s="174" t="s">
        <v>388</v>
      </c>
      <c r="D276" s="121"/>
      <c r="E276" s="63"/>
      <c r="F276" s="130"/>
      <c r="G276" s="63">
        <v>60000</v>
      </c>
      <c r="H276" s="93"/>
      <c r="I276" s="93"/>
      <c r="J276" s="63"/>
      <c r="K276" s="60">
        <f t="shared" si="14"/>
        <v>-667433.82000000007</v>
      </c>
      <c r="L276" s="93">
        <v>17.41</v>
      </c>
      <c r="M276" s="19">
        <f t="shared" si="12"/>
        <v>3446.2952326249283</v>
      </c>
      <c r="N276" s="19">
        <f t="shared" si="13"/>
        <v>0</v>
      </c>
    </row>
    <row r="277" spans="2:14" s="123" customFormat="1" x14ac:dyDescent="0.25">
      <c r="B277" s="11">
        <v>43022</v>
      </c>
      <c r="C277" s="5" t="s">
        <v>442</v>
      </c>
      <c r="D277" s="121"/>
      <c r="E277" s="63"/>
      <c r="F277" s="130"/>
      <c r="G277" s="63"/>
      <c r="H277" s="93"/>
      <c r="I277" s="93">
        <v>2330</v>
      </c>
      <c r="J277" s="63"/>
      <c r="K277" s="60">
        <f t="shared" si="14"/>
        <v>-669763.82000000007</v>
      </c>
      <c r="L277" s="93">
        <v>17.5</v>
      </c>
      <c r="M277" s="19">
        <f t="shared" si="12"/>
        <v>133.14285714285714</v>
      </c>
      <c r="N277" s="19">
        <f t="shared" si="13"/>
        <v>0</v>
      </c>
    </row>
    <row r="278" spans="2:14" s="123" customFormat="1" x14ac:dyDescent="0.25">
      <c r="B278" s="11">
        <v>43022</v>
      </c>
      <c r="C278" s="5" t="s">
        <v>504</v>
      </c>
      <c r="D278" s="121"/>
      <c r="E278" s="63"/>
      <c r="F278" s="130"/>
      <c r="G278" s="63">
        <v>100000</v>
      </c>
      <c r="H278" s="93"/>
      <c r="I278" s="93"/>
      <c r="J278" s="63"/>
      <c r="K278" s="60">
        <f t="shared" si="14"/>
        <v>-769763.82000000007</v>
      </c>
      <c r="L278" s="93">
        <v>17.5</v>
      </c>
      <c r="M278" s="19">
        <f t="shared" si="12"/>
        <v>5714.2857142857147</v>
      </c>
      <c r="N278" s="19">
        <f t="shared" si="13"/>
        <v>0</v>
      </c>
    </row>
    <row r="279" spans="2:14" s="123" customFormat="1" x14ac:dyDescent="0.25">
      <c r="B279" s="11">
        <v>43022</v>
      </c>
      <c r="C279" s="5" t="s">
        <v>505</v>
      </c>
      <c r="D279" s="121"/>
      <c r="E279" s="63"/>
      <c r="F279" s="130"/>
      <c r="G279" s="63">
        <v>67600</v>
      </c>
      <c r="H279" s="93"/>
      <c r="I279" s="93"/>
      <c r="J279" s="63"/>
      <c r="K279" s="60">
        <f t="shared" si="14"/>
        <v>-837363.82000000007</v>
      </c>
      <c r="L279" s="93">
        <v>17.5</v>
      </c>
      <c r="M279" s="19">
        <f t="shared" si="12"/>
        <v>3862.8571428571427</v>
      </c>
      <c r="N279" s="19">
        <f t="shared" si="13"/>
        <v>0</v>
      </c>
    </row>
    <row r="280" spans="2:14" s="123" customFormat="1" x14ac:dyDescent="0.25">
      <c r="B280" s="11">
        <v>43022</v>
      </c>
      <c r="C280" s="5" t="s">
        <v>506</v>
      </c>
      <c r="D280" s="121"/>
      <c r="E280" s="63"/>
      <c r="F280" s="130"/>
      <c r="G280" s="63">
        <v>167450</v>
      </c>
      <c r="H280" s="93"/>
      <c r="I280" s="93"/>
      <c r="J280" s="63"/>
      <c r="K280" s="60">
        <f t="shared" si="14"/>
        <v>-1004813.8200000001</v>
      </c>
      <c r="L280" s="93">
        <v>17.5</v>
      </c>
      <c r="M280" s="19">
        <f t="shared" si="12"/>
        <v>9568.5714285714294</v>
      </c>
      <c r="N280" s="19">
        <f t="shared" si="13"/>
        <v>0</v>
      </c>
    </row>
    <row r="281" spans="2:14" s="123" customFormat="1" x14ac:dyDescent="0.25">
      <c r="B281" s="11">
        <v>43022</v>
      </c>
      <c r="C281" s="5" t="s">
        <v>507</v>
      </c>
      <c r="D281" s="121"/>
      <c r="E281" s="63"/>
      <c r="F281" s="130"/>
      <c r="G281" s="63"/>
      <c r="H281" s="93">
        <v>27000</v>
      </c>
      <c r="I281" s="93"/>
      <c r="J281" s="63"/>
      <c r="K281" s="60">
        <f t="shared" si="14"/>
        <v>-1031813.8200000001</v>
      </c>
      <c r="L281" s="93">
        <v>17.5</v>
      </c>
      <c r="M281" s="19">
        <f t="shared" si="12"/>
        <v>1542.8571428571429</v>
      </c>
      <c r="N281" s="19">
        <f t="shared" si="13"/>
        <v>0</v>
      </c>
    </row>
    <row r="282" spans="2:14" s="123" customFormat="1" x14ac:dyDescent="0.25">
      <c r="B282" s="11">
        <v>43022</v>
      </c>
      <c r="C282" s="5" t="s">
        <v>188</v>
      </c>
      <c r="D282" s="121"/>
      <c r="E282" s="63"/>
      <c r="F282" s="130"/>
      <c r="G282" s="63"/>
      <c r="H282" s="93">
        <v>35000</v>
      </c>
      <c r="I282" s="93"/>
      <c r="J282" s="63"/>
      <c r="K282" s="60">
        <f t="shared" si="14"/>
        <v>-1066813.82</v>
      </c>
      <c r="L282" s="93">
        <v>17.5</v>
      </c>
      <c r="M282" s="19">
        <f t="shared" si="12"/>
        <v>2000</v>
      </c>
      <c r="N282" s="19">
        <f t="shared" si="13"/>
        <v>0</v>
      </c>
    </row>
    <row r="283" spans="2:14" s="123" customFormat="1" x14ac:dyDescent="0.25">
      <c r="B283" s="11">
        <v>43022</v>
      </c>
      <c r="C283" s="5" t="s">
        <v>444</v>
      </c>
      <c r="D283" s="121"/>
      <c r="E283" s="63"/>
      <c r="F283" s="130"/>
      <c r="G283" s="63"/>
      <c r="H283" s="93">
        <v>20000</v>
      </c>
      <c r="I283" s="93"/>
      <c r="J283" s="63"/>
      <c r="K283" s="60">
        <f t="shared" si="14"/>
        <v>-1086813.82</v>
      </c>
      <c r="L283" s="93">
        <v>17.5</v>
      </c>
      <c r="M283" s="19">
        <f t="shared" si="12"/>
        <v>1142.8571428571429</v>
      </c>
      <c r="N283" s="19">
        <f t="shared" si="13"/>
        <v>0</v>
      </c>
    </row>
    <row r="284" spans="2:14" s="123" customFormat="1" x14ac:dyDescent="0.25">
      <c r="B284" s="11">
        <v>43022</v>
      </c>
      <c r="C284" s="5" t="s">
        <v>508</v>
      </c>
      <c r="D284" s="121"/>
      <c r="E284" s="63"/>
      <c r="F284" s="130"/>
      <c r="G284" s="63"/>
      <c r="H284" s="93">
        <v>20000</v>
      </c>
      <c r="I284" s="93"/>
      <c r="J284" s="63"/>
      <c r="K284" s="60">
        <f t="shared" si="14"/>
        <v>-1106813.82</v>
      </c>
      <c r="L284" s="93">
        <v>17.5</v>
      </c>
      <c r="M284" s="19">
        <f t="shared" si="12"/>
        <v>1142.8571428571429</v>
      </c>
      <c r="N284" s="19">
        <f t="shared" si="13"/>
        <v>0</v>
      </c>
    </row>
    <row r="285" spans="2:14" s="123" customFormat="1" x14ac:dyDescent="0.25">
      <c r="B285" s="11">
        <v>43022</v>
      </c>
      <c r="C285" s="5" t="s">
        <v>509</v>
      </c>
      <c r="D285" s="121"/>
      <c r="E285" s="63"/>
      <c r="F285" s="130"/>
      <c r="G285" s="63"/>
      <c r="H285" s="93"/>
      <c r="I285" s="93"/>
      <c r="J285" s="63">
        <v>5000</v>
      </c>
      <c r="K285" s="60">
        <f t="shared" si="14"/>
        <v>-1111813.82</v>
      </c>
      <c r="L285" s="93">
        <v>17.5</v>
      </c>
      <c r="M285" s="19">
        <f t="shared" si="12"/>
        <v>0</v>
      </c>
      <c r="N285" s="19">
        <f t="shared" si="13"/>
        <v>285.71428571428572</v>
      </c>
    </row>
    <row r="286" spans="2:14" s="123" customFormat="1" x14ac:dyDescent="0.25">
      <c r="B286" s="11">
        <v>43029</v>
      </c>
      <c r="C286" s="5" t="s">
        <v>519</v>
      </c>
      <c r="D286" s="121"/>
      <c r="E286" s="63"/>
      <c r="F286" s="130"/>
      <c r="G286" s="63"/>
      <c r="H286" s="93">
        <v>18000</v>
      </c>
      <c r="I286" s="93"/>
      <c r="J286" s="63"/>
      <c r="K286" s="60">
        <f t="shared" si="14"/>
        <v>-1129813.82</v>
      </c>
      <c r="L286" s="93">
        <v>17.61</v>
      </c>
      <c r="M286" s="19">
        <f t="shared" si="12"/>
        <v>1022.1465076660988</v>
      </c>
      <c r="N286" s="19">
        <f t="shared" si="13"/>
        <v>0</v>
      </c>
    </row>
    <row r="287" spans="2:14" s="123" customFormat="1" x14ac:dyDescent="0.25">
      <c r="B287" s="11">
        <v>43029</v>
      </c>
      <c r="C287" s="5" t="s">
        <v>207</v>
      </c>
      <c r="D287" s="121"/>
      <c r="E287" s="63"/>
      <c r="F287" s="130"/>
      <c r="G287" s="63"/>
      <c r="H287" s="93">
        <v>20000</v>
      </c>
      <c r="I287" s="93"/>
      <c r="J287" s="63"/>
      <c r="K287" s="60">
        <f t="shared" si="14"/>
        <v>-1149813.82</v>
      </c>
      <c r="L287" s="93">
        <v>17.61</v>
      </c>
      <c r="M287" s="19">
        <f t="shared" si="12"/>
        <v>1135.7183418512209</v>
      </c>
      <c r="N287" s="19">
        <f t="shared" si="13"/>
        <v>0</v>
      </c>
    </row>
    <row r="288" spans="2:14" s="123" customFormat="1" x14ac:dyDescent="0.25">
      <c r="B288" s="11">
        <v>43029</v>
      </c>
      <c r="C288" s="5" t="s">
        <v>520</v>
      </c>
      <c r="D288" s="121"/>
      <c r="E288" s="63"/>
      <c r="F288" s="130"/>
      <c r="G288" s="63"/>
      <c r="H288" s="93"/>
      <c r="I288" s="93"/>
      <c r="J288" s="63">
        <v>1800</v>
      </c>
      <c r="K288" s="60">
        <f t="shared" si="14"/>
        <v>-1151613.82</v>
      </c>
      <c r="L288" s="93">
        <v>17.61</v>
      </c>
      <c r="M288" s="19">
        <f t="shared" si="12"/>
        <v>0</v>
      </c>
      <c r="N288" s="19">
        <f t="shared" si="13"/>
        <v>102.21465076660988</v>
      </c>
    </row>
    <row r="289" spans="2:14" s="123" customFormat="1" x14ac:dyDescent="0.25">
      <c r="B289" s="11">
        <v>43029</v>
      </c>
      <c r="C289" s="5" t="s">
        <v>521</v>
      </c>
      <c r="D289" s="121"/>
      <c r="E289" s="63"/>
      <c r="F289" s="130"/>
      <c r="G289" s="63"/>
      <c r="H289" s="93">
        <v>40000</v>
      </c>
      <c r="I289" s="93"/>
      <c r="J289" s="63"/>
      <c r="K289" s="60">
        <f t="shared" si="14"/>
        <v>-1191613.82</v>
      </c>
      <c r="L289" s="93">
        <v>17.61</v>
      </c>
      <c r="M289" s="19">
        <f t="shared" si="12"/>
        <v>2271.4366837024418</v>
      </c>
      <c r="N289" s="19">
        <f t="shared" si="13"/>
        <v>0</v>
      </c>
    </row>
    <row r="290" spans="2:14" s="123" customFormat="1" x14ac:dyDescent="0.25">
      <c r="B290" s="11">
        <v>43029</v>
      </c>
      <c r="C290" s="5" t="s">
        <v>188</v>
      </c>
      <c r="D290" s="121"/>
      <c r="E290" s="63"/>
      <c r="F290" s="130"/>
      <c r="G290" s="63"/>
      <c r="H290" s="93">
        <v>50000</v>
      </c>
      <c r="I290" s="93"/>
      <c r="J290" s="63"/>
      <c r="K290" s="60">
        <f t="shared" si="14"/>
        <v>-1241613.82</v>
      </c>
      <c r="L290" s="93">
        <v>17.61</v>
      </c>
      <c r="M290" s="19">
        <f t="shared" si="12"/>
        <v>2839.2958546280524</v>
      </c>
      <c r="N290" s="19">
        <f t="shared" si="13"/>
        <v>0</v>
      </c>
    </row>
    <row r="291" spans="2:14" s="123" customFormat="1" x14ac:dyDescent="0.25">
      <c r="B291" s="11">
        <v>43029</v>
      </c>
      <c r="C291" s="5" t="s">
        <v>522</v>
      </c>
      <c r="D291" s="121"/>
      <c r="E291" s="63"/>
      <c r="F291" s="130"/>
      <c r="G291" s="63"/>
      <c r="H291" s="93"/>
      <c r="I291" s="93"/>
      <c r="J291" s="63">
        <v>8000</v>
      </c>
      <c r="K291" s="60">
        <f t="shared" si="14"/>
        <v>-1249613.82</v>
      </c>
      <c r="L291" s="93">
        <v>17.61</v>
      </c>
      <c r="M291" s="19">
        <f t="shared" si="12"/>
        <v>0</v>
      </c>
      <c r="N291" s="19">
        <f t="shared" si="13"/>
        <v>454.2873367404884</v>
      </c>
    </row>
    <row r="292" spans="2:14" s="123" customFormat="1" x14ac:dyDescent="0.25">
      <c r="B292" s="11">
        <v>43029</v>
      </c>
      <c r="C292" s="5" t="s">
        <v>508</v>
      </c>
      <c r="D292" s="121"/>
      <c r="E292" s="63"/>
      <c r="F292" s="130"/>
      <c r="G292" s="63"/>
      <c r="H292" s="93">
        <v>20000</v>
      </c>
      <c r="I292" s="93"/>
      <c r="J292" s="63"/>
      <c r="K292" s="60">
        <f t="shared" si="14"/>
        <v>-1269613.82</v>
      </c>
      <c r="L292" s="93">
        <v>17.61</v>
      </c>
      <c r="M292" s="19">
        <f t="shared" si="12"/>
        <v>1135.7183418512209</v>
      </c>
      <c r="N292" s="19">
        <f t="shared" si="13"/>
        <v>0</v>
      </c>
    </row>
    <row r="293" spans="2:14" s="123" customFormat="1" x14ac:dyDescent="0.25">
      <c r="B293" s="11">
        <v>43029</v>
      </c>
      <c r="C293" s="5" t="s">
        <v>444</v>
      </c>
      <c r="D293" s="121"/>
      <c r="E293" s="63"/>
      <c r="F293" s="130"/>
      <c r="G293" s="63"/>
      <c r="H293" s="93">
        <v>25000</v>
      </c>
      <c r="I293" s="93"/>
      <c r="J293" s="63"/>
      <c r="K293" s="60">
        <f t="shared" si="14"/>
        <v>-1294613.82</v>
      </c>
      <c r="L293" s="93">
        <v>17.61</v>
      </c>
      <c r="M293" s="19">
        <f t="shared" si="12"/>
        <v>1419.6479273140262</v>
      </c>
      <c r="N293" s="19">
        <f t="shared" si="13"/>
        <v>0</v>
      </c>
    </row>
    <row r="294" spans="2:14" s="123" customFormat="1" x14ac:dyDescent="0.25">
      <c r="B294" s="11">
        <v>43036</v>
      </c>
      <c r="C294" s="5" t="s">
        <v>543</v>
      </c>
      <c r="D294" s="121"/>
      <c r="E294" s="63"/>
      <c r="F294" s="130"/>
      <c r="G294" s="63">
        <v>35800</v>
      </c>
      <c r="H294" s="93"/>
      <c r="I294" s="93"/>
      <c r="J294" s="63"/>
      <c r="K294" s="60">
        <f t="shared" si="14"/>
        <v>-1330413.82</v>
      </c>
      <c r="L294" s="60">
        <v>17.72</v>
      </c>
      <c r="M294" s="19">
        <f t="shared" si="12"/>
        <v>2020.3160270880362</v>
      </c>
      <c r="N294" s="19">
        <f t="shared" si="13"/>
        <v>0</v>
      </c>
    </row>
    <row r="295" spans="2:14" s="123" customFormat="1" x14ac:dyDescent="0.25">
      <c r="B295" s="11">
        <v>43036</v>
      </c>
      <c r="C295" s="5" t="s">
        <v>544</v>
      </c>
      <c r="D295" s="121"/>
      <c r="E295" s="63"/>
      <c r="F295" s="130"/>
      <c r="G295" s="63"/>
      <c r="H295" s="93">
        <v>30000</v>
      </c>
      <c r="I295" s="93"/>
      <c r="J295" s="63"/>
      <c r="K295" s="60">
        <f t="shared" si="14"/>
        <v>-1360413.82</v>
      </c>
      <c r="L295" s="60">
        <v>17.72</v>
      </c>
      <c r="M295" s="19">
        <f t="shared" si="12"/>
        <v>1693.0022573363433</v>
      </c>
      <c r="N295" s="19">
        <f t="shared" si="13"/>
        <v>0</v>
      </c>
    </row>
    <row r="296" spans="2:14" s="123" customFormat="1" x14ac:dyDescent="0.25">
      <c r="B296" s="11">
        <v>43036</v>
      </c>
      <c r="C296" s="5" t="s">
        <v>188</v>
      </c>
      <c r="D296" s="121"/>
      <c r="E296" s="63"/>
      <c r="F296" s="130"/>
      <c r="G296" s="63"/>
      <c r="H296" s="93">
        <v>50000</v>
      </c>
      <c r="I296" s="93"/>
      <c r="J296" s="63"/>
      <c r="K296" s="60">
        <f t="shared" si="14"/>
        <v>-1410413.82</v>
      </c>
      <c r="L296" s="60">
        <v>17.72</v>
      </c>
      <c r="M296" s="19">
        <f t="shared" si="12"/>
        <v>2821.6704288939054</v>
      </c>
      <c r="N296" s="19">
        <f t="shared" si="13"/>
        <v>0</v>
      </c>
    </row>
    <row r="297" spans="2:14" s="123" customFormat="1" x14ac:dyDescent="0.25">
      <c r="B297" s="11">
        <v>43036</v>
      </c>
      <c r="C297" s="5" t="s">
        <v>545</v>
      </c>
      <c r="D297" s="121"/>
      <c r="E297" s="63"/>
      <c r="F297" s="130"/>
      <c r="G297" s="63"/>
      <c r="H297" s="93">
        <v>16000</v>
      </c>
      <c r="I297" s="93"/>
      <c r="J297" s="63"/>
      <c r="K297" s="60">
        <f t="shared" si="14"/>
        <v>-1426413.82</v>
      </c>
      <c r="L297" s="60">
        <v>17.72</v>
      </c>
      <c r="M297" s="19">
        <f t="shared" si="12"/>
        <v>902.93453724604967</v>
      </c>
      <c r="N297" s="19">
        <f t="shared" si="13"/>
        <v>0</v>
      </c>
    </row>
    <row r="298" spans="2:14" s="123" customFormat="1" x14ac:dyDescent="0.25">
      <c r="B298" s="11">
        <v>43036</v>
      </c>
      <c r="C298" s="5" t="s">
        <v>546</v>
      </c>
      <c r="D298" s="121"/>
      <c r="E298" s="63"/>
      <c r="F298" s="130"/>
      <c r="G298" s="63"/>
      <c r="H298" s="93">
        <v>20000</v>
      </c>
      <c r="I298" s="93"/>
      <c r="J298" s="63"/>
      <c r="K298" s="60">
        <f t="shared" si="14"/>
        <v>-1446413.82</v>
      </c>
      <c r="L298" s="60">
        <v>17.72</v>
      </c>
      <c r="M298" s="19">
        <f t="shared" si="12"/>
        <v>1128.6681715575621</v>
      </c>
      <c r="N298" s="19">
        <f t="shared" si="13"/>
        <v>0</v>
      </c>
    </row>
    <row r="299" spans="2:14" s="123" customFormat="1" x14ac:dyDescent="0.25">
      <c r="B299" s="11">
        <v>43036</v>
      </c>
      <c r="C299" s="5" t="s">
        <v>547</v>
      </c>
      <c r="D299" s="121"/>
      <c r="E299" s="63"/>
      <c r="F299" s="130"/>
      <c r="G299" s="63"/>
      <c r="H299" s="93"/>
      <c r="I299" s="93"/>
      <c r="J299" s="63">
        <v>7000</v>
      </c>
      <c r="K299" s="60">
        <f t="shared" si="14"/>
        <v>-1453413.82</v>
      </c>
      <c r="L299" s="60">
        <v>17.72</v>
      </c>
      <c r="M299" s="19">
        <f t="shared" si="12"/>
        <v>0</v>
      </c>
      <c r="N299" s="19">
        <f t="shared" si="13"/>
        <v>395.03386004514675</v>
      </c>
    </row>
    <row r="300" spans="2:14" s="123" customFormat="1" x14ac:dyDescent="0.25">
      <c r="B300" s="11">
        <v>43036</v>
      </c>
      <c r="C300" s="5" t="s">
        <v>548</v>
      </c>
      <c r="D300" s="121"/>
      <c r="E300" s="63"/>
      <c r="F300" s="130"/>
      <c r="G300" s="63"/>
      <c r="H300" s="93">
        <v>10000</v>
      </c>
      <c r="I300" s="93"/>
      <c r="J300" s="63"/>
      <c r="K300" s="60">
        <f t="shared" si="14"/>
        <v>-1463413.82</v>
      </c>
      <c r="L300" s="60">
        <v>17.72</v>
      </c>
      <c r="M300" s="19">
        <f t="shared" si="12"/>
        <v>564.33408577878106</v>
      </c>
      <c r="N300" s="19">
        <f t="shared" si="13"/>
        <v>0</v>
      </c>
    </row>
    <row r="301" spans="2:14" s="123" customFormat="1" x14ac:dyDescent="0.25">
      <c r="B301" s="11">
        <v>43042</v>
      </c>
      <c r="C301" s="110" t="s">
        <v>7</v>
      </c>
      <c r="D301" s="121"/>
      <c r="E301" s="63"/>
      <c r="F301" s="130"/>
      <c r="G301" s="63">
        <v>6899</v>
      </c>
      <c r="H301" s="93"/>
      <c r="I301" s="93"/>
      <c r="J301" s="63"/>
      <c r="K301" s="60">
        <f t="shared" si="14"/>
        <v>-1470312.82</v>
      </c>
      <c r="L301" s="109">
        <v>17.61</v>
      </c>
      <c r="M301" s="19">
        <f t="shared" si="12"/>
        <v>391.76604202157864</v>
      </c>
      <c r="N301" s="19">
        <f t="shared" si="13"/>
        <v>0</v>
      </c>
    </row>
    <row r="302" spans="2:14" s="123" customFormat="1" x14ac:dyDescent="0.25">
      <c r="B302" s="11">
        <v>43049</v>
      </c>
      <c r="C302" s="5" t="s">
        <v>565</v>
      </c>
      <c r="D302" s="121"/>
      <c r="E302" s="63"/>
      <c r="F302" s="130"/>
      <c r="G302" s="63"/>
      <c r="H302" s="93">
        <v>90000</v>
      </c>
      <c r="I302" s="93"/>
      <c r="J302" s="63"/>
      <c r="K302" s="60">
        <f t="shared" si="14"/>
        <v>-1560312.82</v>
      </c>
      <c r="L302" s="109">
        <v>17.579999999999998</v>
      </c>
      <c r="M302" s="19">
        <f t="shared" si="12"/>
        <v>5119.4539249146765</v>
      </c>
      <c r="N302" s="19">
        <f t="shared" si="13"/>
        <v>0</v>
      </c>
    </row>
    <row r="303" spans="2:14" s="123" customFormat="1" x14ac:dyDescent="0.25">
      <c r="B303" s="11">
        <v>43049</v>
      </c>
      <c r="C303" s="5" t="s">
        <v>7</v>
      </c>
      <c r="D303" s="121"/>
      <c r="E303" s="63"/>
      <c r="F303" s="130"/>
      <c r="G303" s="63">
        <v>10680</v>
      </c>
      <c r="H303" s="93"/>
      <c r="I303" s="93"/>
      <c r="J303" s="63"/>
      <c r="K303" s="60">
        <f t="shared" si="14"/>
        <v>-1570992.82</v>
      </c>
      <c r="L303" s="109">
        <v>17.579999999999998</v>
      </c>
      <c r="M303" s="19">
        <f t="shared" si="12"/>
        <v>607.50853242320829</v>
      </c>
      <c r="N303" s="19">
        <f t="shared" si="13"/>
        <v>0</v>
      </c>
    </row>
    <row r="304" spans="2:14" s="123" customFormat="1" x14ac:dyDescent="0.25">
      <c r="B304" s="11">
        <v>43049</v>
      </c>
      <c r="C304" s="5" t="s">
        <v>7</v>
      </c>
      <c r="D304" s="121"/>
      <c r="E304" s="63"/>
      <c r="F304" s="130"/>
      <c r="G304" s="63">
        <v>30610</v>
      </c>
      <c r="H304" s="93"/>
      <c r="I304" s="93"/>
      <c r="J304" s="63"/>
      <c r="K304" s="60">
        <f t="shared" si="14"/>
        <v>-1601602.82</v>
      </c>
      <c r="L304" s="109">
        <v>17.579999999999998</v>
      </c>
      <c r="M304" s="19">
        <f t="shared" si="12"/>
        <v>1741.1831626848693</v>
      </c>
      <c r="N304" s="19">
        <f t="shared" si="13"/>
        <v>0</v>
      </c>
    </row>
    <row r="305" spans="2:14" s="123" customFormat="1" x14ac:dyDescent="0.25">
      <c r="B305" s="11">
        <v>43049</v>
      </c>
      <c r="C305" s="5" t="s">
        <v>566</v>
      </c>
      <c r="D305" s="121"/>
      <c r="E305" s="63"/>
      <c r="F305" s="130"/>
      <c r="G305" s="63">
        <v>35000</v>
      </c>
      <c r="H305" s="93"/>
      <c r="I305" s="93"/>
      <c r="J305" s="63"/>
      <c r="K305" s="60">
        <f t="shared" si="14"/>
        <v>-1636602.82</v>
      </c>
      <c r="L305" s="109">
        <v>17.579999999999998</v>
      </c>
      <c r="M305" s="19">
        <f t="shared" si="12"/>
        <v>1990.8987485779296</v>
      </c>
      <c r="N305" s="19">
        <f t="shared" si="13"/>
        <v>0</v>
      </c>
    </row>
    <row r="306" spans="2:14" s="123" customFormat="1" x14ac:dyDescent="0.25">
      <c r="B306" s="11">
        <v>43049</v>
      </c>
      <c r="C306" s="5" t="s">
        <v>188</v>
      </c>
      <c r="D306" s="121"/>
      <c r="E306" s="63"/>
      <c r="F306" s="130"/>
      <c r="G306" s="63"/>
      <c r="H306" s="93">
        <v>45000</v>
      </c>
      <c r="I306" s="93"/>
      <c r="J306" s="63"/>
      <c r="K306" s="60">
        <f t="shared" si="14"/>
        <v>-1681602.82</v>
      </c>
      <c r="L306" s="109">
        <v>17.579999999999998</v>
      </c>
      <c r="M306" s="19">
        <f t="shared" si="12"/>
        <v>2559.7269624573382</v>
      </c>
      <c r="N306" s="19">
        <f t="shared" si="13"/>
        <v>0</v>
      </c>
    </row>
    <row r="307" spans="2:14" s="123" customFormat="1" x14ac:dyDescent="0.25">
      <c r="B307" s="11">
        <v>43049</v>
      </c>
      <c r="C307" s="5" t="s">
        <v>508</v>
      </c>
      <c r="D307" s="121"/>
      <c r="E307" s="63"/>
      <c r="F307" s="130"/>
      <c r="G307" s="63"/>
      <c r="H307" s="93">
        <v>15000</v>
      </c>
      <c r="I307" s="93"/>
      <c r="J307" s="63"/>
      <c r="K307" s="60">
        <f t="shared" si="14"/>
        <v>-1696602.82</v>
      </c>
      <c r="L307" s="109">
        <v>17.579999999999998</v>
      </c>
      <c r="M307" s="19">
        <f t="shared" si="12"/>
        <v>853.24232081911271</v>
      </c>
      <c r="N307" s="19">
        <f t="shared" si="13"/>
        <v>0</v>
      </c>
    </row>
    <row r="308" spans="2:14" s="123" customFormat="1" x14ac:dyDescent="0.25">
      <c r="B308" s="11">
        <v>43049</v>
      </c>
      <c r="C308" s="5" t="s">
        <v>546</v>
      </c>
      <c r="D308" s="121"/>
      <c r="E308" s="63"/>
      <c r="F308" s="130"/>
      <c r="G308" s="63"/>
      <c r="H308" s="93">
        <v>20000</v>
      </c>
      <c r="I308" s="93"/>
      <c r="J308" s="63"/>
      <c r="K308" s="60">
        <f t="shared" si="14"/>
        <v>-1716602.82</v>
      </c>
      <c r="L308" s="109">
        <v>17.579999999999998</v>
      </c>
      <c r="M308" s="19">
        <f t="shared" si="12"/>
        <v>1137.656427758817</v>
      </c>
      <c r="N308" s="19">
        <f t="shared" si="13"/>
        <v>0</v>
      </c>
    </row>
    <row r="309" spans="2:14" s="123" customFormat="1" x14ac:dyDescent="0.25">
      <c r="B309" s="11">
        <v>43049</v>
      </c>
      <c r="C309" s="5" t="s">
        <v>567</v>
      </c>
      <c r="D309" s="121"/>
      <c r="E309" s="63"/>
      <c r="F309" s="130"/>
      <c r="G309" s="63"/>
      <c r="H309" s="93"/>
      <c r="I309" s="93"/>
      <c r="J309" s="63">
        <v>8000</v>
      </c>
      <c r="K309" s="60">
        <f t="shared" si="14"/>
        <v>-1724602.82</v>
      </c>
      <c r="L309" s="109">
        <v>17.579999999999998</v>
      </c>
      <c r="M309" s="19">
        <f t="shared" si="12"/>
        <v>0</v>
      </c>
      <c r="N309" s="19">
        <f t="shared" si="13"/>
        <v>455.06257110352681</v>
      </c>
    </row>
    <row r="310" spans="2:14" s="123" customFormat="1" x14ac:dyDescent="0.25">
      <c r="B310" s="11">
        <v>43049</v>
      </c>
      <c r="C310" s="5" t="s">
        <v>568</v>
      </c>
      <c r="D310" s="121"/>
      <c r="E310" s="63"/>
      <c r="F310" s="130"/>
      <c r="G310" s="63">
        <v>100000</v>
      </c>
      <c r="H310" s="93"/>
      <c r="I310" s="93"/>
      <c r="J310" s="63"/>
      <c r="K310" s="60">
        <f t="shared" si="14"/>
        <v>-1824602.82</v>
      </c>
      <c r="L310" s="109">
        <v>17.579999999999998</v>
      </c>
      <c r="M310" s="19">
        <f t="shared" si="12"/>
        <v>5688.2821387940849</v>
      </c>
      <c r="N310" s="19">
        <f t="shared" si="13"/>
        <v>0</v>
      </c>
    </row>
    <row r="311" spans="2:14" s="123" customFormat="1" x14ac:dyDescent="0.25">
      <c r="B311" s="11">
        <v>43049</v>
      </c>
      <c r="C311" s="5" t="s">
        <v>339</v>
      </c>
      <c r="D311" s="121"/>
      <c r="E311" s="63"/>
      <c r="F311" s="130"/>
      <c r="G311" s="63"/>
      <c r="H311" s="93">
        <v>20000</v>
      </c>
      <c r="I311" s="93"/>
      <c r="J311" s="63"/>
      <c r="K311" s="60">
        <f t="shared" si="14"/>
        <v>-1844602.82</v>
      </c>
      <c r="L311" s="109">
        <v>17.579999999999998</v>
      </c>
      <c r="M311" s="19">
        <f t="shared" si="12"/>
        <v>1137.656427758817</v>
      </c>
      <c r="N311" s="19">
        <f t="shared" si="13"/>
        <v>0</v>
      </c>
    </row>
    <row r="312" spans="2:14" s="123" customFormat="1" x14ac:dyDescent="0.25">
      <c r="B312" s="11">
        <v>43049</v>
      </c>
      <c r="C312" s="5" t="s">
        <v>569</v>
      </c>
      <c r="D312" s="121"/>
      <c r="E312" s="63"/>
      <c r="F312" s="130"/>
      <c r="G312" s="63"/>
      <c r="H312" s="93"/>
      <c r="I312" s="93"/>
      <c r="J312" s="63">
        <v>5000</v>
      </c>
      <c r="K312" s="60">
        <f t="shared" si="14"/>
        <v>-1849602.82</v>
      </c>
      <c r="L312" s="109">
        <v>17.579999999999998</v>
      </c>
      <c r="M312" s="19">
        <f t="shared" si="12"/>
        <v>0</v>
      </c>
      <c r="N312" s="19">
        <f t="shared" si="13"/>
        <v>284.41410693970425</v>
      </c>
    </row>
    <row r="313" spans="2:14" s="123" customFormat="1" x14ac:dyDescent="0.25">
      <c r="B313" s="11">
        <v>43049</v>
      </c>
      <c r="C313" s="5" t="s">
        <v>570</v>
      </c>
      <c r="D313" s="121"/>
      <c r="E313" s="63"/>
      <c r="F313" s="130"/>
      <c r="G313" s="63"/>
      <c r="H313" s="93">
        <v>10650</v>
      </c>
      <c r="I313" s="93"/>
      <c r="J313" s="63"/>
      <c r="K313" s="60">
        <f t="shared" si="14"/>
        <v>-1860252.82</v>
      </c>
      <c r="L313" s="109">
        <v>17.579999999999998</v>
      </c>
      <c r="M313" s="19">
        <f t="shared" si="12"/>
        <v>605.80204778156997</v>
      </c>
      <c r="N313" s="19">
        <f t="shared" si="13"/>
        <v>0</v>
      </c>
    </row>
    <row r="314" spans="2:14" s="123" customFormat="1" x14ac:dyDescent="0.25">
      <c r="B314" s="11">
        <v>43063</v>
      </c>
      <c r="C314" s="5" t="s">
        <v>575</v>
      </c>
      <c r="D314" s="121"/>
      <c r="E314" s="63"/>
      <c r="F314" s="130"/>
      <c r="G314" s="63">
        <v>30000</v>
      </c>
      <c r="H314" s="93"/>
      <c r="I314" s="93"/>
      <c r="J314" s="63"/>
      <c r="K314" s="60">
        <f t="shared" si="14"/>
        <v>-1890252.82</v>
      </c>
      <c r="L314" s="109">
        <v>17.7</v>
      </c>
      <c r="M314" s="19">
        <f t="shared" si="12"/>
        <v>1694.9152542372883</v>
      </c>
      <c r="N314" s="19">
        <f t="shared" si="13"/>
        <v>0</v>
      </c>
    </row>
    <row r="315" spans="2:14" s="123" customFormat="1" x14ac:dyDescent="0.25">
      <c r="B315" s="11">
        <v>43063</v>
      </c>
      <c r="C315" s="5" t="s">
        <v>576</v>
      </c>
      <c r="D315" s="121"/>
      <c r="E315" s="63"/>
      <c r="F315" s="130"/>
      <c r="G315" s="63">
        <v>12300</v>
      </c>
      <c r="H315" s="93"/>
      <c r="I315" s="93"/>
      <c r="J315" s="63"/>
      <c r="K315" s="60">
        <f t="shared" si="14"/>
        <v>-1902552.82</v>
      </c>
      <c r="L315" s="109">
        <v>17.7</v>
      </c>
      <c r="M315" s="19">
        <f t="shared" si="12"/>
        <v>694.9152542372882</v>
      </c>
      <c r="N315" s="19">
        <f t="shared" si="13"/>
        <v>0</v>
      </c>
    </row>
    <row r="316" spans="2:14" s="123" customFormat="1" x14ac:dyDescent="0.25">
      <c r="B316" s="11">
        <v>43063</v>
      </c>
      <c r="C316" s="5" t="s">
        <v>577</v>
      </c>
      <c r="D316" s="121"/>
      <c r="E316" s="63"/>
      <c r="F316" s="130"/>
      <c r="G316" s="63"/>
      <c r="H316" s="93"/>
      <c r="I316" s="93"/>
      <c r="J316" s="63">
        <v>20000</v>
      </c>
      <c r="K316" s="60">
        <f t="shared" si="14"/>
        <v>-1922552.82</v>
      </c>
      <c r="L316" s="109">
        <v>17.7</v>
      </c>
      <c r="M316" s="19">
        <f t="shared" si="12"/>
        <v>0</v>
      </c>
      <c r="N316" s="19">
        <f t="shared" si="13"/>
        <v>1129.9435028248588</v>
      </c>
    </row>
    <row r="317" spans="2:14" s="123" customFormat="1" x14ac:dyDescent="0.25">
      <c r="B317" s="11">
        <v>43063</v>
      </c>
      <c r="C317" s="5" t="s">
        <v>397</v>
      </c>
      <c r="D317" s="121"/>
      <c r="E317" s="63"/>
      <c r="F317" s="130"/>
      <c r="G317" s="63">
        <v>1156</v>
      </c>
      <c r="H317" s="93"/>
      <c r="I317" s="93"/>
      <c r="J317" s="63"/>
      <c r="K317" s="60">
        <f t="shared" si="14"/>
        <v>-1923708.82</v>
      </c>
      <c r="L317" s="109">
        <v>17.7</v>
      </c>
      <c r="M317" s="19">
        <f t="shared" si="12"/>
        <v>65.310734463276845</v>
      </c>
      <c r="N317" s="19">
        <f t="shared" si="13"/>
        <v>0</v>
      </c>
    </row>
    <row r="318" spans="2:14" s="123" customFormat="1" x14ac:dyDescent="0.25">
      <c r="B318" s="11">
        <v>43063</v>
      </c>
      <c r="C318" s="5" t="s">
        <v>228</v>
      </c>
      <c r="D318" s="121"/>
      <c r="E318" s="63"/>
      <c r="F318" s="130"/>
      <c r="G318" s="63">
        <v>9400</v>
      </c>
      <c r="H318" s="93"/>
      <c r="I318" s="93"/>
      <c r="J318" s="63"/>
      <c r="K318" s="60">
        <f t="shared" si="14"/>
        <v>-1933108.82</v>
      </c>
      <c r="L318" s="109">
        <v>17.7</v>
      </c>
      <c r="M318" s="19">
        <f t="shared" si="12"/>
        <v>531.07344632768365</v>
      </c>
      <c r="N318" s="19">
        <f t="shared" si="13"/>
        <v>0</v>
      </c>
    </row>
    <row r="319" spans="2:14" s="123" customFormat="1" x14ac:dyDescent="0.25">
      <c r="B319" s="11">
        <v>43063</v>
      </c>
      <c r="C319" s="5" t="s">
        <v>289</v>
      </c>
      <c r="D319" s="121"/>
      <c r="E319" s="63"/>
      <c r="F319" s="130"/>
      <c r="G319" s="63">
        <v>62430</v>
      </c>
      <c r="H319" s="93"/>
      <c r="I319" s="93"/>
      <c r="J319" s="63"/>
      <c r="K319" s="60">
        <f t="shared" si="14"/>
        <v>-1995538.82</v>
      </c>
      <c r="L319" s="109">
        <v>17.7</v>
      </c>
      <c r="M319" s="19">
        <f t="shared" si="12"/>
        <v>3527.1186440677966</v>
      </c>
      <c r="N319" s="19">
        <f t="shared" si="13"/>
        <v>0</v>
      </c>
    </row>
    <row r="320" spans="2:14" s="123" customFormat="1" x14ac:dyDescent="0.25">
      <c r="B320" s="11">
        <v>43063</v>
      </c>
      <c r="C320" s="5" t="s">
        <v>578</v>
      </c>
      <c r="D320" s="121"/>
      <c r="E320" s="63"/>
      <c r="F320" s="130"/>
      <c r="G320" s="63"/>
      <c r="H320" s="93">
        <v>90000</v>
      </c>
      <c r="I320" s="93"/>
      <c r="J320" s="63"/>
      <c r="K320" s="60">
        <f t="shared" si="14"/>
        <v>-2085538.82</v>
      </c>
      <c r="L320" s="109">
        <v>17.7</v>
      </c>
      <c r="M320" s="19">
        <f t="shared" si="12"/>
        <v>5084.7457627118647</v>
      </c>
      <c r="N320" s="19">
        <f t="shared" si="13"/>
        <v>0</v>
      </c>
    </row>
    <row r="321" spans="2:14" s="123" customFormat="1" x14ac:dyDescent="0.25">
      <c r="B321" s="11">
        <v>43063</v>
      </c>
      <c r="C321" s="5" t="s">
        <v>508</v>
      </c>
      <c r="D321" s="121"/>
      <c r="E321" s="63"/>
      <c r="F321" s="130"/>
      <c r="G321" s="63"/>
      <c r="H321" s="93">
        <v>40000</v>
      </c>
      <c r="I321" s="93"/>
      <c r="J321" s="63"/>
      <c r="K321" s="60">
        <f t="shared" si="14"/>
        <v>-2125538.8200000003</v>
      </c>
      <c r="L321" s="109">
        <v>17.7</v>
      </c>
      <c r="M321" s="19">
        <f t="shared" si="12"/>
        <v>2259.8870056497176</v>
      </c>
      <c r="N321" s="19">
        <f t="shared" si="13"/>
        <v>0</v>
      </c>
    </row>
    <row r="322" spans="2:14" s="123" customFormat="1" x14ac:dyDescent="0.25">
      <c r="B322" s="11">
        <v>43063</v>
      </c>
      <c r="C322" s="5" t="s">
        <v>444</v>
      </c>
      <c r="D322" s="121"/>
      <c r="E322" s="63"/>
      <c r="F322" s="130"/>
      <c r="G322" s="63"/>
      <c r="H322" s="93">
        <v>40000</v>
      </c>
      <c r="I322" s="93"/>
      <c r="J322" s="63"/>
      <c r="K322" s="60">
        <f t="shared" si="14"/>
        <v>-2165538.8200000003</v>
      </c>
      <c r="L322" s="109">
        <v>17.7</v>
      </c>
      <c r="M322" s="19">
        <f t="shared" si="12"/>
        <v>2259.8870056497176</v>
      </c>
      <c r="N322" s="19">
        <f t="shared" si="13"/>
        <v>0</v>
      </c>
    </row>
    <row r="323" spans="2:14" s="123" customFormat="1" x14ac:dyDescent="0.25">
      <c r="B323" s="11">
        <v>43063</v>
      </c>
      <c r="C323" s="5" t="s">
        <v>579</v>
      </c>
      <c r="D323" s="121"/>
      <c r="E323" s="63"/>
      <c r="F323" s="130"/>
      <c r="G323" s="63"/>
      <c r="H323" s="93">
        <v>16000</v>
      </c>
      <c r="I323" s="93"/>
      <c r="J323" s="63"/>
      <c r="K323" s="60">
        <f t="shared" si="14"/>
        <v>-2181538.8200000003</v>
      </c>
      <c r="L323" s="109">
        <v>17.7</v>
      </c>
      <c r="M323" s="19">
        <f t="shared" si="12"/>
        <v>903.95480225988706</v>
      </c>
      <c r="N323" s="19">
        <f t="shared" si="13"/>
        <v>0</v>
      </c>
    </row>
    <row r="324" spans="2:14" s="123" customFormat="1" x14ac:dyDescent="0.25">
      <c r="B324" s="11">
        <v>43063</v>
      </c>
      <c r="C324" s="5" t="s">
        <v>544</v>
      </c>
      <c r="D324" s="121"/>
      <c r="E324" s="63"/>
      <c r="F324" s="130"/>
      <c r="G324" s="63"/>
      <c r="H324" s="93">
        <v>20000</v>
      </c>
      <c r="I324" s="93"/>
      <c r="J324" s="63"/>
      <c r="K324" s="60">
        <f t="shared" si="14"/>
        <v>-2201538.8200000003</v>
      </c>
      <c r="L324" s="109">
        <v>17.7</v>
      </c>
      <c r="M324" s="19">
        <f t="shared" si="12"/>
        <v>1129.9435028248588</v>
      </c>
      <c r="N324" s="19">
        <f t="shared" si="13"/>
        <v>0</v>
      </c>
    </row>
    <row r="325" spans="2:14" s="123" customFormat="1" x14ac:dyDescent="0.25">
      <c r="B325" s="11">
        <v>43063</v>
      </c>
      <c r="C325" s="5" t="s">
        <v>580</v>
      </c>
      <c r="D325" s="121"/>
      <c r="E325" s="63"/>
      <c r="F325" s="130"/>
      <c r="G325" s="63"/>
      <c r="H325" s="93">
        <v>25000</v>
      </c>
      <c r="I325" s="93"/>
      <c r="J325" s="63"/>
      <c r="K325" s="60">
        <f t="shared" si="14"/>
        <v>-2226538.8200000003</v>
      </c>
      <c r="L325" s="109">
        <v>17.7</v>
      </c>
      <c r="M325" s="19">
        <f t="shared" si="12"/>
        <v>1412.4293785310736</v>
      </c>
      <c r="N325" s="19">
        <f t="shared" si="13"/>
        <v>0</v>
      </c>
    </row>
    <row r="326" spans="2:14" s="123" customFormat="1" x14ac:dyDescent="0.25">
      <c r="B326" s="11">
        <v>43063</v>
      </c>
      <c r="C326" s="5" t="s">
        <v>581</v>
      </c>
      <c r="D326" s="121"/>
      <c r="E326" s="63"/>
      <c r="F326" s="130"/>
      <c r="G326" s="63"/>
      <c r="H326" s="93">
        <v>10000</v>
      </c>
      <c r="I326" s="93"/>
      <c r="J326" s="63"/>
      <c r="K326" s="60">
        <f t="shared" si="14"/>
        <v>-2236538.8200000003</v>
      </c>
      <c r="L326" s="109">
        <v>17.7</v>
      </c>
      <c r="M326" s="19">
        <f t="shared" ref="M326:M389" si="15">(G326+H326+I326)/L326</f>
        <v>564.9717514124294</v>
      </c>
      <c r="N326" s="19">
        <f t="shared" ref="N326:N389" si="16">+J326/L326</f>
        <v>0</v>
      </c>
    </row>
    <row r="327" spans="2:14" s="123" customFormat="1" x14ac:dyDescent="0.25">
      <c r="B327" s="11">
        <v>43063</v>
      </c>
      <c r="C327" s="5" t="s">
        <v>14</v>
      </c>
      <c r="D327" s="121"/>
      <c r="E327" s="63"/>
      <c r="F327" s="130"/>
      <c r="G327" s="63"/>
      <c r="H327" s="93"/>
      <c r="I327" s="93">
        <v>6500</v>
      </c>
      <c r="J327" s="63"/>
      <c r="K327" s="60">
        <f t="shared" ref="K327:K582" si="17">+K326+F327-G327-J327-H327-I327</f>
        <v>-2243038.8200000003</v>
      </c>
      <c r="L327" s="109">
        <v>17.7</v>
      </c>
      <c r="M327" s="19">
        <f t="shared" si="15"/>
        <v>367.23163841807911</v>
      </c>
      <c r="N327" s="19">
        <f t="shared" si="16"/>
        <v>0</v>
      </c>
    </row>
    <row r="328" spans="2:14" s="123" customFormat="1" x14ac:dyDescent="0.25">
      <c r="B328" s="11">
        <v>43063</v>
      </c>
      <c r="C328" s="5" t="s">
        <v>582</v>
      </c>
      <c r="D328" s="121"/>
      <c r="E328" s="63"/>
      <c r="F328" s="130"/>
      <c r="G328" s="63">
        <v>30000</v>
      </c>
      <c r="H328" s="93"/>
      <c r="I328" s="93"/>
      <c r="J328" s="63"/>
      <c r="K328" s="60">
        <f t="shared" si="17"/>
        <v>-2273038.8200000003</v>
      </c>
      <c r="L328" s="109">
        <v>17.7</v>
      </c>
      <c r="M328" s="19">
        <f t="shared" si="15"/>
        <v>1694.9152542372883</v>
      </c>
      <c r="N328" s="19">
        <f t="shared" si="16"/>
        <v>0</v>
      </c>
    </row>
    <row r="329" spans="2:14" s="123" customFormat="1" x14ac:dyDescent="0.25">
      <c r="B329" s="11">
        <v>43063</v>
      </c>
      <c r="C329" s="5" t="s">
        <v>583</v>
      </c>
      <c r="D329" s="121"/>
      <c r="E329" s="63"/>
      <c r="F329" s="130"/>
      <c r="G329" s="63"/>
      <c r="H329" s="93">
        <v>12500</v>
      </c>
      <c r="I329" s="93"/>
      <c r="J329" s="63"/>
      <c r="K329" s="60">
        <f t="shared" si="17"/>
        <v>-2285538.8200000003</v>
      </c>
      <c r="L329" s="109">
        <v>17.7</v>
      </c>
      <c r="M329" s="19">
        <f t="shared" si="15"/>
        <v>706.21468926553678</v>
      </c>
      <c r="N329" s="19">
        <f t="shared" si="16"/>
        <v>0</v>
      </c>
    </row>
    <row r="330" spans="2:14" s="123" customFormat="1" x14ac:dyDescent="0.25">
      <c r="B330" s="11">
        <v>43070</v>
      </c>
      <c r="C330" s="5" t="s">
        <v>11</v>
      </c>
      <c r="D330" s="121"/>
      <c r="E330" s="63"/>
      <c r="F330" s="130"/>
      <c r="G330" s="63">
        <v>179690</v>
      </c>
      <c r="H330" s="93"/>
      <c r="I330" s="93"/>
      <c r="J330" s="63"/>
      <c r="K330" s="60">
        <f t="shared" si="17"/>
        <v>-2465228.8200000003</v>
      </c>
      <c r="L330" s="237">
        <v>17.61</v>
      </c>
      <c r="M330" s="19">
        <f t="shared" si="15"/>
        <v>10203.861442362295</v>
      </c>
      <c r="N330" s="19">
        <f t="shared" si="16"/>
        <v>0</v>
      </c>
    </row>
    <row r="331" spans="2:14" s="123" customFormat="1" x14ac:dyDescent="0.25">
      <c r="B331" s="11">
        <v>43070</v>
      </c>
      <c r="C331" s="5" t="s">
        <v>590</v>
      </c>
      <c r="D331" s="121"/>
      <c r="E331" s="63"/>
      <c r="F331" s="130"/>
      <c r="G331" s="63">
        <v>6000</v>
      </c>
      <c r="H331" s="93"/>
      <c r="I331" s="93"/>
      <c r="J331" s="63"/>
      <c r="K331" s="60">
        <f t="shared" si="17"/>
        <v>-2471228.8200000003</v>
      </c>
      <c r="L331" s="237">
        <v>17.61</v>
      </c>
      <c r="M331" s="19">
        <f t="shared" si="15"/>
        <v>340.7155025553663</v>
      </c>
      <c r="N331" s="19">
        <f t="shared" si="16"/>
        <v>0</v>
      </c>
    </row>
    <row r="332" spans="2:14" s="123" customFormat="1" x14ac:dyDescent="0.25">
      <c r="B332" s="11">
        <v>43070</v>
      </c>
      <c r="C332" s="5" t="s">
        <v>591</v>
      </c>
      <c r="D332" s="121"/>
      <c r="E332" s="63"/>
      <c r="F332" s="130"/>
      <c r="G332" s="63"/>
      <c r="H332" s="93"/>
      <c r="I332" s="93"/>
      <c r="J332" s="63">
        <v>1004</v>
      </c>
      <c r="K332" s="60">
        <f t="shared" si="17"/>
        <v>-2472232.8200000003</v>
      </c>
      <c r="L332" s="237">
        <v>17.61</v>
      </c>
      <c r="M332" s="19">
        <f t="shared" si="15"/>
        <v>0</v>
      </c>
      <c r="N332" s="19">
        <f t="shared" si="16"/>
        <v>57.013060760931289</v>
      </c>
    </row>
    <row r="333" spans="2:14" s="123" customFormat="1" x14ac:dyDescent="0.25">
      <c r="B333" s="11">
        <v>43070</v>
      </c>
      <c r="C333" s="5" t="s">
        <v>592</v>
      </c>
      <c r="D333" s="121"/>
      <c r="E333" s="63"/>
      <c r="F333" s="130"/>
      <c r="G333" s="63"/>
      <c r="H333" s="93">
        <v>6000</v>
      </c>
      <c r="I333" s="93"/>
      <c r="J333" s="63"/>
      <c r="K333" s="60">
        <f t="shared" si="17"/>
        <v>-2478232.8200000003</v>
      </c>
      <c r="L333" s="237">
        <v>17.61</v>
      </c>
      <c r="M333" s="19">
        <f t="shared" si="15"/>
        <v>340.7155025553663</v>
      </c>
      <c r="N333" s="19">
        <f t="shared" si="16"/>
        <v>0</v>
      </c>
    </row>
    <row r="334" spans="2:14" s="123" customFormat="1" x14ac:dyDescent="0.25">
      <c r="B334" s="11">
        <v>43070</v>
      </c>
      <c r="C334" s="5" t="s">
        <v>455</v>
      </c>
      <c r="D334" s="121"/>
      <c r="E334" s="63"/>
      <c r="F334" s="130"/>
      <c r="G334" s="63"/>
      <c r="H334" s="93">
        <v>20000</v>
      </c>
      <c r="I334" s="93"/>
      <c r="J334" s="63"/>
      <c r="K334" s="60">
        <f t="shared" si="17"/>
        <v>-2498232.8200000003</v>
      </c>
      <c r="L334" s="237">
        <v>17.61</v>
      </c>
      <c r="M334" s="19">
        <f t="shared" si="15"/>
        <v>1135.7183418512209</v>
      </c>
      <c r="N334" s="19">
        <f t="shared" si="16"/>
        <v>0</v>
      </c>
    </row>
    <row r="335" spans="2:14" s="123" customFormat="1" x14ac:dyDescent="0.25">
      <c r="B335" s="11">
        <v>43070</v>
      </c>
      <c r="C335" s="5" t="s">
        <v>593</v>
      </c>
      <c r="D335" s="121"/>
      <c r="E335" s="63"/>
      <c r="F335" s="130"/>
      <c r="G335" s="63"/>
      <c r="H335" s="93">
        <v>10000</v>
      </c>
      <c r="I335" s="93"/>
      <c r="J335" s="63"/>
      <c r="K335" s="60">
        <f t="shared" si="17"/>
        <v>-2508232.8200000003</v>
      </c>
      <c r="L335" s="237">
        <v>17.61</v>
      </c>
      <c r="M335" s="19">
        <f t="shared" si="15"/>
        <v>567.85917092561044</v>
      </c>
      <c r="N335" s="19">
        <f t="shared" si="16"/>
        <v>0</v>
      </c>
    </row>
    <row r="336" spans="2:14" s="123" customFormat="1" x14ac:dyDescent="0.25">
      <c r="B336" s="11">
        <v>43070</v>
      </c>
      <c r="C336" s="5" t="s">
        <v>544</v>
      </c>
      <c r="D336" s="121"/>
      <c r="E336" s="63"/>
      <c r="F336" s="130"/>
      <c r="G336" s="63"/>
      <c r="H336" s="93">
        <v>50000</v>
      </c>
      <c r="I336" s="93"/>
      <c r="J336" s="63"/>
      <c r="K336" s="60">
        <f t="shared" si="17"/>
        <v>-2558232.8200000003</v>
      </c>
      <c r="L336" s="237">
        <v>17.61</v>
      </c>
      <c r="M336" s="19">
        <f t="shared" si="15"/>
        <v>2839.2958546280524</v>
      </c>
      <c r="N336" s="19">
        <f t="shared" si="16"/>
        <v>0</v>
      </c>
    </row>
    <row r="337" spans="2:14" s="123" customFormat="1" x14ac:dyDescent="0.25">
      <c r="B337" s="11">
        <v>43070</v>
      </c>
      <c r="C337" s="5" t="s">
        <v>494</v>
      </c>
      <c r="D337" s="121"/>
      <c r="E337" s="63"/>
      <c r="F337" s="130"/>
      <c r="G337" s="63"/>
      <c r="H337" s="93">
        <v>20000</v>
      </c>
      <c r="I337" s="93"/>
      <c r="J337" s="63"/>
      <c r="K337" s="60">
        <f t="shared" si="17"/>
        <v>-2578232.8200000003</v>
      </c>
      <c r="L337" s="237">
        <v>17.61</v>
      </c>
      <c r="M337" s="19">
        <f t="shared" si="15"/>
        <v>1135.7183418512209</v>
      </c>
      <c r="N337" s="19">
        <f t="shared" si="16"/>
        <v>0</v>
      </c>
    </row>
    <row r="338" spans="2:14" s="123" customFormat="1" x14ac:dyDescent="0.25">
      <c r="B338" s="11">
        <v>43070</v>
      </c>
      <c r="C338" s="5" t="s">
        <v>188</v>
      </c>
      <c r="D338" s="121"/>
      <c r="E338" s="63"/>
      <c r="F338" s="130"/>
      <c r="G338" s="63"/>
      <c r="H338" s="93">
        <v>40000</v>
      </c>
      <c r="I338" s="93"/>
      <c r="J338" s="63"/>
      <c r="K338" s="60">
        <f t="shared" si="17"/>
        <v>-2618232.8200000003</v>
      </c>
      <c r="L338" s="237">
        <v>17.61</v>
      </c>
      <c r="M338" s="19">
        <f t="shared" si="15"/>
        <v>2271.4366837024418</v>
      </c>
      <c r="N338" s="19">
        <f t="shared" si="16"/>
        <v>0</v>
      </c>
    </row>
    <row r="339" spans="2:14" s="123" customFormat="1" x14ac:dyDescent="0.25">
      <c r="B339" s="11">
        <v>43070</v>
      </c>
      <c r="C339" s="5" t="s">
        <v>594</v>
      </c>
      <c r="D339" s="121"/>
      <c r="E339" s="63"/>
      <c r="F339" s="130"/>
      <c r="G339" s="63">
        <v>31000</v>
      </c>
      <c r="H339" s="93"/>
      <c r="I339" s="93"/>
      <c r="J339" s="63"/>
      <c r="K339" s="60">
        <f t="shared" si="17"/>
        <v>-2649232.8200000003</v>
      </c>
      <c r="L339" s="237">
        <v>17.61</v>
      </c>
      <c r="M339" s="19">
        <f t="shared" si="15"/>
        <v>1760.3634298693923</v>
      </c>
      <c r="N339" s="19">
        <f t="shared" si="16"/>
        <v>0</v>
      </c>
    </row>
    <row r="340" spans="2:14" s="123" customFormat="1" x14ac:dyDescent="0.25">
      <c r="B340" s="11">
        <v>43078</v>
      </c>
      <c r="C340" s="220" t="s">
        <v>605</v>
      </c>
      <c r="D340" s="121"/>
      <c r="E340" s="63"/>
      <c r="F340" s="130"/>
      <c r="G340" s="63">
        <v>15000</v>
      </c>
      <c r="H340" s="93"/>
      <c r="I340" s="93"/>
      <c r="J340" s="63"/>
      <c r="K340" s="60">
        <f t="shared" si="17"/>
        <v>-2664232.8200000003</v>
      </c>
      <c r="L340" s="237">
        <v>17.48</v>
      </c>
      <c r="M340" s="19">
        <f t="shared" si="15"/>
        <v>858.12356979405035</v>
      </c>
      <c r="N340" s="19">
        <f t="shared" si="16"/>
        <v>0</v>
      </c>
    </row>
    <row r="341" spans="2:14" s="123" customFormat="1" x14ac:dyDescent="0.25">
      <c r="B341" s="11">
        <v>43078</v>
      </c>
      <c r="C341" s="220" t="s">
        <v>338</v>
      </c>
      <c r="D341" s="121"/>
      <c r="E341" s="63"/>
      <c r="F341" s="130"/>
      <c r="G341" s="63">
        <v>92225</v>
      </c>
      <c r="H341" s="93"/>
      <c r="I341" s="93"/>
      <c r="J341" s="63"/>
      <c r="K341" s="60">
        <f t="shared" si="17"/>
        <v>-2756457.8200000003</v>
      </c>
      <c r="L341" s="237">
        <v>17.48</v>
      </c>
      <c r="M341" s="19">
        <f t="shared" si="15"/>
        <v>5276.0297482837532</v>
      </c>
      <c r="N341" s="19">
        <f t="shared" si="16"/>
        <v>0</v>
      </c>
    </row>
    <row r="342" spans="2:14" s="123" customFormat="1" x14ac:dyDescent="0.25">
      <c r="B342" s="11">
        <v>43078</v>
      </c>
      <c r="C342" s="220" t="s">
        <v>188</v>
      </c>
      <c r="D342" s="121"/>
      <c r="E342" s="63"/>
      <c r="F342" s="130"/>
      <c r="G342" s="63"/>
      <c r="H342" s="93">
        <v>35000</v>
      </c>
      <c r="I342" s="93"/>
      <c r="J342" s="63"/>
      <c r="K342" s="60">
        <f t="shared" si="17"/>
        <v>-2791457.8200000003</v>
      </c>
      <c r="L342" s="237">
        <v>17.48</v>
      </c>
      <c r="M342" s="19">
        <f t="shared" si="15"/>
        <v>2002.2883295194508</v>
      </c>
      <c r="N342" s="19">
        <f t="shared" si="16"/>
        <v>0</v>
      </c>
    </row>
    <row r="343" spans="2:14" s="123" customFormat="1" x14ac:dyDescent="0.25">
      <c r="B343" s="11">
        <v>43078</v>
      </c>
      <c r="C343" s="220" t="s">
        <v>606</v>
      </c>
      <c r="D343" s="121"/>
      <c r="E343" s="63"/>
      <c r="F343" s="130"/>
      <c r="G343" s="63"/>
      <c r="H343" s="93">
        <v>12000</v>
      </c>
      <c r="I343" s="93"/>
      <c r="J343" s="63"/>
      <c r="K343" s="60">
        <f t="shared" si="17"/>
        <v>-2803457.8200000003</v>
      </c>
      <c r="L343" s="237">
        <v>17.48</v>
      </c>
      <c r="M343" s="19">
        <f t="shared" si="15"/>
        <v>686.49885583524031</v>
      </c>
      <c r="N343" s="19">
        <f t="shared" si="16"/>
        <v>0</v>
      </c>
    </row>
    <row r="344" spans="2:14" s="123" customFormat="1" x14ac:dyDescent="0.25">
      <c r="B344" s="11">
        <v>43078</v>
      </c>
      <c r="C344" s="220" t="s">
        <v>607</v>
      </c>
      <c r="D344" s="121"/>
      <c r="E344" s="63"/>
      <c r="F344" s="130"/>
      <c r="G344" s="63"/>
      <c r="H344" s="93">
        <v>17000</v>
      </c>
      <c r="I344" s="93"/>
      <c r="J344" s="63"/>
      <c r="K344" s="60">
        <f t="shared" si="17"/>
        <v>-2820457.8200000003</v>
      </c>
      <c r="L344" s="237">
        <v>17.48</v>
      </c>
      <c r="M344" s="19">
        <f t="shared" si="15"/>
        <v>972.54004576659031</v>
      </c>
      <c r="N344" s="19">
        <f t="shared" si="16"/>
        <v>0</v>
      </c>
    </row>
    <row r="345" spans="2:14" s="123" customFormat="1" x14ac:dyDescent="0.25">
      <c r="B345" s="11">
        <v>43078</v>
      </c>
      <c r="C345" s="220" t="s">
        <v>608</v>
      </c>
      <c r="D345" s="121"/>
      <c r="E345" s="63"/>
      <c r="F345" s="130"/>
      <c r="G345" s="63"/>
      <c r="H345" s="93">
        <v>7000</v>
      </c>
      <c r="I345" s="93"/>
      <c r="J345" s="63"/>
      <c r="K345" s="60">
        <f t="shared" si="17"/>
        <v>-2827457.8200000003</v>
      </c>
      <c r="L345" s="237">
        <v>17.48</v>
      </c>
      <c r="M345" s="19">
        <f t="shared" si="15"/>
        <v>400.45766590389013</v>
      </c>
      <c r="N345" s="19">
        <f t="shared" si="16"/>
        <v>0</v>
      </c>
    </row>
    <row r="346" spans="2:14" s="123" customFormat="1" x14ac:dyDescent="0.25">
      <c r="B346" s="11">
        <v>43078</v>
      </c>
      <c r="C346" s="220" t="s">
        <v>609</v>
      </c>
      <c r="D346" s="121"/>
      <c r="E346" s="63"/>
      <c r="F346" s="130"/>
      <c r="G346" s="63"/>
      <c r="H346" s="93"/>
      <c r="I346" s="93"/>
      <c r="J346" s="63">
        <v>5000</v>
      </c>
      <c r="K346" s="60">
        <f t="shared" si="17"/>
        <v>-2832457.8200000003</v>
      </c>
      <c r="L346" s="237">
        <v>17.48</v>
      </c>
      <c r="M346" s="19">
        <f t="shared" si="15"/>
        <v>0</v>
      </c>
      <c r="N346" s="19">
        <f t="shared" si="16"/>
        <v>286.04118993135012</v>
      </c>
    </row>
    <row r="347" spans="2:14" s="123" customFormat="1" x14ac:dyDescent="0.25">
      <c r="B347" s="11">
        <v>43078</v>
      </c>
      <c r="C347" s="220" t="s">
        <v>351</v>
      </c>
      <c r="D347" s="121"/>
      <c r="E347" s="63"/>
      <c r="F347" s="130"/>
      <c r="G347" s="63"/>
      <c r="H347" s="93">
        <v>10000</v>
      </c>
      <c r="I347" s="93"/>
      <c r="J347" s="63"/>
      <c r="K347" s="60">
        <f t="shared" si="17"/>
        <v>-2842457.8200000003</v>
      </c>
      <c r="L347" s="237">
        <v>17.48</v>
      </c>
      <c r="M347" s="19">
        <f t="shared" si="15"/>
        <v>572.08237986270024</v>
      </c>
      <c r="N347" s="19">
        <f t="shared" si="16"/>
        <v>0</v>
      </c>
    </row>
    <row r="348" spans="2:14" s="123" customFormat="1" x14ac:dyDescent="0.25">
      <c r="B348" s="11">
        <v>43085</v>
      </c>
      <c r="C348" s="5" t="s">
        <v>615</v>
      </c>
      <c r="D348" s="121"/>
      <c r="E348" s="63"/>
      <c r="F348" s="130"/>
      <c r="G348" s="63">
        <v>28129</v>
      </c>
      <c r="H348" s="93"/>
      <c r="I348" s="93"/>
      <c r="J348" s="63"/>
      <c r="K348" s="60">
        <f t="shared" si="17"/>
        <v>-2870586.8200000003</v>
      </c>
      <c r="L348" s="237">
        <v>17.690000000000001</v>
      </c>
      <c r="M348" s="19">
        <f t="shared" si="15"/>
        <v>1590.1074053137365</v>
      </c>
      <c r="N348" s="19">
        <f t="shared" si="16"/>
        <v>0</v>
      </c>
    </row>
    <row r="349" spans="2:14" s="123" customFormat="1" x14ac:dyDescent="0.25">
      <c r="B349" s="11">
        <v>43085</v>
      </c>
      <c r="C349" s="5" t="s">
        <v>188</v>
      </c>
      <c r="D349" s="121"/>
      <c r="E349" s="63"/>
      <c r="F349" s="130"/>
      <c r="G349" s="63"/>
      <c r="H349" s="93">
        <v>45000</v>
      </c>
      <c r="I349" s="93"/>
      <c r="J349" s="63"/>
      <c r="K349" s="60">
        <f t="shared" si="17"/>
        <v>-2915586.8200000003</v>
      </c>
      <c r="L349" s="237">
        <v>17.690000000000001</v>
      </c>
      <c r="M349" s="19">
        <f t="shared" si="15"/>
        <v>2543.8100621820236</v>
      </c>
      <c r="N349" s="19">
        <f t="shared" si="16"/>
        <v>0</v>
      </c>
    </row>
    <row r="350" spans="2:14" s="123" customFormat="1" x14ac:dyDescent="0.25">
      <c r="B350" s="11">
        <v>43085</v>
      </c>
      <c r="C350" s="5" t="s">
        <v>351</v>
      </c>
      <c r="D350" s="121"/>
      <c r="E350" s="63"/>
      <c r="F350" s="130"/>
      <c r="G350" s="63"/>
      <c r="H350" s="93">
        <v>10000</v>
      </c>
      <c r="I350" s="93"/>
      <c r="J350" s="63"/>
      <c r="K350" s="60">
        <f t="shared" si="17"/>
        <v>-2925586.8200000003</v>
      </c>
      <c r="L350" s="237">
        <v>17.690000000000001</v>
      </c>
      <c r="M350" s="19">
        <f t="shared" si="15"/>
        <v>565.29112492933859</v>
      </c>
      <c r="N350" s="19">
        <f t="shared" si="16"/>
        <v>0</v>
      </c>
    </row>
    <row r="351" spans="2:14" s="123" customFormat="1" x14ac:dyDescent="0.25">
      <c r="B351" s="11">
        <v>43085</v>
      </c>
      <c r="C351" s="5" t="s">
        <v>427</v>
      </c>
      <c r="D351" s="121"/>
      <c r="E351" s="63"/>
      <c r="F351" s="130"/>
      <c r="G351" s="63"/>
      <c r="H351" s="93">
        <v>20000</v>
      </c>
      <c r="I351" s="93"/>
      <c r="J351" s="63"/>
      <c r="K351" s="60">
        <f t="shared" si="17"/>
        <v>-2945586.8200000003</v>
      </c>
      <c r="L351" s="237">
        <v>17.690000000000001</v>
      </c>
      <c r="M351" s="19">
        <f t="shared" si="15"/>
        <v>1130.5822498586772</v>
      </c>
      <c r="N351" s="19">
        <f t="shared" si="16"/>
        <v>0</v>
      </c>
    </row>
    <row r="352" spans="2:14" s="123" customFormat="1" x14ac:dyDescent="0.25">
      <c r="B352" s="11">
        <v>43085</v>
      </c>
      <c r="C352" s="5" t="s">
        <v>606</v>
      </c>
      <c r="D352" s="121"/>
      <c r="E352" s="63"/>
      <c r="F352" s="130"/>
      <c r="G352" s="63"/>
      <c r="H352" s="93">
        <v>15000</v>
      </c>
      <c r="I352" s="93"/>
      <c r="J352" s="63"/>
      <c r="K352" s="60">
        <f t="shared" si="17"/>
        <v>-2960586.8200000003</v>
      </c>
      <c r="L352" s="237">
        <v>17.690000000000001</v>
      </c>
      <c r="M352" s="19">
        <f t="shared" si="15"/>
        <v>847.93668739400789</v>
      </c>
      <c r="N352" s="19">
        <f t="shared" si="16"/>
        <v>0</v>
      </c>
    </row>
    <row r="353" spans="2:14" s="123" customFormat="1" x14ac:dyDescent="0.25">
      <c r="B353" s="11">
        <v>43085</v>
      </c>
      <c r="C353" s="5" t="s">
        <v>616</v>
      </c>
      <c r="D353" s="121"/>
      <c r="E353" s="63"/>
      <c r="F353" s="130"/>
      <c r="G353" s="63"/>
      <c r="H353" s="93">
        <v>7000</v>
      </c>
      <c r="I353" s="93"/>
      <c r="J353" s="63"/>
      <c r="K353" s="60">
        <f t="shared" si="17"/>
        <v>-2967586.8200000003</v>
      </c>
      <c r="L353" s="237">
        <v>17.690000000000001</v>
      </c>
      <c r="M353" s="19">
        <f t="shared" si="15"/>
        <v>395.70378745053699</v>
      </c>
      <c r="N353" s="19">
        <f t="shared" si="16"/>
        <v>0</v>
      </c>
    </row>
    <row r="354" spans="2:14" s="123" customFormat="1" x14ac:dyDescent="0.25">
      <c r="B354" s="11">
        <v>43085</v>
      </c>
      <c r="C354" s="5" t="s">
        <v>617</v>
      </c>
      <c r="D354" s="121"/>
      <c r="E354" s="63"/>
      <c r="F354" s="130"/>
      <c r="G354" s="63"/>
      <c r="H354" s="93">
        <v>20000</v>
      </c>
      <c r="I354" s="93"/>
      <c r="J354" s="63"/>
      <c r="K354" s="60">
        <f t="shared" si="17"/>
        <v>-2987586.8200000003</v>
      </c>
      <c r="L354" s="237">
        <v>17.690000000000001</v>
      </c>
      <c r="M354" s="19">
        <f t="shared" si="15"/>
        <v>1130.5822498586772</v>
      </c>
      <c r="N354" s="19">
        <f t="shared" si="16"/>
        <v>0</v>
      </c>
    </row>
    <row r="355" spans="2:14" s="123" customFormat="1" x14ac:dyDescent="0.25">
      <c r="B355" s="11">
        <v>43085</v>
      </c>
      <c r="C355" s="5" t="s">
        <v>618</v>
      </c>
      <c r="D355" s="121"/>
      <c r="E355" s="63"/>
      <c r="F355" s="130"/>
      <c r="G355" s="63"/>
      <c r="H355" s="93"/>
      <c r="I355" s="93"/>
      <c r="J355" s="63">
        <v>1400</v>
      </c>
      <c r="K355" s="60">
        <f t="shared" si="17"/>
        <v>-2988986.8200000003</v>
      </c>
      <c r="L355" s="237">
        <v>17.690000000000001</v>
      </c>
      <c r="M355" s="19">
        <f t="shared" si="15"/>
        <v>0</v>
      </c>
      <c r="N355" s="19">
        <f t="shared" si="16"/>
        <v>79.140757490107404</v>
      </c>
    </row>
    <row r="356" spans="2:14" s="123" customFormat="1" x14ac:dyDescent="0.25">
      <c r="B356" s="11">
        <v>43085</v>
      </c>
      <c r="C356" s="5" t="s">
        <v>66</v>
      </c>
      <c r="D356" s="121"/>
      <c r="E356" s="63"/>
      <c r="F356" s="130"/>
      <c r="G356" s="63"/>
      <c r="H356" s="93"/>
      <c r="I356" s="93">
        <v>6600</v>
      </c>
      <c r="J356" s="63"/>
      <c r="K356" s="60">
        <f t="shared" si="17"/>
        <v>-2995586.8200000003</v>
      </c>
      <c r="L356" s="237">
        <v>17.690000000000001</v>
      </c>
      <c r="M356" s="19">
        <f t="shared" si="15"/>
        <v>373.09214245336346</v>
      </c>
      <c r="N356" s="19">
        <f t="shared" si="16"/>
        <v>0</v>
      </c>
    </row>
    <row r="357" spans="2:14" s="123" customFormat="1" x14ac:dyDescent="0.25">
      <c r="B357" s="245">
        <v>43089</v>
      </c>
      <c r="C357" s="252" t="s">
        <v>643</v>
      </c>
      <c r="D357" s="253">
        <v>110000</v>
      </c>
      <c r="E357" s="88">
        <v>17.66</v>
      </c>
      <c r="F357" s="99">
        <f>+D357*E357</f>
        <v>1942600</v>
      </c>
      <c r="G357" s="88"/>
      <c r="H357" s="88"/>
      <c r="I357" s="88"/>
      <c r="J357" s="63"/>
      <c r="K357" s="60">
        <f t="shared" si="17"/>
        <v>-1052986.8200000003</v>
      </c>
      <c r="L357" s="237">
        <v>18.07</v>
      </c>
      <c r="M357" s="19">
        <f t="shared" si="15"/>
        <v>0</v>
      </c>
      <c r="N357" s="19">
        <f t="shared" si="16"/>
        <v>0</v>
      </c>
    </row>
    <row r="358" spans="2:14" s="123" customFormat="1" x14ac:dyDescent="0.25">
      <c r="B358" s="11">
        <v>43092</v>
      </c>
      <c r="C358" s="5" t="s">
        <v>626</v>
      </c>
      <c r="D358" s="121"/>
      <c r="E358" s="63"/>
      <c r="F358" s="130"/>
      <c r="G358" s="63">
        <v>35810</v>
      </c>
      <c r="H358" s="93"/>
      <c r="I358" s="93"/>
      <c r="J358" s="63"/>
      <c r="K358" s="60">
        <f t="shared" si="17"/>
        <v>-1088796.8200000003</v>
      </c>
      <c r="L358" s="237">
        <v>18.07</v>
      </c>
      <c r="M358" s="19">
        <f t="shared" si="15"/>
        <v>1981.737686773658</v>
      </c>
      <c r="N358" s="19">
        <f t="shared" si="16"/>
        <v>0</v>
      </c>
    </row>
    <row r="359" spans="2:14" s="123" customFormat="1" x14ac:dyDescent="0.25">
      <c r="B359" s="11">
        <v>43092</v>
      </c>
      <c r="C359" s="5" t="s">
        <v>627</v>
      </c>
      <c r="D359" s="121"/>
      <c r="E359" s="93"/>
      <c r="F359" s="130"/>
      <c r="G359" s="93">
        <v>47000</v>
      </c>
      <c r="H359" s="93"/>
      <c r="I359" s="93"/>
      <c r="J359" s="93"/>
      <c r="K359" s="60">
        <f t="shared" si="17"/>
        <v>-1135796.8200000003</v>
      </c>
      <c r="L359" s="237">
        <v>18.07</v>
      </c>
      <c r="M359" s="19">
        <f t="shared" si="15"/>
        <v>2600.9961261759822</v>
      </c>
      <c r="N359" s="19">
        <f t="shared" si="16"/>
        <v>0</v>
      </c>
    </row>
    <row r="360" spans="2:14" s="123" customFormat="1" x14ac:dyDescent="0.25">
      <c r="B360" s="11">
        <v>43092</v>
      </c>
      <c r="C360" s="5" t="s">
        <v>339</v>
      </c>
      <c r="D360" s="121"/>
      <c r="E360" s="93"/>
      <c r="F360" s="130"/>
      <c r="G360" s="93"/>
      <c r="H360" s="93">
        <v>4000</v>
      </c>
      <c r="I360" s="93"/>
      <c r="J360" s="93"/>
      <c r="K360" s="60">
        <f t="shared" si="17"/>
        <v>-1139796.8200000003</v>
      </c>
      <c r="L360" s="237">
        <v>18.07</v>
      </c>
      <c r="M360" s="19">
        <f t="shared" si="15"/>
        <v>221.36137244050911</v>
      </c>
      <c r="N360" s="19">
        <f t="shared" si="16"/>
        <v>0</v>
      </c>
    </row>
    <row r="361" spans="2:14" s="123" customFormat="1" x14ac:dyDescent="0.25">
      <c r="B361" s="11">
        <v>43092</v>
      </c>
      <c r="C361" s="5" t="s">
        <v>628</v>
      </c>
      <c r="D361" s="121"/>
      <c r="E361" s="93"/>
      <c r="F361" s="130"/>
      <c r="G361" s="93"/>
      <c r="H361" s="93">
        <v>28000</v>
      </c>
      <c r="I361" s="93"/>
      <c r="J361" s="93"/>
      <c r="K361" s="60">
        <f t="shared" si="17"/>
        <v>-1167796.8200000003</v>
      </c>
      <c r="L361" s="237">
        <v>18.07</v>
      </c>
      <c r="M361" s="19">
        <f t="shared" si="15"/>
        <v>1549.5296070835639</v>
      </c>
      <c r="N361" s="19">
        <f t="shared" si="16"/>
        <v>0</v>
      </c>
    </row>
    <row r="362" spans="2:14" s="123" customFormat="1" x14ac:dyDescent="0.25">
      <c r="B362" s="11">
        <v>43092</v>
      </c>
      <c r="C362" s="5" t="s">
        <v>34</v>
      </c>
      <c r="D362" s="121"/>
      <c r="E362" s="93"/>
      <c r="F362" s="130"/>
      <c r="G362" s="93"/>
      <c r="H362" s="93"/>
      <c r="I362" s="93">
        <v>4000</v>
      </c>
      <c r="J362" s="93"/>
      <c r="K362" s="60">
        <f t="shared" si="17"/>
        <v>-1171796.8200000003</v>
      </c>
      <c r="L362" s="237">
        <v>18.07</v>
      </c>
      <c r="M362" s="19">
        <f t="shared" si="15"/>
        <v>221.36137244050911</v>
      </c>
      <c r="N362" s="19">
        <f t="shared" si="16"/>
        <v>0</v>
      </c>
    </row>
    <row r="363" spans="2:14" s="123" customFormat="1" x14ac:dyDescent="0.25">
      <c r="B363" s="11">
        <v>43092</v>
      </c>
      <c r="C363" s="5" t="s">
        <v>427</v>
      </c>
      <c r="D363" s="121"/>
      <c r="E363" s="93"/>
      <c r="F363" s="130"/>
      <c r="G363" s="93"/>
      <c r="H363" s="93">
        <v>20000</v>
      </c>
      <c r="I363" s="93"/>
      <c r="J363" s="93"/>
      <c r="K363" s="60">
        <f t="shared" si="17"/>
        <v>-1191796.8200000003</v>
      </c>
      <c r="L363" s="237">
        <v>18.07</v>
      </c>
      <c r="M363" s="19">
        <f t="shared" si="15"/>
        <v>1106.8068622025457</v>
      </c>
      <c r="N363" s="19">
        <f t="shared" si="16"/>
        <v>0</v>
      </c>
    </row>
    <row r="364" spans="2:14" s="123" customFormat="1" x14ac:dyDescent="0.25">
      <c r="B364" s="11">
        <v>43092</v>
      </c>
      <c r="C364" s="5" t="s">
        <v>455</v>
      </c>
      <c r="D364" s="121"/>
      <c r="E364" s="93"/>
      <c r="F364" s="130"/>
      <c r="G364" s="93"/>
      <c r="H364" s="93">
        <v>15000</v>
      </c>
      <c r="I364" s="93"/>
      <c r="J364" s="93"/>
      <c r="K364" s="60">
        <f t="shared" si="17"/>
        <v>-1206796.8200000003</v>
      </c>
      <c r="L364" s="237">
        <v>18.07</v>
      </c>
      <c r="M364" s="19">
        <f t="shared" si="15"/>
        <v>830.10514665190919</v>
      </c>
      <c r="N364" s="19">
        <f t="shared" si="16"/>
        <v>0</v>
      </c>
    </row>
    <row r="365" spans="2:14" s="123" customFormat="1" x14ac:dyDescent="0.25">
      <c r="B365" s="11">
        <v>43092</v>
      </c>
      <c r="C365" s="5" t="s">
        <v>188</v>
      </c>
      <c r="D365" s="121"/>
      <c r="E365" s="93"/>
      <c r="F365" s="130"/>
      <c r="G365" s="93"/>
      <c r="H365" s="93">
        <v>45000</v>
      </c>
      <c r="I365" s="93"/>
      <c r="J365" s="93"/>
      <c r="K365" s="60">
        <f t="shared" si="17"/>
        <v>-1251796.8200000003</v>
      </c>
      <c r="L365" s="237">
        <v>18.07</v>
      </c>
      <c r="M365" s="19">
        <f t="shared" si="15"/>
        <v>2490.3154399557275</v>
      </c>
      <c r="N365" s="19">
        <f t="shared" si="16"/>
        <v>0</v>
      </c>
    </row>
    <row r="366" spans="2:14" s="123" customFormat="1" x14ac:dyDescent="0.25">
      <c r="B366" s="11">
        <v>43092</v>
      </c>
      <c r="C366" s="5" t="s">
        <v>548</v>
      </c>
      <c r="D366" s="121"/>
      <c r="E366" s="93"/>
      <c r="F366" s="130"/>
      <c r="G366" s="93"/>
      <c r="H366" s="93">
        <v>10000</v>
      </c>
      <c r="I366" s="93"/>
      <c r="J366" s="93"/>
      <c r="K366" s="60">
        <f t="shared" si="17"/>
        <v>-1261796.8200000003</v>
      </c>
      <c r="L366" s="237">
        <v>18.07</v>
      </c>
      <c r="M366" s="19">
        <f t="shared" si="15"/>
        <v>553.40343110127287</v>
      </c>
      <c r="N366" s="19">
        <f t="shared" si="16"/>
        <v>0</v>
      </c>
    </row>
    <row r="367" spans="2:14" s="123" customFormat="1" x14ac:dyDescent="0.25">
      <c r="B367" s="11">
        <v>43092</v>
      </c>
      <c r="C367" s="5" t="s">
        <v>629</v>
      </c>
      <c r="D367" s="121"/>
      <c r="E367" s="93"/>
      <c r="F367" s="130"/>
      <c r="G367" s="93"/>
      <c r="H367" s="93"/>
      <c r="I367" s="93"/>
      <c r="J367" s="93">
        <v>8000</v>
      </c>
      <c r="K367" s="60">
        <f t="shared" si="17"/>
        <v>-1269796.8200000003</v>
      </c>
      <c r="L367" s="237">
        <v>18.07</v>
      </c>
      <c r="M367" s="19">
        <f t="shared" si="15"/>
        <v>0</v>
      </c>
      <c r="N367" s="19">
        <f t="shared" si="16"/>
        <v>442.72274488101823</v>
      </c>
    </row>
    <row r="368" spans="2:14" s="123" customFormat="1" x14ac:dyDescent="0.25">
      <c r="B368" s="11">
        <v>43092</v>
      </c>
      <c r="C368" s="5" t="s">
        <v>630</v>
      </c>
      <c r="D368" s="121"/>
      <c r="E368" s="93"/>
      <c r="F368" s="130"/>
      <c r="G368" s="93">
        <v>38000</v>
      </c>
      <c r="H368" s="93"/>
      <c r="I368" s="93"/>
      <c r="J368" s="93"/>
      <c r="K368" s="60">
        <f t="shared" si="17"/>
        <v>-1307796.8200000003</v>
      </c>
      <c r="L368" s="237">
        <v>18.07</v>
      </c>
      <c r="M368" s="19">
        <f t="shared" si="15"/>
        <v>2102.9330381848367</v>
      </c>
      <c r="N368" s="19">
        <f t="shared" si="16"/>
        <v>0</v>
      </c>
    </row>
    <row r="369" spans="2:14" s="123" customFormat="1" x14ac:dyDescent="0.25">
      <c r="B369" s="11">
        <v>43099</v>
      </c>
      <c r="C369" s="172" t="s">
        <v>289</v>
      </c>
      <c r="D369" s="121"/>
      <c r="E369" s="93"/>
      <c r="F369" s="130"/>
      <c r="G369" s="93">
        <v>92226</v>
      </c>
      <c r="H369" s="93"/>
      <c r="I369" s="93"/>
      <c r="J369" s="93"/>
      <c r="K369" s="60">
        <f t="shared" si="17"/>
        <v>-1400022.8200000003</v>
      </c>
      <c r="L369" s="237">
        <v>18.88</v>
      </c>
      <c r="M369" s="19">
        <f t="shared" si="15"/>
        <v>4884.8516949152545</v>
      </c>
      <c r="N369" s="19">
        <f t="shared" si="16"/>
        <v>0</v>
      </c>
    </row>
    <row r="370" spans="2:14" s="123" customFormat="1" x14ac:dyDescent="0.25">
      <c r="B370" s="11">
        <v>43099</v>
      </c>
      <c r="C370" s="172" t="s">
        <v>650</v>
      </c>
      <c r="D370" s="121"/>
      <c r="E370" s="93"/>
      <c r="F370" s="130"/>
      <c r="G370" s="93"/>
      <c r="H370" s="93">
        <v>10000</v>
      </c>
      <c r="I370" s="93"/>
      <c r="J370" s="93"/>
      <c r="K370" s="60">
        <f t="shared" si="17"/>
        <v>-1410022.8200000003</v>
      </c>
      <c r="L370" s="237">
        <v>18.88</v>
      </c>
      <c r="M370" s="19">
        <f t="shared" si="15"/>
        <v>529.66101694915255</v>
      </c>
      <c r="N370" s="19">
        <f t="shared" si="16"/>
        <v>0</v>
      </c>
    </row>
    <row r="371" spans="2:14" s="123" customFormat="1" x14ac:dyDescent="0.25">
      <c r="B371" s="11">
        <v>43099</v>
      </c>
      <c r="C371" s="172" t="s">
        <v>651</v>
      </c>
      <c r="D371" s="121"/>
      <c r="E371" s="93"/>
      <c r="F371" s="130"/>
      <c r="G371" s="93"/>
      <c r="H371" s="93">
        <v>12000</v>
      </c>
      <c r="I371" s="93"/>
      <c r="J371" s="93"/>
      <c r="K371" s="60">
        <f t="shared" si="17"/>
        <v>-1422022.8200000003</v>
      </c>
      <c r="L371" s="237">
        <v>18.88</v>
      </c>
      <c r="M371" s="19">
        <f t="shared" si="15"/>
        <v>635.59322033898309</v>
      </c>
      <c r="N371" s="19">
        <f t="shared" si="16"/>
        <v>0</v>
      </c>
    </row>
    <row r="372" spans="2:14" s="123" customFormat="1" x14ac:dyDescent="0.25">
      <c r="B372" s="11">
        <v>43099</v>
      </c>
      <c r="C372" s="172" t="s">
        <v>652</v>
      </c>
      <c r="D372" s="121"/>
      <c r="E372" s="93"/>
      <c r="F372" s="130"/>
      <c r="G372" s="93"/>
      <c r="H372" s="93">
        <v>45000</v>
      </c>
      <c r="I372" s="93"/>
      <c r="J372" s="93"/>
      <c r="K372" s="60">
        <f t="shared" si="17"/>
        <v>-1467022.8200000003</v>
      </c>
      <c r="L372" s="237">
        <v>18.88</v>
      </c>
      <c r="M372" s="19">
        <f t="shared" si="15"/>
        <v>2383.4745762711864</v>
      </c>
      <c r="N372" s="19">
        <f t="shared" si="16"/>
        <v>0</v>
      </c>
    </row>
    <row r="373" spans="2:14" s="123" customFormat="1" x14ac:dyDescent="0.25">
      <c r="B373" s="11">
        <v>43099</v>
      </c>
      <c r="C373" s="172" t="s">
        <v>339</v>
      </c>
      <c r="D373" s="121"/>
      <c r="E373" s="93"/>
      <c r="F373" s="130"/>
      <c r="G373" s="93"/>
      <c r="H373" s="93">
        <v>15000</v>
      </c>
      <c r="I373" s="93"/>
      <c r="J373" s="93"/>
      <c r="K373" s="60">
        <f t="shared" si="17"/>
        <v>-1482022.8200000003</v>
      </c>
      <c r="L373" s="237">
        <v>18.88</v>
      </c>
      <c r="M373" s="19">
        <f t="shared" si="15"/>
        <v>794.49152542372883</v>
      </c>
      <c r="N373" s="19">
        <f t="shared" si="16"/>
        <v>0</v>
      </c>
    </row>
    <row r="374" spans="2:14" s="123" customFormat="1" x14ac:dyDescent="0.25">
      <c r="B374" s="11">
        <v>43099</v>
      </c>
      <c r="C374" s="172" t="s">
        <v>427</v>
      </c>
      <c r="D374" s="121"/>
      <c r="E374" s="93"/>
      <c r="F374" s="130"/>
      <c r="G374" s="93"/>
      <c r="H374" s="93">
        <v>20000</v>
      </c>
      <c r="I374" s="93"/>
      <c r="J374" s="93"/>
      <c r="K374" s="60">
        <f t="shared" si="17"/>
        <v>-1502022.8200000003</v>
      </c>
      <c r="L374" s="237">
        <v>18.88</v>
      </c>
      <c r="M374" s="19">
        <f t="shared" si="15"/>
        <v>1059.3220338983051</v>
      </c>
      <c r="N374" s="19">
        <f t="shared" si="16"/>
        <v>0</v>
      </c>
    </row>
    <row r="375" spans="2:14" s="123" customFormat="1" x14ac:dyDescent="0.25">
      <c r="B375" s="11">
        <v>43099</v>
      </c>
      <c r="C375" s="172" t="s">
        <v>444</v>
      </c>
      <c r="D375" s="121"/>
      <c r="E375" s="93"/>
      <c r="F375" s="130"/>
      <c r="G375" s="93"/>
      <c r="H375" s="93">
        <v>15000</v>
      </c>
      <c r="I375" s="93"/>
      <c r="J375" s="93"/>
      <c r="K375" s="60">
        <f t="shared" si="17"/>
        <v>-1517022.8200000003</v>
      </c>
      <c r="L375" s="237">
        <v>18.88</v>
      </c>
      <c r="M375" s="19">
        <f t="shared" si="15"/>
        <v>794.49152542372883</v>
      </c>
      <c r="N375" s="19">
        <f t="shared" si="16"/>
        <v>0</v>
      </c>
    </row>
    <row r="376" spans="2:14" s="123" customFormat="1" x14ac:dyDescent="0.25">
      <c r="B376" s="11">
        <v>43099</v>
      </c>
      <c r="C376" s="172" t="s">
        <v>653</v>
      </c>
      <c r="D376" s="121"/>
      <c r="E376" s="93"/>
      <c r="F376" s="130"/>
      <c r="G376" s="93">
        <v>80000</v>
      </c>
      <c r="H376" s="93"/>
      <c r="I376" s="93"/>
      <c r="J376" s="93"/>
      <c r="K376" s="60">
        <f t="shared" si="17"/>
        <v>-1597022.8200000003</v>
      </c>
      <c r="L376" s="237">
        <v>18.88</v>
      </c>
      <c r="M376" s="19">
        <f t="shared" si="15"/>
        <v>4237.2881355932204</v>
      </c>
      <c r="N376" s="19">
        <f t="shared" si="16"/>
        <v>0</v>
      </c>
    </row>
    <row r="377" spans="2:14" s="123" customFormat="1" x14ac:dyDescent="0.25">
      <c r="B377" s="11">
        <v>43099</v>
      </c>
      <c r="C377" s="172" t="s">
        <v>351</v>
      </c>
      <c r="D377" s="121"/>
      <c r="E377" s="93"/>
      <c r="F377" s="130"/>
      <c r="G377" s="93"/>
      <c r="H377" s="93">
        <v>5000</v>
      </c>
      <c r="I377" s="93"/>
      <c r="J377" s="93"/>
      <c r="K377" s="60">
        <f t="shared" si="17"/>
        <v>-1602022.8200000003</v>
      </c>
      <c r="L377" s="237">
        <v>18.88</v>
      </c>
      <c r="M377" s="19">
        <f t="shared" si="15"/>
        <v>264.83050847457628</v>
      </c>
      <c r="N377" s="19">
        <f t="shared" si="16"/>
        <v>0</v>
      </c>
    </row>
    <row r="378" spans="2:14" s="123" customFormat="1" x14ac:dyDescent="0.25">
      <c r="B378" s="11">
        <v>43106</v>
      </c>
      <c r="C378" s="5" t="s">
        <v>36</v>
      </c>
      <c r="D378" s="121"/>
      <c r="E378" s="93"/>
      <c r="F378" s="130"/>
      <c r="G378" s="93">
        <v>12446</v>
      </c>
      <c r="H378" s="93"/>
      <c r="I378" s="93"/>
      <c r="J378" s="93"/>
      <c r="K378" s="60">
        <f t="shared" si="17"/>
        <v>-1614468.8200000003</v>
      </c>
      <c r="L378" s="237">
        <v>19.05</v>
      </c>
      <c r="M378" s="19">
        <f t="shared" si="15"/>
        <v>653.33333333333326</v>
      </c>
      <c r="N378" s="19">
        <f t="shared" si="16"/>
        <v>0</v>
      </c>
    </row>
    <row r="379" spans="2:14" s="123" customFormat="1" x14ac:dyDescent="0.25">
      <c r="B379" s="11">
        <v>43106</v>
      </c>
      <c r="C379" s="5" t="s">
        <v>455</v>
      </c>
      <c r="D379" s="121"/>
      <c r="E379" s="93"/>
      <c r="F379" s="130"/>
      <c r="G379" s="93"/>
      <c r="H379" s="93">
        <v>15000</v>
      </c>
      <c r="I379" s="93"/>
      <c r="J379" s="93"/>
      <c r="K379" s="60">
        <f t="shared" si="17"/>
        <v>-1629468.8200000003</v>
      </c>
      <c r="L379" s="237">
        <v>19.05</v>
      </c>
      <c r="M379" s="19">
        <f t="shared" si="15"/>
        <v>787.40157480314963</v>
      </c>
      <c r="N379" s="19">
        <f t="shared" si="16"/>
        <v>0</v>
      </c>
    </row>
    <row r="380" spans="2:14" s="123" customFormat="1" x14ac:dyDescent="0.25">
      <c r="B380" s="11">
        <v>43106</v>
      </c>
      <c r="C380" s="5" t="s">
        <v>660</v>
      </c>
      <c r="D380" s="121"/>
      <c r="E380" s="93"/>
      <c r="F380" s="130"/>
      <c r="G380" s="93"/>
      <c r="H380" s="93">
        <v>45000</v>
      </c>
      <c r="I380" s="93"/>
      <c r="J380" s="93"/>
      <c r="K380" s="60">
        <f t="shared" si="17"/>
        <v>-1674468.8200000003</v>
      </c>
      <c r="L380" s="237">
        <v>19.05</v>
      </c>
      <c r="M380" s="19">
        <f t="shared" si="15"/>
        <v>2362.2047244094488</v>
      </c>
      <c r="N380" s="19">
        <f t="shared" si="16"/>
        <v>0</v>
      </c>
    </row>
    <row r="381" spans="2:14" s="123" customFormat="1" x14ac:dyDescent="0.25">
      <c r="B381" s="11">
        <v>43106</v>
      </c>
      <c r="C381" s="5" t="s">
        <v>427</v>
      </c>
      <c r="D381" s="121"/>
      <c r="E381" s="93"/>
      <c r="F381" s="130"/>
      <c r="G381" s="93"/>
      <c r="H381" s="93">
        <v>15000</v>
      </c>
      <c r="I381" s="93"/>
      <c r="J381" s="93"/>
      <c r="K381" s="60">
        <f t="shared" si="17"/>
        <v>-1689468.8200000003</v>
      </c>
      <c r="L381" s="237">
        <v>19.05</v>
      </c>
      <c r="M381" s="19">
        <f t="shared" si="15"/>
        <v>787.40157480314963</v>
      </c>
      <c r="N381" s="19">
        <f t="shared" si="16"/>
        <v>0</v>
      </c>
    </row>
    <row r="382" spans="2:14" s="123" customFormat="1" x14ac:dyDescent="0.25">
      <c r="B382" s="11">
        <v>43106</v>
      </c>
      <c r="C382" s="5" t="s">
        <v>579</v>
      </c>
      <c r="D382" s="121"/>
      <c r="E382" s="93"/>
      <c r="F382" s="130"/>
      <c r="G382" s="93"/>
      <c r="H382" s="93">
        <v>10000</v>
      </c>
      <c r="I382" s="93"/>
      <c r="J382" s="93"/>
      <c r="K382" s="60">
        <f t="shared" si="17"/>
        <v>-1699468.8200000003</v>
      </c>
      <c r="L382" s="237">
        <v>19.05</v>
      </c>
      <c r="M382" s="19">
        <f t="shared" si="15"/>
        <v>524.93438320209975</v>
      </c>
      <c r="N382" s="19">
        <f t="shared" si="16"/>
        <v>0</v>
      </c>
    </row>
    <row r="383" spans="2:14" s="123" customFormat="1" x14ac:dyDescent="0.25">
      <c r="B383" s="11">
        <v>43106</v>
      </c>
      <c r="C383" s="5" t="s">
        <v>456</v>
      </c>
      <c r="D383" s="121"/>
      <c r="E383" s="93"/>
      <c r="F383" s="130"/>
      <c r="G383" s="93"/>
      <c r="H383" s="93">
        <v>15000</v>
      </c>
      <c r="I383" s="93"/>
      <c r="J383" s="93"/>
      <c r="K383" s="60">
        <f t="shared" si="17"/>
        <v>-1714468.8200000003</v>
      </c>
      <c r="L383" s="237">
        <v>19.05</v>
      </c>
      <c r="M383" s="19">
        <f t="shared" si="15"/>
        <v>787.40157480314963</v>
      </c>
      <c r="N383" s="19">
        <f t="shared" si="16"/>
        <v>0</v>
      </c>
    </row>
    <row r="384" spans="2:14" s="123" customFormat="1" x14ac:dyDescent="0.25">
      <c r="B384" s="11">
        <v>43106</v>
      </c>
      <c r="C384" s="5" t="s">
        <v>661</v>
      </c>
      <c r="D384" s="121"/>
      <c r="E384" s="93"/>
      <c r="F384" s="130"/>
      <c r="G384" s="93">
        <v>200000</v>
      </c>
      <c r="H384" s="93"/>
      <c r="I384" s="93"/>
      <c r="J384" s="93"/>
      <c r="K384" s="60">
        <f t="shared" si="17"/>
        <v>-1914468.8200000003</v>
      </c>
      <c r="L384" s="237">
        <v>19.05</v>
      </c>
      <c r="M384" s="19">
        <f t="shared" si="15"/>
        <v>10498.687664041994</v>
      </c>
      <c r="N384" s="19">
        <f t="shared" si="16"/>
        <v>0</v>
      </c>
    </row>
    <row r="385" spans="2:14" s="123" customFormat="1" x14ac:dyDescent="0.25">
      <c r="B385" s="11">
        <v>43113</v>
      </c>
      <c r="C385" s="5" t="s">
        <v>695</v>
      </c>
      <c r="D385" s="121"/>
      <c r="E385" s="93"/>
      <c r="F385" s="130"/>
      <c r="G385" s="93">
        <v>150000</v>
      </c>
      <c r="H385" s="93"/>
      <c r="I385" s="93"/>
      <c r="J385" s="93"/>
      <c r="K385" s="60">
        <f t="shared" si="17"/>
        <v>-2064468.8200000003</v>
      </c>
      <c r="L385" s="237">
        <v>19.14</v>
      </c>
      <c r="M385" s="19">
        <f t="shared" si="15"/>
        <v>7836.9905956112852</v>
      </c>
      <c r="N385" s="19">
        <f t="shared" si="16"/>
        <v>0</v>
      </c>
    </row>
    <row r="386" spans="2:14" s="123" customFormat="1" x14ac:dyDescent="0.25">
      <c r="B386" s="11">
        <v>43113</v>
      </c>
      <c r="C386" s="5" t="s">
        <v>696</v>
      </c>
      <c r="D386" s="121"/>
      <c r="E386" s="93"/>
      <c r="F386" s="130"/>
      <c r="G386" s="93">
        <v>3400</v>
      </c>
      <c r="H386" s="93"/>
      <c r="I386" s="93"/>
      <c r="J386" s="93"/>
      <c r="K386" s="60">
        <f t="shared" si="17"/>
        <v>-2067868.8200000003</v>
      </c>
      <c r="L386" s="237">
        <v>19.14</v>
      </c>
      <c r="M386" s="19">
        <f t="shared" si="15"/>
        <v>177.63845350052247</v>
      </c>
      <c r="N386" s="19">
        <f t="shared" si="16"/>
        <v>0</v>
      </c>
    </row>
    <row r="387" spans="2:14" s="123" customFormat="1" x14ac:dyDescent="0.25">
      <c r="B387" s="11">
        <v>43113</v>
      </c>
      <c r="C387" s="5" t="s">
        <v>188</v>
      </c>
      <c r="D387" s="121"/>
      <c r="E387" s="93"/>
      <c r="F387" s="130"/>
      <c r="G387" s="93"/>
      <c r="H387" s="93">
        <v>60000</v>
      </c>
      <c r="I387" s="93"/>
      <c r="J387" s="93"/>
      <c r="K387" s="60">
        <f t="shared" si="17"/>
        <v>-2127868.8200000003</v>
      </c>
      <c r="L387" s="237">
        <v>19.14</v>
      </c>
      <c r="M387" s="19">
        <f t="shared" si="15"/>
        <v>3134.7962382445139</v>
      </c>
      <c r="N387" s="19">
        <f t="shared" si="16"/>
        <v>0</v>
      </c>
    </row>
    <row r="388" spans="2:14" s="123" customFormat="1" x14ac:dyDescent="0.25">
      <c r="B388" s="11">
        <v>43113</v>
      </c>
      <c r="C388" s="5" t="s">
        <v>455</v>
      </c>
      <c r="D388" s="121"/>
      <c r="E388" s="93"/>
      <c r="F388" s="130"/>
      <c r="G388" s="93"/>
      <c r="H388" s="93">
        <v>15000</v>
      </c>
      <c r="I388" s="93"/>
      <c r="J388" s="93"/>
      <c r="K388" s="60">
        <f t="shared" si="17"/>
        <v>-2142868.8200000003</v>
      </c>
      <c r="L388" s="237">
        <v>19.14</v>
      </c>
      <c r="M388" s="19">
        <f t="shared" si="15"/>
        <v>783.69905956112848</v>
      </c>
      <c r="N388" s="19">
        <f t="shared" si="16"/>
        <v>0</v>
      </c>
    </row>
    <row r="389" spans="2:14" s="123" customFormat="1" x14ac:dyDescent="0.25">
      <c r="B389" s="11">
        <v>43113</v>
      </c>
      <c r="C389" s="5" t="s">
        <v>427</v>
      </c>
      <c r="D389" s="121"/>
      <c r="E389" s="93"/>
      <c r="F389" s="130"/>
      <c r="G389" s="93"/>
      <c r="H389" s="93">
        <v>15000</v>
      </c>
      <c r="I389" s="93"/>
      <c r="J389" s="93"/>
      <c r="K389" s="60">
        <f t="shared" si="17"/>
        <v>-2157868.8200000003</v>
      </c>
      <c r="L389" s="237">
        <v>19.14</v>
      </c>
      <c r="M389" s="19">
        <f t="shared" si="15"/>
        <v>783.69905956112848</v>
      </c>
      <c r="N389" s="19">
        <f t="shared" si="16"/>
        <v>0</v>
      </c>
    </row>
    <row r="390" spans="2:14" s="123" customFormat="1" x14ac:dyDescent="0.25">
      <c r="B390" s="11">
        <v>43113</v>
      </c>
      <c r="C390" s="5" t="s">
        <v>544</v>
      </c>
      <c r="D390" s="121"/>
      <c r="E390" s="93"/>
      <c r="F390" s="130"/>
      <c r="G390" s="93"/>
      <c r="H390" s="93">
        <v>15000</v>
      </c>
      <c r="I390" s="93"/>
      <c r="J390" s="93"/>
      <c r="K390" s="60">
        <f t="shared" si="17"/>
        <v>-2172868.8200000003</v>
      </c>
      <c r="L390" s="237">
        <v>19.14</v>
      </c>
      <c r="M390" s="19">
        <f t="shared" ref="M390:M453" si="18">(G390+H390+I390)/L390</f>
        <v>783.69905956112848</v>
      </c>
      <c r="N390" s="19">
        <f t="shared" ref="N390:N453" si="19">+J390/L390</f>
        <v>0</v>
      </c>
    </row>
    <row r="391" spans="2:14" s="123" customFormat="1" x14ac:dyDescent="0.25">
      <c r="B391" s="11">
        <v>43113</v>
      </c>
      <c r="C391" s="5" t="s">
        <v>629</v>
      </c>
      <c r="D391" s="121"/>
      <c r="E391" s="93"/>
      <c r="F391" s="130"/>
      <c r="G391" s="93"/>
      <c r="H391" s="93">
        <v>15000</v>
      </c>
      <c r="I391" s="93"/>
      <c r="J391" s="93"/>
      <c r="K391" s="60">
        <f t="shared" si="17"/>
        <v>-2187868.8200000003</v>
      </c>
      <c r="L391" s="237">
        <v>19.14</v>
      </c>
      <c r="M391" s="19">
        <f t="shared" si="18"/>
        <v>783.69905956112848</v>
      </c>
      <c r="N391" s="19">
        <f t="shared" si="19"/>
        <v>0</v>
      </c>
    </row>
    <row r="392" spans="2:14" s="123" customFormat="1" x14ac:dyDescent="0.25">
      <c r="B392" s="11">
        <v>43120</v>
      </c>
      <c r="C392" s="5" t="s">
        <v>703</v>
      </c>
      <c r="D392" s="121"/>
      <c r="E392" s="93"/>
      <c r="F392" s="130"/>
      <c r="G392" s="93">
        <v>50000</v>
      </c>
      <c r="H392" s="93"/>
      <c r="I392" s="93"/>
      <c r="J392" s="93"/>
      <c r="K392" s="60">
        <f t="shared" si="17"/>
        <v>-2237868.8200000003</v>
      </c>
      <c r="L392" s="237">
        <v>19.29</v>
      </c>
      <c r="M392" s="19">
        <f t="shared" si="18"/>
        <v>2592.0165889061691</v>
      </c>
      <c r="N392" s="19">
        <f t="shared" si="19"/>
        <v>0</v>
      </c>
    </row>
    <row r="393" spans="2:14" s="123" customFormat="1" x14ac:dyDescent="0.25">
      <c r="B393" s="11">
        <v>43120</v>
      </c>
      <c r="C393" s="5" t="s">
        <v>704</v>
      </c>
      <c r="D393" s="121"/>
      <c r="E393" s="93"/>
      <c r="F393" s="130"/>
      <c r="G393" s="93"/>
      <c r="H393" s="93">
        <v>10000</v>
      </c>
      <c r="I393" s="93"/>
      <c r="J393" s="93"/>
      <c r="K393" s="60">
        <f t="shared" si="17"/>
        <v>-2247868.8200000003</v>
      </c>
      <c r="L393" s="237">
        <v>19.29</v>
      </c>
      <c r="M393" s="19">
        <f t="shared" si="18"/>
        <v>518.4033177812338</v>
      </c>
      <c r="N393" s="19">
        <f t="shared" si="19"/>
        <v>0</v>
      </c>
    </row>
    <row r="394" spans="2:14" s="123" customFormat="1" x14ac:dyDescent="0.25">
      <c r="B394" s="11">
        <v>43120</v>
      </c>
      <c r="C394" s="5" t="s">
        <v>34</v>
      </c>
      <c r="D394" s="121"/>
      <c r="E394" s="93"/>
      <c r="F394" s="130"/>
      <c r="G394" s="93"/>
      <c r="H394" s="93"/>
      <c r="I394" s="93">
        <v>6200</v>
      </c>
      <c r="J394" s="93"/>
      <c r="K394" s="60">
        <f t="shared" si="17"/>
        <v>-2254068.8200000003</v>
      </c>
      <c r="L394" s="237">
        <v>19.29</v>
      </c>
      <c r="M394" s="19">
        <f t="shared" si="18"/>
        <v>321.41005702436496</v>
      </c>
      <c r="N394" s="19">
        <f t="shared" si="19"/>
        <v>0</v>
      </c>
    </row>
    <row r="395" spans="2:14" s="123" customFormat="1" x14ac:dyDescent="0.25">
      <c r="B395" s="11">
        <v>43120</v>
      </c>
      <c r="C395" s="5" t="s">
        <v>227</v>
      </c>
      <c r="D395" s="121"/>
      <c r="E395" s="93"/>
      <c r="F395" s="130"/>
      <c r="G395" s="93">
        <v>35200</v>
      </c>
      <c r="H395" s="93"/>
      <c r="I395" s="93"/>
      <c r="J395" s="93"/>
      <c r="K395" s="60">
        <f t="shared" si="17"/>
        <v>-2289268.8200000003</v>
      </c>
      <c r="L395" s="237">
        <v>19.29</v>
      </c>
      <c r="M395" s="19">
        <f t="shared" si="18"/>
        <v>1824.7796785899432</v>
      </c>
      <c r="N395" s="19">
        <f t="shared" si="19"/>
        <v>0</v>
      </c>
    </row>
    <row r="396" spans="2:14" s="123" customFormat="1" x14ac:dyDescent="0.25">
      <c r="B396" s="11">
        <v>43120</v>
      </c>
      <c r="C396" s="5" t="s">
        <v>339</v>
      </c>
      <c r="D396" s="121"/>
      <c r="E396" s="93"/>
      <c r="F396" s="130"/>
      <c r="G396" s="93"/>
      <c r="H396" s="93">
        <v>15000</v>
      </c>
      <c r="I396" s="93"/>
      <c r="J396" s="93"/>
      <c r="K396" s="60">
        <f t="shared" si="17"/>
        <v>-2304268.8200000003</v>
      </c>
      <c r="L396" s="237">
        <v>19.29</v>
      </c>
      <c r="M396" s="19">
        <f t="shared" si="18"/>
        <v>777.60497667185075</v>
      </c>
      <c r="N396" s="19">
        <f t="shared" si="19"/>
        <v>0</v>
      </c>
    </row>
    <row r="397" spans="2:14" s="123" customFormat="1" x14ac:dyDescent="0.25">
      <c r="B397" s="11">
        <v>43120</v>
      </c>
      <c r="C397" s="5" t="s">
        <v>444</v>
      </c>
      <c r="D397" s="121"/>
      <c r="E397" s="93"/>
      <c r="F397" s="130"/>
      <c r="G397" s="93"/>
      <c r="H397" s="93">
        <v>15000</v>
      </c>
      <c r="I397" s="93"/>
      <c r="J397" s="93"/>
      <c r="K397" s="60">
        <f t="shared" si="17"/>
        <v>-2319268.8200000003</v>
      </c>
      <c r="L397" s="237">
        <v>19.29</v>
      </c>
      <c r="M397" s="19">
        <f t="shared" si="18"/>
        <v>777.60497667185075</v>
      </c>
      <c r="N397" s="19">
        <f t="shared" si="19"/>
        <v>0</v>
      </c>
    </row>
    <row r="398" spans="2:14" s="123" customFormat="1" x14ac:dyDescent="0.25">
      <c r="B398" s="11">
        <v>43120</v>
      </c>
      <c r="C398" s="5" t="s">
        <v>427</v>
      </c>
      <c r="D398" s="121"/>
      <c r="E398" s="93"/>
      <c r="F398" s="130"/>
      <c r="G398" s="93"/>
      <c r="H398" s="93">
        <v>15000</v>
      </c>
      <c r="I398" s="93"/>
      <c r="J398" s="93"/>
      <c r="K398" s="60">
        <f t="shared" si="17"/>
        <v>-2334268.8200000003</v>
      </c>
      <c r="L398" s="237">
        <v>19.29</v>
      </c>
      <c r="M398" s="19">
        <f t="shared" si="18"/>
        <v>777.60497667185075</v>
      </c>
      <c r="N398" s="19">
        <f t="shared" si="19"/>
        <v>0</v>
      </c>
    </row>
    <row r="399" spans="2:14" s="123" customFormat="1" x14ac:dyDescent="0.25">
      <c r="B399" s="11">
        <v>43120</v>
      </c>
      <c r="C399" s="5" t="s">
        <v>629</v>
      </c>
      <c r="D399" s="121"/>
      <c r="E399" s="93"/>
      <c r="F399" s="130"/>
      <c r="G399" s="93"/>
      <c r="H399" s="93">
        <v>15000</v>
      </c>
      <c r="I399" s="93"/>
      <c r="J399" s="93"/>
      <c r="K399" s="60">
        <f t="shared" si="17"/>
        <v>-2349268.8200000003</v>
      </c>
      <c r="L399" s="237">
        <v>19.29</v>
      </c>
      <c r="M399" s="19">
        <f t="shared" si="18"/>
        <v>777.60497667185075</v>
      </c>
      <c r="N399" s="19">
        <f t="shared" si="19"/>
        <v>0</v>
      </c>
    </row>
    <row r="400" spans="2:14" s="123" customFormat="1" x14ac:dyDescent="0.25">
      <c r="B400" s="11">
        <v>43120</v>
      </c>
      <c r="C400" s="5" t="s">
        <v>188</v>
      </c>
      <c r="D400" s="121"/>
      <c r="E400" s="93"/>
      <c r="F400" s="130"/>
      <c r="G400" s="93"/>
      <c r="H400" s="93">
        <v>60000</v>
      </c>
      <c r="I400" s="93"/>
      <c r="J400" s="93"/>
      <c r="K400" s="60">
        <f t="shared" si="17"/>
        <v>-2409268.8200000003</v>
      </c>
      <c r="L400" s="237">
        <v>19.29</v>
      </c>
      <c r="M400" s="19">
        <f t="shared" si="18"/>
        <v>3110.419906687403</v>
      </c>
      <c r="N400" s="19">
        <f t="shared" si="19"/>
        <v>0</v>
      </c>
    </row>
    <row r="401" spans="2:14" s="123" customFormat="1" x14ac:dyDescent="0.25">
      <c r="B401" s="11">
        <v>43120</v>
      </c>
      <c r="C401" s="5" t="s">
        <v>351</v>
      </c>
      <c r="D401" s="121"/>
      <c r="E401" s="93"/>
      <c r="F401" s="130"/>
      <c r="G401" s="93"/>
      <c r="H401" s="93">
        <v>10000</v>
      </c>
      <c r="I401" s="93"/>
      <c r="J401" s="93"/>
      <c r="K401" s="60">
        <f t="shared" si="17"/>
        <v>-2419268.8200000003</v>
      </c>
      <c r="L401" s="237">
        <v>19.29</v>
      </c>
      <c r="M401" s="19">
        <f t="shared" si="18"/>
        <v>518.4033177812338</v>
      </c>
      <c r="N401" s="19">
        <f t="shared" si="19"/>
        <v>0</v>
      </c>
    </row>
    <row r="402" spans="2:14" s="123" customFormat="1" x14ac:dyDescent="0.25">
      <c r="B402" s="11">
        <v>43120</v>
      </c>
      <c r="C402" s="5" t="s">
        <v>211</v>
      </c>
      <c r="D402" s="121"/>
      <c r="E402" s="93"/>
      <c r="F402" s="130"/>
      <c r="G402" s="93"/>
      <c r="H402" s="93">
        <v>20000</v>
      </c>
      <c r="I402" s="93"/>
      <c r="J402" s="93"/>
      <c r="K402" s="60">
        <f t="shared" si="17"/>
        <v>-2439268.8200000003</v>
      </c>
      <c r="L402" s="237">
        <v>19.29</v>
      </c>
      <c r="M402" s="19">
        <f t="shared" si="18"/>
        <v>1036.8066355624676</v>
      </c>
      <c r="N402" s="19">
        <f t="shared" si="19"/>
        <v>0</v>
      </c>
    </row>
    <row r="403" spans="2:14" s="123" customFormat="1" x14ac:dyDescent="0.25">
      <c r="B403" s="11">
        <v>43130</v>
      </c>
      <c r="C403" s="5" t="s">
        <v>712</v>
      </c>
      <c r="D403" s="121"/>
      <c r="E403" s="93"/>
      <c r="F403" s="130"/>
      <c r="G403" s="93"/>
      <c r="H403" s="93"/>
      <c r="I403" s="93"/>
      <c r="J403" s="93">
        <v>5000</v>
      </c>
      <c r="K403" s="60">
        <f t="shared" si="17"/>
        <v>-2444268.8200000003</v>
      </c>
      <c r="L403" s="237">
        <v>19.63</v>
      </c>
      <c r="M403" s="19">
        <f t="shared" si="18"/>
        <v>0</v>
      </c>
      <c r="N403" s="19">
        <f t="shared" si="19"/>
        <v>254.71217524197658</v>
      </c>
    </row>
    <row r="404" spans="2:14" s="123" customFormat="1" x14ac:dyDescent="0.25">
      <c r="B404" s="11">
        <v>43130</v>
      </c>
      <c r="C404" s="5" t="s">
        <v>229</v>
      </c>
      <c r="D404" s="121"/>
      <c r="E404" s="93"/>
      <c r="F404" s="130"/>
      <c r="G404" s="93"/>
      <c r="H404" s="93"/>
      <c r="I404" s="93">
        <v>800</v>
      </c>
      <c r="J404" s="93"/>
      <c r="K404" s="60">
        <f t="shared" si="17"/>
        <v>-2445068.8200000003</v>
      </c>
      <c r="L404" s="237">
        <v>19.63</v>
      </c>
      <c r="M404" s="19">
        <f t="shared" si="18"/>
        <v>40.753948038716253</v>
      </c>
      <c r="N404" s="19">
        <f t="shared" si="19"/>
        <v>0</v>
      </c>
    </row>
    <row r="405" spans="2:14" s="123" customFormat="1" x14ac:dyDescent="0.25">
      <c r="B405" s="11">
        <v>43130</v>
      </c>
      <c r="C405" s="5" t="s">
        <v>713</v>
      </c>
      <c r="D405" s="121"/>
      <c r="E405" s="93"/>
      <c r="F405" s="130"/>
      <c r="G405" s="93"/>
      <c r="H405" s="93">
        <v>20000</v>
      </c>
      <c r="I405" s="93"/>
      <c r="J405" s="93"/>
      <c r="K405" s="60">
        <f t="shared" si="17"/>
        <v>-2465068.8200000003</v>
      </c>
      <c r="L405" s="237">
        <v>19.63</v>
      </c>
      <c r="M405" s="19">
        <f t="shared" si="18"/>
        <v>1018.8487009679063</v>
      </c>
      <c r="N405" s="19">
        <f t="shared" si="19"/>
        <v>0</v>
      </c>
    </row>
    <row r="406" spans="2:14" s="123" customFormat="1" x14ac:dyDescent="0.25">
      <c r="B406" s="11">
        <v>43130</v>
      </c>
      <c r="C406" s="5" t="s">
        <v>188</v>
      </c>
      <c r="D406" s="121"/>
      <c r="E406" s="93"/>
      <c r="F406" s="130"/>
      <c r="G406" s="93"/>
      <c r="H406" s="93">
        <v>60000</v>
      </c>
      <c r="I406" s="93"/>
      <c r="J406" s="93"/>
      <c r="K406" s="60">
        <f t="shared" si="17"/>
        <v>-2525068.8200000003</v>
      </c>
      <c r="L406" s="237">
        <v>19.63</v>
      </c>
      <c r="M406" s="19">
        <f t="shared" si="18"/>
        <v>3056.5461029037187</v>
      </c>
      <c r="N406" s="19">
        <f t="shared" si="19"/>
        <v>0</v>
      </c>
    </row>
    <row r="407" spans="2:14" s="123" customFormat="1" x14ac:dyDescent="0.25">
      <c r="B407" s="11">
        <v>43130</v>
      </c>
      <c r="C407" s="5" t="s">
        <v>427</v>
      </c>
      <c r="D407" s="121"/>
      <c r="E407" s="93"/>
      <c r="F407" s="130"/>
      <c r="G407" s="93"/>
      <c r="H407" s="93">
        <v>15000</v>
      </c>
      <c r="I407" s="93"/>
      <c r="J407" s="93"/>
      <c r="K407" s="60">
        <f t="shared" si="17"/>
        <v>-2540068.8200000003</v>
      </c>
      <c r="L407" s="237">
        <v>19.63</v>
      </c>
      <c r="M407" s="19">
        <f t="shared" si="18"/>
        <v>764.13652572592969</v>
      </c>
      <c r="N407" s="19">
        <f t="shared" si="19"/>
        <v>0</v>
      </c>
    </row>
    <row r="408" spans="2:14" s="123" customFormat="1" x14ac:dyDescent="0.25">
      <c r="B408" s="11">
        <v>43130</v>
      </c>
      <c r="C408" s="5" t="s">
        <v>606</v>
      </c>
      <c r="D408" s="121"/>
      <c r="E408" s="93"/>
      <c r="F408" s="130"/>
      <c r="G408" s="93"/>
      <c r="H408" s="93">
        <v>20000</v>
      </c>
      <c r="I408" s="93"/>
      <c r="J408" s="93"/>
      <c r="K408" s="60">
        <f t="shared" si="17"/>
        <v>-2560068.8200000003</v>
      </c>
      <c r="L408" s="237">
        <v>19.63</v>
      </c>
      <c r="M408" s="19">
        <f t="shared" si="18"/>
        <v>1018.8487009679063</v>
      </c>
      <c r="N408" s="19">
        <f t="shared" si="19"/>
        <v>0</v>
      </c>
    </row>
    <row r="409" spans="2:14" s="123" customFormat="1" x14ac:dyDescent="0.25">
      <c r="B409" s="11">
        <v>43130</v>
      </c>
      <c r="C409" s="5" t="s">
        <v>351</v>
      </c>
      <c r="D409" s="121"/>
      <c r="E409" s="93"/>
      <c r="F409" s="130"/>
      <c r="G409" s="93"/>
      <c r="H409" s="93">
        <v>10000</v>
      </c>
      <c r="I409" s="93"/>
      <c r="J409" s="93"/>
      <c r="K409" s="60">
        <f t="shared" si="17"/>
        <v>-2570068.8200000003</v>
      </c>
      <c r="L409" s="237">
        <v>19.63</v>
      </c>
      <c r="M409" s="19">
        <f t="shared" si="18"/>
        <v>509.42435048395316</v>
      </c>
      <c r="N409" s="19">
        <f t="shared" si="19"/>
        <v>0</v>
      </c>
    </row>
    <row r="410" spans="2:14" s="123" customFormat="1" x14ac:dyDescent="0.25">
      <c r="B410" s="11">
        <v>43130</v>
      </c>
      <c r="C410" s="5" t="s">
        <v>714</v>
      </c>
      <c r="D410" s="121"/>
      <c r="E410" s="93"/>
      <c r="F410" s="130"/>
      <c r="G410" s="93"/>
      <c r="H410" s="93">
        <v>15000</v>
      </c>
      <c r="I410" s="93"/>
      <c r="J410" s="93"/>
      <c r="K410" s="60">
        <f t="shared" si="17"/>
        <v>-2585068.8200000003</v>
      </c>
      <c r="L410" s="237">
        <v>19.63</v>
      </c>
      <c r="M410" s="19">
        <f t="shared" si="18"/>
        <v>764.13652572592969</v>
      </c>
      <c r="N410" s="19">
        <f t="shared" si="19"/>
        <v>0</v>
      </c>
    </row>
    <row r="411" spans="2:14" s="123" customFormat="1" x14ac:dyDescent="0.25">
      <c r="B411" s="11">
        <v>43130</v>
      </c>
      <c r="C411" s="5" t="s">
        <v>695</v>
      </c>
      <c r="D411" s="121"/>
      <c r="E411" s="93"/>
      <c r="F411" s="130"/>
      <c r="G411" s="93">
        <v>162500</v>
      </c>
      <c r="H411" s="93"/>
      <c r="I411" s="93"/>
      <c r="J411" s="93"/>
      <c r="K411" s="60">
        <f t="shared" si="17"/>
        <v>-2747568.8200000003</v>
      </c>
      <c r="L411" s="237">
        <v>19.63</v>
      </c>
      <c r="M411" s="19">
        <f t="shared" si="18"/>
        <v>8278.1456953642391</v>
      </c>
      <c r="N411" s="19">
        <f t="shared" si="19"/>
        <v>0</v>
      </c>
    </row>
    <row r="412" spans="2:14" s="123" customFormat="1" x14ac:dyDescent="0.25">
      <c r="B412" s="11">
        <v>43130</v>
      </c>
      <c r="C412" s="5" t="s">
        <v>715</v>
      </c>
      <c r="D412" s="121"/>
      <c r="E412" s="93"/>
      <c r="F412" s="130"/>
      <c r="G412" s="93">
        <v>10000</v>
      </c>
      <c r="H412" s="93"/>
      <c r="I412" s="93"/>
      <c r="J412" s="93"/>
      <c r="K412" s="60">
        <f t="shared" si="17"/>
        <v>-2757568.8200000003</v>
      </c>
      <c r="L412" s="237">
        <v>19.63</v>
      </c>
      <c r="M412" s="19">
        <f t="shared" si="18"/>
        <v>509.42435048395316</v>
      </c>
      <c r="N412" s="19">
        <f t="shared" si="19"/>
        <v>0</v>
      </c>
    </row>
    <row r="413" spans="2:14" s="123" customFormat="1" x14ac:dyDescent="0.25">
      <c r="B413" s="11">
        <v>43130</v>
      </c>
      <c r="C413" s="5" t="s">
        <v>397</v>
      </c>
      <c r="D413" s="121"/>
      <c r="E413" s="93"/>
      <c r="F413" s="130"/>
      <c r="G413" s="93">
        <v>23680</v>
      </c>
      <c r="H413" s="93"/>
      <c r="I413" s="93"/>
      <c r="J413" s="93"/>
      <c r="K413" s="60">
        <f t="shared" si="17"/>
        <v>-2781248.8200000003</v>
      </c>
      <c r="L413" s="237">
        <v>19.63</v>
      </c>
      <c r="M413" s="19">
        <f t="shared" si="18"/>
        <v>1206.3168619460012</v>
      </c>
      <c r="N413" s="19">
        <f t="shared" si="19"/>
        <v>0</v>
      </c>
    </row>
    <row r="414" spans="2:14" s="123" customFormat="1" x14ac:dyDescent="0.25">
      <c r="B414" s="11">
        <v>43131</v>
      </c>
      <c r="C414" s="5" t="s">
        <v>252</v>
      </c>
      <c r="D414" s="121">
        <v>80000</v>
      </c>
      <c r="E414" s="93">
        <v>19.5</v>
      </c>
      <c r="F414" s="130">
        <f>+D414*E414</f>
        <v>1560000</v>
      </c>
      <c r="G414" s="93"/>
      <c r="H414" s="93"/>
      <c r="I414" s="93"/>
      <c r="J414" s="93"/>
      <c r="K414" s="60">
        <f t="shared" si="17"/>
        <v>-1221248.8200000003</v>
      </c>
      <c r="L414" s="237">
        <v>19.579999999999998</v>
      </c>
      <c r="M414" s="19">
        <f t="shared" si="18"/>
        <v>0</v>
      </c>
      <c r="N414" s="19">
        <f t="shared" si="19"/>
        <v>0</v>
      </c>
    </row>
    <row r="415" spans="2:14" s="123" customFormat="1" x14ac:dyDescent="0.25">
      <c r="B415" s="11">
        <v>43131</v>
      </c>
      <c r="C415" s="263" t="s">
        <v>726</v>
      </c>
      <c r="D415" s="121">
        <v>27706</v>
      </c>
      <c r="E415" s="93">
        <v>19.5</v>
      </c>
      <c r="F415" s="130">
        <v>543045</v>
      </c>
      <c r="G415" s="93"/>
      <c r="H415" s="93"/>
      <c r="I415" s="93"/>
      <c r="J415" s="93"/>
      <c r="K415" s="60">
        <f t="shared" si="17"/>
        <v>-678203.8200000003</v>
      </c>
      <c r="L415" s="237">
        <v>19.579999999999998</v>
      </c>
      <c r="M415" s="19">
        <f t="shared" si="18"/>
        <v>0</v>
      </c>
      <c r="N415" s="19">
        <f t="shared" si="19"/>
        <v>0</v>
      </c>
    </row>
    <row r="416" spans="2:14" s="123" customFormat="1" x14ac:dyDescent="0.25">
      <c r="B416" s="11">
        <v>43134</v>
      </c>
      <c r="C416" s="5" t="s">
        <v>729</v>
      </c>
      <c r="D416" s="121"/>
      <c r="E416" s="93"/>
      <c r="F416" s="130"/>
      <c r="G416" s="93">
        <v>46686</v>
      </c>
      <c r="H416" s="93"/>
      <c r="I416" s="93"/>
      <c r="J416" s="93"/>
      <c r="K416" s="60">
        <f t="shared" si="17"/>
        <v>-724889.8200000003</v>
      </c>
      <c r="L416" s="237">
        <v>19.579999999999998</v>
      </c>
      <c r="M416" s="19">
        <f t="shared" si="18"/>
        <v>2384.371807967314</v>
      </c>
      <c r="N416" s="19">
        <f t="shared" si="19"/>
        <v>0</v>
      </c>
    </row>
    <row r="417" spans="2:14" s="123" customFormat="1" x14ac:dyDescent="0.25">
      <c r="B417" s="11">
        <v>43134</v>
      </c>
      <c r="C417" s="5" t="s">
        <v>730</v>
      </c>
      <c r="D417" s="121"/>
      <c r="E417" s="93"/>
      <c r="F417" s="130"/>
      <c r="G417" s="93">
        <v>26115</v>
      </c>
      <c r="H417" s="93"/>
      <c r="I417" s="93"/>
      <c r="J417" s="93"/>
      <c r="K417" s="60">
        <f t="shared" si="17"/>
        <v>-751004.8200000003</v>
      </c>
      <c r="L417" s="237">
        <v>19.579999999999998</v>
      </c>
      <c r="M417" s="19">
        <f t="shared" si="18"/>
        <v>1333.7589376915221</v>
      </c>
      <c r="N417" s="19">
        <f t="shared" si="19"/>
        <v>0</v>
      </c>
    </row>
    <row r="418" spans="2:14" s="123" customFormat="1" x14ac:dyDescent="0.25">
      <c r="B418" s="11">
        <v>43134</v>
      </c>
      <c r="C418" s="5" t="s">
        <v>731</v>
      </c>
      <c r="D418" s="121"/>
      <c r="E418" s="93"/>
      <c r="F418" s="130"/>
      <c r="G418" s="93">
        <v>25725</v>
      </c>
      <c r="H418" s="93"/>
      <c r="I418" s="93"/>
      <c r="J418" s="93"/>
      <c r="K418" s="60">
        <f t="shared" si="17"/>
        <v>-776729.8200000003</v>
      </c>
      <c r="L418" s="237">
        <v>19.579999999999998</v>
      </c>
      <c r="M418" s="19">
        <f t="shared" si="18"/>
        <v>1313.8406537282942</v>
      </c>
      <c r="N418" s="19">
        <f t="shared" si="19"/>
        <v>0</v>
      </c>
    </row>
    <row r="419" spans="2:14" s="123" customFormat="1" x14ac:dyDescent="0.25">
      <c r="B419" s="11">
        <v>43134</v>
      </c>
      <c r="C419" s="5" t="s">
        <v>732</v>
      </c>
      <c r="D419" s="121"/>
      <c r="E419" s="93"/>
      <c r="F419" s="130"/>
      <c r="G419" s="93"/>
      <c r="H419" s="93"/>
      <c r="I419" s="93"/>
      <c r="J419" s="93">
        <v>6137</v>
      </c>
      <c r="K419" s="60">
        <f t="shared" si="17"/>
        <v>-782866.8200000003</v>
      </c>
      <c r="L419" s="237">
        <v>19.579999999999998</v>
      </c>
      <c r="M419" s="19">
        <f t="shared" si="18"/>
        <v>0</v>
      </c>
      <c r="N419" s="19">
        <f t="shared" si="19"/>
        <v>313.43207354443314</v>
      </c>
    </row>
    <row r="420" spans="2:14" s="123" customFormat="1" x14ac:dyDescent="0.25">
      <c r="B420" s="11">
        <v>43134</v>
      </c>
      <c r="C420" s="5" t="s">
        <v>733</v>
      </c>
      <c r="D420" s="121"/>
      <c r="E420" s="93"/>
      <c r="F420" s="130"/>
      <c r="G420" s="93"/>
      <c r="H420" s="93">
        <v>10000</v>
      </c>
      <c r="I420" s="93"/>
      <c r="J420" s="93"/>
      <c r="K420" s="60">
        <f t="shared" si="17"/>
        <v>-792866.8200000003</v>
      </c>
      <c r="L420" s="237">
        <v>19.579999999999998</v>
      </c>
      <c r="M420" s="19">
        <f t="shared" si="18"/>
        <v>510.72522982635348</v>
      </c>
      <c r="N420" s="19">
        <f t="shared" si="19"/>
        <v>0</v>
      </c>
    </row>
    <row r="421" spans="2:14" s="123" customFormat="1" x14ac:dyDescent="0.25">
      <c r="B421" s="11">
        <v>43134</v>
      </c>
      <c r="C421" s="5" t="s">
        <v>734</v>
      </c>
      <c r="D421" s="121"/>
      <c r="E421" s="93"/>
      <c r="F421" s="130"/>
      <c r="G421" s="93"/>
      <c r="H421" s="93">
        <v>10000</v>
      </c>
      <c r="I421" s="93"/>
      <c r="J421" s="93"/>
      <c r="K421" s="60">
        <f t="shared" si="17"/>
        <v>-802866.8200000003</v>
      </c>
      <c r="L421" s="237">
        <v>19.579999999999998</v>
      </c>
      <c r="M421" s="19">
        <f t="shared" si="18"/>
        <v>510.72522982635348</v>
      </c>
      <c r="N421" s="19">
        <f t="shared" si="19"/>
        <v>0</v>
      </c>
    </row>
    <row r="422" spans="2:14" s="123" customFormat="1" x14ac:dyDescent="0.25">
      <c r="B422" s="11">
        <v>43134</v>
      </c>
      <c r="C422" s="5" t="s">
        <v>455</v>
      </c>
      <c r="D422" s="121"/>
      <c r="E422" s="93"/>
      <c r="F422" s="130"/>
      <c r="G422" s="93"/>
      <c r="H422" s="93">
        <v>10000</v>
      </c>
      <c r="I422" s="93"/>
      <c r="J422" s="93"/>
      <c r="K422" s="60">
        <f t="shared" si="17"/>
        <v>-812866.8200000003</v>
      </c>
      <c r="L422" s="237">
        <v>19.579999999999998</v>
      </c>
      <c r="M422" s="19">
        <f t="shared" si="18"/>
        <v>510.72522982635348</v>
      </c>
      <c r="N422" s="19">
        <f t="shared" si="19"/>
        <v>0</v>
      </c>
    </row>
    <row r="423" spans="2:14" s="123" customFormat="1" x14ac:dyDescent="0.25">
      <c r="B423" s="11">
        <v>43134</v>
      </c>
      <c r="C423" s="5" t="s">
        <v>427</v>
      </c>
      <c r="D423" s="121"/>
      <c r="E423" s="93"/>
      <c r="F423" s="130"/>
      <c r="G423" s="93"/>
      <c r="H423" s="93">
        <v>15000</v>
      </c>
      <c r="I423" s="93"/>
      <c r="J423" s="93"/>
      <c r="K423" s="60">
        <f t="shared" si="17"/>
        <v>-827866.8200000003</v>
      </c>
      <c r="L423" s="237">
        <v>19.579999999999998</v>
      </c>
      <c r="M423" s="19">
        <f t="shared" si="18"/>
        <v>766.08784473953017</v>
      </c>
      <c r="N423" s="19">
        <f t="shared" si="19"/>
        <v>0</v>
      </c>
    </row>
    <row r="424" spans="2:14" s="123" customFormat="1" x14ac:dyDescent="0.25">
      <c r="B424" s="11">
        <v>43134</v>
      </c>
      <c r="C424" s="5" t="s">
        <v>629</v>
      </c>
      <c r="D424" s="121"/>
      <c r="E424" s="93"/>
      <c r="F424" s="130"/>
      <c r="G424" s="93"/>
      <c r="H424" s="93">
        <v>15000</v>
      </c>
      <c r="I424" s="93"/>
      <c r="J424" s="93"/>
      <c r="K424" s="60">
        <f t="shared" si="17"/>
        <v>-842866.8200000003</v>
      </c>
      <c r="L424" s="237">
        <v>19.579999999999998</v>
      </c>
      <c r="M424" s="19">
        <f t="shared" si="18"/>
        <v>766.08784473953017</v>
      </c>
      <c r="N424" s="19">
        <f t="shared" si="19"/>
        <v>0</v>
      </c>
    </row>
    <row r="425" spans="2:14" s="123" customFormat="1" x14ac:dyDescent="0.25">
      <c r="B425" s="11">
        <v>43134</v>
      </c>
      <c r="C425" s="5" t="s">
        <v>188</v>
      </c>
      <c r="D425" s="121"/>
      <c r="E425" s="93"/>
      <c r="F425" s="130"/>
      <c r="G425" s="93"/>
      <c r="H425" s="93">
        <v>60000</v>
      </c>
      <c r="I425" s="93"/>
      <c r="J425" s="93"/>
      <c r="K425" s="60">
        <f t="shared" si="17"/>
        <v>-902866.8200000003</v>
      </c>
      <c r="L425" s="237">
        <v>19.579999999999998</v>
      </c>
      <c r="M425" s="19">
        <f t="shared" si="18"/>
        <v>3064.3513789581207</v>
      </c>
      <c r="N425" s="19">
        <f t="shared" si="19"/>
        <v>0</v>
      </c>
    </row>
    <row r="426" spans="2:14" s="123" customFormat="1" x14ac:dyDescent="0.25">
      <c r="B426" s="11">
        <v>43134</v>
      </c>
      <c r="C426" s="5" t="s">
        <v>735</v>
      </c>
      <c r="D426" s="121"/>
      <c r="E426" s="93"/>
      <c r="F426" s="130"/>
      <c r="G426" s="93"/>
      <c r="H426" s="93">
        <v>5000</v>
      </c>
      <c r="I426" s="93"/>
      <c r="J426" s="93"/>
      <c r="K426" s="60">
        <f t="shared" si="17"/>
        <v>-907866.8200000003</v>
      </c>
      <c r="L426" s="237">
        <v>19.579999999999998</v>
      </c>
      <c r="M426" s="19">
        <f t="shared" si="18"/>
        <v>255.36261491317674</v>
      </c>
      <c r="N426" s="19">
        <f t="shared" si="19"/>
        <v>0</v>
      </c>
    </row>
    <row r="427" spans="2:14" s="123" customFormat="1" x14ac:dyDescent="0.25">
      <c r="B427" s="11">
        <v>43152</v>
      </c>
      <c r="C427" s="5" t="s">
        <v>750</v>
      </c>
      <c r="D427" s="121"/>
      <c r="E427" s="93"/>
      <c r="F427" s="130"/>
      <c r="G427" s="93">
        <v>26700</v>
      </c>
      <c r="H427" s="93"/>
      <c r="I427" s="93"/>
      <c r="J427" s="93"/>
      <c r="K427" s="60">
        <f t="shared" si="17"/>
        <v>-934566.8200000003</v>
      </c>
      <c r="L427" s="237">
        <v>19.75</v>
      </c>
      <c r="M427" s="19">
        <f t="shared" si="18"/>
        <v>1351.8987341772151</v>
      </c>
      <c r="N427" s="19">
        <f t="shared" si="19"/>
        <v>0</v>
      </c>
    </row>
    <row r="428" spans="2:14" s="123" customFormat="1" x14ac:dyDescent="0.25">
      <c r="B428" s="11">
        <v>43152</v>
      </c>
      <c r="C428" s="5" t="s">
        <v>751</v>
      </c>
      <c r="D428" s="121"/>
      <c r="E428" s="93"/>
      <c r="F428" s="130"/>
      <c r="G428" s="93"/>
      <c r="H428" s="93"/>
      <c r="I428" s="93">
        <v>3500</v>
      </c>
      <c r="J428" s="93"/>
      <c r="K428" s="60">
        <f t="shared" si="17"/>
        <v>-938066.8200000003</v>
      </c>
      <c r="L428" s="237">
        <v>19.75</v>
      </c>
      <c r="M428" s="19">
        <f t="shared" si="18"/>
        <v>177.21518987341773</v>
      </c>
      <c r="N428" s="19">
        <f t="shared" si="19"/>
        <v>0</v>
      </c>
    </row>
    <row r="429" spans="2:14" s="123" customFormat="1" x14ac:dyDescent="0.25">
      <c r="B429" s="11">
        <v>43152</v>
      </c>
      <c r="C429" s="5" t="s">
        <v>752</v>
      </c>
      <c r="D429" s="121"/>
      <c r="E429" s="93"/>
      <c r="F429" s="130"/>
      <c r="G429" s="93">
        <v>12600</v>
      </c>
      <c r="H429" s="93"/>
      <c r="I429" s="93"/>
      <c r="J429" s="93"/>
      <c r="K429" s="60">
        <f t="shared" si="17"/>
        <v>-950666.8200000003</v>
      </c>
      <c r="L429" s="237">
        <v>19.75</v>
      </c>
      <c r="M429" s="19">
        <f t="shared" si="18"/>
        <v>637.97468354430384</v>
      </c>
      <c r="N429" s="19">
        <f t="shared" si="19"/>
        <v>0</v>
      </c>
    </row>
    <row r="430" spans="2:14" s="123" customFormat="1" x14ac:dyDescent="0.25">
      <c r="B430" s="11">
        <v>43152</v>
      </c>
      <c r="C430" s="5" t="s">
        <v>753</v>
      </c>
      <c r="D430" s="121"/>
      <c r="E430" s="93"/>
      <c r="F430" s="130"/>
      <c r="G430" s="93"/>
      <c r="H430" s="93">
        <v>20000</v>
      </c>
      <c r="I430" s="93"/>
      <c r="J430" s="93"/>
      <c r="K430" s="60">
        <f t="shared" si="17"/>
        <v>-970666.8200000003</v>
      </c>
      <c r="L430" s="237">
        <v>19.75</v>
      </c>
      <c r="M430" s="19">
        <f t="shared" si="18"/>
        <v>1012.6582278481013</v>
      </c>
      <c r="N430" s="19">
        <f t="shared" si="19"/>
        <v>0</v>
      </c>
    </row>
    <row r="431" spans="2:14" s="123" customFormat="1" x14ac:dyDescent="0.25">
      <c r="B431" s="11">
        <v>43152</v>
      </c>
      <c r="C431" s="5" t="s">
        <v>754</v>
      </c>
      <c r="D431" s="121"/>
      <c r="E431" s="93"/>
      <c r="F431" s="130"/>
      <c r="G431" s="93"/>
      <c r="H431" s="93">
        <v>120000</v>
      </c>
      <c r="I431" s="93"/>
      <c r="J431" s="93"/>
      <c r="K431" s="60">
        <f t="shared" si="17"/>
        <v>-1090666.8200000003</v>
      </c>
      <c r="L431" s="237">
        <v>19.75</v>
      </c>
      <c r="M431" s="19">
        <f t="shared" si="18"/>
        <v>6075.9493670886077</v>
      </c>
      <c r="N431" s="19">
        <f t="shared" si="19"/>
        <v>0</v>
      </c>
    </row>
    <row r="432" spans="2:14" s="123" customFormat="1" x14ac:dyDescent="0.25">
      <c r="B432" s="11">
        <v>43152</v>
      </c>
      <c r="C432" s="5" t="s">
        <v>755</v>
      </c>
      <c r="D432" s="121"/>
      <c r="E432" s="93"/>
      <c r="F432" s="130"/>
      <c r="G432" s="93"/>
      <c r="H432" s="93">
        <v>30000</v>
      </c>
      <c r="I432" s="93"/>
      <c r="J432" s="93"/>
      <c r="K432" s="60">
        <f t="shared" si="17"/>
        <v>-1120666.8200000003</v>
      </c>
      <c r="L432" s="237">
        <v>19.75</v>
      </c>
      <c r="M432" s="19">
        <f t="shared" si="18"/>
        <v>1518.9873417721519</v>
      </c>
      <c r="N432" s="19">
        <f t="shared" si="19"/>
        <v>0</v>
      </c>
    </row>
    <row r="433" spans="2:14" s="123" customFormat="1" x14ac:dyDescent="0.25">
      <c r="B433" s="11">
        <v>43152</v>
      </c>
      <c r="C433" s="5" t="s">
        <v>756</v>
      </c>
      <c r="D433" s="121"/>
      <c r="E433" s="93"/>
      <c r="F433" s="130"/>
      <c r="G433" s="93"/>
      <c r="H433" s="93">
        <v>30000</v>
      </c>
      <c r="I433" s="93"/>
      <c r="J433" s="93"/>
      <c r="K433" s="60">
        <f t="shared" si="17"/>
        <v>-1150666.8200000003</v>
      </c>
      <c r="L433" s="237">
        <v>19.75</v>
      </c>
      <c r="M433" s="19">
        <f t="shared" si="18"/>
        <v>1518.9873417721519</v>
      </c>
      <c r="N433" s="19">
        <f t="shared" si="19"/>
        <v>0</v>
      </c>
    </row>
    <row r="434" spans="2:14" s="123" customFormat="1" x14ac:dyDescent="0.25">
      <c r="B434" s="11">
        <v>43152</v>
      </c>
      <c r="C434" s="5" t="s">
        <v>757</v>
      </c>
      <c r="D434" s="121"/>
      <c r="E434" s="93"/>
      <c r="F434" s="130"/>
      <c r="G434" s="93"/>
      <c r="H434" s="93">
        <v>20000</v>
      </c>
      <c r="I434" s="93"/>
      <c r="J434" s="93"/>
      <c r="K434" s="60">
        <f t="shared" si="17"/>
        <v>-1170666.8200000003</v>
      </c>
      <c r="L434" s="237">
        <v>19.75</v>
      </c>
      <c r="M434" s="19">
        <f t="shared" si="18"/>
        <v>1012.6582278481013</v>
      </c>
      <c r="N434" s="19">
        <f t="shared" si="19"/>
        <v>0</v>
      </c>
    </row>
    <row r="435" spans="2:14" s="123" customFormat="1" x14ac:dyDescent="0.25">
      <c r="B435" s="11">
        <v>43152</v>
      </c>
      <c r="C435" s="5" t="s">
        <v>758</v>
      </c>
      <c r="D435" s="121"/>
      <c r="E435" s="93"/>
      <c r="F435" s="130"/>
      <c r="G435" s="93"/>
      <c r="H435" s="93">
        <v>8000</v>
      </c>
      <c r="I435" s="93"/>
      <c r="J435" s="93"/>
      <c r="K435" s="60">
        <f t="shared" si="17"/>
        <v>-1178666.8200000003</v>
      </c>
      <c r="L435" s="237">
        <v>19.75</v>
      </c>
      <c r="M435" s="19">
        <f t="shared" si="18"/>
        <v>405.0632911392405</v>
      </c>
      <c r="N435" s="19">
        <f t="shared" si="19"/>
        <v>0</v>
      </c>
    </row>
    <row r="436" spans="2:14" s="123" customFormat="1" x14ac:dyDescent="0.25">
      <c r="B436" s="11">
        <v>43153</v>
      </c>
      <c r="C436" s="5" t="s">
        <v>768</v>
      </c>
      <c r="D436" s="121"/>
      <c r="E436" s="93"/>
      <c r="F436" s="130"/>
      <c r="G436" s="93"/>
      <c r="H436" s="93">
        <v>10000</v>
      </c>
      <c r="I436" s="93"/>
      <c r="J436" s="93"/>
      <c r="K436" s="60">
        <f t="shared" si="17"/>
        <v>-1188666.8200000003</v>
      </c>
      <c r="L436" s="237">
        <v>19.829999999999998</v>
      </c>
      <c r="M436" s="19">
        <f t="shared" si="18"/>
        <v>504.28643469490675</v>
      </c>
      <c r="N436" s="19">
        <f t="shared" si="19"/>
        <v>0</v>
      </c>
    </row>
    <row r="437" spans="2:14" s="123" customFormat="1" x14ac:dyDescent="0.25">
      <c r="B437" s="11">
        <v>43153</v>
      </c>
      <c r="C437" s="5" t="s">
        <v>769</v>
      </c>
      <c r="D437" s="121"/>
      <c r="E437" s="93"/>
      <c r="F437" s="130"/>
      <c r="G437" s="93">
        <v>7000</v>
      </c>
      <c r="H437" s="93"/>
      <c r="I437" s="93"/>
      <c r="J437" s="93"/>
      <c r="K437" s="60">
        <f t="shared" si="17"/>
        <v>-1195666.8200000003</v>
      </c>
      <c r="L437" s="237">
        <v>19.829999999999998</v>
      </c>
      <c r="M437" s="19">
        <f t="shared" si="18"/>
        <v>353.0005042864347</v>
      </c>
      <c r="N437" s="19">
        <f t="shared" si="19"/>
        <v>0</v>
      </c>
    </row>
    <row r="438" spans="2:14" s="123" customFormat="1" x14ac:dyDescent="0.25">
      <c r="B438" s="11">
        <v>43161</v>
      </c>
      <c r="C438" s="5" t="s">
        <v>397</v>
      </c>
      <c r="D438" s="121"/>
      <c r="E438" s="93"/>
      <c r="F438" s="130"/>
      <c r="G438" s="93">
        <v>21357</v>
      </c>
      <c r="H438" s="93"/>
      <c r="I438" s="93"/>
      <c r="J438" s="93"/>
      <c r="K438" s="60">
        <f t="shared" si="17"/>
        <v>-1217023.8200000003</v>
      </c>
      <c r="L438" s="237">
        <v>19.8</v>
      </c>
      <c r="M438" s="19">
        <f t="shared" si="18"/>
        <v>1078.6363636363635</v>
      </c>
      <c r="N438" s="19">
        <f t="shared" si="19"/>
        <v>0</v>
      </c>
    </row>
    <row r="439" spans="2:14" s="123" customFormat="1" x14ac:dyDescent="0.25">
      <c r="B439" s="11">
        <v>43161</v>
      </c>
      <c r="C439" s="5" t="s">
        <v>775</v>
      </c>
      <c r="D439" s="121"/>
      <c r="E439" s="93"/>
      <c r="F439" s="130"/>
      <c r="G439" s="93"/>
      <c r="H439" s="93">
        <v>60000</v>
      </c>
      <c r="I439" s="93"/>
      <c r="J439" s="93"/>
      <c r="K439" s="60">
        <f t="shared" si="17"/>
        <v>-1277023.8200000003</v>
      </c>
      <c r="L439" s="237">
        <v>19.8</v>
      </c>
      <c r="M439" s="19">
        <f t="shared" si="18"/>
        <v>3030.30303030303</v>
      </c>
      <c r="N439" s="19">
        <f t="shared" si="19"/>
        <v>0</v>
      </c>
    </row>
    <row r="440" spans="2:14" s="123" customFormat="1" x14ac:dyDescent="0.25">
      <c r="B440" s="11">
        <v>43161</v>
      </c>
      <c r="C440" s="5" t="s">
        <v>776</v>
      </c>
      <c r="D440" s="121"/>
      <c r="E440" s="93"/>
      <c r="F440" s="130"/>
      <c r="G440" s="93">
        <v>14000</v>
      </c>
      <c r="H440" s="93"/>
      <c r="I440" s="93"/>
      <c r="J440" s="93"/>
      <c r="K440" s="60">
        <f t="shared" si="17"/>
        <v>-1291023.8200000003</v>
      </c>
      <c r="L440" s="237">
        <v>19.8</v>
      </c>
      <c r="M440" s="19">
        <f t="shared" si="18"/>
        <v>707.07070707070704</v>
      </c>
      <c r="N440" s="19">
        <f t="shared" si="19"/>
        <v>0</v>
      </c>
    </row>
    <row r="441" spans="2:14" s="123" customFormat="1" x14ac:dyDescent="0.25">
      <c r="B441" s="11">
        <v>43161</v>
      </c>
      <c r="C441" s="5" t="s">
        <v>351</v>
      </c>
      <c r="D441" s="121"/>
      <c r="E441" s="93"/>
      <c r="F441" s="130"/>
      <c r="G441" s="93"/>
      <c r="H441" s="93"/>
      <c r="I441" s="93"/>
      <c r="J441" s="93"/>
      <c r="K441" s="60">
        <f t="shared" si="17"/>
        <v>-1291023.8200000003</v>
      </c>
      <c r="L441" s="237">
        <v>19.8</v>
      </c>
      <c r="M441" s="19">
        <f t="shared" si="18"/>
        <v>0</v>
      </c>
      <c r="N441" s="19">
        <f t="shared" si="19"/>
        <v>0</v>
      </c>
    </row>
    <row r="442" spans="2:14" s="123" customFormat="1" x14ac:dyDescent="0.25">
      <c r="B442" s="11">
        <v>43161</v>
      </c>
      <c r="C442" s="5" t="s">
        <v>339</v>
      </c>
      <c r="D442" s="121"/>
      <c r="E442" s="93"/>
      <c r="F442" s="130"/>
      <c r="G442" s="93"/>
      <c r="H442" s="93">
        <v>15000</v>
      </c>
      <c r="I442" s="93"/>
      <c r="J442" s="93"/>
      <c r="K442" s="60">
        <f t="shared" si="17"/>
        <v>-1306023.8200000003</v>
      </c>
      <c r="L442" s="237">
        <v>19.8</v>
      </c>
      <c r="M442" s="19">
        <f t="shared" si="18"/>
        <v>757.57575757575751</v>
      </c>
      <c r="N442" s="19">
        <f t="shared" si="19"/>
        <v>0</v>
      </c>
    </row>
    <row r="443" spans="2:14" s="123" customFormat="1" x14ac:dyDescent="0.25">
      <c r="B443" s="11">
        <v>43161</v>
      </c>
      <c r="C443" s="5" t="s">
        <v>608</v>
      </c>
      <c r="D443" s="121"/>
      <c r="E443" s="93"/>
      <c r="F443" s="130"/>
      <c r="G443" s="93"/>
      <c r="H443" s="93">
        <v>15000</v>
      </c>
      <c r="I443" s="93"/>
      <c r="J443" s="93"/>
      <c r="K443" s="60">
        <f t="shared" si="17"/>
        <v>-1321023.8200000003</v>
      </c>
      <c r="L443" s="237">
        <v>19.8</v>
      </c>
      <c r="M443" s="19">
        <f t="shared" si="18"/>
        <v>757.57575757575751</v>
      </c>
      <c r="N443" s="19">
        <f t="shared" si="19"/>
        <v>0</v>
      </c>
    </row>
    <row r="444" spans="2:14" s="123" customFormat="1" x14ac:dyDescent="0.25">
      <c r="B444" s="11">
        <v>43161</v>
      </c>
      <c r="C444" s="5" t="s">
        <v>777</v>
      </c>
      <c r="D444" s="121"/>
      <c r="E444" s="93"/>
      <c r="F444" s="130"/>
      <c r="G444" s="93">
        <v>25725</v>
      </c>
      <c r="H444" s="93"/>
      <c r="I444" s="93"/>
      <c r="J444" s="93"/>
      <c r="K444" s="60">
        <f t="shared" si="17"/>
        <v>-1346748.8200000003</v>
      </c>
      <c r="L444" s="237">
        <v>19.8</v>
      </c>
      <c r="M444" s="19">
        <f t="shared" si="18"/>
        <v>1299.2424242424242</v>
      </c>
      <c r="N444" s="19">
        <f t="shared" si="19"/>
        <v>0</v>
      </c>
    </row>
    <row r="445" spans="2:14" s="123" customFormat="1" x14ac:dyDescent="0.25">
      <c r="B445" s="11">
        <v>43161</v>
      </c>
      <c r="C445" s="5" t="s">
        <v>778</v>
      </c>
      <c r="D445" s="121"/>
      <c r="E445" s="93"/>
      <c r="F445" s="130"/>
      <c r="G445" s="93"/>
      <c r="H445" s="93"/>
      <c r="I445" s="93">
        <v>6137</v>
      </c>
      <c r="J445" s="93"/>
      <c r="K445" s="60">
        <f t="shared" si="17"/>
        <v>-1352885.8200000003</v>
      </c>
      <c r="L445" s="237">
        <v>19.8</v>
      </c>
      <c r="M445" s="19">
        <f t="shared" si="18"/>
        <v>309.94949494949492</v>
      </c>
      <c r="N445" s="19">
        <f t="shared" si="19"/>
        <v>0</v>
      </c>
    </row>
    <row r="446" spans="2:14" s="123" customFormat="1" x14ac:dyDescent="0.25">
      <c r="B446" s="11">
        <v>43161</v>
      </c>
      <c r="C446" s="5" t="s">
        <v>777</v>
      </c>
      <c r="D446" s="121"/>
      <c r="E446" s="93"/>
      <c r="F446" s="130"/>
      <c r="G446" s="93">
        <v>2302</v>
      </c>
      <c r="H446" s="93"/>
      <c r="I446" s="93"/>
      <c r="J446" s="93"/>
      <c r="K446" s="60">
        <f t="shared" si="17"/>
        <v>-1355187.8200000003</v>
      </c>
      <c r="L446" s="237">
        <v>19.8</v>
      </c>
      <c r="M446" s="19">
        <f t="shared" si="18"/>
        <v>116.26262626262626</v>
      </c>
      <c r="N446" s="19">
        <f t="shared" si="19"/>
        <v>0</v>
      </c>
    </row>
    <row r="447" spans="2:14" s="123" customFormat="1" x14ac:dyDescent="0.25">
      <c r="B447" s="11">
        <v>43161</v>
      </c>
      <c r="C447" s="5" t="s">
        <v>775</v>
      </c>
      <c r="D447" s="121"/>
      <c r="E447" s="93"/>
      <c r="F447" s="130"/>
      <c r="G447" s="93"/>
      <c r="H447" s="93">
        <v>60000</v>
      </c>
      <c r="I447" s="93"/>
      <c r="J447" s="93"/>
      <c r="K447" s="60">
        <f t="shared" si="17"/>
        <v>-1415187.8200000003</v>
      </c>
      <c r="L447" s="237">
        <v>19.8</v>
      </c>
      <c r="M447" s="19">
        <f t="shared" si="18"/>
        <v>3030.30303030303</v>
      </c>
      <c r="N447" s="19">
        <f t="shared" si="19"/>
        <v>0</v>
      </c>
    </row>
    <row r="448" spans="2:14" s="123" customFormat="1" x14ac:dyDescent="0.25">
      <c r="B448" s="11">
        <v>43161</v>
      </c>
      <c r="C448" s="5" t="s">
        <v>779</v>
      </c>
      <c r="D448" s="121"/>
      <c r="E448" s="93"/>
      <c r="F448" s="130"/>
      <c r="G448" s="93"/>
      <c r="H448" s="93">
        <v>10000</v>
      </c>
      <c r="I448" s="93"/>
      <c r="J448" s="93"/>
      <c r="K448" s="60">
        <f t="shared" si="17"/>
        <v>-1425187.8200000003</v>
      </c>
      <c r="L448" s="237">
        <v>19.8</v>
      </c>
      <c r="M448" s="19">
        <f t="shared" si="18"/>
        <v>505.05050505050502</v>
      </c>
      <c r="N448" s="19">
        <f t="shared" si="19"/>
        <v>0</v>
      </c>
    </row>
    <row r="449" spans="2:14" s="123" customFormat="1" x14ac:dyDescent="0.25">
      <c r="B449" s="11">
        <v>43161</v>
      </c>
      <c r="C449" s="5" t="s">
        <v>351</v>
      </c>
      <c r="D449" s="121"/>
      <c r="E449" s="93"/>
      <c r="F449" s="130"/>
      <c r="G449" s="93"/>
      <c r="H449" s="93">
        <v>15000</v>
      </c>
      <c r="I449" s="93"/>
      <c r="J449" s="93"/>
      <c r="K449" s="60">
        <f t="shared" si="17"/>
        <v>-1440187.8200000003</v>
      </c>
      <c r="L449" s="237">
        <v>19.8</v>
      </c>
      <c r="M449" s="19">
        <f t="shared" si="18"/>
        <v>757.57575757575751</v>
      </c>
      <c r="N449" s="19">
        <f t="shared" si="19"/>
        <v>0</v>
      </c>
    </row>
    <row r="450" spans="2:14" s="123" customFormat="1" x14ac:dyDescent="0.25">
      <c r="B450" s="11">
        <v>43161</v>
      </c>
      <c r="C450" s="5" t="s">
        <v>608</v>
      </c>
      <c r="D450" s="121"/>
      <c r="E450" s="93"/>
      <c r="F450" s="130"/>
      <c r="G450" s="93"/>
      <c r="H450" s="93">
        <v>15000</v>
      </c>
      <c r="I450" s="93"/>
      <c r="J450" s="93"/>
      <c r="K450" s="60">
        <f t="shared" si="17"/>
        <v>-1455187.8200000003</v>
      </c>
      <c r="L450" s="237">
        <v>19.8</v>
      </c>
      <c r="M450" s="19">
        <f t="shared" si="18"/>
        <v>757.57575757575751</v>
      </c>
      <c r="N450" s="19">
        <f t="shared" si="19"/>
        <v>0</v>
      </c>
    </row>
    <row r="451" spans="2:14" s="123" customFormat="1" x14ac:dyDescent="0.25">
      <c r="B451" s="11">
        <v>43161</v>
      </c>
      <c r="C451" s="5" t="s">
        <v>339</v>
      </c>
      <c r="D451" s="121"/>
      <c r="E451" s="93"/>
      <c r="F451" s="130"/>
      <c r="G451" s="93"/>
      <c r="H451" s="93">
        <v>10000</v>
      </c>
      <c r="I451" s="93"/>
      <c r="J451" s="93"/>
      <c r="K451" s="60">
        <f t="shared" si="17"/>
        <v>-1465187.8200000003</v>
      </c>
      <c r="L451" s="237">
        <v>19.8</v>
      </c>
      <c r="M451" s="19">
        <f t="shared" si="18"/>
        <v>505.05050505050502</v>
      </c>
      <c r="N451" s="19">
        <f t="shared" si="19"/>
        <v>0</v>
      </c>
    </row>
    <row r="452" spans="2:14" s="123" customFormat="1" x14ac:dyDescent="0.25">
      <c r="B452" s="11">
        <v>43161</v>
      </c>
      <c r="C452" s="5" t="s">
        <v>208</v>
      </c>
      <c r="D452" s="121"/>
      <c r="E452" s="93"/>
      <c r="F452" s="130"/>
      <c r="G452" s="93"/>
      <c r="H452" s="93">
        <v>13000</v>
      </c>
      <c r="I452" s="93"/>
      <c r="J452" s="93"/>
      <c r="K452" s="60">
        <f t="shared" si="17"/>
        <v>-1478187.8200000003</v>
      </c>
      <c r="L452" s="237">
        <v>19.8</v>
      </c>
      <c r="M452" s="19">
        <f t="shared" si="18"/>
        <v>656.56565656565658</v>
      </c>
      <c r="N452" s="19">
        <f t="shared" si="19"/>
        <v>0</v>
      </c>
    </row>
    <row r="453" spans="2:14" s="123" customFormat="1" x14ac:dyDescent="0.25">
      <c r="B453" s="11">
        <v>43161</v>
      </c>
      <c r="C453" s="5" t="s">
        <v>780</v>
      </c>
      <c r="D453" s="121"/>
      <c r="E453" s="93"/>
      <c r="F453" s="130"/>
      <c r="G453" s="93"/>
      <c r="H453" s="93">
        <v>122000</v>
      </c>
      <c r="I453" s="93"/>
      <c r="J453" s="93"/>
      <c r="K453" s="60">
        <f t="shared" si="17"/>
        <v>-1600187.8200000003</v>
      </c>
      <c r="L453" s="237">
        <v>19.8</v>
      </c>
      <c r="M453" s="19">
        <f t="shared" si="18"/>
        <v>6161.6161616161617</v>
      </c>
      <c r="N453" s="19">
        <f t="shared" si="19"/>
        <v>0</v>
      </c>
    </row>
    <row r="454" spans="2:14" s="123" customFormat="1" x14ac:dyDescent="0.25">
      <c r="B454" s="11">
        <v>43169</v>
      </c>
      <c r="C454" s="5" t="s">
        <v>795</v>
      </c>
      <c r="D454" s="121"/>
      <c r="E454" s="93"/>
      <c r="F454" s="130"/>
      <c r="G454" s="93"/>
      <c r="H454" s="93">
        <v>10000</v>
      </c>
      <c r="I454" s="93"/>
      <c r="J454" s="93"/>
      <c r="K454" s="60">
        <f t="shared" si="17"/>
        <v>-1610187.8200000003</v>
      </c>
      <c r="L454" s="237">
        <v>20.3</v>
      </c>
      <c r="M454" s="19">
        <f t="shared" ref="M454:M488" si="20">(G454+H454+I454)/L454</f>
        <v>492.61083743842363</v>
      </c>
      <c r="N454" s="19">
        <f t="shared" ref="N454:N488" si="21">+J454/L454</f>
        <v>0</v>
      </c>
    </row>
    <row r="455" spans="2:14" s="123" customFormat="1" x14ac:dyDescent="0.25">
      <c r="B455" s="11">
        <v>43169</v>
      </c>
      <c r="C455" s="5" t="s">
        <v>796</v>
      </c>
      <c r="D455" s="121"/>
      <c r="E455" s="93"/>
      <c r="F455" s="130"/>
      <c r="G455" s="93"/>
      <c r="H455" s="93"/>
      <c r="I455" s="93">
        <v>6000</v>
      </c>
      <c r="J455" s="93"/>
      <c r="K455" s="60">
        <f t="shared" si="17"/>
        <v>-1616187.8200000003</v>
      </c>
      <c r="L455" s="237">
        <v>20.3</v>
      </c>
      <c r="M455" s="19">
        <f t="shared" si="20"/>
        <v>295.56650246305418</v>
      </c>
      <c r="N455" s="19">
        <f t="shared" si="21"/>
        <v>0</v>
      </c>
    </row>
    <row r="456" spans="2:14" s="123" customFormat="1" x14ac:dyDescent="0.25">
      <c r="B456" s="11">
        <v>43169</v>
      </c>
      <c r="C456" s="5" t="s">
        <v>797</v>
      </c>
      <c r="D456" s="121"/>
      <c r="E456" s="93"/>
      <c r="F456" s="130"/>
      <c r="G456" s="93">
        <v>156556</v>
      </c>
      <c r="H456" s="93"/>
      <c r="I456" s="93"/>
      <c r="J456" s="93"/>
      <c r="K456" s="60">
        <f t="shared" si="17"/>
        <v>-1772743.8200000003</v>
      </c>
      <c r="L456" s="237">
        <v>20.3</v>
      </c>
      <c r="M456" s="19">
        <f t="shared" si="20"/>
        <v>7712.1182266009846</v>
      </c>
      <c r="N456" s="19">
        <f t="shared" si="21"/>
        <v>0</v>
      </c>
    </row>
    <row r="457" spans="2:14" s="123" customFormat="1" x14ac:dyDescent="0.25">
      <c r="B457" s="11">
        <v>43169</v>
      </c>
      <c r="C457" s="5" t="s">
        <v>188</v>
      </c>
      <c r="D457" s="121"/>
      <c r="E457" s="93"/>
      <c r="F457" s="130"/>
      <c r="G457" s="93"/>
      <c r="H457" s="93">
        <v>60000</v>
      </c>
      <c r="I457" s="93"/>
      <c r="J457" s="93"/>
      <c r="K457" s="60">
        <f t="shared" si="17"/>
        <v>-1832743.8200000003</v>
      </c>
      <c r="L457" s="237">
        <v>20.3</v>
      </c>
      <c r="M457" s="19">
        <f t="shared" si="20"/>
        <v>2955.6650246305417</v>
      </c>
      <c r="N457" s="19">
        <f t="shared" si="21"/>
        <v>0</v>
      </c>
    </row>
    <row r="458" spans="2:14" s="123" customFormat="1" x14ac:dyDescent="0.25">
      <c r="B458" s="11">
        <v>43169</v>
      </c>
      <c r="C458" s="5" t="s">
        <v>629</v>
      </c>
      <c r="D458" s="121"/>
      <c r="E458" s="93"/>
      <c r="F458" s="130"/>
      <c r="G458" s="93"/>
      <c r="H458" s="93">
        <v>15000</v>
      </c>
      <c r="I458" s="93"/>
      <c r="J458" s="93"/>
      <c r="K458" s="60">
        <f t="shared" si="17"/>
        <v>-1847743.8200000003</v>
      </c>
      <c r="L458" s="237">
        <v>20.3</v>
      </c>
      <c r="M458" s="19">
        <f t="shared" si="20"/>
        <v>738.91625615763542</v>
      </c>
      <c r="N458" s="19">
        <f t="shared" si="21"/>
        <v>0</v>
      </c>
    </row>
    <row r="459" spans="2:14" s="123" customFormat="1" x14ac:dyDescent="0.25">
      <c r="B459" s="11">
        <v>43169</v>
      </c>
      <c r="C459" s="5" t="s">
        <v>508</v>
      </c>
      <c r="D459" s="121"/>
      <c r="E459" s="93"/>
      <c r="F459" s="130"/>
      <c r="G459" s="93"/>
      <c r="H459" s="93">
        <v>10000</v>
      </c>
      <c r="I459" s="93"/>
      <c r="J459" s="93"/>
      <c r="K459" s="60">
        <f t="shared" si="17"/>
        <v>-1857743.8200000003</v>
      </c>
      <c r="L459" s="237">
        <v>20.3</v>
      </c>
      <c r="M459" s="19">
        <f t="shared" si="20"/>
        <v>492.61083743842363</v>
      </c>
      <c r="N459" s="19">
        <f t="shared" si="21"/>
        <v>0</v>
      </c>
    </row>
    <row r="460" spans="2:14" s="123" customFormat="1" x14ac:dyDescent="0.25">
      <c r="B460" s="11">
        <v>43169</v>
      </c>
      <c r="C460" s="5" t="s">
        <v>544</v>
      </c>
      <c r="D460" s="121"/>
      <c r="E460" s="93"/>
      <c r="F460" s="130"/>
      <c r="G460" s="93"/>
      <c r="H460" s="93">
        <v>10000</v>
      </c>
      <c r="I460" s="93"/>
      <c r="J460" s="93"/>
      <c r="K460" s="60">
        <f t="shared" si="17"/>
        <v>-1867743.8200000003</v>
      </c>
      <c r="L460" s="237">
        <v>20.3</v>
      </c>
      <c r="M460" s="19">
        <f t="shared" si="20"/>
        <v>492.61083743842363</v>
      </c>
      <c r="N460" s="19">
        <f t="shared" si="21"/>
        <v>0</v>
      </c>
    </row>
    <row r="461" spans="2:14" s="123" customFormat="1" x14ac:dyDescent="0.25">
      <c r="B461" s="11">
        <v>43169</v>
      </c>
      <c r="C461" s="5" t="s">
        <v>548</v>
      </c>
      <c r="D461" s="121"/>
      <c r="E461" s="93"/>
      <c r="F461" s="130"/>
      <c r="G461" s="93"/>
      <c r="H461" s="93">
        <v>15000</v>
      </c>
      <c r="I461" s="93"/>
      <c r="J461" s="93"/>
      <c r="K461" s="60">
        <f t="shared" si="17"/>
        <v>-1882743.8200000003</v>
      </c>
      <c r="L461" s="237">
        <v>20.3</v>
      </c>
      <c r="M461" s="19">
        <f t="shared" si="20"/>
        <v>738.91625615763542</v>
      </c>
      <c r="N461" s="19">
        <f t="shared" si="21"/>
        <v>0</v>
      </c>
    </row>
    <row r="462" spans="2:14" s="123" customFormat="1" x14ac:dyDescent="0.25">
      <c r="B462" s="11">
        <v>43169</v>
      </c>
      <c r="C462" s="5" t="s">
        <v>798</v>
      </c>
      <c r="D462" s="121"/>
      <c r="E462" s="93"/>
      <c r="F462" s="130"/>
      <c r="G462" s="93">
        <v>56000</v>
      </c>
      <c r="H462" s="93"/>
      <c r="I462" s="93"/>
      <c r="J462" s="93"/>
      <c r="K462" s="60">
        <f t="shared" si="17"/>
        <v>-1938743.8200000003</v>
      </c>
      <c r="L462" s="237">
        <v>20.3</v>
      </c>
      <c r="M462" s="19">
        <f t="shared" si="20"/>
        <v>2758.6206896551721</v>
      </c>
      <c r="N462" s="19">
        <f t="shared" si="21"/>
        <v>0</v>
      </c>
    </row>
    <row r="463" spans="2:14" s="123" customFormat="1" x14ac:dyDescent="0.25">
      <c r="B463" s="11">
        <v>43171</v>
      </c>
      <c r="C463" s="5" t="s">
        <v>252</v>
      </c>
      <c r="D463" s="121">
        <v>130000</v>
      </c>
      <c r="E463" s="93">
        <v>20.18</v>
      </c>
      <c r="F463" s="130">
        <f>+D463*E463</f>
        <v>2623400</v>
      </c>
      <c r="G463" s="93"/>
      <c r="H463" s="93"/>
      <c r="I463" s="93"/>
      <c r="J463" s="93"/>
      <c r="K463" s="60">
        <f t="shared" si="17"/>
        <v>684656.1799999997</v>
      </c>
      <c r="L463" s="237">
        <v>0</v>
      </c>
      <c r="M463" s="19"/>
      <c r="N463" s="19"/>
    </row>
    <row r="464" spans="2:14" s="123" customFormat="1" x14ac:dyDescent="0.25">
      <c r="B464" s="11">
        <v>43176</v>
      </c>
      <c r="C464" s="5" t="s">
        <v>397</v>
      </c>
      <c r="D464" s="121"/>
      <c r="E464" s="93"/>
      <c r="F464" s="130"/>
      <c r="G464" s="93">
        <v>16096</v>
      </c>
      <c r="H464" s="93"/>
      <c r="I464" s="93"/>
      <c r="J464" s="93"/>
      <c r="K464" s="60">
        <f t="shared" si="17"/>
        <v>668560.1799999997</v>
      </c>
      <c r="L464" s="237">
        <v>20.5</v>
      </c>
      <c r="M464" s="19">
        <f t="shared" si="20"/>
        <v>785.17073170731703</v>
      </c>
      <c r="N464" s="19">
        <f t="shared" si="21"/>
        <v>0</v>
      </c>
    </row>
    <row r="465" spans="2:14" s="123" customFormat="1" x14ac:dyDescent="0.25">
      <c r="B465" s="11">
        <v>43176</v>
      </c>
      <c r="C465" s="5" t="s">
        <v>820</v>
      </c>
      <c r="D465" s="121"/>
      <c r="E465" s="93"/>
      <c r="F465" s="130"/>
      <c r="G465" s="93">
        <v>71263</v>
      </c>
      <c r="H465" s="93"/>
      <c r="I465" s="93"/>
      <c r="J465" s="93"/>
      <c r="K465" s="60">
        <f t="shared" si="17"/>
        <v>597297.1799999997</v>
      </c>
      <c r="L465" s="237">
        <v>20.5</v>
      </c>
      <c r="M465" s="19">
        <f t="shared" si="20"/>
        <v>3476.2439024390242</v>
      </c>
      <c r="N465" s="19">
        <f t="shared" si="21"/>
        <v>0</v>
      </c>
    </row>
    <row r="466" spans="2:14" s="123" customFormat="1" x14ac:dyDescent="0.25">
      <c r="B466" s="11">
        <v>43176</v>
      </c>
      <c r="C466" s="5" t="s">
        <v>630</v>
      </c>
      <c r="D466" s="121"/>
      <c r="E466" s="93"/>
      <c r="F466" s="130"/>
      <c r="G466" s="93">
        <v>13470</v>
      </c>
      <c r="H466" s="93"/>
      <c r="I466" s="93"/>
      <c r="J466" s="93"/>
      <c r="K466" s="60">
        <f t="shared" si="17"/>
        <v>583827.1799999997</v>
      </c>
      <c r="L466" s="237">
        <v>20.5</v>
      </c>
      <c r="M466" s="19">
        <f t="shared" si="20"/>
        <v>657.07317073170736</v>
      </c>
      <c r="N466" s="19">
        <f t="shared" si="21"/>
        <v>0</v>
      </c>
    </row>
    <row r="467" spans="2:14" s="123" customFormat="1" x14ac:dyDescent="0.25">
      <c r="B467" s="11">
        <v>43176</v>
      </c>
      <c r="C467" s="5" t="s">
        <v>188</v>
      </c>
      <c r="D467" s="121"/>
      <c r="E467" s="93"/>
      <c r="F467" s="130"/>
      <c r="G467" s="93"/>
      <c r="H467" s="93">
        <v>60000</v>
      </c>
      <c r="I467" s="93"/>
      <c r="J467" s="93"/>
      <c r="K467" s="60">
        <f t="shared" si="17"/>
        <v>523827.1799999997</v>
      </c>
      <c r="L467" s="237">
        <v>20.5</v>
      </c>
      <c r="M467" s="19">
        <f t="shared" si="20"/>
        <v>2926.8292682926831</v>
      </c>
      <c r="N467" s="19">
        <f t="shared" si="21"/>
        <v>0</v>
      </c>
    </row>
    <row r="468" spans="2:14" s="123" customFormat="1" x14ac:dyDescent="0.25">
      <c r="B468" s="11">
        <v>43176</v>
      </c>
      <c r="C468" s="5" t="s">
        <v>821</v>
      </c>
      <c r="D468" s="121"/>
      <c r="E468" s="93"/>
      <c r="F468" s="130"/>
      <c r="G468" s="93"/>
      <c r="H468" s="93">
        <v>15000</v>
      </c>
      <c r="I468" s="93"/>
      <c r="J468" s="93"/>
      <c r="K468" s="60">
        <f t="shared" si="17"/>
        <v>508827.1799999997</v>
      </c>
      <c r="L468" s="237">
        <v>20.5</v>
      </c>
      <c r="M468" s="19">
        <f t="shared" si="20"/>
        <v>731.70731707317077</v>
      </c>
      <c r="N468" s="19">
        <f t="shared" si="21"/>
        <v>0</v>
      </c>
    </row>
    <row r="469" spans="2:14" s="123" customFormat="1" x14ac:dyDescent="0.25">
      <c r="B469" s="11">
        <v>43176</v>
      </c>
      <c r="C469" s="5" t="s">
        <v>494</v>
      </c>
      <c r="D469" s="121"/>
      <c r="E469" s="93"/>
      <c r="F469" s="130"/>
      <c r="G469" s="93"/>
      <c r="H469" s="93">
        <v>10000</v>
      </c>
      <c r="I469" s="93"/>
      <c r="J469" s="93"/>
      <c r="K469" s="60">
        <f t="shared" si="17"/>
        <v>498827.1799999997</v>
      </c>
      <c r="L469" s="237">
        <v>20.5</v>
      </c>
      <c r="M469" s="19">
        <f t="shared" si="20"/>
        <v>487.80487804878049</v>
      </c>
      <c r="N469" s="19">
        <f t="shared" si="21"/>
        <v>0</v>
      </c>
    </row>
    <row r="470" spans="2:14" s="123" customFormat="1" x14ac:dyDescent="0.25">
      <c r="B470" s="11">
        <v>43176</v>
      </c>
      <c r="C470" s="5" t="s">
        <v>351</v>
      </c>
      <c r="D470" s="121"/>
      <c r="E470" s="93"/>
      <c r="F470" s="130"/>
      <c r="G470" s="93"/>
      <c r="H470" s="93">
        <v>10000</v>
      </c>
      <c r="I470" s="93"/>
      <c r="J470" s="93"/>
      <c r="K470" s="60">
        <f t="shared" si="17"/>
        <v>488827.1799999997</v>
      </c>
      <c r="L470" s="237">
        <v>20.5</v>
      </c>
      <c r="M470" s="19">
        <f t="shared" si="20"/>
        <v>487.80487804878049</v>
      </c>
      <c r="N470" s="19">
        <f t="shared" si="21"/>
        <v>0</v>
      </c>
    </row>
    <row r="471" spans="2:14" s="123" customFormat="1" x14ac:dyDescent="0.25">
      <c r="B471" s="11">
        <v>43176</v>
      </c>
      <c r="C471" s="5" t="s">
        <v>339</v>
      </c>
      <c r="D471" s="121"/>
      <c r="E471" s="93"/>
      <c r="F471" s="130"/>
      <c r="G471" s="93"/>
      <c r="H471" s="93">
        <v>15000</v>
      </c>
      <c r="I471" s="93"/>
      <c r="J471" s="93"/>
      <c r="K471" s="60">
        <f t="shared" si="17"/>
        <v>473827.1799999997</v>
      </c>
      <c r="L471" s="237">
        <v>20.5</v>
      </c>
      <c r="M471" s="19">
        <f t="shared" si="20"/>
        <v>731.70731707317077</v>
      </c>
      <c r="N471" s="19">
        <f t="shared" si="21"/>
        <v>0</v>
      </c>
    </row>
    <row r="472" spans="2:14" s="123" customFormat="1" x14ac:dyDescent="0.25">
      <c r="B472" s="11">
        <v>43176</v>
      </c>
      <c r="C472" s="5" t="s">
        <v>822</v>
      </c>
      <c r="D472" s="121"/>
      <c r="E472" s="93"/>
      <c r="F472" s="130"/>
      <c r="G472" s="93">
        <v>133600</v>
      </c>
      <c r="H472" s="93"/>
      <c r="I472" s="93"/>
      <c r="J472" s="93"/>
      <c r="K472" s="60">
        <f t="shared" si="17"/>
        <v>340227.1799999997</v>
      </c>
      <c r="L472" s="237">
        <v>20.5</v>
      </c>
      <c r="M472" s="19">
        <f t="shared" si="20"/>
        <v>6517.0731707317073</v>
      </c>
      <c r="N472" s="19">
        <f t="shared" si="21"/>
        <v>0</v>
      </c>
    </row>
    <row r="473" spans="2:14" s="123" customFormat="1" x14ac:dyDescent="0.25">
      <c r="B473" s="11">
        <v>43176</v>
      </c>
      <c r="C473" s="5" t="s">
        <v>651</v>
      </c>
      <c r="D473" s="121"/>
      <c r="E473" s="93"/>
      <c r="F473" s="130"/>
      <c r="G473" s="93"/>
      <c r="H473" s="93">
        <v>10000</v>
      </c>
      <c r="I473" s="93"/>
      <c r="J473" s="93"/>
      <c r="K473" s="60">
        <f t="shared" si="17"/>
        <v>330227.1799999997</v>
      </c>
      <c r="L473" s="237">
        <v>20.5</v>
      </c>
      <c r="M473" s="19">
        <f t="shared" si="20"/>
        <v>487.80487804878049</v>
      </c>
      <c r="N473" s="19">
        <f t="shared" si="21"/>
        <v>0</v>
      </c>
    </row>
    <row r="474" spans="2:14" s="123" customFormat="1" x14ac:dyDescent="0.25">
      <c r="B474" s="11">
        <v>43183</v>
      </c>
      <c r="C474" s="5" t="s">
        <v>615</v>
      </c>
      <c r="D474" s="121"/>
      <c r="E474" s="93"/>
      <c r="F474" s="130"/>
      <c r="G474" s="93">
        <v>7890</v>
      </c>
      <c r="H474" s="93"/>
      <c r="I474" s="93"/>
      <c r="J474" s="93"/>
      <c r="K474" s="60">
        <f t="shared" si="17"/>
        <v>322337.1799999997</v>
      </c>
      <c r="L474" s="237">
        <v>20.54</v>
      </c>
      <c r="M474" s="19">
        <f t="shared" si="20"/>
        <v>384.12852969814998</v>
      </c>
      <c r="N474" s="19">
        <f t="shared" si="21"/>
        <v>0</v>
      </c>
    </row>
    <row r="475" spans="2:14" s="123" customFormat="1" x14ac:dyDescent="0.25">
      <c r="B475" s="11">
        <v>43183</v>
      </c>
      <c r="C475" s="5" t="s">
        <v>188</v>
      </c>
      <c r="D475" s="121"/>
      <c r="E475" s="93"/>
      <c r="F475" s="130"/>
      <c r="G475" s="93"/>
      <c r="H475" s="93">
        <v>60000</v>
      </c>
      <c r="I475" s="93"/>
      <c r="J475" s="93"/>
      <c r="K475" s="60">
        <f t="shared" si="17"/>
        <v>262337.1799999997</v>
      </c>
      <c r="L475" s="237">
        <v>20.54</v>
      </c>
      <c r="M475" s="19">
        <f t="shared" si="20"/>
        <v>2921.1295034079844</v>
      </c>
      <c r="N475" s="19">
        <f t="shared" si="21"/>
        <v>0</v>
      </c>
    </row>
    <row r="476" spans="2:14" s="123" customFormat="1" x14ac:dyDescent="0.25">
      <c r="B476" s="11">
        <v>43183</v>
      </c>
      <c r="C476" s="5" t="s">
        <v>548</v>
      </c>
      <c r="D476" s="121"/>
      <c r="E476" s="93"/>
      <c r="F476" s="130"/>
      <c r="G476" s="93"/>
      <c r="H476" s="93">
        <v>10000</v>
      </c>
      <c r="I476" s="93"/>
      <c r="J476" s="93"/>
      <c r="K476" s="60">
        <f t="shared" si="17"/>
        <v>252337.1799999997</v>
      </c>
      <c r="L476" s="237">
        <v>20.54</v>
      </c>
      <c r="M476" s="19">
        <f t="shared" si="20"/>
        <v>486.85491723466407</v>
      </c>
      <c r="N476" s="19">
        <f t="shared" si="21"/>
        <v>0</v>
      </c>
    </row>
    <row r="477" spans="2:14" s="123" customFormat="1" x14ac:dyDescent="0.25">
      <c r="B477" s="11">
        <v>43183</v>
      </c>
      <c r="C477" s="5" t="s">
        <v>494</v>
      </c>
      <c r="D477" s="121"/>
      <c r="E477" s="93"/>
      <c r="F477" s="130"/>
      <c r="G477" s="93"/>
      <c r="H477" s="93">
        <v>10000</v>
      </c>
      <c r="I477" s="93"/>
      <c r="J477" s="93"/>
      <c r="K477" s="60">
        <f t="shared" si="17"/>
        <v>242337.1799999997</v>
      </c>
      <c r="L477" s="237">
        <v>20.54</v>
      </c>
      <c r="M477" s="19">
        <f t="shared" si="20"/>
        <v>486.85491723466407</v>
      </c>
      <c r="N477" s="19">
        <f t="shared" si="21"/>
        <v>0</v>
      </c>
    </row>
    <row r="478" spans="2:14" s="123" customFormat="1" x14ac:dyDescent="0.25">
      <c r="B478" s="11">
        <v>43183</v>
      </c>
      <c r="C478" s="5" t="s">
        <v>629</v>
      </c>
      <c r="D478" s="121"/>
      <c r="E478" s="93"/>
      <c r="F478" s="130"/>
      <c r="G478" s="93"/>
      <c r="H478" s="93">
        <v>15000</v>
      </c>
      <c r="I478" s="93"/>
      <c r="J478" s="93"/>
      <c r="K478" s="60">
        <f t="shared" si="17"/>
        <v>227337.1799999997</v>
      </c>
      <c r="L478" s="237">
        <v>20.54</v>
      </c>
      <c r="M478" s="19">
        <f t="shared" si="20"/>
        <v>730.28237585199611</v>
      </c>
      <c r="N478" s="19">
        <f t="shared" si="21"/>
        <v>0</v>
      </c>
    </row>
    <row r="479" spans="2:14" s="123" customFormat="1" x14ac:dyDescent="0.25">
      <c r="B479" s="11">
        <v>43183</v>
      </c>
      <c r="C479" s="5" t="s">
        <v>834</v>
      </c>
      <c r="D479" s="121"/>
      <c r="E479" s="93"/>
      <c r="F479" s="130"/>
      <c r="G479" s="93"/>
      <c r="H479" s="93">
        <v>6500</v>
      </c>
      <c r="I479" s="93"/>
      <c r="J479" s="93"/>
      <c r="K479" s="60">
        <f t="shared" si="17"/>
        <v>220837.1799999997</v>
      </c>
      <c r="L479" s="237">
        <v>20.54</v>
      </c>
      <c r="M479" s="19">
        <f t="shared" si="20"/>
        <v>316.45569620253167</v>
      </c>
      <c r="N479" s="19">
        <f t="shared" si="21"/>
        <v>0</v>
      </c>
    </row>
    <row r="480" spans="2:14" s="123" customFormat="1" x14ac:dyDescent="0.25">
      <c r="B480" s="11">
        <v>43183</v>
      </c>
      <c r="C480" s="5" t="s">
        <v>835</v>
      </c>
      <c r="D480" s="121"/>
      <c r="E480" s="93"/>
      <c r="F480" s="130"/>
      <c r="G480" s="93"/>
      <c r="H480" s="93">
        <v>16000</v>
      </c>
      <c r="I480" s="93"/>
      <c r="J480" s="93"/>
      <c r="K480" s="60">
        <f t="shared" si="17"/>
        <v>204837.1799999997</v>
      </c>
      <c r="L480" s="237">
        <v>20.54</v>
      </c>
      <c r="M480" s="19">
        <f t="shared" si="20"/>
        <v>778.96786757546249</v>
      </c>
      <c r="N480" s="19">
        <f t="shared" si="21"/>
        <v>0</v>
      </c>
    </row>
    <row r="481" spans="2:14" s="123" customFormat="1" x14ac:dyDescent="0.25">
      <c r="B481" s="11">
        <v>43183</v>
      </c>
      <c r="C481" s="5" t="s">
        <v>836</v>
      </c>
      <c r="D481" s="121"/>
      <c r="E481" s="93"/>
      <c r="F481" s="130"/>
      <c r="G481" s="93">
        <v>6500</v>
      </c>
      <c r="H481" s="93"/>
      <c r="I481" s="93"/>
      <c r="J481" s="93"/>
      <c r="K481" s="60">
        <f t="shared" si="17"/>
        <v>198337.1799999997</v>
      </c>
      <c r="L481" s="237">
        <v>20.54</v>
      </c>
      <c r="M481" s="19">
        <f t="shared" si="20"/>
        <v>316.45569620253167</v>
      </c>
      <c r="N481" s="19">
        <f t="shared" si="21"/>
        <v>0</v>
      </c>
    </row>
    <row r="482" spans="2:14" s="123" customFormat="1" x14ac:dyDescent="0.25">
      <c r="B482" s="11">
        <v>43190</v>
      </c>
      <c r="C482" s="5" t="s">
        <v>847</v>
      </c>
      <c r="D482" s="121"/>
      <c r="E482" s="93"/>
      <c r="F482" s="130"/>
      <c r="G482" s="93">
        <v>2000</v>
      </c>
      <c r="H482" s="93"/>
      <c r="I482" s="93"/>
      <c r="J482" s="93"/>
      <c r="K482" s="60">
        <f t="shared" si="17"/>
        <v>196337.1799999997</v>
      </c>
      <c r="L482" s="237">
        <v>20.55</v>
      </c>
      <c r="M482" s="19">
        <f t="shared" si="20"/>
        <v>97.323600973236012</v>
      </c>
      <c r="N482" s="19">
        <f t="shared" si="21"/>
        <v>0</v>
      </c>
    </row>
    <row r="483" spans="2:14" s="123" customFormat="1" x14ac:dyDescent="0.25">
      <c r="B483" s="11">
        <v>43190</v>
      </c>
      <c r="C483" s="5" t="s">
        <v>188</v>
      </c>
      <c r="D483" s="121"/>
      <c r="E483" s="93"/>
      <c r="F483" s="130"/>
      <c r="G483" s="93"/>
      <c r="H483" s="93">
        <v>50000</v>
      </c>
      <c r="I483" s="93"/>
      <c r="J483" s="93"/>
      <c r="K483" s="60">
        <f t="shared" si="17"/>
        <v>146337.1799999997</v>
      </c>
      <c r="L483" s="237">
        <v>20.55</v>
      </c>
      <c r="M483" s="19">
        <f t="shared" si="20"/>
        <v>2433.0900243309002</v>
      </c>
      <c r="N483" s="19">
        <f t="shared" si="21"/>
        <v>0</v>
      </c>
    </row>
    <row r="484" spans="2:14" s="123" customFormat="1" x14ac:dyDescent="0.25">
      <c r="B484" s="11">
        <v>43190</v>
      </c>
      <c r="C484" s="5" t="s">
        <v>848</v>
      </c>
      <c r="D484" s="121"/>
      <c r="E484" s="93"/>
      <c r="F484" s="130"/>
      <c r="G484" s="93"/>
      <c r="H484" s="93">
        <v>15000</v>
      </c>
      <c r="I484" s="93"/>
      <c r="J484" s="93"/>
      <c r="K484" s="60">
        <f t="shared" si="17"/>
        <v>131337.1799999997</v>
      </c>
      <c r="L484" s="237">
        <v>20.55</v>
      </c>
      <c r="M484" s="19">
        <f t="shared" si="20"/>
        <v>729.92700729927003</v>
      </c>
      <c r="N484" s="19">
        <f t="shared" si="21"/>
        <v>0</v>
      </c>
    </row>
    <row r="485" spans="2:14" s="123" customFormat="1" x14ac:dyDescent="0.25">
      <c r="B485" s="11">
        <v>43190</v>
      </c>
      <c r="C485" s="5" t="s">
        <v>456</v>
      </c>
      <c r="D485" s="121"/>
      <c r="E485" s="93"/>
      <c r="F485" s="130"/>
      <c r="G485" s="93"/>
      <c r="H485" s="93">
        <v>15000</v>
      </c>
      <c r="I485" s="93"/>
      <c r="J485" s="93"/>
      <c r="K485" s="60">
        <f t="shared" si="17"/>
        <v>116337.1799999997</v>
      </c>
      <c r="L485" s="237">
        <v>20.55</v>
      </c>
      <c r="M485" s="19">
        <f t="shared" si="20"/>
        <v>729.92700729927003</v>
      </c>
      <c r="N485" s="19">
        <f t="shared" si="21"/>
        <v>0</v>
      </c>
    </row>
    <row r="486" spans="2:14" s="123" customFormat="1" x14ac:dyDescent="0.25">
      <c r="B486" s="11">
        <v>43190</v>
      </c>
      <c r="C486" s="5" t="s">
        <v>843</v>
      </c>
      <c r="D486" s="121"/>
      <c r="E486" s="93"/>
      <c r="F486" s="130"/>
      <c r="G486" s="93">
        <v>11335</v>
      </c>
      <c r="H486" s="93"/>
      <c r="I486" s="93"/>
      <c r="J486" s="93"/>
      <c r="K486" s="60">
        <f t="shared" si="17"/>
        <v>105002.1799999997</v>
      </c>
      <c r="L486" s="237">
        <v>20.55</v>
      </c>
      <c r="M486" s="19">
        <f t="shared" si="20"/>
        <v>551.58150851581502</v>
      </c>
      <c r="N486" s="19">
        <f t="shared" si="21"/>
        <v>0</v>
      </c>
    </row>
    <row r="487" spans="2:14" s="123" customFormat="1" x14ac:dyDescent="0.25">
      <c r="B487" s="11">
        <v>43190</v>
      </c>
      <c r="C487" s="5" t="s">
        <v>36</v>
      </c>
      <c r="D487" s="121"/>
      <c r="E487" s="93"/>
      <c r="F487" s="130"/>
      <c r="G487" s="93">
        <v>7865</v>
      </c>
      <c r="H487" s="93"/>
      <c r="I487" s="93"/>
      <c r="J487" s="93"/>
      <c r="K487" s="60">
        <f t="shared" si="17"/>
        <v>97137.179999999702</v>
      </c>
      <c r="L487" s="237">
        <v>20.55</v>
      </c>
      <c r="M487" s="19">
        <f t="shared" si="20"/>
        <v>382.72506082725062</v>
      </c>
      <c r="N487" s="19">
        <f t="shared" si="21"/>
        <v>0</v>
      </c>
    </row>
    <row r="488" spans="2:14" s="123" customFormat="1" x14ac:dyDescent="0.25">
      <c r="B488" s="11">
        <v>43197</v>
      </c>
      <c r="C488" s="5" t="s">
        <v>440</v>
      </c>
      <c r="D488" s="121"/>
      <c r="E488" s="93"/>
      <c r="F488" s="130"/>
      <c r="G488" s="93">
        <v>24800</v>
      </c>
      <c r="H488" s="93"/>
      <c r="I488" s="93"/>
      <c r="J488" s="93"/>
      <c r="K488" s="60">
        <f t="shared" si="17"/>
        <v>72337.179999999702</v>
      </c>
      <c r="L488" s="237">
        <v>20.239999999999998</v>
      </c>
      <c r="M488" s="54">
        <f t="shared" si="20"/>
        <v>1225.2964426877472</v>
      </c>
      <c r="N488" s="54">
        <f t="shared" si="21"/>
        <v>0</v>
      </c>
    </row>
    <row r="489" spans="2:14" s="123" customFormat="1" x14ac:dyDescent="0.25">
      <c r="B489" s="11">
        <v>43197</v>
      </c>
      <c r="C489" s="5" t="s">
        <v>615</v>
      </c>
      <c r="D489" s="121"/>
      <c r="E489" s="93"/>
      <c r="F489" s="130"/>
      <c r="G489" s="93">
        <v>57000</v>
      </c>
      <c r="H489" s="93"/>
      <c r="I489" s="93"/>
      <c r="J489" s="93"/>
      <c r="K489" s="60">
        <f t="shared" si="17"/>
        <v>15337.179999999702</v>
      </c>
      <c r="L489" s="237">
        <v>20.239999999999998</v>
      </c>
      <c r="M489" s="54">
        <f t="shared" ref="M489:M494" si="22">(G489+H489+I489)/L489</f>
        <v>2816.205533596838</v>
      </c>
      <c r="N489" s="54">
        <f t="shared" ref="N489:N494" si="23">+J489/L489</f>
        <v>0</v>
      </c>
    </row>
    <row r="490" spans="2:14" s="123" customFormat="1" x14ac:dyDescent="0.25">
      <c r="B490" s="11">
        <v>43197</v>
      </c>
      <c r="C490" s="5" t="s">
        <v>188</v>
      </c>
      <c r="D490" s="121"/>
      <c r="E490" s="93"/>
      <c r="F490" s="130"/>
      <c r="G490" s="93"/>
      <c r="H490" s="93">
        <v>50000</v>
      </c>
      <c r="I490" s="93"/>
      <c r="J490" s="93"/>
      <c r="K490" s="60">
        <f t="shared" si="17"/>
        <v>-34662.820000000298</v>
      </c>
      <c r="L490" s="237">
        <v>20.239999999999998</v>
      </c>
      <c r="M490" s="54">
        <f t="shared" si="22"/>
        <v>2470.3557312252965</v>
      </c>
      <c r="N490" s="54">
        <f t="shared" si="23"/>
        <v>0</v>
      </c>
    </row>
    <row r="491" spans="2:14" s="123" customFormat="1" x14ac:dyDescent="0.25">
      <c r="B491" s="11">
        <v>43197</v>
      </c>
      <c r="C491" s="5" t="s">
        <v>865</v>
      </c>
      <c r="D491" s="121"/>
      <c r="E491" s="93"/>
      <c r="F491" s="130"/>
      <c r="G491" s="93"/>
      <c r="H491" s="93">
        <v>10000</v>
      </c>
      <c r="I491" s="93"/>
      <c r="J491" s="93"/>
      <c r="K491" s="60">
        <f t="shared" si="17"/>
        <v>-44662.820000000298</v>
      </c>
      <c r="L491" s="237">
        <v>20.239999999999998</v>
      </c>
      <c r="M491" s="54">
        <f t="shared" si="22"/>
        <v>494.07114624505931</v>
      </c>
      <c r="N491" s="54">
        <f t="shared" si="23"/>
        <v>0</v>
      </c>
    </row>
    <row r="492" spans="2:14" s="123" customFormat="1" x14ac:dyDescent="0.25">
      <c r="B492" s="11">
        <v>43197</v>
      </c>
      <c r="C492" s="5" t="s">
        <v>339</v>
      </c>
      <c r="D492" s="121"/>
      <c r="E492" s="93"/>
      <c r="F492" s="130"/>
      <c r="G492" s="93"/>
      <c r="H492" s="93">
        <v>15000</v>
      </c>
      <c r="I492" s="93"/>
      <c r="J492" s="93"/>
      <c r="K492" s="60">
        <f t="shared" si="17"/>
        <v>-59662.820000000298</v>
      </c>
      <c r="L492" s="237">
        <v>20.239999999999998</v>
      </c>
      <c r="M492" s="54">
        <f t="shared" si="22"/>
        <v>741.10671936758899</v>
      </c>
      <c r="N492" s="54">
        <f t="shared" si="23"/>
        <v>0</v>
      </c>
    </row>
    <row r="493" spans="2:14" s="123" customFormat="1" x14ac:dyDescent="0.25">
      <c r="B493" s="11">
        <v>43197</v>
      </c>
      <c r="C493" s="5" t="s">
        <v>866</v>
      </c>
      <c r="D493" s="121"/>
      <c r="E493" s="93"/>
      <c r="F493" s="130"/>
      <c r="G493" s="93"/>
      <c r="H493" s="93">
        <v>5000</v>
      </c>
      <c r="I493" s="93"/>
      <c r="J493" s="93"/>
      <c r="K493" s="60">
        <f t="shared" si="17"/>
        <v>-64662.820000000298</v>
      </c>
      <c r="L493" s="237">
        <v>20.239999999999998</v>
      </c>
      <c r="M493" s="54">
        <f t="shared" si="22"/>
        <v>247.03557312252966</v>
      </c>
      <c r="N493" s="54">
        <f t="shared" si="23"/>
        <v>0</v>
      </c>
    </row>
    <row r="494" spans="2:14" s="123" customFormat="1" x14ac:dyDescent="0.25">
      <c r="B494" s="11">
        <v>43197</v>
      </c>
      <c r="C494" s="5" t="s">
        <v>795</v>
      </c>
      <c r="D494" s="121"/>
      <c r="E494" s="93"/>
      <c r="F494" s="130"/>
      <c r="G494" s="93"/>
      <c r="H494" s="93">
        <v>10000</v>
      </c>
      <c r="I494" s="93"/>
      <c r="J494" s="93"/>
      <c r="K494" s="60">
        <f t="shared" si="17"/>
        <v>-74662.820000000298</v>
      </c>
      <c r="L494" s="237">
        <v>20.239999999999998</v>
      </c>
      <c r="M494" s="54">
        <f t="shared" si="22"/>
        <v>494.07114624505931</v>
      </c>
      <c r="N494" s="54">
        <f t="shared" si="23"/>
        <v>0</v>
      </c>
    </row>
    <row r="495" spans="2:14" s="123" customFormat="1" x14ac:dyDescent="0.25">
      <c r="B495" s="11">
        <v>43204</v>
      </c>
      <c r="C495" s="5" t="s">
        <v>873</v>
      </c>
      <c r="D495" s="121"/>
      <c r="E495" s="93"/>
      <c r="F495" s="130"/>
      <c r="G495" s="93">
        <v>30000</v>
      </c>
      <c r="H495" s="93"/>
      <c r="I495" s="93"/>
      <c r="J495" s="93"/>
      <c r="K495" s="60">
        <f t="shared" si="17"/>
        <v>-104662.8200000003</v>
      </c>
      <c r="L495" s="237">
        <v>20.3</v>
      </c>
      <c r="M495" s="54">
        <f t="shared" ref="M495:M507" si="24">(G495+H495+I495)/L495</f>
        <v>1477.8325123152708</v>
      </c>
      <c r="N495" s="54">
        <f t="shared" ref="N495:N507" si="25">+J495/L495</f>
        <v>0</v>
      </c>
    </row>
    <row r="496" spans="2:14" s="123" customFormat="1" x14ac:dyDescent="0.25">
      <c r="B496" s="11">
        <v>43204</v>
      </c>
      <c r="C496" s="5" t="s">
        <v>874</v>
      </c>
      <c r="D496" s="121"/>
      <c r="E496" s="93"/>
      <c r="F496" s="130"/>
      <c r="G496" s="93"/>
      <c r="H496" s="93"/>
      <c r="I496" s="93">
        <v>28500</v>
      </c>
      <c r="J496" s="93"/>
      <c r="K496" s="60">
        <f t="shared" si="17"/>
        <v>-133162.8200000003</v>
      </c>
      <c r="L496" s="237">
        <v>20.3</v>
      </c>
      <c r="M496" s="54">
        <f t="shared" si="24"/>
        <v>1403.9408866995072</v>
      </c>
      <c r="N496" s="54">
        <f t="shared" si="25"/>
        <v>0</v>
      </c>
    </row>
    <row r="497" spans="2:14" s="123" customFormat="1" x14ac:dyDescent="0.25">
      <c r="B497" s="11">
        <v>43204</v>
      </c>
      <c r="C497" s="5" t="s">
        <v>875</v>
      </c>
      <c r="D497" s="121"/>
      <c r="E497" s="93"/>
      <c r="F497" s="130"/>
      <c r="G497" s="93"/>
      <c r="H497" s="93">
        <v>30000</v>
      </c>
      <c r="I497" s="93"/>
      <c r="J497" s="93"/>
      <c r="K497" s="60">
        <f t="shared" si="17"/>
        <v>-163162.8200000003</v>
      </c>
      <c r="L497" s="237">
        <v>20.3</v>
      </c>
      <c r="M497" s="54">
        <f t="shared" si="24"/>
        <v>1477.8325123152708</v>
      </c>
      <c r="N497" s="54">
        <f t="shared" si="25"/>
        <v>0</v>
      </c>
    </row>
    <row r="498" spans="2:14" s="123" customFormat="1" x14ac:dyDescent="0.25">
      <c r="B498" s="11">
        <v>43204</v>
      </c>
      <c r="C498" s="5" t="s">
        <v>876</v>
      </c>
      <c r="D498" s="121"/>
      <c r="E498" s="93"/>
      <c r="F498" s="130"/>
      <c r="G498" s="93">
        <v>30000</v>
      </c>
      <c r="H498" s="93"/>
      <c r="I498" s="93"/>
      <c r="J498" s="93"/>
      <c r="K498" s="60">
        <f t="shared" si="17"/>
        <v>-193162.8200000003</v>
      </c>
      <c r="L498" s="237">
        <v>20.3</v>
      </c>
      <c r="M498" s="54">
        <f t="shared" si="24"/>
        <v>1477.8325123152708</v>
      </c>
      <c r="N498" s="54">
        <f t="shared" si="25"/>
        <v>0</v>
      </c>
    </row>
    <row r="499" spans="2:14" s="123" customFormat="1" x14ac:dyDescent="0.25">
      <c r="B499" s="11">
        <v>43204</v>
      </c>
      <c r="C499" s="5" t="s">
        <v>34</v>
      </c>
      <c r="D499" s="121"/>
      <c r="E499" s="93"/>
      <c r="F499" s="130"/>
      <c r="G499" s="93"/>
      <c r="H499" s="93">
        <v>7500</v>
      </c>
      <c r="I499" s="93"/>
      <c r="J499" s="93"/>
      <c r="K499" s="60">
        <f t="shared" si="17"/>
        <v>-200662.8200000003</v>
      </c>
      <c r="L499" s="237">
        <v>20.3</v>
      </c>
      <c r="M499" s="54">
        <f t="shared" si="24"/>
        <v>369.45812807881771</v>
      </c>
      <c r="N499" s="54">
        <f t="shared" si="25"/>
        <v>0</v>
      </c>
    </row>
    <row r="500" spans="2:14" s="123" customFormat="1" x14ac:dyDescent="0.25">
      <c r="B500" s="11">
        <v>43204</v>
      </c>
      <c r="C500" s="5" t="s">
        <v>877</v>
      </c>
      <c r="D500" s="121"/>
      <c r="E500" s="93"/>
      <c r="F500" s="130"/>
      <c r="G500" s="93">
        <v>36000</v>
      </c>
      <c r="H500" s="93"/>
      <c r="I500" s="93"/>
      <c r="J500" s="93"/>
      <c r="K500" s="60">
        <f t="shared" si="17"/>
        <v>-236662.8200000003</v>
      </c>
      <c r="L500" s="237">
        <v>20.3</v>
      </c>
      <c r="M500" s="54">
        <f t="shared" si="24"/>
        <v>1773.399014778325</v>
      </c>
      <c r="N500" s="54">
        <f t="shared" si="25"/>
        <v>0</v>
      </c>
    </row>
    <row r="501" spans="2:14" s="123" customFormat="1" x14ac:dyDescent="0.25">
      <c r="B501" s="11">
        <v>43204</v>
      </c>
      <c r="C501" s="5" t="s">
        <v>397</v>
      </c>
      <c r="D501" s="121"/>
      <c r="E501" s="93"/>
      <c r="F501" s="130"/>
      <c r="G501" s="93">
        <v>14844</v>
      </c>
      <c r="H501" s="93"/>
      <c r="I501" s="93"/>
      <c r="J501" s="93"/>
      <c r="K501" s="60">
        <f t="shared" si="17"/>
        <v>-251506.8200000003</v>
      </c>
      <c r="L501" s="237">
        <v>20.3</v>
      </c>
      <c r="M501" s="54">
        <f t="shared" si="24"/>
        <v>731.23152709359601</v>
      </c>
      <c r="N501" s="54">
        <f t="shared" si="25"/>
        <v>0</v>
      </c>
    </row>
    <row r="502" spans="2:14" s="123" customFormat="1" x14ac:dyDescent="0.25">
      <c r="B502" s="11">
        <v>43204</v>
      </c>
      <c r="C502" s="5" t="s">
        <v>188</v>
      </c>
      <c r="D502" s="121"/>
      <c r="E502" s="93"/>
      <c r="F502" s="130"/>
      <c r="G502" s="93"/>
      <c r="H502" s="93">
        <v>50000</v>
      </c>
      <c r="I502" s="93"/>
      <c r="J502" s="93"/>
      <c r="K502" s="60">
        <f t="shared" si="17"/>
        <v>-301506.8200000003</v>
      </c>
      <c r="L502" s="237">
        <v>20.3</v>
      </c>
      <c r="M502" s="54">
        <f t="shared" si="24"/>
        <v>2463.0541871921182</v>
      </c>
      <c r="N502" s="54">
        <f t="shared" si="25"/>
        <v>0</v>
      </c>
    </row>
    <row r="503" spans="2:14" s="123" customFormat="1" x14ac:dyDescent="0.25">
      <c r="B503" s="11">
        <v>43204</v>
      </c>
      <c r="C503" s="5" t="s">
        <v>629</v>
      </c>
      <c r="D503" s="121"/>
      <c r="E503" s="93"/>
      <c r="F503" s="130"/>
      <c r="G503" s="93"/>
      <c r="H503" s="93">
        <v>15000</v>
      </c>
      <c r="I503" s="93"/>
      <c r="J503" s="93"/>
      <c r="K503" s="60">
        <f t="shared" si="17"/>
        <v>-316506.8200000003</v>
      </c>
      <c r="L503" s="237">
        <v>20.3</v>
      </c>
      <c r="M503" s="54">
        <f t="shared" si="24"/>
        <v>738.91625615763542</v>
      </c>
      <c r="N503" s="54">
        <f t="shared" si="25"/>
        <v>0</v>
      </c>
    </row>
    <row r="504" spans="2:14" s="123" customFormat="1" x14ac:dyDescent="0.25">
      <c r="B504" s="11">
        <v>43204</v>
      </c>
      <c r="C504" s="5" t="s">
        <v>455</v>
      </c>
      <c r="D504" s="121"/>
      <c r="E504" s="93"/>
      <c r="F504" s="130"/>
      <c r="G504" s="93"/>
      <c r="H504" s="93">
        <v>20000</v>
      </c>
      <c r="I504" s="93"/>
      <c r="J504" s="93"/>
      <c r="K504" s="60">
        <f t="shared" si="17"/>
        <v>-336506.8200000003</v>
      </c>
      <c r="L504" s="237">
        <v>20.3</v>
      </c>
      <c r="M504" s="54">
        <f t="shared" si="24"/>
        <v>985.22167487684726</v>
      </c>
      <c r="N504" s="54">
        <f t="shared" si="25"/>
        <v>0</v>
      </c>
    </row>
    <row r="505" spans="2:14" s="123" customFormat="1" x14ac:dyDescent="0.25">
      <c r="B505" s="11">
        <v>43204</v>
      </c>
      <c r="C505" s="5" t="s">
        <v>734</v>
      </c>
      <c r="D505" s="121"/>
      <c r="E505" s="93"/>
      <c r="F505" s="130"/>
      <c r="G505" s="93"/>
      <c r="H505" s="93">
        <v>20000</v>
      </c>
      <c r="I505" s="93"/>
      <c r="J505" s="93"/>
      <c r="K505" s="60">
        <f t="shared" si="17"/>
        <v>-356506.8200000003</v>
      </c>
      <c r="L505" s="237">
        <v>20.3</v>
      </c>
      <c r="M505" s="54">
        <f t="shared" si="24"/>
        <v>985.22167487684726</v>
      </c>
      <c r="N505" s="54">
        <f t="shared" si="25"/>
        <v>0</v>
      </c>
    </row>
    <row r="506" spans="2:14" s="123" customFormat="1" x14ac:dyDescent="0.25">
      <c r="B506" s="11">
        <v>43204</v>
      </c>
      <c r="C506" s="5" t="s">
        <v>339</v>
      </c>
      <c r="D506" s="121"/>
      <c r="E506" s="93"/>
      <c r="F506" s="130"/>
      <c r="G506" s="93"/>
      <c r="H506" s="93">
        <v>15000</v>
      </c>
      <c r="I506" s="93"/>
      <c r="J506" s="93"/>
      <c r="K506" s="60">
        <f t="shared" si="17"/>
        <v>-371506.8200000003</v>
      </c>
      <c r="L506" s="237">
        <v>20.3</v>
      </c>
      <c r="M506" s="54">
        <f t="shared" si="24"/>
        <v>738.91625615763542</v>
      </c>
      <c r="N506" s="54">
        <f t="shared" si="25"/>
        <v>0</v>
      </c>
    </row>
    <row r="507" spans="2:14" s="123" customFormat="1" x14ac:dyDescent="0.25">
      <c r="B507" s="11">
        <v>43211</v>
      </c>
      <c r="C507" s="5" t="s">
        <v>401</v>
      </c>
      <c r="D507" s="121"/>
      <c r="E507" s="93"/>
      <c r="F507" s="130"/>
      <c r="G507" s="93"/>
      <c r="H507" s="93">
        <v>25000</v>
      </c>
      <c r="I507" s="93"/>
      <c r="J507" s="93"/>
      <c r="K507" s="60">
        <f t="shared" si="17"/>
        <v>-396506.8200000003</v>
      </c>
      <c r="L507" s="237">
        <v>20.28</v>
      </c>
      <c r="M507" s="54">
        <f t="shared" si="24"/>
        <v>1232.7416173570018</v>
      </c>
      <c r="N507" s="54">
        <f t="shared" si="25"/>
        <v>0</v>
      </c>
    </row>
    <row r="508" spans="2:14" s="123" customFormat="1" x14ac:dyDescent="0.25">
      <c r="B508" s="11">
        <v>43211</v>
      </c>
      <c r="C508" s="5" t="s">
        <v>182</v>
      </c>
      <c r="D508" s="121"/>
      <c r="E508" s="93"/>
      <c r="F508" s="130"/>
      <c r="G508" s="93">
        <v>16473</v>
      </c>
      <c r="H508" s="93"/>
      <c r="I508" s="93"/>
      <c r="J508" s="93"/>
      <c r="K508" s="60">
        <f t="shared" si="17"/>
        <v>-412979.8200000003</v>
      </c>
      <c r="L508" s="237">
        <v>20.28</v>
      </c>
      <c r="M508" s="54">
        <f t="shared" ref="M508:M517" si="26">(G508+H508+I508)/L508</f>
        <v>812.27810650887568</v>
      </c>
      <c r="N508" s="54">
        <f t="shared" ref="N508:N517" si="27">+J508/L508</f>
        <v>0</v>
      </c>
    </row>
    <row r="509" spans="2:14" s="123" customFormat="1" x14ac:dyDescent="0.25">
      <c r="B509" s="11">
        <v>43211</v>
      </c>
      <c r="C509" s="5" t="s">
        <v>890</v>
      </c>
      <c r="D509" s="121"/>
      <c r="E509" s="93"/>
      <c r="F509" s="130"/>
      <c r="G509" s="93">
        <v>78000</v>
      </c>
      <c r="H509" s="93"/>
      <c r="I509" s="93"/>
      <c r="J509" s="93"/>
      <c r="K509" s="60">
        <f t="shared" si="17"/>
        <v>-490979.8200000003</v>
      </c>
      <c r="L509" s="237">
        <v>20.28</v>
      </c>
      <c r="M509" s="54">
        <f t="shared" si="26"/>
        <v>3846.1538461538457</v>
      </c>
      <c r="N509" s="54">
        <f t="shared" si="27"/>
        <v>0</v>
      </c>
    </row>
    <row r="510" spans="2:14" s="123" customFormat="1" x14ac:dyDescent="0.25">
      <c r="B510" s="11">
        <v>43211</v>
      </c>
      <c r="C510" s="5" t="s">
        <v>891</v>
      </c>
      <c r="D510" s="121"/>
      <c r="E510" s="93"/>
      <c r="F510" s="130"/>
      <c r="G510" s="93">
        <v>20500</v>
      </c>
      <c r="H510" s="93"/>
      <c r="I510" s="93"/>
      <c r="J510" s="93"/>
      <c r="K510" s="60">
        <f t="shared" si="17"/>
        <v>-511479.8200000003</v>
      </c>
      <c r="L510" s="237">
        <v>20.28</v>
      </c>
      <c r="M510" s="54">
        <f t="shared" si="26"/>
        <v>1010.8481262327416</v>
      </c>
      <c r="N510" s="54">
        <f t="shared" si="27"/>
        <v>0</v>
      </c>
    </row>
    <row r="511" spans="2:14" s="123" customFormat="1" x14ac:dyDescent="0.25">
      <c r="B511" s="11">
        <v>43211</v>
      </c>
      <c r="C511" s="5" t="s">
        <v>188</v>
      </c>
      <c r="D511" s="121"/>
      <c r="E511" s="93"/>
      <c r="F511" s="130"/>
      <c r="G511" s="93"/>
      <c r="H511" s="93">
        <v>50000</v>
      </c>
      <c r="I511" s="93"/>
      <c r="J511" s="93"/>
      <c r="K511" s="60">
        <f t="shared" si="17"/>
        <v>-561479.8200000003</v>
      </c>
      <c r="L511" s="237">
        <v>20.28</v>
      </c>
      <c r="M511" s="54">
        <f t="shared" si="26"/>
        <v>2465.4832347140036</v>
      </c>
      <c r="N511" s="54">
        <f t="shared" si="27"/>
        <v>0</v>
      </c>
    </row>
    <row r="512" spans="2:14" s="123" customFormat="1" x14ac:dyDescent="0.25">
      <c r="B512" s="11">
        <v>43211</v>
      </c>
      <c r="C512" s="5" t="s">
        <v>651</v>
      </c>
      <c r="D512" s="121"/>
      <c r="E512" s="93"/>
      <c r="F512" s="130"/>
      <c r="G512" s="93"/>
      <c r="H512" s="93">
        <v>30000</v>
      </c>
      <c r="I512" s="93"/>
      <c r="J512" s="93"/>
      <c r="K512" s="60">
        <f t="shared" si="17"/>
        <v>-591479.8200000003</v>
      </c>
      <c r="L512" s="237">
        <v>20.28</v>
      </c>
      <c r="M512" s="54">
        <f t="shared" si="26"/>
        <v>1479.2899408284022</v>
      </c>
      <c r="N512" s="54">
        <f t="shared" si="27"/>
        <v>0</v>
      </c>
    </row>
    <row r="513" spans="2:14" s="123" customFormat="1" x14ac:dyDescent="0.25">
      <c r="B513" s="11">
        <v>43211</v>
      </c>
      <c r="C513" s="5" t="s">
        <v>351</v>
      </c>
      <c r="D513" s="121"/>
      <c r="E513" s="93"/>
      <c r="F513" s="130"/>
      <c r="G513" s="93"/>
      <c r="H513" s="93">
        <v>15000</v>
      </c>
      <c r="I513" s="93"/>
      <c r="J513" s="93"/>
      <c r="K513" s="60">
        <f t="shared" si="17"/>
        <v>-606479.8200000003</v>
      </c>
      <c r="L513" s="237">
        <v>20.28</v>
      </c>
      <c r="M513" s="54">
        <f t="shared" si="26"/>
        <v>739.64497041420111</v>
      </c>
      <c r="N513" s="54">
        <f t="shared" si="27"/>
        <v>0</v>
      </c>
    </row>
    <row r="514" spans="2:14" s="123" customFormat="1" x14ac:dyDescent="0.25">
      <c r="B514" s="11">
        <v>43211</v>
      </c>
      <c r="C514" s="5" t="s">
        <v>455</v>
      </c>
      <c r="D514" s="121"/>
      <c r="E514" s="93"/>
      <c r="F514" s="130"/>
      <c r="G514" s="93"/>
      <c r="H514" s="93">
        <v>15000</v>
      </c>
      <c r="I514" s="93"/>
      <c r="J514" s="93"/>
      <c r="K514" s="60">
        <f t="shared" si="17"/>
        <v>-621479.8200000003</v>
      </c>
      <c r="L514" s="237">
        <v>20.28</v>
      </c>
      <c r="M514" s="54">
        <f t="shared" si="26"/>
        <v>739.64497041420111</v>
      </c>
      <c r="N514" s="54">
        <f t="shared" si="27"/>
        <v>0</v>
      </c>
    </row>
    <row r="515" spans="2:14" s="123" customFormat="1" x14ac:dyDescent="0.25">
      <c r="B515" s="11">
        <v>43211</v>
      </c>
      <c r="C515" s="5" t="s">
        <v>339</v>
      </c>
      <c r="D515" s="121"/>
      <c r="E515" s="93"/>
      <c r="F515" s="130"/>
      <c r="G515" s="93"/>
      <c r="H515" s="93">
        <v>15000</v>
      </c>
      <c r="I515" s="93"/>
      <c r="J515" s="93"/>
      <c r="K515" s="60">
        <f t="shared" si="17"/>
        <v>-636479.8200000003</v>
      </c>
      <c r="L515" s="237">
        <v>20.28</v>
      </c>
      <c r="M515" s="54">
        <f t="shared" si="26"/>
        <v>739.64497041420111</v>
      </c>
      <c r="N515" s="54">
        <f t="shared" si="27"/>
        <v>0</v>
      </c>
    </row>
    <row r="516" spans="2:14" s="123" customFormat="1" x14ac:dyDescent="0.25">
      <c r="B516" s="11">
        <v>43211</v>
      </c>
      <c r="C516" s="5" t="s">
        <v>892</v>
      </c>
      <c r="D516" s="121"/>
      <c r="E516" s="93"/>
      <c r="F516" s="130"/>
      <c r="G516" s="93"/>
      <c r="H516" s="93"/>
      <c r="I516" s="93">
        <v>20000</v>
      </c>
      <c r="J516" s="93"/>
      <c r="K516" s="60">
        <f t="shared" si="17"/>
        <v>-656479.8200000003</v>
      </c>
      <c r="L516" s="237">
        <v>20.28</v>
      </c>
      <c r="M516" s="54">
        <f t="shared" si="26"/>
        <v>986.19329388560152</v>
      </c>
      <c r="N516" s="54">
        <f t="shared" si="27"/>
        <v>0</v>
      </c>
    </row>
    <row r="517" spans="2:14" s="123" customFormat="1" x14ac:dyDescent="0.25">
      <c r="B517" s="11">
        <v>43211</v>
      </c>
      <c r="C517" s="5" t="s">
        <v>893</v>
      </c>
      <c r="D517" s="121"/>
      <c r="E517" s="93"/>
      <c r="F517" s="130"/>
      <c r="G517" s="93"/>
      <c r="H517" s="93">
        <v>2700</v>
      </c>
      <c r="I517" s="93"/>
      <c r="J517" s="93"/>
      <c r="K517" s="60">
        <f t="shared" si="17"/>
        <v>-659179.8200000003</v>
      </c>
      <c r="L517" s="237">
        <v>20.28</v>
      </c>
      <c r="M517" s="54">
        <f t="shared" si="26"/>
        <v>133.1360946745562</v>
      </c>
      <c r="N517" s="54">
        <f t="shared" si="27"/>
        <v>0</v>
      </c>
    </row>
    <row r="518" spans="2:14" s="123" customFormat="1" x14ac:dyDescent="0.25">
      <c r="B518" s="11">
        <v>43218</v>
      </c>
      <c r="C518" s="288" t="s">
        <v>630</v>
      </c>
      <c r="D518" s="121"/>
      <c r="E518" s="93"/>
      <c r="F518" s="130"/>
      <c r="G518" s="93">
        <v>37850</v>
      </c>
      <c r="H518" s="93"/>
      <c r="I518" s="93"/>
      <c r="J518" s="93"/>
      <c r="K518" s="60">
        <f t="shared" si="17"/>
        <v>-697029.8200000003</v>
      </c>
      <c r="L518" s="60">
        <v>20.3</v>
      </c>
      <c r="M518" s="54">
        <f t="shared" ref="M518:M532" si="28">(G518+H518+I518)/L518</f>
        <v>1864.5320197044334</v>
      </c>
      <c r="N518" s="54">
        <f t="shared" ref="N518:N532" si="29">+J518/L518</f>
        <v>0</v>
      </c>
    </row>
    <row r="519" spans="2:14" s="123" customFormat="1" x14ac:dyDescent="0.25">
      <c r="B519" s="11">
        <v>43218</v>
      </c>
      <c r="C519" s="288" t="s">
        <v>289</v>
      </c>
      <c r="D519" s="121"/>
      <c r="E519" s="93"/>
      <c r="F519" s="130"/>
      <c r="G519" s="93">
        <v>31000</v>
      </c>
      <c r="H519" s="93"/>
      <c r="I519" s="93"/>
      <c r="J519" s="93"/>
      <c r="K519" s="60">
        <f t="shared" si="17"/>
        <v>-728029.8200000003</v>
      </c>
      <c r="L519" s="60">
        <v>20.3</v>
      </c>
      <c r="M519" s="54">
        <f t="shared" si="28"/>
        <v>1527.0935960591132</v>
      </c>
      <c r="N519" s="54">
        <f t="shared" si="29"/>
        <v>0</v>
      </c>
    </row>
    <row r="520" spans="2:14" s="123" customFormat="1" x14ac:dyDescent="0.25">
      <c r="B520" s="11">
        <v>43218</v>
      </c>
      <c r="C520" s="288" t="s">
        <v>905</v>
      </c>
      <c r="D520" s="121"/>
      <c r="E520" s="93"/>
      <c r="F520" s="130"/>
      <c r="G520" s="93"/>
      <c r="H520" s="93">
        <v>39000</v>
      </c>
      <c r="I520" s="93"/>
      <c r="J520" s="93"/>
      <c r="K520" s="60">
        <f t="shared" si="17"/>
        <v>-767029.8200000003</v>
      </c>
      <c r="L520" s="60">
        <v>20.3</v>
      </c>
      <c r="M520" s="54">
        <f t="shared" si="28"/>
        <v>1921.1822660098521</v>
      </c>
      <c r="N520" s="54">
        <f t="shared" si="29"/>
        <v>0</v>
      </c>
    </row>
    <row r="521" spans="2:14" s="123" customFormat="1" x14ac:dyDescent="0.25">
      <c r="B521" s="11">
        <v>43218</v>
      </c>
      <c r="C521" s="288" t="s">
        <v>906</v>
      </c>
      <c r="D521" s="121"/>
      <c r="E521" s="93"/>
      <c r="F521" s="130"/>
      <c r="G521" s="93"/>
      <c r="H521" s="93">
        <v>95000</v>
      </c>
      <c r="I521" s="93"/>
      <c r="J521" s="93"/>
      <c r="K521" s="60">
        <f t="shared" si="17"/>
        <v>-862029.8200000003</v>
      </c>
      <c r="L521" s="60">
        <v>20.3</v>
      </c>
      <c r="M521" s="54">
        <f t="shared" si="28"/>
        <v>4679.8029556650245</v>
      </c>
      <c r="N521" s="54">
        <f t="shared" si="29"/>
        <v>0</v>
      </c>
    </row>
    <row r="522" spans="2:14" s="123" customFormat="1" x14ac:dyDescent="0.25">
      <c r="B522" s="11">
        <v>43218</v>
      </c>
      <c r="C522" s="288" t="s">
        <v>907</v>
      </c>
      <c r="D522" s="121"/>
      <c r="E522" s="93"/>
      <c r="F522" s="130"/>
      <c r="G522" s="93"/>
      <c r="H522" s="93">
        <v>15000</v>
      </c>
      <c r="I522" s="93"/>
      <c r="J522" s="93"/>
      <c r="K522" s="60">
        <f t="shared" si="17"/>
        <v>-877029.8200000003</v>
      </c>
      <c r="L522" s="60">
        <v>20.3</v>
      </c>
      <c r="M522" s="54">
        <f t="shared" si="28"/>
        <v>738.91625615763542</v>
      </c>
      <c r="N522" s="54">
        <f t="shared" si="29"/>
        <v>0</v>
      </c>
    </row>
    <row r="523" spans="2:14" s="123" customFormat="1" x14ac:dyDescent="0.25">
      <c r="B523" s="11">
        <v>43218</v>
      </c>
      <c r="C523" s="288" t="s">
        <v>908</v>
      </c>
      <c r="D523" s="121"/>
      <c r="E523" s="93"/>
      <c r="F523" s="130"/>
      <c r="G523" s="93"/>
      <c r="H523" s="93">
        <v>30000</v>
      </c>
      <c r="I523" s="93"/>
      <c r="J523" s="93"/>
      <c r="K523" s="60">
        <f t="shared" si="17"/>
        <v>-907029.8200000003</v>
      </c>
      <c r="L523" s="60">
        <v>20.3</v>
      </c>
      <c r="M523" s="54">
        <f t="shared" si="28"/>
        <v>1477.8325123152708</v>
      </c>
      <c r="N523" s="54">
        <f t="shared" si="29"/>
        <v>0</v>
      </c>
    </row>
    <row r="524" spans="2:14" s="123" customFormat="1" x14ac:dyDescent="0.25">
      <c r="B524" s="11">
        <v>43218</v>
      </c>
      <c r="C524" s="288" t="s">
        <v>909</v>
      </c>
      <c r="D524" s="121"/>
      <c r="E524" s="93"/>
      <c r="F524" s="130"/>
      <c r="G524" s="93"/>
      <c r="H524" s="93">
        <v>25000</v>
      </c>
      <c r="I524" s="93"/>
      <c r="J524" s="93"/>
      <c r="K524" s="60">
        <f t="shared" si="17"/>
        <v>-932029.8200000003</v>
      </c>
      <c r="L524" s="60">
        <v>20.3</v>
      </c>
      <c r="M524" s="54">
        <f t="shared" si="28"/>
        <v>1231.5270935960591</v>
      </c>
      <c r="N524" s="54">
        <f t="shared" si="29"/>
        <v>0</v>
      </c>
    </row>
    <row r="525" spans="2:14" s="123" customFormat="1" x14ac:dyDescent="0.25">
      <c r="B525" s="11">
        <v>43218</v>
      </c>
      <c r="C525" s="288" t="s">
        <v>910</v>
      </c>
      <c r="D525" s="121"/>
      <c r="E525" s="93"/>
      <c r="F525" s="130"/>
      <c r="G525" s="93"/>
      <c r="H525" s="93">
        <v>9500</v>
      </c>
      <c r="I525" s="93"/>
      <c r="J525" s="93"/>
      <c r="K525" s="60">
        <f t="shared" si="17"/>
        <v>-941529.8200000003</v>
      </c>
      <c r="L525" s="60">
        <v>20.3</v>
      </c>
      <c r="M525" s="54">
        <f t="shared" si="28"/>
        <v>467.98029556650243</v>
      </c>
      <c r="N525" s="54">
        <f t="shared" si="29"/>
        <v>0</v>
      </c>
    </row>
    <row r="526" spans="2:14" s="123" customFormat="1" x14ac:dyDescent="0.25">
      <c r="B526" s="11">
        <v>43218</v>
      </c>
      <c r="C526" s="288" t="s">
        <v>508</v>
      </c>
      <c r="D526" s="121"/>
      <c r="E526" s="93"/>
      <c r="F526" s="130"/>
      <c r="G526" s="93"/>
      <c r="H526" s="93">
        <v>10000</v>
      </c>
      <c r="I526" s="93"/>
      <c r="J526" s="93"/>
      <c r="K526" s="60">
        <f t="shared" si="17"/>
        <v>-951529.8200000003</v>
      </c>
      <c r="L526" s="60">
        <v>20.3</v>
      </c>
      <c r="M526" s="54">
        <f t="shared" si="28"/>
        <v>492.61083743842363</v>
      </c>
      <c r="N526" s="54">
        <f t="shared" si="29"/>
        <v>0</v>
      </c>
    </row>
    <row r="527" spans="2:14" s="123" customFormat="1" x14ac:dyDescent="0.25">
      <c r="B527" s="11">
        <v>43218</v>
      </c>
      <c r="C527" s="288" t="s">
        <v>546</v>
      </c>
      <c r="D527" s="121"/>
      <c r="E527" s="93"/>
      <c r="F527" s="130"/>
      <c r="G527" s="93"/>
      <c r="H527" s="93">
        <v>10000</v>
      </c>
      <c r="I527" s="93"/>
      <c r="J527" s="93"/>
      <c r="K527" s="60">
        <f t="shared" si="17"/>
        <v>-961529.8200000003</v>
      </c>
      <c r="L527" s="60">
        <v>20.3</v>
      </c>
      <c r="M527" s="54">
        <f t="shared" si="28"/>
        <v>492.61083743842363</v>
      </c>
      <c r="N527" s="54">
        <f t="shared" si="29"/>
        <v>0</v>
      </c>
    </row>
    <row r="528" spans="2:14" s="123" customFormat="1" x14ac:dyDescent="0.25">
      <c r="B528" s="11">
        <v>43218</v>
      </c>
      <c r="C528" s="288" t="s">
        <v>211</v>
      </c>
      <c r="D528" s="121"/>
      <c r="E528" s="93"/>
      <c r="F528" s="130"/>
      <c r="G528" s="93">
        <v>8000</v>
      </c>
      <c r="H528" s="93"/>
      <c r="I528" s="93"/>
      <c r="J528" s="93"/>
      <c r="K528" s="60">
        <f t="shared" si="17"/>
        <v>-969529.8200000003</v>
      </c>
      <c r="L528" s="60">
        <v>20.3</v>
      </c>
      <c r="M528" s="54">
        <f t="shared" si="28"/>
        <v>394.0886699507389</v>
      </c>
      <c r="N528" s="54">
        <f t="shared" si="29"/>
        <v>0</v>
      </c>
    </row>
    <row r="529" spans="2:14" s="123" customFormat="1" x14ac:dyDescent="0.25">
      <c r="B529" s="11">
        <v>43218</v>
      </c>
      <c r="C529" s="288" t="s">
        <v>911</v>
      </c>
      <c r="D529" s="121"/>
      <c r="E529" s="93"/>
      <c r="F529" s="130"/>
      <c r="G529" s="93"/>
      <c r="H529" s="93">
        <v>12600</v>
      </c>
      <c r="I529" s="93"/>
      <c r="J529" s="93"/>
      <c r="K529" s="60">
        <f t="shared" si="17"/>
        <v>-982129.8200000003</v>
      </c>
      <c r="L529" s="60">
        <v>20.3</v>
      </c>
      <c r="M529" s="54">
        <f t="shared" si="28"/>
        <v>620.68965517241372</v>
      </c>
      <c r="N529" s="54">
        <f t="shared" si="29"/>
        <v>0</v>
      </c>
    </row>
    <row r="530" spans="2:14" s="123" customFormat="1" x14ac:dyDescent="0.25">
      <c r="B530" s="11">
        <v>43218</v>
      </c>
      <c r="C530" s="288" t="s">
        <v>455</v>
      </c>
      <c r="D530" s="121"/>
      <c r="E530" s="93"/>
      <c r="F530" s="130"/>
      <c r="G530" s="93"/>
      <c r="H530" s="93">
        <v>25000</v>
      </c>
      <c r="I530" s="93"/>
      <c r="J530" s="93"/>
      <c r="K530" s="60">
        <f t="shared" si="17"/>
        <v>-1007129.8200000003</v>
      </c>
      <c r="L530" s="60">
        <v>20.3</v>
      </c>
      <c r="M530" s="54">
        <f t="shared" si="28"/>
        <v>1231.5270935960591</v>
      </c>
      <c r="N530" s="54">
        <f t="shared" si="29"/>
        <v>0</v>
      </c>
    </row>
    <row r="531" spans="2:14" s="123" customFormat="1" x14ac:dyDescent="0.25">
      <c r="B531" s="11">
        <v>43218</v>
      </c>
      <c r="C531" s="288" t="s">
        <v>912</v>
      </c>
      <c r="D531" s="121"/>
      <c r="E531" s="93"/>
      <c r="F531" s="130"/>
      <c r="G531" s="93">
        <v>17330</v>
      </c>
      <c r="H531" s="93"/>
      <c r="I531" s="93"/>
      <c r="J531" s="93"/>
      <c r="K531" s="60">
        <f t="shared" si="17"/>
        <v>-1024459.8200000003</v>
      </c>
      <c r="L531" s="60">
        <v>20.3</v>
      </c>
      <c r="M531" s="54">
        <f t="shared" si="28"/>
        <v>853.69458128078816</v>
      </c>
      <c r="N531" s="54">
        <f t="shared" si="29"/>
        <v>0</v>
      </c>
    </row>
    <row r="532" spans="2:14" s="123" customFormat="1" x14ac:dyDescent="0.25">
      <c r="B532" s="11">
        <v>43218</v>
      </c>
      <c r="C532" s="288" t="s">
        <v>397</v>
      </c>
      <c r="D532" s="121"/>
      <c r="E532" s="93"/>
      <c r="F532" s="130"/>
      <c r="G532" s="93">
        <v>31653</v>
      </c>
      <c r="H532" s="93"/>
      <c r="I532" s="93"/>
      <c r="J532" s="93"/>
      <c r="K532" s="60">
        <f t="shared" si="17"/>
        <v>-1056112.8200000003</v>
      </c>
      <c r="L532" s="60">
        <v>20.3</v>
      </c>
      <c r="M532" s="54">
        <f t="shared" si="28"/>
        <v>1559.2610837438424</v>
      </c>
      <c r="N532" s="54">
        <f t="shared" si="29"/>
        <v>0</v>
      </c>
    </row>
    <row r="533" spans="2:14" s="123" customFormat="1" x14ac:dyDescent="0.25">
      <c r="B533" s="11">
        <v>43230</v>
      </c>
      <c r="C533" s="5" t="s">
        <v>252</v>
      </c>
      <c r="D533" s="121">
        <v>110000</v>
      </c>
      <c r="E533" s="93">
        <v>22.7</v>
      </c>
      <c r="F533" s="130">
        <f>+D533*E533</f>
        <v>2497000</v>
      </c>
      <c r="G533" s="93"/>
      <c r="H533" s="93"/>
      <c r="I533" s="93"/>
      <c r="J533" s="93"/>
      <c r="K533" s="60">
        <f t="shared" si="17"/>
        <v>1440887.1799999997</v>
      </c>
      <c r="L533" s="237">
        <v>22.7</v>
      </c>
      <c r="M533" s="54">
        <f t="shared" ref="M533:M557" si="30">(G533+H533+I533)/L533</f>
        <v>0</v>
      </c>
      <c r="N533" s="54">
        <f t="shared" ref="N533:N557" si="31">+J533/L533</f>
        <v>0</v>
      </c>
    </row>
    <row r="534" spans="2:14" s="123" customFormat="1" x14ac:dyDescent="0.25">
      <c r="B534" s="11">
        <v>43234</v>
      </c>
      <c r="C534" s="5" t="s">
        <v>679</v>
      </c>
      <c r="D534" s="121"/>
      <c r="E534" s="93"/>
      <c r="F534" s="130"/>
      <c r="G534" s="93">
        <v>32000</v>
      </c>
      <c r="H534" s="93"/>
      <c r="I534" s="93"/>
      <c r="J534" s="93"/>
      <c r="K534" s="60">
        <f t="shared" si="17"/>
        <v>1408887.1799999997</v>
      </c>
      <c r="L534" s="237">
        <v>22.9</v>
      </c>
      <c r="M534" s="54">
        <f t="shared" si="30"/>
        <v>1397.3799126637555</v>
      </c>
      <c r="N534" s="54">
        <f t="shared" si="31"/>
        <v>0</v>
      </c>
    </row>
    <row r="535" spans="2:14" s="123" customFormat="1" x14ac:dyDescent="0.25">
      <c r="B535" s="11">
        <v>43234</v>
      </c>
      <c r="C535" s="5" t="s">
        <v>814</v>
      </c>
      <c r="D535" s="121"/>
      <c r="E535" s="93"/>
      <c r="F535" s="130"/>
      <c r="G535" s="93">
        <v>7100</v>
      </c>
      <c r="H535" s="93"/>
      <c r="I535" s="93"/>
      <c r="J535" s="93"/>
      <c r="K535" s="60">
        <f t="shared" si="17"/>
        <v>1401787.1799999997</v>
      </c>
      <c r="L535" s="237">
        <v>22.9</v>
      </c>
      <c r="M535" s="54">
        <f t="shared" si="30"/>
        <v>310.04366812227079</v>
      </c>
      <c r="N535" s="54">
        <f t="shared" si="31"/>
        <v>0</v>
      </c>
    </row>
    <row r="536" spans="2:14" s="123" customFormat="1" x14ac:dyDescent="0.25">
      <c r="B536" s="11">
        <v>43234</v>
      </c>
      <c r="C536" s="5" t="s">
        <v>934</v>
      </c>
      <c r="D536" s="121"/>
      <c r="E536" s="93"/>
      <c r="F536" s="130"/>
      <c r="G536" s="93">
        <v>9000</v>
      </c>
      <c r="H536" s="93"/>
      <c r="I536" s="93"/>
      <c r="J536" s="93"/>
      <c r="K536" s="60">
        <f t="shared" si="17"/>
        <v>1392787.1799999997</v>
      </c>
      <c r="L536" s="237">
        <v>22.9</v>
      </c>
      <c r="M536" s="54">
        <f t="shared" si="30"/>
        <v>393.01310043668127</v>
      </c>
      <c r="N536" s="54">
        <f t="shared" si="31"/>
        <v>0</v>
      </c>
    </row>
    <row r="537" spans="2:14" s="123" customFormat="1" x14ac:dyDescent="0.25">
      <c r="B537" s="11">
        <v>43234</v>
      </c>
      <c r="C537" s="5" t="s">
        <v>935</v>
      </c>
      <c r="D537" s="121"/>
      <c r="E537" s="93"/>
      <c r="F537" s="130"/>
      <c r="G537" s="93"/>
      <c r="H537" s="93"/>
      <c r="I537" s="93">
        <v>50400</v>
      </c>
      <c r="J537" s="93"/>
      <c r="K537" s="60">
        <f t="shared" si="17"/>
        <v>1342387.1799999997</v>
      </c>
      <c r="L537" s="237">
        <v>22.9</v>
      </c>
      <c r="M537" s="54">
        <f t="shared" si="30"/>
        <v>2200.8733624454148</v>
      </c>
      <c r="N537" s="54">
        <f t="shared" si="31"/>
        <v>0</v>
      </c>
    </row>
    <row r="538" spans="2:14" s="123" customFormat="1" x14ac:dyDescent="0.25">
      <c r="B538" s="11">
        <v>43234</v>
      </c>
      <c r="C538" s="5" t="s">
        <v>188</v>
      </c>
      <c r="D538" s="121"/>
      <c r="E538" s="93"/>
      <c r="F538" s="130"/>
      <c r="G538" s="93"/>
      <c r="H538" s="93">
        <v>50000</v>
      </c>
      <c r="I538" s="93"/>
      <c r="J538" s="93"/>
      <c r="K538" s="60">
        <f t="shared" si="17"/>
        <v>1292387.1799999997</v>
      </c>
      <c r="L538" s="237">
        <v>22.9</v>
      </c>
      <c r="M538" s="54">
        <f t="shared" si="30"/>
        <v>2183.406113537118</v>
      </c>
      <c r="N538" s="54">
        <f t="shared" si="31"/>
        <v>0</v>
      </c>
    </row>
    <row r="539" spans="2:14" s="123" customFormat="1" x14ac:dyDescent="0.25">
      <c r="B539" s="11">
        <v>43234</v>
      </c>
      <c r="C539" s="5" t="s">
        <v>936</v>
      </c>
      <c r="D539" s="121"/>
      <c r="E539" s="93"/>
      <c r="F539" s="130"/>
      <c r="G539" s="93"/>
      <c r="H539" s="93">
        <v>23200</v>
      </c>
      <c r="I539" s="93"/>
      <c r="J539" s="93"/>
      <c r="K539" s="60">
        <f t="shared" si="17"/>
        <v>1269187.1799999997</v>
      </c>
      <c r="L539" s="237">
        <v>22.9</v>
      </c>
      <c r="M539" s="54">
        <f t="shared" si="30"/>
        <v>1013.1004366812227</v>
      </c>
      <c r="N539" s="54">
        <f t="shared" si="31"/>
        <v>0</v>
      </c>
    </row>
    <row r="540" spans="2:14" s="123" customFormat="1" x14ac:dyDescent="0.25">
      <c r="B540" s="11">
        <v>43234</v>
      </c>
      <c r="C540" s="5" t="s">
        <v>548</v>
      </c>
      <c r="D540" s="121"/>
      <c r="E540" s="93"/>
      <c r="F540" s="130"/>
      <c r="G540" s="93"/>
      <c r="H540" s="93">
        <v>15000</v>
      </c>
      <c r="I540" s="93"/>
      <c r="J540" s="93"/>
      <c r="K540" s="60">
        <f t="shared" si="17"/>
        <v>1254187.1799999997</v>
      </c>
      <c r="L540" s="237">
        <v>22.9</v>
      </c>
      <c r="M540" s="54">
        <f t="shared" si="30"/>
        <v>655.02183406113545</v>
      </c>
      <c r="N540" s="54">
        <f t="shared" si="31"/>
        <v>0</v>
      </c>
    </row>
    <row r="541" spans="2:14" s="123" customFormat="1" x14ac:dyDescent="0.25">
      <c r="B541" s="11">
        <v>43234</v>
      </c>
      <c r="C541" s="5" t="s">
        <v>444</v>
      </c>
      <c r="D541" s="121"/>
      <c r="E541" s="93"/>
      <c r="F541" s="130"/>
      <c r="G541" s="93"/>
      <c r="H541" s="93">
        <v>40000</v>
      </c>
      <c r="I541" s="93"/>
      <c r="J541" s="93"/>
      <c r="K541" s="60">
        <f t="shared" si="17"/>
        <v>1214187.1799999997</v>
      </c>
      <c r="L541" s="237">
        <v>22.9</v>
      </c>
      <c r="M541" s="54">
        <f t="shared" si="30"/>
        <v>1746.7248908296945</v>
      </c>
      <c r="N541" s="54">
        <f t="shared" si="31"/>
        <v>0</v>
      </c>
    </row>
    <row r="542" spans="2:14" s="123" customFormat="1" x14ac:dyDescent="0.25">
      <c r="B542" s="11">
        <v>43234</v>
      </c>
      <c r="C542" s="5" t="s">
        <v>339</v>
      </c>
      <c r="D542" s="121"/>
      <c r="E542" s="93"/>
      <c r="F542" s="130"/>
      <c r="G542" s="93"/>
      <c r="H542" s="93">
        <v>20000</v>
      </c>
      <c r="I542" s="93"/>
      <c r="J542" s="93"/>
      <c r="K542" s="60">
        <f t="shared" si="17"/>
        <v>1194187.1799999997</v>
      </c>
      <c r="L542" s="237">
        <v>22.9</v>
      </c>
      <c r="M542" s="54">
        <f t="shared" si="30"/>
        <v>873.36244541484723</v>
      </c>
      <c r="N542" s="54">
        <f t="shared" si="31"/>
        <v>0</v>
      </c>
    </row>
    <row r="543" spans="2:14" s="123" customFormat="1" x14ac:dyDescent="0.25">
      <c r="B543" s="11">
        <v>43234</v>
      </c>
      <c r="C543" s="5" t="s">
        <v>494</v>
      </c>
      <c r="D543" s="121"/>
      <c r="E543" s="93"/>
      <c r="F543" s="130"/>
      <c r="G543" s="93"/>
      <c r="H543" s="93">
        <v>15000</v>
      </c>
      <c r="I543" s="93"/>
      <c r="J543" s="93"/>
      <c r="K543" s="60">
        <f t="shared" si="17"/>
        <v>1179187.1799999997</v>
      </c>
      <c r="L543" s="237">
        <v>22.9</v>
      </c>
      <c r="M543" s="54">
        <f t="shared" si="30"/>
        <v>655.02183406113545</v>
      </c>
      <c r="N543" s="54">
        <f t="shared" si="31"/>
        <v>0</v>
      </c>
    </row>
    <row r="544" spans="2:14" s="123" customFormat="1" x14ac:dyDescent="0.25">
      <c r="B544" s="11">
        <v>43234</v>
      </c>
      <c r="C544" s="5" t="s">
        <v>629</v>
      </c>
      <c r="D544" s="121"/>
      <c r="E544" s="93"/>
      <c r="F544" s="130"/>
      <c r="G544" s="93"/>
      <c r="H544" s="93">
        <v>15000</v>
      </c>
      <c r="I544" s="93"/>
      <c r="J544" s="93"/>
      <c r="K544" s="60">
        <f t="shared" si="17"/>
        <v>1164187.1799999997</v>
      </c>
      <c r="L544" s="237">
        <v>22.9</v>
      </c>
      <c r="M544" s="54">
        <f t="shared" si="30"/>
        <v>655.02183406113545</v>
      </c>
      <c r="N544" s="54">
        <f t="shared" si="31"/>
        <v>0</v>
      </c>
    </row>
    <row r="545" spans="2:14" s="123" customFormat="1" x14ac:dyDescent="0.25">
      <c r="B545" s="11">
        <v>43234</v>
      </c>
      <c r="C545" s="5" t="s">
        <v>937</v>
      </c>
      <c r="D545" s="121"/>
      <c r="E545" s="93"/>
      <c r="F545" s="130"/>
      <c r="G545" s="93"/>
      <c r="H545" s="93">
        <v>34000</v>
      </c>
      <c r="I545" s="93"/>
      <c r="J545" s="93"/>
      <c r="K545" s="60">
        <f t="shared" ref="K545:K552" si="32">+K544+F545-G545-J545-H545-I545</f>
        <v>1130187.1799999997</v>
      </c>
      <c r="L545" s="237">
        <v>22.9</v>
      </c>
      <c r="M545" s="54">
        <f t="shared" si="30"/>
        <v>1484.7161572052403</v>
      </c>
      <c r="N545" s="54">
        <f t="shared" si="31"/>
        <v>0</v>
      </c>
    </row>
    <row r="546" spans="2:14" s="123" customFormat="1" x14ac:dyDescent="0.25">
      <c r="B546" s="11">
        <v>43234</v>
      </c>
      <c r="C546" s="5" t="s">
        <v>938</v>
      </c>
      <c r="D546" s="121"/>
      <c r="E546" s="93"/>
      <c r="F546" s="130"/>
      <c r="G546" s="93"/>
      <c r="H546" s="93"/>
      <c r="I546" s="93">
        <v>15000</v>
      </c>
      <c r="J546" s="93"/>
      <c r="K546" s="60">
        <f t="shared" si="32"/>
        <v>1115187.1799999997</v>
      </c>
      <c r="L546" s="237">
        <v>22.9</v>
      </c>
      <c r="M546" s="54">
        <f t="shared" si="30"/>
        <v>655.02183406113545</v>
      </c>
      <c r="N546" s="54">
        <f t="shared" si="31"/>
        <v>0</v>
      </c>
    </row>
    <row r="547" spans="2:14" s="123" customFormat="1" x14ac:dyDescent="0.25">
      <c r="B547" s="11">
        <v>43234</v>
      </c>
      <c r="C547" s="5" t="s">
        <v>939</v>
      </c>
      <c r="D547" s="121"/>
      <c r="E547" s="93"/>
      <c r="F547" s="130"/>
      <c r="G547" s="93">
        <v>17650</v>
      </c>
      <c r="H547" s="93"/>
      <c r="I547" s="93"/>
      <c r="J547" s="93"/>
      <c r="K547" s="60">
        <f t="shared" si="32"/>
        <v>1097537.1799999997</v>
      </c>
      <c r="L547" s="237">
        <v>22.9</v>
      </c>
      <c r="M547" s="54">
        <f t="shared" si="30"/>
        <v>770.74235807860271</v>
      </c>
      <c r="N547" s="54">
        <f t="shared" si="31"/>
        <v>0</v>
      </c>
    </row>
    <row r="548" spans="2:14" s="123" customFormat="1" x14ac:dyDescent="0.25">
      <c r="B548" s="11">
        <v>43234</v>
      </c>
      <c r="C548" s="5" t="s">
        <v>397</v>
      </c>
      <c r="D548" s="121"/>
      <c r="E548" s="93"/>
      <c r="F548" s="130"/>
      <c r="G548" s="93">
        <v>5100</v>
      </c>
      <c r="H548" s="93"/>
      <c r="I548" s="93"/>
      <c r="J548" s="93"/>
      <c r="K548" s="60">
        <f t="shared" si="32"/>
        <v>1092437.1799999997</v>
      </c>
      <c r="L548" s="237">
        <v>22.9</v>
      </c>
      <c r="M548" s="54">
        <f t="shared" si="30"/>
        <v>222.70742358078604</v>
      </c>
      <c r="N548" s="54">
        <f t="shared" si="31"/>
        <v>0</v>
      </c>
    </row>
    <row r="549" spans="2:14" s="123" customFormat="1" x14ac:dyDescent="0.25">
      <c r="B549" s="11">
        <v>43234</v>
      </c>
      <c r="C549" s="5" t="s">
        <v>940</v>
      </c>
      <c r="D549" s="121"/>
      <c r="E549" s="93"/>
      <c r="F549" s="130"/>
      <c r="G549" s="93">
        <v>12000</v>
      </c>
      <c r="H549" s="93"/>
      <c r="I549" s="93"/>
      <c r="J549" s="93"/>
      <c r="K549" s="60">
        <f t="shared" si="32"/>
        <v>1080437.1799999997</v>
      </c>
      <c r="L549" s="237">
        <v>22.9</v>
      </c>
      <c r="M549" s="54">
        <f t="shared" si="30"/>
        <v>524.01746724890836</v>
      </c>
      <c r="N549" s="54">
        <f t="shared" si="31"/>
        <v>0</v>
      </c>
    </row>
    <row r="550" spans="2:14" s="123" customFormat="1" x14ac:dyDescent="0.25">
      <c r="B550" s="11">
        <v>43234</v>
      </c>
      <c r="C550" s="5" t="s">
        <v>941</v>
      </c>
      <c r="D550" s="121"/>
      <c r="E550" s="93"/>
      <c r="F550" s="130"/>
      <c r="G550" s="93">
        <v>30000</v>
      </c>
      <c r="H550" s="93">
        <v>15000</v>
      </c>
      <c r="I550" s="93"/>
      <c r="J550" s="93"/>
      <c r="K550" s="60">
        <f t="shared" si="32"/>
        <v>1035437.1799999997</v>
      </c>
      <c r="L550" s="237">
        <v>22.9</v>
      </c>
      <c r="M550" s="54">
        <f t="shared" si="30"/>
        <v>1965.0655021834061</v>
      </c>
      <c r="N550" s="54">
        <f t="shared" si="31"/>
        <v>0</v>
      </c>
    </row>
    <row r="551" spans="2:14" s="123" customFormat="1" x14ac:dyDescent="0.25">
      <c r="B551" s="11">
        <v>43234</v>
      </c>
      <c r="C551" s="5" t="s">
        <v>188</v>
      </c>
      <c r="D551" s="121"/>
      <c r="E551" s="93"/>
      <c r="F551" s="130"/>
      <c r="G551" s="93"/>
      <c r="H551" s="93">
        <v>50000</v>
      </c>
      <c r="I551" s="93"/>
      <c r="J551" s="93"/>
      <c r="K551" s="60">
        <f t="shared" si="32"/>
        <v>985437.1799999997</v>
      </c>
      <c r="L551" s="237">
        <v>22.9</v>
      </c>
      <c r="M551" s="54">
        <f t="shared" si="30"/>
        <v>2183.406113537118</v>
      </c>
      <c r="N551" s="54">
        <f t="shared" si="31"/>
        <v>0</v>
      </c>
    </row>
    <row r="552" spans="2:14" s="123" customFormat="1" x14ac:dyDescent="0.25">
      <c r="B552" s="11">
        <v>43234</v>
      </c>
      <c r="C552" s="5" t="s">
        <v>444</v>
      </c>
      <c r="D552" s="121"/>
      <c r="E552" s="93"/>
      <c r="F552" s="130"/>
      <c r="G552" s="93"/>
      <c r="H552" s="93">
        <v>50000</v>
      </c>
      <c r="I552" s="93"/>
      <c r="J552" s="93"/>
      <c r="K552" s="60">
        <f t="shared" si="32"/>
        <v>935437.1799999997</v>
      </c>
      <c r="L552" s="237">
        <v>22.9</v>
      </c>
      <c r="M552" s="54">
        <f t="shared" si="30"/>
        <v>2183.406113537118</v>
      </c>
      <c r="N552" s="54">
        <f t="shared" si="31"/>
        <v>0</v>
      </c>
    </row>
    <row r="553" spans="2:14" s="123" customFormat="1" x14ac:dyDescent="0.25">
      <c r="B553" s="11">
        <v>43234</v>
      </c>
      <c r="C553" s="5" t="s">
        <v>629</v>
      </c>
      <c r="D553" s="121"/>
      <c r="E553" s="93"/>
      <c r="F553" s="130"/>
      <c r="G553" s="93"/>
      <c r="H553" s="93">
        <v>15000</v>
      </c>
      <c r="I553" s="93"/>
      <c r="J553" s="93"/>
      <c r="K553" s="60">
        <f t="shared" si="17"/>
        <v>920437.1799999997</v>
      </c>
      <c r="L553" s="237">
        <v>22.9</v>
      </c>
      <c r="M553" s="54">
        <f t="shared" si="30"/>
        <v>655.02183406113545</v>
      </c>
      <c r="N553" s="54">
        <f t="shared" si="31"/>
        <v>0</v>
      </c>
    </row>
    <row r="554" spans="2:14" s="123" customFormat="1" x14ac:dyDescent="0.25">
      <c r="B554" s="11">
        <v>43234</v>
      </c>
      <c r="C554" s="5" t="s">
        <v>494</v>
      </c>
      <c r="D554" s="121"/>
      <c r="E554" s="93"/>
      <c r="F554" s="130"/>
      <c r="G554" s="93"/>
      <c r="H554" s="93">
        <v>5000</v>
      </c>
      <c r="I554" s="93"/>
      <c r="J554" s="93"/>
      <c r="K554" s="60">
        <f t="shared" si="17"/>
        <v>915437.1799999997</v>
      </c>
      <c r="L554" s="237">
        <v>22.9</v>
      </c>
      <c r="M554" s="54">
        <f t="shared" si="30"/>
        <v>218.34061135371181</v>
      </c>
      <c r="N554" s="54">
        <f t="shared" si="31"/>
        <v>0</v>
      </c>
    </row>
    <row r="555" spans="2:14" s="123" customFormat="1" x14ac:dyDescent="0.25">
      <c r="B555" s="11">
        <v>43234</v>
      </c>
      <c r="C555" s="5" t="s">
        <v>339</v>
      </c>
      <c r="D555" s="121"/>
      <c r="E555" s="63"/>
      <c r="F555" s="130"/>
      <c r="G555" s="63"/>
      <c r="H555" s="93">
        <v>20000</v>
      </c>
      <c r="I555" s="93"/>
      <c r="J555" s="63"/>
      <c r="K555" s="60">
        <f t="shared" si="17"/>
        <v>895437.1799999997</v>
      </c>
      <c r="L555" s="237">
        <v>22.9</v>
      </c>
      <c r="M555" s="54">
        <f t="shared" si="30"/>
        <v>873.36244541484723</v>
      </c>
      <c r="N555" s="54">
        <f t="shared" si="31"/>
        <v>0</v>
      </c>
    </row>
    <row r="556" spans="2:14" s="123" customFormat="1" x14ac:dyDescent="0.25">
      <c r="B556" s="11">
        <v>43234</v>
      </c>
      <c r="C556" s="5" t="s">
        <v>351</v>
      </c>
      <c r="D556" s="121"/>
      <c r="E556" s="63"/>
      <c r="F556" s="130"/>
      <c r="G556" s="63"/>
      <c r="H556" s="93">
        <v>20000</v>
      </c>
      <c r="I556" s="93"/>
      <c r="J556" s="63"/>
      <c r="K556" s="60">
        <f t="shared" si="17"/>
        <v>875437.1799999997</v>
      </c>
      <c r="L556" s="237">
        <v>22.9</v>
      </c>
      <c r="M556" s="54">
        <f t="shared" si="30"/>
        <v>873.36244541484723</v>
      </c>
      <c r="N556" s="54">
        <f t="shared" si="31"/>
        <v>0</v>
      </c>
    </row>
    <row r="557" spans="2:14" s="123" customFormat="1" x14ac:dyDescent="0.25">
      <c r="B557" s="11">
        <v>43245</v>
      </c>
      <c r="C557" s="5" t="s">
        <v>971</v>
      </c>
      <c r="D557" s="121"/>
      <c r="E557" s="93"/>
      <c r="F557" s="130"/>
      <c r="G557" s="93"/>
      <c r="H557" s="93">
        <v>9000</v>
      </c>
      <c r="I557" s="93"/>
      <c r="J557" s="93"/>
      <c r="K557" s="60">
        <f t="shared" si="17"/>
        <v>866437.1799999997</v>
      </c>
      <c r="L557" s="237">
        <v>24.8</v>
      </c>
      <c r="M557" s="54">
        <f t="shared" si="30"/>
        <v>362.90322580645159</v>
      </c>
      <c r="N557" s="54">
        <f t="shared" si="31"/>
        <v>0</v>
      </c>
    </row>
    <row r="558" spans="2:14" s="123" customFormat="1" x14ac:dyDescent="0.25">
      <c r="B558" s="11">
        <v>43245</v>
      </c>
      <c r="C558" s="5" t="s">
        <v>972</v>
      </c>
      <c r="D558" s="121"/>
      <c r="E558" s="93"/>
      <c r="F558" s="130"/>
      <c r="G558" s="93">
        <v>10300</v>
      </c>
      <c r="H558" s="93"/>
      <c r="I558" s="93"/>
      <c r="J558" s="93"/>
      <c r="K558" s="60">
        <f t="shared" si="17"/>
        <v>856137.1799999997</v>
      </c>
      <c r="L558" s="237">
        <v>24.8</v>
      </c>
      <c r="M558" s="54">
        <f t="shared" ref="M558:M572" si="33">(G558+H558+I558)/L558</f>
        <v>415.32258064516128</v>
      </c>
      <c r="N558" s="54">
        <f t="shared" ref="N558:N572" si="34">+J558/L558</f>
        <v>0</v>
      </c>
    </row>
    <row r="559" spans="2:14" s="123" customFormat="1" x14ac:dyDescent="0.25">
      <c r="B559" s="11">
        <v>43245</v>
      </c>
      <c r="C559" s="5" t="s">
        <v>630</v>
      </c>
      <c r="D559" s="121"/>
      <c r="E559" s="93"/>
      <c r="F559" s="130"/>
      <c r="G559" s="93">
        <v>60400</v>
      </c>
      <c r="H559" s="93"/>
      <c r="I559" s="93"/>
      <c r="J559" s="93"/>
      <c r="K559" s="60">
        <f t="shared" si="17"/>
        <v>795737.1799999997</v>
      </c>
      <c r="L559" s="237">
        <v>24.8</v>
      </c>
      <c r="M559" s="54">
        <f t="shared" si="33"/>
        <v>2435.483870967742</v>
      </c>
      <c r="N559" s="54">
        <f t="shared" si="34"/>
        <v>0</v>
      </c>
    </row>
    <row r="560" spans="2:14" s="123" customFormat="1" x14ac:dyDescent="0.25">
      <c r="B560" s="11">
        <v>43245</v>
      </c>
      <c r="C560" s="5" t="s">
        <v>578</v>
      </c>
      <c r="D560" s="121"/>
      <c r="E560" s="93"/>
      <c r="F560" s="130"/>
      <c r="G560" s="93"/>
      <c r="H560" s="93">
        <v>50000</v>
      </c>
      <c r="I560" s="93"/>
      <c r="J560" s="93"/>
      <c r="K560" s="60">
        <f t="shared" si="17"/>
        <v>745737.1799999997</v>
      </c>
      <c r="L560" s="237">
        <v>24.8</v>
      </c>
      <c r="M560" s="54">
        <f t="shared" si="33"/>
        <v>2016.1290322580644</v>
      </c>
      <c r="N560" s="54">
        <f t="shared" si="34"/>
        <v>0</v>
      </c>
    </row>
    <row r="561" spans="2:14" s="123" customFormat="1" x14ac:dyDescent="0.25">
      <c r="B561" s="11">
        <v>43245</v>
      </c>
      <c r="C561" s="5" t="s">
        <v>546</v>
      </c>
      <c r="D561" s="121"/>
      <c r="E561" s="93"/>
      <c r="F561" s="130"/>
      <c r="G561" s="93"/>
      <c r="H561" s="93">
        <v>60000</v>
      </c>
      <c r="I561" s="93"/>
      <c r="J561" s="93"/>
      <c r="K561" s="60">
        <f t="shared" si="17"/>
        <v>685737.1799999997</v>
      </c>
      <c r="L561" s="237">
        <v>24.8</v>
      </c>
      <c r="M561" s="54">
        <f t="shared" si="33"/>
        <v>2419.3548387096776</v>
      </c>
      <c r="N561" s="54">
        <f t="shared" si="34"/>
        <v>0</v>
      </c>
    </row>
    <row r="562" spans="2:14" s="123" customFormat="1" x14ac:dyDescent="0.25">
      <c r="B562" s="11">
        <v>43245</v>
      </c>
      <c r="C562" s="5" t="s">
        <v>973</v>
      </c>
      <c r="D562" s="121"/>
      <c r="E562" s="93"/>
      <c r="F562" s="130"/>
      <c r="G562" s="93"/>
      <c r="H562" s="93">
        <v>10000</v>
      </c>
      <c r="I562" s="93"/>
      <c r="J562" s="93"/>
      <c r="K562" s="60">
        <f t="shared" si="17"/>
        <v>675737.1799999997</v>
      </c>
      <c r="L562" s="237">
        <v>24.8</v>
      </c>
      <c r="M562" s="54">
        <f t="shared" si="33"/>
        <v>403.22580645161287</v>
      </c>
      <c r="N562" s="54">
        <f t="shared" si="34"/>
        <v>0</v>
      </c>
    </row>
    <row r="563" spans="2:14" s="123" customFormat="1" x14ac:dyDescent="0.25">
      <c r="B563" s="11">
        <v>43245</v>
      </c>
      <c r="C563" s="5" t="s">
        <v>865</v>
      </c>
      <c r="D563" s="121"/>
      <c r="E563" s="93"/>
      <c r="F563" s="130"/>
      <c r="G563" s="93"/>
      <c r="H563" s="93">
        <v>15000</v>
      </c>
      <c r="I563" s="93"/>
      <c r="J563" s="93"/>
      <c r="K563" s="60">
        <f t="shared" si="17"/>
        <v>660737.1799999997</v>
      </c>
      <c r="L563" s="237">
        <v>24.8</v>
      </c>
      <c r="M563" s="54">
        <f t="shared" si="33"/>
        <v>604.83870967741939</v>
      </c>
      <c r="N563" s="54">
        <f t="shared" si="34"/>
        <v>0</v>
      </c>
    </row>
    <row r="564" spans="2:14" s="123" customFormat="1" x14ac:dyDescent="0.25">
      <c r="B564" s="11">
        <v>43245</v>
      </c>
      <c r="C564" s="5" t="s">
        <v>182</v>
      </c>
      <c r="D564" s="121"/>
      <c r="E564" s="93"/>
      <c r="F564" s="130"/>
      <c r="G564" s="93">
        <v>18462</v>
      </c>
      <c r="H564" s="93"/>
      <c r="I564" s="93"/>
      <c r="J564" s="93"/>
      <c r="K564" s="60">
        <f t="shared" si="17"/>
        <v>642275.1799999997</v>
      </c>
      <c r="L564" s="237">
        <v>24.8</v>
      </c>
      <c r="M564" s="54">
        <f t="shared" si="33"/>
        <v>744.43548387096769</v>
      </c>
      <c r="N564" s="54">
        <f t="shared" si="34"/>
        <v>0</v>
      </c>
    </row>
    <row r="565" spans="2:14" s="123" customFormat="1" x14ac:dyDescent="0.25">
      <c r="B565" s="11">
        <v>43245</v>
      </c>
      <c r="C565" s="5" t="s">
        <v>974</v>
      </c>
      <c r="D565" s="121"/>
      <c r="E565" s="93"/>
      <c r="F565" s="130"/>
      <c r="G565" s="93">
        <v>13600</v>
      </c>
      <c r="H565" s="93"/>
      <c r="I565" s="93"/>
      <c r="J565" s="93"/>
      <c r="K565" s="60">
        <f t="shared" si="17"/>
        <v>628675.1799999997</v>
      </c>
      <c r="L565" s="237">
        <v>24.8</v>
      </c>
      <c r="M565" s="54">
        <f t="shared" si="33"/>
        <v>548.38709677419354</v>
      </c>
      <c r="N565" s="54">
        <f t="shared" si="34"/>
        <v>0</v>
      </c>
    </row>
    <row r="566" spans="2:14" s="123" customFormat="1" x14ac:dyDescent="0.25">
      <c r="B566" s="11">
        <v>43245</v>
      </c>
      <c r="C566" s="5" t="s">
        <v>615</v>
      </c>
      <c r="D566" s="121"/>
      <c r="E566" s="93"/>
      <c r="F566" s="130"/>
      <c r="G566" s="93">
        <v>3818</v>
      </c>
      <c r="H566" s="93"/>
      <c r="I566" s="93"/>
      <c r="J566" s="93"/>
      <c r="K566" s="60">
        <f t="shared" si="17"/>
        <v>624857.1799999997</v>
      </c>
      <c r="L566" s="237">
        <v>24.8</v>
      </c>
      <c r="M566" s="54">
        <f t="shared" si="33"/>
        <v>153.95161290322579</v>
      </c>
      <c r="N566" s="54">
        <f t="shared" si="34"/>
        <v>0</v>
      </c>
    </row>
    <row r="567" spans="2:14" s="123" customFormat="1" x14ac:dyDescent="0.25">
      <c r="B567" s="11">
        <v>43245</v>
      </c>
      <c r="C567" s="5" t="s">
        <v>975</v>
      </c>
      <c r="D567" s="121"/>
      <c r="E567" s="93"/>
      <c r="F567" s="130"/>
      <c r="G567" s="93">
        <v>16420</v>
      </c>
      <c r="H567" s="93"/>
      <c r="I567" s="93"/>
      <c r="J567" s="93"/>
      <c r="K567" s="60">
        <f t="shared" si="17"/>
        <v>608437.1799999997</v>
      </c>
      <c r="L567" s="237">
        <v>24.8</v>
      </c>
      <c r="M567" s="54">
        <f t="shared" si="33"/>
        <v>662.09677419354841</v>
      </c>
      <c r="N567" s="54">
        <f t="shared" si="34"/>
        <v>0</v>
      </c>
    </row>
    <row r="568" spans="2:14" s="123" customFormat="1" x14ac:dyDescent="0.25">
      <c r="B568" s="11">
        <v>43245</v>
      </c>
      <c r="C568" s="5" t="s">
        <v>976</v>
      </c>
      <c r="D568" s="121"/>
      <c r="E568" s="93"/>
      <c r="F568" s="130"/>
      <c r="G568" s="93"/>
      <c r="H568" s="93"/>
      <c r="I568" s="93">
        <v>56300</v>
      </c>
      <c r="J568" s="93"/>
      <c r="K568" s="60">
        <f t="shared" si="17"/>
        <v>552137.1799999997</v>
      </c>
      <c r="L568" s="237">
        <v>24.8</v>
      </c>
      <c r="M568" s="54">
        <f t="shared" si="33"/>
        <v>2270.1612903225805</v>
      </c>
      <c r="N568" s="54">
        <f t="shared" si="34"/>
        <v>0</v>
      </c>
    </row>
    <row r="569" spans="2:14" s="123" customFormat="1" x14ac:dyDescent="0.25">
      <c r="B569" s="11">
        <v>43245</v>
      </c>
      <c r="C569" s="5" t="s">
        <v>14</v>
      </c>
      <c r="D569" s="121"/>
      <c r="E569" s="93"/>
      <c r="F569" s="130"/>
      <c r="G569" s="93"/>
      <c r="H569" s="93">
        <v>6000</v>
      </c>
      <c r="I569" s="93"/>
      <c r="J569" s="93"/>
      <c r="K569" s="60">
        <f t="shared" si="17"/>
        <v>546137.1799999997</v>
      </c>
      <c r="L569" s="237">
        <v>24.8</v>
      </c>
      <c r="M569" s="54">
        <f t="shared" si="33"/>
        <v>241.93548387096774</v>
      </c>
      <c r="N569" s="54">
        <f t="shared" si="34"/>
        <v>0</v>
      </c>
    </row>
    <row r="570" spans="2:14" s="123" customFormat="1" x14ac:dyDescent="0.25">
      <c r="B570" s="11">
        <v>43245</v>
      </c>
      <c r="C570" s="5" t="s">
        <v>977</v>
      </c>
      <c r="D570" s="121"/>
      <c r="E570" s="93"/>
      <c r="F570" s="130"/>
      <c r="G570" s="93">
        <v>55800</v>
      </c>
      <c r="H570" s="93"/>
      <c r="I570" s="93"/>
      <c r="J570" s="93"/>
      <c r="K570" s="60">
        <f t="shared" si="17"/>
        <v>490337.1799999997</v>
      </c>
      <c r="L570" s="237">
        <v>24.8</v>
      </c>
      <c r="M570" s="54">
        <f t="shared" si="33"/>
        <v>2250</v>
      </c>
      <c r="N570" s="54">
        <f t="shared" si="34"/>
        <v>0</v>
      </c>
    </row>
    <row r="571" spans="2:14" s="123" customFormat="1" x14ac:dyDescent="0.25">
      <c r="B571" s="11">
        <v>43245</v>
      </c>
      <c r="C571" s="5" t="s">
        <v>328</v>
      </c>
      <c r="D571" s="121"/>
      <c r="E571" s="93"/>
      <c r="F571" s="130"/>
      <c r="G571" s="93">
        <v>139000</v>
      </c>
      <c r="H571" s="93"/>
      <c r="I571" s="93"/>
      <c r="J571" s="93"/>
      <c r="K571" s="60">
        <f t="shared" si="17"/>
        <v>351337.1799999997</v>
      </c>
      <c r="L571" s="237">
        <v>24.8</v>
      </c>
      <c r="M571" s="54">
        <f t="shared" si="33"/>
        <v>5604.8387096774195</v>
      </c>
      <c r="N571" s="54">
        <f t="shared" si="34"/>
        <v>0</v>
      </c>
    </row>
    <row r="572" spans="2:14" s="123" customFormat="1" x14ac:dyDescent="0.25">
      <c r="B572" s="11">
        <v>43253</v>
      </c>
      <c r="C572" s="5" t="s">
        <v>34</v>
      </c>
      <c r="D572" s="121"/>
      <c r="E572" s="93"/>
      <c r="F572" s="130"/>
      <c r="G572" s="93"/>
      <c r="H572" s="93"/>
      <c r="I572" s="93">
        <v>3200</v>
      </c>
      <c r="J572" s="93"/>
      <c r="K572" s="60">
        <f t="shared" si="17"/>
        <v>348137.1799999997</v>
      </c>
      <c r="L572" s="237">
        <v>25.17</v>
      </c>
      <c r="M572" s="54">
        <f t="shared" si="33"/>
        <v>127.13547874453714</v>
      </c>
      <c r="N572" s="54">
        <f t="shared" si="34"/>
        <v>0</v>
      </c>
    </row>
    <row r="573" spans="2:14" s="123" customFormat="1" x14ac:dyDescent="0.25">
      <c r="B573" s="11">
        <v>43253</v>
      </c>
      <c r="C573" s="5" t="s">
        <v>992</v>
      </c>
      <c r="D573" s="121"/>
      <c r="E573" s="93"/>
      <c r="F573" s="130"/>
      <c r="G573" s="93">
        <v>104000</v>
      </c>
      <c r="H573" s="93"/>
      <c r="I573" s="93"/>
      <c r="J573" s="93"/>
      <c r="K573" s="60">
        <f t="shared" si="17"/>
        <v>244137.1799999997</v>
      </c>
      <c r="L573" s="237">
        <v>25.17</v>
      </c>
      <c r="M573" s="54">
        <f t="shared" ref="M573:M580" si="35">(G573+H573+I573)/L573</f>
        <v>4131.903059197457</v>
      </c>
      <c r="N573" s="54">
        <f t="shared" ref="N573:N580" si="36">+J573/L573</f>
        <v>0</v>
      </c>
    </row>
    <row r="574" spans="2:14" s="123" customFormat="1" x14ac:dyDescent="0.25">
      <c r="B574" s="11">
        <v>43253</v>
      </c>
      <c r="C574" s="5" t="s">
        <v>993</v>
      </c>
      <c r="D574" s="121"/>
      <c r="E574" s="93"/>
      <c r="F574" s="130"/>
      <c r="G574" s="93">
        <v>13800</v>
      </c>
      <c r="H574" s="93"/>
      <c r="I574" s="93"/>
      <c r="J574" s="93"/>
      <c r="K574" s="60">
        <f t="shared" si="17"/>
        <v>230337.1799999997</v>
      </c>
      <c r="L574" s="237">
        <v>25.17</v>
      </c>
      <c r="M574" s="54">
        <f t="shared" si="35"/>
        <v>548.27175208581639</v>
      </c>
      <c r="N574" s="54">
        <f t="shared" si="36"/>
        <v>0</v>
      </c>
    </row>
    <row r="575" spans="2:14" s="123" customFormat="1" x14ac:dyDescent="0.25">
      <c r="B575" s="11">
        <v>43253</v>
      </c>
      <c r="C575" s="5" t="s">
        <v>548</v>
      </c>
      <c r="D575" s="121"/>
      <c r="E575" s="93"/>
      <c r="F575" s="130"/>
      <c r="G575" s="93"/>
      <c r="H575" s="93">
        <v>15000</v>
      </c>
      <c r="I575" s="93"/>
      <c r="J575" s="93"/>
      <c r="K575" s="60">
        <f t="shared" si="17"/>
        <v>215337.1799999997</v>
      </c>
      <c r="L575" s="237">
        <v>25.17</v>
      </c>
      <c r="M575" s="54">
        <f t="shared" si="35"/>
        <v>595.94755661501779</v>
      </c>
      <c r="N575" s="54">
        <f t="shared" si="36"/>
        <v>0</v>
      </c>
    </row>
    <row r="576" spans="2:14" s="123" customFormat="1" x14ac:dyDescent="0.25">
      <c r="B576" s="11">
        <v>43253</v>
      </c>
      <c r="C576" s="5" t="s">
        <v>188</v>
      </c>
      <c r="D576" s="121"/>
      <c r="E576" s="93"/>
      <c r="F576" s="130"/>
      <c r="G576" s="93"/>
      <c r="H576" s="93">
        <v>40000</v>
      </c>
      <c r="I576" s="93"/>
      <c r="J576" s="93"/>
      <c r="K576" s="60">
        <f t="shared" si="17"/>
        <v>175337.1799999997</v>
      </c>
      <c r="L576" s="237">
        <v>25.17</v>
      </c>
      <c r="M576" s="54">
        <f t="shared" si="35"/>
        <v>1589.1934843067143</v>
      </c>
      <c r="N576" s="54">
        <f t="shared" si="36"/>
        <v>0</v>
      </c>
    </row>
    <row r="577" spans="2:14" s="123" customFormat="1" x14ac:dyDescent="0.25">
      <c r="B577" s="11">
        <v>43253</v>
      </c>
      <c r="C577" s="5" t="s">
        <v>444</v>
      </c>
      <c r="D577" s="121"/>
      <c r="E577" s="93"/>
      <c r="F577" s="130"/>
      <c r="G577" s="93"/>
      <c r="H577" s="93">
        <v>25000</v>
      </c>
      <c r="I577" s="93"/>
      <c r="J577" s="93"/>
      <c r="K577" s="60">
        <f t="shared" si="17"/>
        <v>150337.1799999997</v>
      </c>
      <c r="L577" s="237">
        <v>25.17</v>
      </c>
      <c r="M577" s="54">
        <f t="shared" si="35"/>
        <v>993.24592769169635</v>
      </c>
      <c r="N577" s="54">
        <f t="shared" si="36"/>
        <v>0</v>
      </c>
    </row>
    <row r="578" spans="2:14" s="123" customFormat="1" x14ac:dyDescent="0.25">
      <c r="B578" s="11">
        <v>43253</v>
      </c>
      <c r="C578" s="5" t="s">
        <v>994</v>
      </c>
      <c r="D578" s="121"/>
      <c r="E578" s="93"/>
      <c r="F578" s="130"/>
      <c r="G578" s="93">
        <v>17250</v>
      </c>
      <c r="H578" s="93"/>
      <c r="I578" s="93"/>
      <c r="J578" s="93"/>
      <c r="K578" s="60">
        <f t="shared" si="17"/>
        <v>133087.1799999997</v>
      </c>
      <c r="L578" s="237">
        <v>25.17</v>
      </c>
      <c r="M578" s="54">
        <f t="shared" si="35"/>
        <v>685.33969010727048</v>
      </c>
      <c r="N578" s="54">
        <f t="shared" si="36"/>
        <v>0</v>
      </c>
    </row>
    <row r="579" spans="2:14" s="123" customFormat="1" x14ac:dyDescent="0.25">
      <c r="B579" s="11">
        <v>43253</v>
      </c>
      <c r="C579" s="5" t="s">
        <v>608</v>
      </c>
      <c r="D579" s="121"/>
      <c r="E579" s="93"/>
      <c r="F579" s="130"/>
      <c r="G579" s="93"/>
      <c r="H579" s="93">
        <v>15000</v>
      </c>
      <c r="I579" s="93"/>
      <c r="J579" s="93"/>
      <c r="K579" s="60">
        <f t="shared" si="17"/>
        <v>118087.1799999997</v>
      </c>
      <c r="L579" s="237">
        <v>25.17</v>
      </c>
      <c r="M579" s="54">
        <f t="shared" si="35"/>
        <v>595.94755661501779</v>
      </c>
      <c r="N579" s="54">
        <f t="shared" si="36"/>
        <v>0</v>
      </c>
    </row>
    <row r="580" spans="2:14" s="123" customFormat="1" x14ac:dyDescent="0.25">
      <c r="B580" s="11">
        <v>43259</v>
      </c>
      <c r="C580" s="5" t="s">
        <v>397</v>
      </c>
      <c r="D580" s="121"/>
      <c r="E580" s="93"/>
      <c r="F580" s="130"/>
      <c r="G580" s="93">
        <v>17393</v>
      </c>
      <c r="H580" s="93"/>
      <c r="I580" s="93"/>
      <c r="J580" s="93"/>
      <c r="K580" s="60">
        <f t="shared" si="17"/>
        <v>100694.1799999997</v>
      </c>
      <c r="L580" s="237">
        <v>24.85</v>
      </c>
      <c r="M580" s="54">
        <f t="shared" si="35"/>
        <v>699.9195171026156</v>
      </c>
      <c r="N580" s="54">
        <f t="shared" si="36"/>
        <v>0</v>
      </c>
    </row>
    <row r="581" spans="2:14" s="123" customFormat="1" x14ac:dyDescent="0.25">
      <c r="B581" s="11">
        <v>43259</v>
      </c>
      <c r="C581" s="5" t="s">
        <v>1006</v>
      </c>
      <c r="D581" s="121"/>
      <c r="E581" s="93"/>
      <c r="F581" s="130"/>
      <c r="G581" s="93">
        <v>3450</v>
      </c>
      <c r="H581" s="93"/>
      <c r="I581" s="93"/>
      <c r="J581" s="93"/>
      <c r="K581" s="60">
        <f t="shared" si="17"/>
        <v>97244.179999999702</v>
      </c>
      <c r="L581" s="237">
        <v>24.85</v>
      </c>
      <c r="M581" s="54">
        <f t="shared" ref="M581:M589" si="37">(G581+H581+I581)/L581</f>
        <v>138.83299798792757</v>
      </c>
      <c r="N581" s="54">
        <f t="shared" ref="N581:N589" si="38">+J581/L581</f>
        <v>0</v>
      </c>
    </row>
    <row r="582" spans="2:14" s="123" customFormat="1" x14ac:dyDescent="0.25">
      <c r="B582" s="11">
        <v>43259</v>
      </c>
      <c r="C582" s="5" t="s">
        <v>1007</v>
      </c>
      <c r="D582" s="121"/>
      <c r="E582" s="93"/>
      <c r="F582" s="130"/>
      <c r="G582" s="93">
        <v>4100</v>
      </c>
      <c r="H582" s="93"/>
      <c r="I582" s="93"/>
      <c r="J582" s="93"/>
      <c r="K582" s="60">
        <f t="shared" si="17"/>
        <v>93144.179999999702</v>
      </c>
      <c r="L582" s="237">
        <v>24.85</v>
      </c>
      <c r="M582" s="54">
        <f t="shared" si="37"/>
        <v>164.98993963782695</v>
      </c>
      <c r="N582" s="54">
        <f t="shared" si="38"/>
        <v>0</v>
      </c>
    </row>
    <row r="583" spans="2:14" s="123" customFormat="1" x14ac:dyDescent="0.25">
      <c r="B583" s="11">
        <v>43259</v>
      </c>
      <c r="C583" s="5" t="s">
        <v>1008</v>
      </c>
      <c r="D583" s="121"/>
      <c r="E583" s="93"/>
      <c r="F583" s="130"/>
      <c r="G583" s="93">
        <v>58000</v>
      </c>
      <c r="H583" s="93"/>
      <c r="I583" s="93"/>
      <c r="J583" s="93"/>
      <c r="K583" s="60">
        <f t="shared" ref="K583:K868" si="39">+K582+F583-G583-J583-H583-I583</f>
        <v>35144.179999999702</v>
      </c>
      <c r="L583" s="237">
        <v>24.85</v>
      </c>
      <c r="M583" s="54">
        <f t="shared" si="37"/>
        <v>2334.0040241448692</v>
      </c>
      <c r="N583" s="54">
        <f t="shared" si="38"/>
        <v>0</v>
      </c>
    </row>
    <row r="584" spans="2:14" s="123" customFormat="1" x14ac:dyDescent="0.25">
      <c r="B584" s="11">
        <v>43259</v>
      </c>
      <c r="C584" s="5" t="s">
        <v>444</v>
      </c>
      <c r="D584" s="121"/>
      <c r="E584" s="93"/>
      <c r="F584" s="130"/>
      <c r="G584" s="93"/>
      <c r="H584" s="93">
        <v>20000</v>
      </c>
      <c r="I584" s="93"/>
      <c r="J584" s="93"/>
      <c r="K584" s="60">
        <f t="shared" si="39"/>
        <v>15144.179999999702</v>
      </c>
      <c r="L584" s="237">
        <v>24.85</v>
      </c>
      <c r="M584" s="54">
        <f t="shared" si="37"/>
        <v>804.82897384305829</v>
      </c>
      <c r="N584" s="54">
        <f t="shared" si="38"/>
        <v>0</v>
      </c>
    </row>
    <row r="585" spans="2:14" s="123" customFormat="1" x14ac:dyDescent="0.25">
      <c r="B585" s="11">
        <v>43259</v>
      </c>
      <c r="C585" s="5" t="s">
        <v>188</v>
      </c>
      <c r="D585" s="121"/>
      <c r="E585" s="93"/>
      <c r="F585" s="130"/>
      <c r="G585" s="93"/>
      <c r="H585" s="93">
        <v>40000</v>
      </c>
      <c r="I585" s="93"/>
      <c r="J585" s="93"/>
      <c r="K585" s="60">
        <f t="shared" si="39"/>
        <v>-24855.820000000298</v>
      </c>
      <c r="L585" s="237">
        <v>24.85</v>
      </c>
      <c r="M585" s="54">
        <f t="shared" si="37"/>
        <v>1609.6579476861166</v>
      </c>
      <c r="N585" s="54">
        <f t="shared" si="38"/>
        <v>0</v>
      </c>
    </row>
    <row r="586" spans="2:14" s="123" customFormat="1" x14ac:dyDescent="0.25">
      <c r="B586" s="11">
        <v>43259</v>
      </c>
      <c r="C586" s="5" t="s">
        <v>1009</v>
      </c>
      <c r="D586" s="121"/>
      <c r="E586" s="93"/>
      <c r="F586" s="130"/>
      <c r="G586" s="93"/>
      <c r="H586" s="93">
        <v>55000</v>
      </c>
      <c r="I586" s="93"/>
      <c r="J586" s="93"/>
      <c r="K586" s="60">
        <f t="shared" si="39"/>
        <v>-79855.820000000298</v>
      </c>
      <c r="L586" s="237">
        <v>24.85</v>
      </c>
      <c r="M586" s="54">
        <f t="shared" si="37"/>
        <v>2213.2796780684102</v>
      </c>
      <c r="N586" s="54">
        <f t="shared" si="38"/>
        <v>0</v>
      </c>
    </row>
    <row r="587" spans="2:14" s="123" customFormat="1" x14ac:dyDescent="0.25">
      <c r="B587" s="11">
        <v>43259</v>
      </c>
      <c r="C587" s="5" t="s">
        <v>548</v>
      </c>
      <c r="D587" s="121"/>
      <c r="E587" s="93"/>
      <c r="F587" s="130"/>
      <c r="G587" s="93"/>
      <c r="H587" s="93">
        <v>15000</v>
      </c>
      <c r="I587" s="93"/>
      <c r="J587" s="93"/>
      <c r="K587" s="60">
        <f t="shared" si="39"/>
        <v>-94855.820000000298</v>
      </c>
      <c r="L587" s="237">
        <v>24.85</v>
      </c>
      <c r="M587" s="54">
        <f t="shared" si="37"/>
        <v>603.62173038229378</v>
      </c>
      <c r="N587" s="54">
        <f t="shared" si="38"/>
        <v>0</v>
      </c>
    </row>
    <row r="588" spans="2:14" s="123" customFormat="1" x14ac:dyDescent="0.25">
      <c r="B588" s="11">
        <v>43259</v>
      </c>
      <c r="C588" s="5" t="s">
        <v>1010</v>
      </c>
      <c r="D588" s="121"/>
      <c r="E588" s="93"/>
      <c r="F588" s="130"/>
      <c r="G588" s="93"/>
      <c r="H588" s="93">
        <v>6000</v>
      </c>
      <c r="I588" s="93"/>
      <c r="J588" s="93"/>
      <c r="K588" s="60">
        <f t="shared" si="39"/>
        <v>-100855.8200000003</v>
      </c>
      <c r="L588" s="237">
        <v>24.85</v>
      </c>
      <c r="M588" s="54">
        <f t="shared" si="37"/>
        <v>241.44869215291749</v>
      </c>
      <c r="N588" s="54">
        <f t="shared" si="38"/>
        <v>0</v>
      </c>
    </row>
    <row r="589" spans="2:14" s="123" customFormat="1" x14ac:dyDescent="0.25">
      <c r="B589" s="11">
        <v>43259</v>
      </c>
      <c r="C589" s="5" t="s">
        <v>651</v>
      </c>
      <c r="D589" s="121"/>
      <c r="E589" s="93"/>
      <c r="F589" s="130"/>
      <c r="G589" s="93"/>
      <c r="H589" s="93">
        <v>10000</v>
      </c>
      <c r="I589" s="93"/>
      <c r="J589" s="93"/>
      <c r="K589" s="60">
        <f t="shared" si="39"/>
        <v>-110855.8200000003</v>
      </c>
      <c r="L589" s="237">
        <v>24.85</v>
      </c>
      <c r="M589" s="54">
        <f t="shared" si="37"/>
        <v>402.41448692152915</v>
      </c>
      <c r="N589" s="54">
        <f t="shared" si="38"/>
        <v>0</v>
      </c>
    </row>
    <row r="590" spans="2:14" s="123" customFormat="1" x14ac:dyDescent="0.25">
      <c r="B590" s="11">
        <v>43267</v>
      </c>
      <c r="C590" s="5" t="s">
        <v>1023</v>
      </c>
      <c r="D590" s="121"/>
      <c r="E590" s="93"/>
      <c r="F590" s="130"/>
      <c r="G590" s="93"/>
      <c r="H590" s="93"/>
      <c r="I590" s="93">
        <v>1000</v>
      </c>
      <c r="J590" s="93"/>
      <c r="K590" s="60">
        <f t="shared" si="39"/>
        <v>-111855.8200000003</v>
      </c>
      <c r="L590" s="237">
        <v>27.2</v>
      </c>
      <c r="M590" s="54">
        <f t="shared" ref="M590:M597" si="40">(G590+H590+I590)/L590</f>
        <v>36.764705882352942</v>
      </c>
      <c r="N590" s="54">
        <f t="shared" ref="N590:N597" si="41">+J590/L590</f>
        <v>0</v>
      </c>
    </row>
    <row r="591" spans="2:14" s="123" customFormat="1" x14ac:dyDescent="0.25">
      <c r="B591" s="11">
        <v>43267</v>
      </c>
      <c r="C591" s="5" t="s">
        <v>1024</v>
      </c>
      <c r="D591" s="121"/>
      <c r="E591" s="93"/>
      <c r="F591" s="130"/>
      <c r="G591" s="93">
        <v>1100</v>
      </c>
      <c r="H591" s="93"/>
      <c r="I591" s="93"/>
      <c r="J591" s="93"/>
      <c r="K591" s="60">
        <f t="shared" si="39"/>
        <v>-112955.8200000003</v>
      </c>
      <c r="L591" s="237">
        <v>27.2</v>
      </c>
      <c r="M591" s="54">
        <f t="shared" si="40"/>
        <v>40.441176470588239</v>
      </c>
      <c r="N591" s="54">
        <f t="shared" si="41"/>
        <v>0</v>
      </c>
    </row>
    <row r="592" spans="2:14" s="123" customFormat="1" x14ac:dyDescent="0.25">
      <c r="B592" s="11">
        <v>43267</v>
      </c>
      <c r="C592" s="5" t="s">
        <v>1025</v>
      </c>
      <c r="D592" s="121"/>
      <c r="E592" s="93"/>
      <c r="F592" s="130"/>
      <c r="G592" s="93"/>
      <c r="H592" s="93"/>
      <c r="I592" s="93">
        <v>3950</v>
      </c>
      <c r="J592" s="93"/>
      <c r="K592" s="60">
        <f t="shared" si="39"/>
        <v>-116905.8200000003</v>
      </c>
      <c r="L592" s="237">
        <v>27.2</v>
      </c>
      <c r="M592" s="54">
        <f t="shared" si="40"/>
        <v>145.22058823529412</v>
      </c>
      <c r="N592" s="54">
        <f t="shared" si="41"/>
        <v>0</v>
      </c>
    </row>
    <row r="593" spans="2:14" s="123" customFormat="1" x14ac:dyDescent="0.25">
      <c r="B593" s="11">
        <v>43267</v>
      </c>
      <c r="C593" s="5" t="s">
        <v>1026</v>
      </c>
      <c r="D593" s="121"/>
      <c r="E593" s="93"/>
      <c r="F593" s="130"/>
      <c r="G593" s="93">
        <v>4400</v>
      </c>
      <c r="H593" s="93"/>
      <c r="I593" s="93"/>
      <c r="J593" s="93"/>
      <c r="K593" s="60">
        <f t="shared" si="39"/>
        <v>-121305.8200000003</v>
      </c>
      <c r="L593" s="237">
        <v>27.2</v>
      </c>
      <c r="M593" s="54">
        <f t="shared" si="40"/>
        <v>161.76470588235296</v>
      </c>
      <c r="N593" s="54">
        <f t="shared" si="41"/>
        <v>0</v>
      </c>
    </row>
    <row r="594" spans="2:14" s="123" customFormat="1" x14ac:dyDescent="0.25">
      <c r="B594" s="11">
        <v>43267</v>
      </c>
      <c r="C594" s="5" t="s">
        <v>1027</v>
      </c>
      <c r="D594" s="121"/>
      <c r="E594" s="93"/>
      <c r="F594" s="130"/>
      <c r="G594" s="93"/>
      <c r="H594" s="93">
        <v>40000</v>
      </c>
      <c r="I594" s="93"/>
      <c r="J594" s="93"/>
      <c r="K594" s="60">
        <f t="shared" si="39"/>
        <v>-161305.8200000003</v>
      </c>
      <c r="L594" s="237">
        <v>27.2</v>
      </c>
      <c r="M594" s="54">
        <f t="shared" si="40"/>
        <v>1470.5882352941178</v>
      </c>
      <c r="N594" s="54">
        <f t="shared" si="41"/>
        <v>0</v>
      </c>
    </row>
    <row r="595" spans="2:14" s="123" customFormat="1" x14ac:dyDescent="0.25">
      <c r="B595" s="11">
        <v>43267</v>
      </c>
      <c r="C595" s="5" t="s">
        <v>544</v>
      </c>
      <c r="D595" s="121"/>
      <c r="E595" s="93"/>
      <c r="F595" s="130"/>
      <c r="G595" s="93"/>
      <c r="H595" s="93">
        <v>20000</v>
      </c>
      <c r="I595" s="93"/>
      <c r="J595" s="93"/>
      <c r="K595" s="60">
        <f t="shared" si="39"/>
        <v>-181305.8200000003</v>
      </c>
      <c r="L595" s="237">
        <v>27.2</v>
      </c>
      <c r="M595" s="54">
        <f t="shared" si="40"/>
        <v>735.2941176470589</v>
      </c>
      <c r="N595" s="54">
        <f t="shared" si="41"/>
        <v>0</v>
      </c>
    </row>
    <row r="596" spans="2:14" s="123" customFormat="1" x14ac:dyDescent="0.25">
      <c r="B596" s="11">
        <v>43267</v>
      </c>
      <c r="C596" s="5" t="s">
        <v>1028</v>
      </c>
      <c r="D596" s="121"/>
      <c r="E596" s="93"/>
      <c r="F596" s="130"/>
      <c r="G596" s="93"/>
      <c r="H596" s="93">
        <v>7500</v>
      </c>
      <c r="I596" s="93"/>
      <c r="J596" s="93"/>
      <c r="K596" s="60">
        <f t="shared" si="39"/>
        <v>-188805.8200000003</v>
      </c>
      <c r="L596" s="237">
        <v>27.2</v>
      </c>
      <c r="M596" s="54">
        <f t="shared" si="40"/>
        <v>275.73529411764707</v>
      </c>
      <c r="N596" s="54">
        <f t="shared" si="41"/>
        <v>0</v>
      </c>
    </row>
    <row r="597" spans="2:14" s="123" customFormat="1" x14ac:dyDescent="0.25">
      <c r="B597" s="11">
        <v>43267</v>
      </c>
      <c r="C597" s="5" t="s">
        <v>1029</v>
      </c>
      <c r="D597" s="121"/>
      <c r="E597" s="93"/>
      <c r="F597" s="130"/>
      <c r="G597" s="93"/>
      <c r="H597" s="93"/>
      <c r="I597" s="93">
        <v>16000</v>
      </c>
      <c r="J597" s="93"/>
      <c r="K597" s="60">
        <f t="shared" si="39"/>
        <v>-204805.8200000003</v>
      </c>
      <c r="L597" s="237">
        <v>27.2</v>
      </c>
      <c r="M597" s="54">
        <f t="shared" si="40"/>
        <v>588.23529411764707</v>
      </c>
      <c r="N597" s="54">
        <f t="shared" si="41"/>
        <v>0</v>
      </c>
    </row>
    <row r="598" spans="2:14" s="123" customFormat="1" x14ac:dyDescent="0.25">
      <c r="B598" s="11">
        <v>43273</v>
      </c>
      <c r="C598" s="5" t="s">
        <v>440</v>
      </c>
      <c r="D598" s="121"/>
      <c r="E598" s="93"/>
      <c r="F598" s="130"/>
      <c r="G598" s="93">
        <v>18500</v>
      </c>
      <c r="H598" s="93"/>
      <c r="I598" s="93"/>
      <c r="J598" s="93"/>
      <c r="K598" s="60">
        <f t="shared" si="39"/>
        <v>-223305.8200000003</v>
      </c>
      <c r="L598" s="237">
        <v>27.1</v>
      </c>
      <c r="M598" s="54">
        <f t="shared" ref="M598" si="42">(G598+H598+I598)/L598</f>
        <v>682.65682656826561</v>
      </c>
      <c r="N598" s="54">
        <f t="shared" ref="N598" si="43">+J598/L598</f>
        <v>0</v>
      </c>
    </row>
    <row r="599" spans="2:14" s="123" customFormat="1" x14ac:dyDescent="0.25">
      <c r="B599" s="11">
        <v>43273</v>
      </c>
      <c r="C599" s="5" t="s">
        <v>363</v>
      </c>
      <c r="D599" s="121"/>
      <c r="E599" s="93"/>
      <c r="F599" s="130"/>
      <c r="G599" s="93">
        <v>12400</v>
      </c>
      <c r="H599" s="93"/>
      <c r="I599" s="93"/>
      <c r="J599" s="93"/>
      <c r="K599" s="60">
        <f t="shared" si="39"/>
        <v>-235705.8200000003</v>
      </c>
      <c r="L599" s="237">
        <v>27.1</v>
      </c>
      <c r="M599" s="54">
        <f t="shared" ref="M599:M610" si="44">(G599+H599+I599)/L599</f>
        <v>457.56457564575641</v>
      </c>
      <c r="N599" s="54">
        <f t="shared" ref="N599:N610" si="45">+J599/L599</f>
        <v>0</v>
      </c>
    </row>
    <row r="600" spans="2:14" s="123" customFormat="1" x14ac:dyDescent="0.25">
      <c r="B600" s="11">
        <v>43273</v>
      </c>
      <c r="C600" s="5" t="s">
        <v>1046</v>
      </c>
      <c r="D600" s="121"/>
      <c r="E600" s="93"/>
      <c r="F600" s="130"/>
      <c r="G600" s="93"/>
      <c r="H600" s="93"/>
      <c r="I600" s="93">
        <v>24000</v>
      </c>
      <c r="J600" s="93"/>
      <c r="K600" s="60">
        <f t="shared" si="39"/>
        <v>-259705.8200000003</v>
      </c>
      <c r="L600" s="237">
        <v>27.1</v>
      </c>
      <c r="M600" s="54">
        <f t="shared" si="44"/>
        <v>885.60885608856086</v>
      </c>
      <c r="N600" s="54">
        <f t="shared" si="45"/>
        <v>0</v>
      </c>
    </row>
    <row r="601" spans="2:14" s="123" customFormat="1" x14ac:dyDescent="0.25">
      <c r="B601" s="11">
        <v>43273</v>
      </c>
      <c r="C601" s="5" t="s">
        <v>1047</v>
      </c>
      <c r="D601" s="121"/>
      <c r="E601" s="93"/>
      <c r="F601" s="130"/>
      <c r="G601" s="93">
        <v>10000</v>
      </c>
      <c r="H601" s="93"/>
      <c r="I601" s="93">
        <v>15000</v>
      </c>
      <c r="J601" s="93"/>
      <c r="K601" s="60">
        <f t="shared" si="39"/>
        <v>-284705.8200000003</v>
      </c>
      <c r="L601" s="237">
        <v>27.1</v>
      </c>
      <c r="M601" s="54">
        <f t="shared" si="44"/>
        <v>922.50922509225086</v>
      </c>
      <c r="N601" s="54">
        <f t="shared" si="45"/>
        <v>0</v>
      </c>
    </row>
    <row r="602" spans="2:14" s="123" customFormat="1" x14ac:dyDescent="0.25">
      <c r="B602" s="11">
        <v>43273</v>
      </c>
      <c r="C602" s="5" t="s">
        <v>1048</v>
      </c>
      <c r="D602" s="121"/>
      <c r="E602" s="93"/>
      <c r="F602" s="130"/>
      <c r="G602" s="93"/>
      <c r="H602" s="93"/>
      <c r="I602" s="93">
        <v>21000</v>
      </c>
      <c r="J602" s="93"/>
      <c r="K602" s="60">
        <f t="shared" si="39"/>
        <v>-305705.8200000003</v>
      </c>
      <c r="L602" s="237">
        <v>27.1</v>
      </c>
      <c r="M602" s="54">
        <f t="shared" si="44"/>
        <v>774.90774907749073</v>
      </c>
      <c r="N602" s="54">
        <f t="shared" si="45"/>
        <v>0</v>
      </c>
    </row>
    <row r="603" spans="2:14" s="123" customFormat="1" x14ac:dyDescent="0.25">
      <c r="B603" s="11">
        <v>43273</v>
      </c>
      <c r="C603" s="5" t="s">
        <v>1049</v>
      </c>
      <c r="D603" s="121"/>
      <c r="E603" s="93"/>
      <c r="F603" s="130"/>
      <c r="G603" s="93"/>
      <c r="H603" s="93"/>
      <c r="I603" s="93">
        <v>90000</v>
      </c>
      <c r="J603" s="93"/>
      <c r="K603" s="60">
        <f t="shared" si="39"/>
        <v>-395705.8200000003</v>
      </c>
      <c r="L603" s="237">
        <v>27.1</v>
      </c>
      <c r="M603" s="54">
        <f t="shared" si="44"/>
        <v>3321.033210332103</v>
      </c>
      <c r="N603" s="54">
        <f t="shared" si="45"/>
        <v>0</v>
      </c>
    </row>
    <row r="604" spans="2:14" s="123" customFormat="1" x14ac:dyDescent="0.25">
      <c r="B604" s="11">
        <v>43273</v>
      </c>
      <c r="C604" s="5" t="s">
        <v>188</v>
      </c>
      <c r="D604" s="121"/>
      <c r="E604" s="93"/>
      <c r="F604" s="130"/>
      <c r="G604" s="93"/>
      <c r="H604" s="93">
        <v>40000</v>
      </c>
      <c r="I604" s="93"/>
      <c r="J604" s="93"/>
      <c r="K604" s="60">
        <f t="shared" si="39"/>
        <v>-435705.8200000003</v>
      </c>
      <c r="L604" s="237">
        <v>27.1</v>
      </c>
      <c r="M604" s="54">
        <f t="shared" si="44"/>
        <v>1476.0147601476015</v>
      </c>
      <c r="N604" s="54">
        <f t="shared" si="45"/>
        <v>0</v>
      </c>
    </row>
    <row r="605" spans="2:14" s="123" customFormat="1" x14ac:dyDescent="0.25">
      <c r="B605" s="11">
        <v>43273</v>
      </c>
      <c r="C605" s="5" t="s">
        <v>1050</v>
      </c>
      <c r="D605" s="121"/>
      <c r="E605" s="93"/>
      <c r="F605" s="130"/>
      <c r="G605" s="93"/>
      <c r="H605" s="93"/>
      <c r="I605" s="93">
        <v>8000</v>
      </c>
      <c r="J605" s="93"/>
      <c r="K605" s="60">
        <f t="shared" si="39"/>
        <v>-443705.8200000003</v>
      </c>
      <c r="L605" s="237">
        <v>27.1</v>
      </c>
      <c r="M605" s="54">
        <f t="shared" si="44"/>
        <v>295.2029520295203</v>
      </c>
      <c r="N605" s="54">
        <f t="shared" si="45"/>
        <v>0</v>
      </c>
    </row>
    <row r="606" spans="2:14" s="123" customFormat="1" x14ac:dyDescent="0.25">
      <c r="B606" s="11">
        <v>43273</v>
      </c>
      <c r="C606" s="5" t="s">
        <v>1051</v>
      </c>
      <c r="D606" s="121"/>
      <c r="E606" s="93"/>
      <c r="F606" s="130"/>
      <c r="G606" s="93"/>
      <c r="H606" s="93"/>
      <c r="I606" s="93">
        <v>15000</v>
      </c>
      <c r="J606" s="93"/>
      <c r="K606" s="60">
        <f t="shared" si="39"/>
        <v>-458705.8200000003</v>
      </c>
      <c r="L606" s="237">
        <v>27.1</v>
      </c>
      <c r="M606" s="54">
        <f t="shared" si="44"/>
        <v>553.50553505535049</v>
      </c>
      <c r="N606" s="54">
        <f t="shared" si="45"/>
        <v>0</v>
      </c>
    </row>
    <row r="607" spans="2:14" s="123" customFormat="1" x14ac:dyDescent="0.25">
      <c r="B607" s="11">
        <v>43273</v>
      </c>
      <c r="C607" s="5" t="s">
        <v>548</v>
      </c>
      <c r="D607" s="121"/>
      <c r="E607" s="93"/>
      <c r="F607" s="130"/>
      <c r="G607" s="93"/>
      <c r="H607" s="93"/>
      <c r="I607" s="93">
        <v>15000</v>
      </c>
      <c r="J607" s="93"/>
      <c r="K607" s="60">
        <f t="shared" si="39"/>
        <v>-473705.8200000003</v>
      </c>
      <c r="L607" s="237">
        <v>27.1</v>
      </c>
      <c r="M607" s="54">
        <f t="shared" si="44"/>
        <v>553.50553505535049</v>
      </c>
      <c r="N607" s="54">
        <f t="shared" si="45"/>
        <v>0</v>
      </c>
    </row>
    <row r="608" spans="2:14" s="123" customFormat="1" x14ac:dyDescent="0.25">
      <c r="B608" s="11">
        <v>43273</v>
      </c>
      <c r="C608" s="5" t="s">
        <v>1052</v>
      </c>
      <c r="D608" s="121"/>
      <c r="E608" s="93"/>
      <c r="F608" s="130"/>
      <c r="G608" s="93"/>
      <c r="H608" s="93"/>
      <c r="I608" s="93">
        <v>5500</v>
      </c>
      <c r="J608" s="93"/>
      <c r="K608" s="60">
        <f t="shared" si="39"/>
        <v>-479205.8200000003</v>
      </c>
      <c r="L608" s="237">
        <v>27.1</v>
      </c>
      <c r="M608" s="54">
        <f t="shared" si="44"/>
        <v>202.95202952029518</v>
      </c>
      <c r="N608" s="54">
        <f t="shared" si="45"/>
        <v>0</v>
      </c>
    </row>
    <row r="609" spans="2:14" s="123" customFormat="1" x14ac:dyDescent="0.25">
      <c r="B609" s="11">
        <v>43273</v>
      </c>
      <c r="C609" s="5" t="s">
        <v>494</v>
      </c>
      <c r="D609" s="121"/>
      <c r="E609" s="93"/>
      <c r="F609" s="130"/>
      <c r="G609" s="93"/>
      <c r="H609" s="93"/>
      <c r="I609" s="93">
        <v>10000</v>
      </c>
      <c r="J609" s="93"/>
      <c r="K609" s="60">
        <f t="shared" si="39"/>
        <v>-489205.8200000003</v>
      </c>
      <c r="L609" s="237">
        <v>27.1</v>
      </c>
      <c r="M609" s="54">
        <f t="shared" si="44"/>
        <v>369.00369003690037</v>
      </c>
      <c r="N609" s="54">
        <f t="shared" si="45"/>
        <v>0</v>
      </c>
    </row>
    <row r="610" spans="2:14" s="123" customFormat="1" x14ac:dyDescent="0.25">
      <c r="B610" s="11">
        <v>43273</v>
      </c>
      <c r="C610" s="5" t="s">
        <v>1053</v>
      </c>
      <c r="D610" s="121"/>
      <c r="E610" s="63"/>
      <c r="F610" s="130"/>
      <c r="G610" s="63"/>
      <c r="H610" s="93"/>
      <c r="I610" s="93">
        <v>8300</v>
      </c>
      <c r="J610" s="63"/>
      <c r="K610" s="60">
        <f t="shared" si="39"/>
        <v>-497505.8200000003</v>
      </c>
      <c r="L610" s="237">
        <v>27.1</v>
      </c>
      <c r="M610" s="54">
        <f t="shared" si="44"/>
        <v>306.27306273062732</v>
      </c>
      <c r="N610" s="54">
        <f t="shared" si="45"/>
        <v>0</v>
      </c>
    </row>
    <row r="611" spans="2:14" s="123" customFormat="1" x14ac:dyDescent="0.25">
      <c r="B611" s="11">
        <v>43280</v>
      </c>
      <c r="C611" s="5" t="s">
        <v>1063</v>
      </c>
      <c r="D611" s="121"/>
      <c r="E611" s="93"/>
      <c r="F611" s="130"/>
      <c r="G611" s="93"/>
      <c r="H611" s="93">
        <v>30000</v>
      </c>
      <c r="I611" s="93"/>
      <c r="J611" s="93"/>
      <c r="K611" s="60">
        <f t="shared" si="39"/>
        <v>-527505.8200000003</v>
      </c>
      <c r="L611" s="237">
        <v>28.02</v>
      </c>
      <c r="M611" s="54">
        <f t="shared" ref="M611" si="46">(G611+H611+I611)/L611</f>
        <v>1070.6638115631692</v>
      </c>
      <c r="N611" s="54">
        <f t="shared" ref="N611" si="47">+J611/L611</f>
        <v>0</v>
      </c>
    </row>
    <row r="612" spans="2:14" s="123" customFormat="1" x14ac:dyDescent="0.25">
      <c r="B612" s="11">
        <v>43280</v>
      </c>
      <c r="C612" s="5" t="s">
        <v>1064</v>
      </c>
      <c r="D612" s="121"/>
      <c r="E612" s="93"/>
      <c r="F612" s="130"/>
      <c r="G612" s="93"/>
      <c r="H612" s="93">
        <v>15000</v>
      </c>
      <c r="I612" s="93"/>
      <c r="J612" s="93"/>
      <c r="K612" s="60">
        <f t="shared" si="39"/>
        <v>-542505.8200000003</v>
      </c>
      <c r="L612" s="237">
        <v>28.02</v>
      </c>
      <c r="M612" s="54">
        <f t="shared" ref="M612:M620" si="48">(G612+H612+I612)/L612</f>
        <v>535.33190578158462</v>
      </c>
      <c r="N612" s="54">
        <f t="shared" ref="N612:N620" si="49">+J612/L612</f>
        <v>0</v>
      </c>
    </row>
    <row r="613" spans="2:14" s="123" customFormat="1" x14ac:dyDescent="0.25">
      <c r="B613" s="11">
        <v>43280</v>
      </c>
      <c r="C613" s="5" t="s">
        <v>1065</v>
      </c>
      <c r="D613" s="121"/>
      <c r="E613" s="93"/>
      <c r="F613" s="130"/>
      <c r="G613" s="93"/>
      <c r="H613" s="93">
        <v>15000</v>
      </c>
      <c r="I613" s="93"/>
      <c r="J613" s="93"/>
      <c r="K613" s="60">
        <f t="shared" si="39"/>
        <v>-557505.8200000003</v>
      </c>
      <c r="L613" s="237">
        <v>28.02</v>
      </c>
      <c r="M613" s="54">
        <f t="shared" si="48"/>
        <v>535.33190578158462</v>
      </c>
      <c r="N613" s="54">
        <f t="shared" si="49"/>
        <v>0</v>
      </c>
    </row>
    <row r="614" spans="2:14" s="123" customFormat="1" x14ac:dyDescent="0.25">
      <c r="B614" s="11">
        <v>43280</v>
      </c>
      <c r="C614" s="5" t="s">
        <v>1066</v>
      </c>
      <c r="D614" s="121"/>
      <c r="E614" s="93"/>
      <c r="F614" s="130"/>
      <c r="G614" s="93"/>
      <c r="H614" s="93">
        <v>7000</v>
      </c>
      <c r="I614" s="93"/>
      <c r="J614" s="93"/>
      <c r="K614" s="60">
        <f t="shared" si="39"/>
        <v>-564505.8200000003</v>
      </c>
      <c r="L614" s="237">
        <v>28.02</v>
      </c>
      <c r="M614" s="54">
        <f t="shared" si="48"/>
        <v>249.82155603140615</v>
      </c>
      <c r="N614" s="54">
        <f t="shared" si="49"/>
        <v>0</v>
      </c>
    </row>
    <row r="615" spans="2:14" s="123" customFormat="1" x14ac:dyDescent="0.25">
      <c r="B615" s="11">
        <v>43280</v>
      </c>
      <c r="C615" s="5" t="s">
        <v>1067</v>
      </c>
      <c r="D615" s="121"/>
      <c r="E615" s="93"/>
      <c r="F615" s="130"/>
      <c r="G615" s="93"/>
      <c r="H615" s="93">
        <v>15000</v>
      </c>
      <c r="I615" s="93"/>
      <c r="J615" s="93"/>
      <c r="K615" s="60">
        <f t="shared" si="39"/>
        <v>-579505.8200000003</v>
      </c>
      <c r="L615" s="237">
        <v>28.02</v>
      </c>
      <c r="M615" s="54">
        <f t="shared" si="48"/>
        <v>535.33190578158462</v>
      </c>
      <c r="N615" s="54">
        <f t="shared" si="49"/>
        <v>0</v>
      </c>
    </row>
    <row r="616" spans="2:14" s="123" customFormat="1" x14ac:dyDescent="0.25">
      <c r="B616" s="11">
        <v>43280</v>
      </c>
      <c r="C616" s="5" t="s">
        <v>1068</v>
      </c>
      <c r="D616" s="121"/>
      <c r="E616" s="93"/>
      <c r="F616" s="130"/>
      <c r="G616" s="93"/>
      <c r="H616" s="93">
        <v>5000</v>
      </c>
      <c r="I616" s="93"/>
      <c r="J616" s="93"/>
      <c r="K616" s="60">
        <f t="shared" si="39"/>
        <v>-584505.8200000003</v>
      </c>
      <c r="L616" s="237">
        <v>28.02</v>
      </c>
      <c r="M616" s="54">
        <f t="shared" si="48"/>
        <v>178.44396859386154</v>
      </c>
      <c r="N616" s="54">
        <f t="shared" si="49"/>
        <v>0</v>
      </c>
    </row>
    <row r="617" spans="2:14" s="123" customFormat="1" x14ac:dyDescent="0.25">
      <c r="B617" s="11">
        <v>43280</v>
      </c>
      <c r="C617" s="5" t="s">
        <v>1069</v>
      </c>
      <c r="D617" s="121"/>
      <c r="E617" s="93"/>
      <c r="F617" s="130"/>
      <c r="G617" s="93"/>
      <c r="H617" s="93">
        <v>4500</v>
      </c>
      <c r="I617" s="93"/>
      <c r="J617" s="93"/>
      <c r="K617" s="60">
        <f t="shared" si="39"/>
        <v>-589005.8200000003</v>
      </c>
      <c r="L617" s="237">
        <v>28.02</v>
      </c>
      <c r="M617" s="54">
        <f t="shared" si="48"/>
        <v>160.59957173447538</v>
      </c>
      <c r="N617" s="54">
        <f t="shared" si="49"/>
        <v>0</v>
      </c>
    </row>
    <row r="618" spans="2:14" s="123" customFormat="1" x14ac:dyDescent="0.25">
      <c r="B618" s="11">
        <v>43280</v>
      </c>
      <c r="C618" s="5" t="s">
        <v>1070</v>
      </c>
      <c r="D618" s="121"/>
      <c r="E618" s="93"/>
      <c r="F618" s="130"/>
      <c r="G618" s="93"/>
      <c r="H618" s="93">
        <v>5000</v>
      </c>
      <c r="I618" s="93"/>
      <c r="J618" s="93"/>
      <c r="K618" s="60">
        <f t="shared" si="39"/>
        <v>-594005.8200000003</v>
      </c>
      <c r="L618" s="237">
        <v>28.02</v>
      </c>
      <c r="M618" s="54">
        <f t="shared" si="48"/>
        <v>178.44396859386154</v>
      </c>
      <c r="N618" s="54">
        <f t="shared" si="49"/>
        <v>0</v>
      </c>
    </row>
    <row r="619" spans="2:14" s="123" customFormat="1" x14ac:dyDescent="0.25">
      <c r="B619" s="11">
        <v>43280</v>
      </c>
      <c r="C619" s="5" t="s">
        <v>1071</v>
      </c>
      <c r="D619" s="121"/>
      <c r="E619" s="93"/>
      <c r="F619" s="130"/>
      <c r="G619" s="93">
        <v>670</v>
      </c>
      <c r="H619" s="93"/>
      <c r="I619" s="93"/>
      <c r="J619" s="93"/>
      <c r="K619" s="60">
        <f t="shared" si="39"/>
        <v>-594675.8200000003</v>
      </c>
      <c r="L619" s="237">
        <v>28.02</v>
      </c>
      <c r="M619" s="54">
        <f t="shared" si="48"/>
        <v>23.911491791577443</v>
      </c>
      <c r="N619" s="54">
        <f t="shared" si="49"/>
        <v>0</v>
      </c>
    </row>
    <row r="620" spans="2:14" s="123" customFormat="1" x14ac:dyDescent="0.25">
      <c r="B620" s="11">
        <v>43280</v>
      </c>
      <c r="C620" s="5" t="s">
        <v>1072</v>
      </c>
      <c r="D620" s="121"/>
      <c r="E620" s="93"/>
      <c r="F620" s="130"/>
      <c r="G620" s="93"/>
      <c r="H620" s="93"/>
      <c r="I620" s="93">
        <v>25000</v>
      </c>
      <c r="J620" s="93"/>
      <c r="K620" s="60">
        <f t="shared" si="39"/>
        <v>-619675.8200000003</v>
      </c>
      <c r="L620" s="237">
        <v>28.02</v>
      </c>
      <c r="M620" s="54">
        <f t="shared" si="48"/>
        <v>892.21984296930771</v>
      </c>
      <c r="N620" s="54">
        <f t="shared" si="49"/>
        <v>0</v>
      </c>
    </row>
    <row r="621" spans="2:14" s="123" customFormat="1" x14ac:dyDescent="0.25">
      <c r="B621" s="11">
        <v>43288</v>
      </c>
      <c r="C621" s="5" t="s">
        <v>615</v>
      </c>
      <c r="D621" s="121"/>
      <c r="E621" s="93"/>
      <c r="F621" s="130"/>
      <c r="G621" s="93">
        <v>6661</v>
      </c>
      <c r="H621" s="93"/>
      <c r="I621" s="93"/>
      <c r="J621" s="93"/>
      <c r="K621" s="60">
        <f t="shared" si="39"/>
        <v>-626336.8200000003</v>
      </c>
      <c r="L621" s="237">
        <v>27.9</v>
      </c>
      <c r="M621" s="54">
        <f t="shared" ref="M621" si="50">(G621+H621+I621)/L621</f>
        <v>238.74551971326167</v>
      </c>
      <c r="N621" s="54">
        <f t="shared" ref="N621" si="51">+J621/L621</f>
        <v>0</v>
      </c>
    </row>
    <row r="622" spans="2:14" s="123" customFormat="1" x14ac:dyDescent="0.25">
      <c r="B622" s="11">
        <v>43288</v>
      </c>
      <c r="C622" s="5" t="s">
        <v>615</v>
      </c>
      <c r="D622" s="121"/>
      <c r="E622" s="93"/>
      <c r="F622" s="130"/>
      <c r="G622" s="93">
        <v>2975</v>
      </c>
      <c r="H622" s="93"/>
      <c r="I622" s="93"/>
      <c r="J622" s="93"/>
      <c r="K622" s="60">
        <f t="shared" si="39"/>
        <v>-629311.8200000003</v>
      </c>
      <c r="L622" s="237">
        <v>27.9</v>
      </c>
      <c r="M622" s="54">
        <f t="shared" ref="M622:M636" si="52">(G622+H622+I622)/L622</f>
        <v>106.63082437275986</v>
      </c>
      <c r="N622" s="54">
        <f t="shared" ref="N622:N636" si="53">+J622/L622</f>
        <v>0</v>
      </c>
    </row>
    <row r="623" spans="2:14" s="123" customFormat="1" x14ac:dyDescent="0.25">
      <c r="B623" s="11">
        <v>43288</v>
      </c>
      <c r="C623" s="5" t="s">
        <v>1077</v>
      </c>
      <c r="D623" s="121"/>
      <c r="E623" s="93"/>
      <c r="F623" s="130"/>
      <c r="G623" s="93"/>
      <c r="H623" s="93"/>
      <c r="I623" s="93">
        <v>66897</v>
      </c>
      <c r="J623" s="93"/>
      <c r="K623" s="60">
        <f t="shared" si="39"/>
        <v>-696208.8200000003</v>
      </c>
      <c r="L623" s="237">
        <v>27.9</v>
      </c>
      <c r="M623" s="54">
        <f t="shared" si="52"/>
        <v>2397.7419354838712</v>
      </c>
      <c r="N623" s="54">
        <f t="shared" si="53"/>
        <v>0</v>
      </c>
    </row>
    <row r="624" spans="2:14" s="123" customFormat="1" x14ac:dyDescent="0.25">
      <c r="B624" s="11">
        <v>43288</v>
      </c>
      <c r="C624" s="5" t="s">
        <v>1078</v>
      </c>
      <c r="D624" s="121"/>
      <c r="E624" s="93"/>
      <c r="F624" s="130"/>
      <c r="G624" s="93"/>
      <c r="H624" s="93"/>
      <c r="I624" s="93">
        <v>53300</v>
      </c>
      <c r="J624" s="93"/>
      <c r="K624" s="60">
        <f t="shared" si="39"/>
        <v>-749508.8200000003</v>
      </c>
      <c r="L624" s="237">
        <v>27.9</v>
      </c>
      <c r="M624" s="54">
        <f t="shared" si="52"/>
        <v>1910.3942652329749</v>
      </c>
      <c r="N624" s="54">
        <f t="shared" si="53"/>
        <v>0</v>
      </c>
    </row>
    <row r="625" spans="2:14" s="123" customFormat="1" x14ac:dyDescent="0.25">
      <c r="B625" s="11">
        <v>43288</v>
      </c>
      <c r="C625" s="5" t="s">
        <v>1079</v>
      </c>
      <c r="D625" s="121"/>
      <c r="E625" s="93"/>
      <c r="F625" s="130"/>
      <c r="G625" s="93"/>
      <c r="H625" s="93"/>
      <c r="I625" s="93">
        <v>14950</v>
      </c>
      <c r="J625" s="93"/>
      <c r="K625" s="60">
        <f t="shared" si="39"/>
        <v>-764458.8200000003</v>
      </c>
      <c r="L625" s="237">
        <v>27.9</v>
      </c>
      <c r="M625" s="54">
        <f t="shared" si="52"/>
        <v>535.84229390681003</v>
      </c>
      <c r="N625" s="54">
        <f t="shared" si="53"/>
        <v>0</v>
      </c>
    </row>
    <row r="626" spans="2:14" s="123" customFormat="1" x14ac:dyDescent="0.25">
      <c r="B626" s="11">
        <v>43288</v>
      </c>
      <c r="C626" s="5" t="s">
        <v>34</v>
      </c>
      <c r="D626" s="121"/>
      <c r="E626" s="93"/>
      <c r="F626" s="130"/>
      <c r="G626" s="93"/>
      <c r="H626" s="93"/>
      <c r="I626" s="93">
        <v>3200</v>
      </c>
      <c r="J626" s="93"/>
      <c r="K626" s="60">
        <f t="shared" si="39"/>
        <v>-767658.8200000003</v>
      </c>
      <c r="L626" s="237">
        <v>27.9</v>
      </c>
      <c r="M626" s="54">
        <f t="shared" si="52"/>
        <v>114.69534050179212</v>
      </c>
      <c r="N626" s="54">
        <f t="shared" si="53"/>
        <v>0</v>
      </c>
    </row>
    <row r="627" spans="2:14" s="123" customFormat="1" x14ac:dyDescent="0.25">
      <c r="B627" s="11">
        <v>43288</v>
      </c>
      <c r="C627" s="5" t="s">
        <v>1080</v>
      </c>
      <c r="D627" s="121"/>
      <c r="E627" s="93"/>
      <c r="F627" s="130"/>
      <c r="G627" s="93"/>
      <c r="H627" s="93"/>
      <c r="I627" s="93">
        <v>56000</v>
      </c>
      <c r="J627" s="93"/>
      <c r="K627" s="60">
        <f t="shared" si="39"/>
        <v>-823658.8200000003</v>
      </c>
      <c r="L627" s="237">
        <v>27.9</v>
      </c>
      <c r="M627" s="54">
        <f t="shared" si="52"/>
        <v>2007.168458781362</v>
      </c>
      <c r="N627" s="54">
        <f t="shared" si="53"/>
        <v>0</v>
      </c>
    </row>
    <row r="628" spans="2:14" s="123" customFormat="1" x14ac:dyDescent="0.25">
      <c r="B628" s="11">
        <v>43288</v>
      </c>
      <c r="C628" s="5" t="s">
        <v>1081</v>
      </c>
      <c r="D628" s="121"/>
      <c r="E628" s="93"/>
      <c r="F628" s="130"/>
      <c r="G628" s="93">
        <v>23500</v>
      </c>
      <c r="H628" s="93"/>
      <c r="I628" s="93"/>
      <c r="J628" s="93"/>
      <c r="K628" s="60">
        <f t="shared" si="39"/>
        <v>-847158.8200000003</v>
      </c>
      <c r="L628" s="237">
        <v>27.9</v>
      </c>
      <c r="M628" s="54">
        <f t="shared" si="52"/>
        <v>842.29390681003588</v>
      </c>
      <c r="N628" s="54">
        <f t="shared" si="53"/>
        <v>0</v>
      </c>
    </row>
    <row r="629" spans="2:14" s="123" customFormat="1" x14ac:dyDescent="0.25">
      <c r="B629" s="11">
        <v>43288</v>
      </c>
      <c r="C629" s="5" t="s">
        <v>1082</v>
      </c>
      <c r="D629" s="121"/>
      <c r="E629" s="93"/>
      <c r="F629" s="130"/>
      <c r="G629" s="93"/>
      <c r="H629" s="93"/>
      <c r="I629" s="93">
        <v>242000</v>
      </c>
      <c r="J629" s="93"/>
      <c r="K629" s="60">
        <f t="shared" si="39"/>
        <v>-1089158.8200000003</v>
      </c>
      <c r="L629" s="237">
        <v>27.9</v>
      </c>
      <c r="M629" s="54">
        <f t="shared" si="52"/>
        <v>8673.8351254480294</v>
      </c>
      <c r="N629" s="54">
        <f t="shared" si="53"/>
        <v>0</v>
      </c>
    </row>
    <row r="630" spans="2:14" s="123" customFormat="1" x14ac:dyDescent="0.25">
      <c r="B630" s="11">
        <v>43288</v>
      </c>
      <c r="C630" s="5" t="s">
        <v>1083</v>
      </c>
      <c r="D630" s="121"/>
      <c r="E630" s="93"/>
      <c r="F630" s="130"/>
      <c r="G630" s="93"/>
      <c r="H630" s="93"/>
      <c r="I630" s="93">
        <v>8000</v>
      </c>
      <c r="J630" s="93"/>
      <c r="K630" s="60">
        <f t="shared" si="39"/>
        <v>-1097158.8200000003</v>
      </c>
      <c r="L630" s="237">
        <v>27.9</v>
      </c>
      <c r="M630" s="54">
        <f t="shared" si="52"/>
        <v>286.73835125448028</v>
      </c>
      <c r="N630" s="54">
        <f t="shared" si="53"/>
        <v>0</v>
      </c>
    </row>
    <row r="631" spans="2:14" s="123" customFormat="1" x14ac:dyDescent="0.25">
      <c r="B631" s="11">
        <v>43288</v>
      </c>
      <c r="C631" s="5" t="s">
        <v>188</v>
      </c>
      <c r="D631" s="121"/>
      <c r="E631" s="93"/>
      <c r="F631" s="130"/>
      <c r="G631" s="93"/>
      <c r="H631" s="93"/>
      <c r="I631" s="93">
        <v>30000</v>
      </c>
      <c r="J631" s="93"/>
      <c r="K631" s="60">
        <f t="shared" si="39"/>
        <v>-1127158.8200000003</v>
      </c>
      <c r="L631" s="237">
        <v>27.9</v>
      </c>
      <c r="M631" s="54">
        <f t="shared" si="52"/>
        <v>1075.2688172043011</v>
      </c>
      <c r="N631" s="54">
        <f t="shared" si="53"/>
        <v>0</v>
      </c>
    </row>
    <row r="632" spans="2:14" s="123" customFormat="1" x14ac:dyDescent="0.25">
      <c r="B632" s="11">
        <v>43288</v>
      </c>
      <c r="C632" s="5" t="s">
        <v>1084</v>
      </c>
      <c r="D632" s="121"/>
      <c r="E632" s="93"/>
      <c r="F632" s="130"/>
      <c r="G632" s="93"/>
      <c r="H632" s="93"/>
      <c r="I632" s="93">
        <v>30000</v>
      </c>
      <c r="J632" s="93"/>
      <c r="K632" s="60">
        <f t="shared" si="39"/>
        <v>-1157158.8200000003</v>
      </c>
      <c r="L632" s="237">
        <v>27.9</v>
      </c>
      <c r="M632" s="54">
        <f t="shared" si="52"/>
        <v>1075.2688172043011</v>
      </c>
      <c r="N632" s="54">
        <f t="shared" si="53"/>
        <v>0</v>
      </c>
    </row>
    <row r="633" spans="2:14" s="123" customFormat="1" x14ac:dyDescent="0.25">
      <c r="B633" s="11">
        <v>43288</v>
      </c>
      <c r="C633" s="5" t="s">
        <v>1085</v>
      </c>
      <c r="D633" s="121"/>
      <c r="E633" s="93"/>
      <c r="F633" s="130"/>
      <c r="G633" s="93"/>
      <c r="H633" s="93"/>
      <c r="I633" s="93">
        <v>15000</v>
      </c>
      <c r="J633" s="93"/>
      <c r="K633" s="60">
        <f t="shared" si="39"/>
        <v>-1172158.8200000003</v>
      </c>
      <c r="L633" s="237">
        <v>27.9</v>
      </c>
      <c r="M633" s="54">
        <f t="shared" si="52"/>
        <v>537.63440860215053</v>
      </c>
      <c r="N633" s="54">
        <f t="shared" si="53"/>
        <v>0</v>
      </c>
    </row>
    <row r="634" spans="2:14" s="123" customFormat="1" x14ac:dyDescent="0.25">
      <c r="B634" s="11">
        <v>43288</v>
      </c>
      <c r="C634" s="5" t="s">
        <v>1086</v>
      </c>
      <c r="D634" s="121"/>
      <c r="E634" s="93"/>
      <c r="F634" s="130"/>
      <c r="G634" s="93"/>
      <c r="H634" s="93"/>
      <c r="I634" s="93">
        <v>20000</v>
      </c>
      <c r="J634" s="93"/>
      <c r="K634" s="60">
        <f t="shared" si="39"/>
        <v>-1192158.8200000003</v>
      </c>
      <c r="L634" s="237">
        <v>27.9</v>
      </c>
      <c r="M634" s="54">
        <f t="shared" si="52"/>
        <v>716.84587813620078</v>
      </c>
      <c r="N634" s="54">
        <f t="shared" si="53"/>
        <v>0</v>
      </c>
    </row>
    <row r="635" spans="2:14" s="123" customFormat="1" x14ac:dyDescent="0.25">
      <c r="B635" s="11">
        <v>43288</v>
      </c>
      <c r="C635" s="5" t="s">
        <v>1087</v>
      </c>
      <c r="D635" s="121"/>
      <c r="E635" s="93"/>
      <c r="F635" s="130"/>
      <c r="G635" s="93"/>
      <c r="H635" s="93"/>
      <c r="I635" s="93">
        <v>7500</v>
      </c>
      <c r="J635" s="93"/>
      <c r="K635" s="60">
        <f t="shared" si="39"/>
        <v>-1199658.8200000003</v>
      </c>
      <c r="L635" s="237">
        <v>27.9</v>
      </c>
      <c r="M635" s="54">
        <f t="shared" si="52"/>
        <v>268.81720430107526</v>
      </c>
      <c r="N635" s="54">
        <f t="shared" si="53"/>
        <v>0</v>
      </c>
    </row>
    <row r="636" spans="2:14" s="123" customFormat="1" x14ac:dyDescent="0.25">
      <c r="B636" s="11">
        <v>43287</v>
      </c>
      <c r="C636" s="5" t="s">
        <v>542</v>
      </c>
      <c r="D636" s="121">
        <v>65000</v>
      </c>
      <c r="E636" s="93">
        <v>27.5</v>
      </c>
      <c r="F636" s="130">
        <f>+D636*E636</f>
        <v>1787500</v>
      </c>
      <c r="G636" s="93"/>
      <c r="H636" s="93"/>
      <c r="I636" s="93"/>
      <c r="J636" s="93"/>
      <c r="K636" s="60">
        <f t="shared" si="39"/>
        <v>587841.1799999997</v>
      </c>
      <c r="L636" s="237">
        <v>27.4</v>
      </c>
      <c r="M636" s="54">
        <f t="shared" si="52"/>
        <v>0</v>
      </c>
      <c r="N636" s="54">
        <f t="shared" si="53"/>
        <v>0</v>
      </c>
    </row>
    <row r="637" spans="2:14" s="123" customFormat="1" x14ac:dyDescent="0.25">
      <c r="B637" s="11">
        <v>43295</v>
      </c>
      <c r="C637" s="5" t="s">
        <v>1111</v>
      </c>
      <c r="D637" s="121"/>
      <c r="E637" s="93"/>
      <c r="F637" s="130"/>
      <c r="G637" s="93"/>
      <c r="H637" s="93"/>
      <c r="I637" s="93"/>
      <c r="J637" s="93"/>
      <c r="K637" s="60">
        <f t="shared" si="39"/>
        <v>587841.1799999997</v>
      </c>
      <c r="L637" s="237">
        <v>28.5</v>
      </c>
      <c r="M637" s="54">
        <f t="shared" ref="M637:M651" si="54">(G637+H637+I637)/L637</f>
        <v>0</v>
      </c>
      <c r="N637" s="54">
        <f t="shared" ref="N637:N651" si="55">+J637/L637</f>
        <v>0</v>
      </c>
    </row>
    <row r="638" spans="2:14" s="123" customFormat="1" x14ac:dyDescent="0.25">
      <c r="B638" s="11">
        <v>43295</v>
      </c>
      <c r="C638" s="5" t="s">
        <v>1112</v>
      </c>
      <c r="D638" s="121"/>
      <c r="E638" s="93"/>
      <c r="F638" s="130"/>
      <c r="G638" s="93"/>
      <c r="H638" s="93"/>
      <c r="I638" s="93">
        <v>11307</v>
      </c>
      <c r="J638" s="93"/>
      <c r="K638" s="60">
        <f t="shared" si="39"/>
        <v>576534.1799999997</v>
      </c>
      <c r="L638" s="237">
        <v>28.5</v>
      </c>
      <c r="M638" s="54">
        <f t="shared" si="54"/>
        <v>396.73684210526318</v>
      </c>
      <c r="N638" s="54">
        <f t="shared" si="55"/>
        <v>0</v>
      </c>
    </row>
    <row r="639" spans="2:14" s="123" customFormat="1" x14ac:dyDescent="0.25">
      <c r="B639" s="11">
        <v>43295</v>
      </c>
      <c r="C639" s="5" t="s">
        <v>1113</v>
      </c>
      <c r="D639" s="121"/>
      <c r="E639" s="93"/>
      <c r="F639" s="130"/>
      <c r="G639" s="93"/>
      <c r="H639" s="93"/>
      <c r="I639" s="93">
        <v>37700</v>
      </c>
      <c r="J639" s="93"/>
      <c r="K639" s="60">
        <f t="shared" si="39"/>
        <v>538834.1799999997</v>
      </c>
      <c r="L639" s="237">
        <v>28.5</v>
      </c>
      <c r="M639" s="54">
        <f t="shared" si="54"/>
        <v>1322.8070175438597</v>
      </c>
      <c r="N639" s="54">
        <f t="shared" si="55"/>
        <v>0</v>
      </c>
    </row>
    <row r="640" spans="2:14" s="123" customFormat="1" x14ac:dyDescent="0.25">
      <c r="B640" s="11">
        <v>43295</v>
      </c>
      <c r="C640" s="5" t="s">
        <v>1114</v>
      </c>
      <c r="D640" s="121"/>
      <c r="E640" s="93"/>
      <c r="F640" s="130"/>
      <c r="G640" s="93"/>
      <c r="H640" s="93">
        <v>720</v>
      </c>
      <c r="I640" s="93"/>
      <c r="J640" s="93"/>
      <c r="K640" s="60">
        <f t="shared" si="39"/>
        <v>538114.1799999997</v>
      </c>
      <c r="L640" s="237">
        <v>28.5</v>
      </c>
      <c r="M640" s="54">
        <f t="shared" si="54"/>
        <v>25.263157894736842</v>
      </c>
      <c r="N640" s="54">
        <f t="shared" si="55"/>
        <v>0</v>
      </c>
    </row>
    <row r="641" spans="2:14" s="123" customFormat="1" x14ac:dyDescent="0.25">
      <c r="B641" s="11">
        <v>43295</v>
      </c>
      <c r="C641" s="5" t="s">
        <v>1115</v>
      </c>
      <c r="D641" s="121"/>
      <c r="E641" s="93"/>
      <c r="F641" s="130"/>
      <c r="G641" s="93"/>
      <c r="H641" s="93"/>
      <c r="I641" s="93">
        <v>17900</v>
      </c>
      <c r="J641" s="93"/>
      <c r="K641" s="60">
        <f t="shared" si="39"/>
        <v>520214.1799999997</v>
      </c>
      <c r="L641" s="237">
        <v>28.5</v>
      </c>
      <c r="M641" s="54">
        <f t="shared" si="54"/>
        <v>628.07017543859649</v>
      </c>
      <c r="N641" s="54">
        <f t="shared" si="55"/>
        <v>0</v>
      </c>
    </row>
    <row r="642" spans="2:14" s="123" customFormat="1" x14ac:dyDescent="0.25">
      <c r="B642" s="11">
        <v>43295</v>
      </c>
      <c r="C642" s="5" t="s">
        <v>397</v>
      </c>
      <c r="D642" s="121"/>
      <c r="E642" s="93"/>
      <c r="F642" s="130"/>
      <c r="G642" s="93"/>
      <c r="H642" s="93"/>
      <c r="I642" s="93">
        <v>19160</v>
      </c>
      <c r="J642" s="93"/>
      <c r="K642" s="60">
        <f t="shared" si="39"/>
        <v>501054.1799999997</v>
      </c>
      <c r="L642" s="237">
        <v>28.5</v>
      </c>
      <c r="M642" s="54">
        <f t="shared" si="54"/>
        <v>672.28070175438597</v>
      </c>
      <c r="N642" s="54">
        <f t="shared" si="55"/>
        <v>0</v>
      </c>
    </row>
    <row r="643" spans="2:14" s="123" customFormat="1" x14ac:dyDescent="0.25">
      <c r="B643" s="11">
        <v>43295</v>
      </c>
      <c r="C643" s="5" t="s">
        <v>1113</v>
      </c>
      <c r="D643" s="121"/>
      <c r="E643" s="93"/>
      <c r="F643" s="130"/>
      <c r="G643" s="93"/>
      <c r="H643" s="93"/>
      <c r="I643" s="93">
        <v>14500</v>
      </c>
      <c r="J643" s="93"/>
      <c r="K643" s="60">
        <f t="shared" si="39"/>
        <v>486554.1799999997</v>
      </c>
      <c r="L643" s="237">
        <v>28.5</v>
      </c>
      <c r="M643" s="54">
        <f t="shared" si="54"/>
        <v>508.77192982456143</v>
      </c>
      <c r="N643" s="54">
        <f t="shared" si="55"/>
        <v>0</v>
      </c>
    </row>
    <row r="644" spans="2:14" s="123" customFormat="1" x14ac:dyDescent="0.25">
      <c r="B644" s="11">
        <v>43295</v>
      </c>
      <c r="C644" s="5" t="s">
        <v>188</v>
      </c>
      <c r="D644" s="121"/>
      <c r="E644" s="93"/>
      <c r="F644" s="130"/>
      <c r="G644" s="93"/>
      <c r="H644" s="93"/>
      <c r="I644" s="93">
        <v>30000</v>
      </c>
      <c r="J644" s="93"/>
      <c r="K644" s="60">
        <f t="shared" si="39"/>
        <v>456554.1799999997</v>
      </c>
      <c r="L644" s="237">
        <v>28.5</v>
      </c>
      <c r="M644" s="54">
        <f t="shared" si="54"/>
        <v>1052.6315789473683</v>
      </c>
      <c r="N644" s="54">
        <f t="shared" si="55"/>
        <v>0</v>
      </c>
    </row>
    <row r="645" spans="2:14" s="123" customFormat="1" x14ac:dyDescent="0.25">
      <c r="B645" s="11">
        <v>43295</v>
      </c>
      <c r="C645" s="5" t="s">
        <v>1116</v>
      </c>
      <c r="D645" s="121"/>
      <c r="E645" s="93"/>
      <c r="F645" s="130"/>
      <c r="G645" s="93"/>
      <c r="H645" s="93"/>
      <c r="I645" s="93">
        <v>15000</v>
      </c>
      <c r="J645" s="93"/>
      <c r="K645" s="60">
        <f t="shared" si="39"/>
        <v>441554.1799999997</v>
      </c>
      <c r="L645" s="237">
        <v>28.5</v>
      </c>
      <c r="M645" s="54">
        <f t="shared" si="54"/>
        <v>526.31578947368416</v>
      </c>
      <c r="N645" s="54">
        <f t="shared" si="55"/>
        <v>0</v>
      </c>
    </row>
    <row r="646" spans="2:14" s="123" customFormat="1" x14ac:dyDescent="0.25">
      <c r="B646" s="11">
        <v>43295</v>
      </c>
      <c r="C646" s="5" t="s">
        <v>1028</v>
      </c>
      <c r="D646" s="121"/>
      <c r="E646" s="93"/>
      <c r="F646" s="130"/>
      <c r="G646" s="93"/>
      <c r="H646" s="93"/>
      <c r="I646" s="93">
        <v>6500</v>
      </c>
      <c r="J646" s="93"/>
      <c r="K646" s="60">
        <f t="shared" si="39"/>
        <v>435054.1799999997</v>
      </c>
      <c r="L646" s="237">
        <v>28.5</v>
      </c>
      <c r="M646" s="54">
        <f t="shared" si="54"/>
        <v>228.07017543859649</v>
      </c>
      <c r="N646" s="54">
        <f t="shared" si="55"/>
        <v>0</v>
      </c>
    </row>
    <row r="647" spans="2:14" s="123" customFormat="1" x14ac:dyDescent="0.25">
      <c r="B647" s="11">
        <v>43295</v>
      </c>
      <c r="C647" s="5" t="s">
        <v>544</v>
      </c>
      <c r="D647" s="121"/>
      <c r="E647" s="93"/>
      <c r="F647" s="130"/>
      <c r="G647" s="93"/>
      <c r="H647" s="93"/>
      <c r="I647" s="93">
        <v>15000</v>
      </c>
      <c r="J647" s="93"/>
      <c r="K647" s="60">
        <f t="shared" si="39"/>
        <v>420054.1799999997</v>
      </c>
      <c r="L647" s="237">
        <v>28.5</v>
      </c>
      <c r="M647" s="54">
        <f t="shared" si="54"/>
        <v>526.31578947368416</v>
      </c>
      <c r="N647" s="54">
        <f t="shared" si="55"/>
        <v>0</v>
      </c>
    </row>
    <row r="648" spans="2:14" s="123" customFormat="1" x14ac:dyDescent="0.25">
      <c r="B648" s="11">
        <v>43295</v>
      </c>
      <c r="C648" s="5" t="s">
        <v>548</v>
      </c>
      <c r="D648" s="121"/>
      <c r="E648" s="93"/>
      <c r="F648" s="130"/>
      <c r="G648" s="93"/>
      <c r="H648" s="93"/>
      <c r="I648" s="93">
        <v>15000</v>
      </c>
      <c r="J648" s="93"/>
      <c r="K648" s="60">
        <f t="shared" si="39"/>
        <v>405054.1799999997</v>
      </c>
      <c r="L648" s="237">
        <v>28.5</v>
      </c>
      <c r="M648" s="54">
        <f t="shared" si="54"/>
        <v>526.31578947368416</v>
      </c>
      <c r="N648" s="54">
        <f t="shared" si="55"/>
        <v>0</v>
      </c>
    </row>
    <row r="649" spans="2:14" s="123" customFormat="1" x14ac:dyDescent="0.25">
      <c r="B649" s="11">
        <v>43295</v>
      </c>
      <c r="C649" s="5" t="s">
        <v>1117</v>
      </c>
      <c r="D649" s="121"/>
      <c r="E649" s="93"/>
      <c r="F649" s="130"/>
      <c r="G649" s="93"/>
      <c r="H649" s="93"/>
      <c r="I649" s="93">
        <v>10000</v>
      </c>
      <c r="J649" s="93"/>
      <c r="K649" s="60">
        <f t="shared" si="39"/>
        <v>395054.1799999997</v>
      </c>
      <c r="L649" s="237">
        <v>28.5</v>
      </c>
      <c r="M649" s="54">
        <f t="shared" si="54"/>
        <v>350.87719298245617</v>
      </c>
      <c r="N649" s="54">
        <f t="shared" si="55"/>
        <v>0</v>
      </c>
    </row>
    <row r="650" spans="2:14" s="123" customFormat="1" x14ac:dyDescent="0.25">
      <c r="B650" s="11">
        <v>43295</v>
      </c>
      <c r="C650" s="5" t="s">
        <v>1118</v>
      </c>
      <c r="D650" s="121"/>
      <c r="E650" s="93"/>
      <c r="F650" s="130"/>
      <c r="G650" s="93"/>
      <c r="H650" s="93"/>
      <c r="I650" s="93">
        <v>4440</v>
      </c>
      <c r="J650" s="93"/>
      <c r="K650" s="60">
        <f t="shared" si="39"/>
        <v>390614.1799999997</v>
      </c>
      <c r="L650" s="237">
        <v>28.5</v>
      </c>
      <c r="M650" s="54">
        <f t="shared" si="54"/>
        <v>155.78947368421052</v>
      </c>
      <c r="N650" s="54">
        <f t="shared" si="55"/>
        <v>0</v>
      </c>
    </row>
    <row r="651" spans="2:14" s="123" customFormat="1" x14ac:dyDescent="0.25">
      <c r="B651" s="11">
        <v>43302</v>
      </c>
      <c r="C651" s="5" t="s">
        <v>1129</v>
      </c>
      <c r="D651" s="121"/>
      <c r="E651" s="93"/>
      <c r="F651" s="130"/>
      <c r="G651" s="93"/>
      <c r="H651" s="93"/>
      <c r="I651" s="93">
        <v>4400</v>
      </c>
      <c r="J651" s="93"/>
      <c r="K651" s="60">
        <f t="shared" si="39"/>
        <v>386214.1799999997</v>
      </c>
      <c r="L651" s="237">
        <v>28.1</v>
      </c>
      <c r="M651" s="54">
        <f t="shared" si="54"/>
        <v>156.58362989323842</v>
      </c>
      <c r="N651" s="54">
        <f t="shared" si="55"/>
        <v>0</v>
      </c>
    </row>
    <row r="652" spans="2:14" s="123" customFormat="1" x14ac:dyDescent="0.25">
      <c r="B652" s="11">
        <v>43302</v>
      </c>
      <c r="C652" s="5" t="s">
        <v>64</v>
      </c>
      <c r="D652" s="121"/>
      <c r="E652" s="93"/>
      <c r="F652" s="130"/>
      <c r="G652" s="93"/>
      <c r="H652" s="93"/>
      <c r="I652" s="93">
        <v>24718</v>
      </c>
      <c r="J652" s="93"/>
      <c r="K652" s="60">
        <f t="shared" si="39"/>
        <v>361496.1799999997</v>
      </c>
      <c r="L652" s="237">
        <v>28.1</v>
      </c>
      <c r="M652" s="54">
        <f t="shared" ref="M652:M662" si="56">(G652+H652+I652)/L652</f>
        <v>879.64412811387899</v>
      </c>
      <c r="N652" s="54">
        <f t="shared" ref="N652:N662" si="57">+J652/L652</f>
        <v>0</v>
      </c>
    </row>
    <row r="653" spans="2:14" s="123" customFormat="1" x14ac:dyDescent="0.25">
      <c r="B653" s="11">
        <v>43302</v>
      </c>
      <c r="C653" s="5" t="s">
        <v>397</v>
      </c>
      <c r="D653" s="121"/>
      <c r="E653" s="93"/>
      <c r="F653" s="130"/>
      <c r="G653" s="93"/>
      <c r="H653" s="93"/>
      <c r="I653" s="93">
        <v>5555</v>
      </c>
      <c r="J653" s="93"/>
      <c r="K653" s="60">
        <f t="shared" si="39"/>
        <v>355941.1799999997</v>
      </c>
      <c r="L653" s="237">
        <v>28.1</v>
      </c>
      <c r="M653" s="54">
        <f t="shared" si="56"/>
        <v>197.6868327402135</v>
      </c>
      <c r="N653" s="54">
        <f t="shared" si="57"/>
        <v>0</v>
      </c>
    </row>
    <row r="654" spans="2:14" s="123" customFormat="1" x14ac:dyDescent="0.25">
      <c r="B654" s="11">
        <v>43302</v>
      </c>
      <c r="C654" s="5" t="s">
        <v>397</v>
      </c>
      <c r="D654" s="121"/>
      <c r="E654" s="93"/>
      <c r="F654" s="130"/>
      <c r="G654" s="93"/>
      <c r="H654" s="93"/>
      <c r="I654" s="93">
        <v>9226</v>
      </c>
      <c r="J654" s="93"/>
      <c r="K654" s="60">
        <f t="shared" si="39"/>
        <v>346715.1799999997</v>
      </c>
      <c r="L654" s="237">
        <v>28.1</v>
      </c>
      <c r="M654" s="54">
        <f t="shared" si="56"/>
        <v>328.3274021352313</v>
      </c>
      <c r="N654" s="54">
        <f t="shared" si="57"/>
        <v>0</v>
      </c>
    </row>
    <row r="655" spans="2:14" s="123" customFormat="1" x14ac:dyDescent="0.25">
      <c r="B655" s="11">
        <v>43302</v>
      </c>
      <c r="C655" s="5" t="s">
        <v>1130</v>
      </c>
      <c r="D655" s="121"/>
      <c r="E655" s="93"/>
      <c r="F655" s="130"/>
      <c r="G655" s="93"/>
      <c r="H655" s="93"/>
      <c r="I655" s="93">
        <v>10000</v>
      </c>
      <c r="J655" s="93"/>
      <c r="K655" s="60">
        <f t="shared" si="39"/>
        <v>336715.1799999997</v>
      </c>
      <c r="L655" s="237">
        <v>28.1</v>
      </c>
      <c r="M655" s="54">
        <f t="shared" si="56"/>
        <v>355.87188612099641</v>
      </c>
      <c r="N655" s="54">
        <f t="shared" si="57"/>
        <v>0</v>
      </c>
    </row>
    <row r="656" spans="2:14" s="123" customFormat="1" x14ac:dyDescent="0.25">
      <c r="B656" s="11">
        <v>43302</v>
      </c>
      <c r="C656" s="5" t="s">
        <v>544</v>
      </c>
      <c r="D656" s="121"/>
      <c r="E656" s="93"/>
      <c r="F656" s="130"/>
      <c r="G656" s="93"/>
      <c r="H656" s="93"/>
      <c r="I656" s="93">
        <v>15000</v>
      </c>
      <c r="J656" s="93"/>
      <c r="K656" s="60">
        <f t="shared" si="39"/>
        <v>321715.1799999997</v>
      </c>
      <c r="L656" s="237">
        <v>28.1</v>
      </c>
      <c r="M656" s="54">
        <f t="shared" si="56"/>
        <v>533.80782918149464</v>
      </c>
      <c r="N656" s="54">
        <f t="shared" si="57"/>
        <v>0</v>
      </c>
    </row>
    <row r="657" spans="2:14" s="123" customFormat="1" x14ac:dyDescent="0.25">
      <c r="B657" s="11">
        <v>43302</v>
      </c>
      <c r="C657" s="5" t="s">
        <v>1131</v>
      </c>
      <c r="D657" s="121"/>
      <c r="E657" s="93"/>
      <c r="F657" s="130"/>
      <c r="G657" s="93"/>
      <c r="H657" s="93"/>
      <c r="I657" s="93">
        <v>10000</v>
      </c>
      <c r="J657" s="93"/>
      <c r="K657" s="60">
        <f t="shared" si="39"/>
        <v>311715.1799999997</v>
      </c>
      <c r="L657" s="237">
        <v>28.1</v>
      </c>
      <c r="M657" s="54">
        <f t="shared" si="56"/>
        <v>355.87188612099641</v>
      </c>
      <c r="N657" s="54">
        <f t="shared" si="57"/>
        <v>0</v>
      </c>
    </row>
    <row r="658" spans="2:14" s="123" customFormat="1" x14ac:dyDescent="0.25">
      <c r="B658" s="11">
        <v>43302</v>
      </c>
      <c r="C658" s="5" t="s">
        <v>1132</v>
      </c>
      <c r="D658" s="121"/>
      <c r="E658" s="93"/>
      <c r="F658" s="130"/>
      <c r="G658" s="93"/>
      <c r="H658" s="93"/>
      <c r="I658" s="93">
        <v>30000</v>
      </c>
      <c r="J658" s="93"/>
      <c r="K658" s="60">
        <f t="shared" si="39"/>
        <v>281715.1799999997</v>
      </c>
      <c r="L658" s="237">
        <v>28.1</v>
      </c>
      <c r="M658" s="54">
        <f t="shared" si="56"/>
        <v>1067.6156583629893</v>
      </c>
      <c r="N658" s="54">
        <f t="shared" si="57"/>
        <v>0</v>
      </c>
    </row>
    <row r="659" spans="2:14" s="123" customFormat="1" x14ac:dyDescent="0.25">
      <c r="B659" s="11">
        <v>43302</v>
      </c>
      <c r="C659" s="5" t="s">
        <v>1133</v>
      </c>
      <c r="D659" s="121"/>
      <c r="E659" s="93"/>
      <c r="F659" s="130"/>
      <c r="G659" s="93"/>
      <c r="H659" s="93"/>
      <c r="I659" s="93">
        <v>11000</v>
      </c>
      <c r="J659" s="93"/>
      <c r="K659" s="60">
        <f t="shared" si="39"/>
        <v>270715.1799999997</v>
      </c>
      <c r="L659" s="237">
        <v>28.1</v>
      </c>
      <c r="M659" s="54">
        <f t="shared" si="56"/>
        <v>391.45907473309609</v>
      </c>
      <c r="N659" s="54">
        <f t="shared" si="57"/>
        <v>0</v>
      </c>
    </row>
    <row r="660" spans="2:14" s="123" customFormat="1" x14ac:dyDescent="0.25">
      <c r="B660" s="11">
        <v>43302</v>
      </c>
      <c r="C660" s="5" t="s">
        <v>986</v>
      </c>
      <c r="D660" s="121"/>
      <c r="E660" s="93"/>
      <c r="F660" s="130"/>
      <c r="G660" s="93"/>
      <c r="H660" s="93"/>
      <c r="I660" s="93">
        <v>7500</v>
      </c>
      <c r="J660" s="93"/>
      <c r="K660" s="60">
        <f t="shared" si="39"/>
        <v>263215.1799999997</v>
      </c>
      <c r="L660" s="237">
        <v>28.1</v>
      </c>
      <c r="M660" s="54">
        <f t="shared" si="56"/>
        <v>266.90391459074732</v>
      </c>
      <c r="N660" s="54">
        <f t="shared" si="57"/>
        <v>0</v>
      </c>
    </row>
    <row r="661" spans="2:14" s="123" customFormat="1" x14ac:dyDescent="0.25">
      <c r="B661" s="11">
        <v>43302</v>
      </c>
      <c r="C661" s="5" t="s">
        <v>1134</v>
      </c>
      <c r="D661" s="121"/>
      <c r="E661" s="93"/>
      <c r="F661" s="130"/>
      <c r="G661" s="93"/>
      <c r="H661" s="93"/>
      <c r="I661" s="93">
        <v>4400</v>
      </c>
      <c r="J661" s="93"/>
      <c r="K661" s="60">
        <f t="shared" si="39"/>
        <v>258815.1799999997</v>
      </c>
      <c r="L661" s="237">
        <v>28.1</v>
      </c>
      <c r="M661" s="54">
        <f t="shared" si="56"/>
        <v>156.58362989323842</v>
      </c>
      <c r="N661" s="54">
        <f t="shared" si="57"/>
        <v>0</v>
      </c>
    </row>
    <row r="662" spans="2:14" s="123" customFormat="1" x14ac:dyDescent="0.25">
      <c r="B662" s="11">
        <v>43309</v>
      </c>
      <c r="C662" s="5" t="s">
        <v>188</v>
      </c>
      <c r="D662" s="121"/>
      <c r="E662" s="93"/>
      <c r="F662" s="130"/>
      <c r="G662" s="93"/>
      <c r="H662" s="93"/>
      <c r="I662" s="93">
        <v>40000</v>
      </c>
      <c r="J662" s="93"/>
      <c r="K662" s="60">
        <f t="shared" si="39"/>
        <v>218815.1799999997</v>
      </c>
      <c r="L662" s="237">
        <v>28.2</v>
      </c>
      <c r="M662" s="54">
        <f t="shared" si="56"/>
        <v>1418.4397163120568</v>
      </c>
      <c r="N662" s="54">
        <f t="shared" si="57"/>
        <v>0</v>
      </c>
    </row>
    <row r="663" spans="2:14" s="123" customFormat="1" x14ac:dyDescent="0.25">
      <c r="B663" s="11">
        <v>43309</v>
      </c>
      <c r="C663" s="5" t="s">
        <v>548</v>
      </c>
      <c r="D663" s="121"/>
      <c r="E663" s="93"/>
      <c r="F663" s="130"/>
      <c r="G663" s="93"/>
      <c r="H663" s="93"/>
      <c r="I663" s="93">
        <v>15000</v>
      </c>
      <c r="J663" s="93"/>
      <c r="K663" s="60">
        <f t="shared" si="39"/>
        <v>203815.1799999997</v>
      </c>
      <c r="L663" s="237">
        <v>28.2</v>
      </c>
      <c r="M663" s="54">
        <f t="shared" ref="M663:M668" si="58">(G663+H663+I663)/L663</f>
        <v>531.91489361702133</v>
      </c>
      <c r="N663" s="54">
        <f t="shared" ref="N663:N668" si="59">+J663/L663</f>
        <v>0</v>
      </c>
    </row>
    <row r="664" spans="2:14" s="123" customFormat="1" x14ac:dyDescent="0.25">
      <c r="B664" s="11">
        <v>43309</v>
      </c>
      <c r="C664" s="5" t="s">
        <v>482</v>
      </c>
      <c r="D664" s="121"/>
      <c r="E664" s="93"/>
      <c r="F664" s="130"/>
      <c r="G664" s="93"/>
      <c r="H664" s="93">
        <v>5000</v>
      </c>
      <c r="I664" s="93">
        <v>10000</v>
      </c>
      <c r="J664" s="93"/>
      <c r="K664" s="60">
        <f t="shared" si="39"/>
        <v>188815.1799999997</v>
      </c>
      <c r="L664" s="237">
        <v>28.2</v>
      </c>
      <c r="M664" s="54">
        <f t="shared" si="58"/>
        <v>531.91489361702133</v>
      </c>
      <c r="N664" s="54">
        <f t="shared" si="59"/>
        <v>0</v>
      </c>
    </row>
    <row r="665" spans="2:14" s="123" customFormat="1" x14ac:dyDescent="0.25">
      <c r="B665" s="11">
        <v>43309</v>
      </c>
      <c r="C665" s="5" t="s">
        <v>1028</v>
      </c>
      <c r="D665" s="121"/>
      <c r="E665" s="93"/>
      <c r="F665" s="130"/>
      <c r="G665" s="93"/>
      <c r="H665" s="93"/>
      <c r="I665" s="93">
        <v>7500</v>
      </c>
      <c r="J665" s="93"/>
      <c r="K665" s="60">
        <f t="shared" si="39"/>
        <v>181315.1799999997</v>
      </c>
      <c r="L665" s="237">
        <v>28.2</v>
      </c>
      <c r="M665" s="54">
        <f t="shared" si="58"/>
        <v>265.95744680851067</v>
      </c>
      <c r="N665" s="54">
        <f t="shared" si="59"/>
        <v>0</v>
      </c>
    </row>
    <row r="666" spans="2:14" s="123" customFormat="1" x14ac:dyDescent="0.25">
      <c r="B666" s="11">
        <v>43309</v>
      </c>
      <c r="C666" s="5" t="s">
        <v>246</v>
      </c>
      <c r="D666" s="121"/>
      <c r="E666" s="93"/>
      <c r="F666" s="130"/>
      <c r="G666" s="93"/>
      <c r="H666" s="93"/>
      <c r="I666" s="93">
        <v>26000</v>
      </c>
      <c r="J666" s="93"/>
      <c r="K666" s="60">
        <f t="shared" si="39"/>
        <v>155315.1799999997</v>
      </c>
      <c r="L666" s="237">
        <v>28.2</v>
      </c>
      <c r="M666" s="54">
        <f t="shared" si="58"/>
        <v>921.98581560283685</v>
      </c>
      <c r="N666" s="54">
        <f t="shared" si="59"/>
        <v>0</v>
      </c>
    </row>
    <row r="667" spans="2:14" s="123" customFormat="1" x14ac:dyDescent="0.25">
      <c r="B667" s="11">
        <v>43309</v>
      </c>
      <c r="C667" s="5" t="s">
        <v>1117</v>
      </c>
      <c r="D667" s="121"/>
      <c r="E667" s="93"/>
      <c r="F667" s="130"/>
      <c r="G667" s="93"/>
      <c r="H667" s="93"/>
      <c r="I667" s="93">
        <v>11000</v>
      </c>
      <c r="J667" s="93"/>
      <c r="K667" s="60">
        <f t="shared" si="39"/>
        <v>144315.1799999997</v>
      </c>
      <c r="L667" s="237">
        <v>28.2</v>
      </c>
      <c r="M667" s="54">
        <f t="shared" si="58"/>
        <v>390.07092198581563</v>
      </c>
      <c r="N667" s="54">
        <f t="shared" si="59"/>
        <v>0</v>
      </c>
    </row>
    <row r="668" spans="2:14" s="123" customFormat="1" x14ac:dyDescent="0.25">
      <c r="B668" s="11">
        <v>43309</v>
      </c>
      <c r="C668" s="5" t="s">
        <v>1166</v>
      </c>
      <c r="D668" s="121"/>
      <c r="E668" s="93"/>
      <c r="F668" s="130"/>
      <c r="G668" s="93"/>
      <c r="H668" s="93"/>
      <c r="I668" s="93">
        <v>5500</v>
      </c>
      <c r="J668" s="93"/>
      <c r="K668" s="60">
        <f t="shared" si="39"/>
        <v>138815.1799999997</v>
      </c>
      <c r="L668" s="237">
        <v>28.2</v>
      </c>
      <c r="M668" s="54">
        <f t="shared" si="58"/>
        <v>195.03546099290782</v>
      </c>
      <c r="N668" s="54">
        <f t="shared" si="59"/>
        <v>0</v>
      </c>
    </row>
    <row r="669" spans="2:14" s="123" customFormat="1" x14ac:dyDescent="0.25">
      <c r="B669" s="11">
        <v>43315</v>
      </c>
      <c r="C669" s="5" t="s">
        <v>1169</v>
      </c>
      <c r="D669" s="121"/>
      <c r="E669" s="93"/>
      <c r="F669" s="130"/>
      <c r="G669" s="93">
        <v>500</v>
      </c>
      <c r="H669" s="93"/>
      <c r="I669" s="93"/>
      <c r="J669" s="93"/>
      <c r="K669" s="60">
        <f t="shared" si="39"/>
        <v>138315.1799999997</v>
      </c>
      <c r="L669" s="237">
        <v>28</v>
      </c>
      <c r="M669" s="54">
        <f t="shared" ref="M669:M681" si="60">(G669+H669+I669)/L669</f>
        <v>17.857142857142858</v>
      </c>
      <c r="N669" s="54">
        <f t="shared" ref="N669:N681" si="61">+J669/L669</f>
        <v>0</v>
      </c>
    </row>
    <row r="670" spans="2:14" s="123" customFormat="1" x14ac:dyDescent="0.25">
      <c r="B670" s="11">
        <v>43315</v>
      </c>
      <c r="C670" s="5" t="s">
        <v>64</v>
      </c>
      <c r="D670" s="121"/>
      <c r="E670" s="93"/>
      <c r="F670" s="130"/>
      <c r="G670" s="93"/>
      <c r="H670" s="93"/>
      <c r="I670" s="93">
        <v>34941</v>
      </c>
      <c r="J670" s="93"/>
      <c r="K670" s="60">
        <f t="shared" si="39"/>
        <v>103374.1799999997</v>
      </c>
      <c r="L670" s="237">
        <v>28</v>
      </c>
      <c r="M670" s="54">
        <f t="shared" si="60"/>
        <v>1247.8928571428571</v>
      </c>
      <c r="N670" s="54">
        <f t="shared" si="61"/>
        <v>0</v>
      </c>
    </row>
    <row r="671" spans="2:14" s="123" customFormat="1" x14ac:dyDescent="0.25">
      <c r="B671" s="11">
        <v>43315</v>
      </c>
      <c r="C671" s="5" t="s">
        <v>397</v>
      </c>
      <c r="D671" s="121"/>
      <c r="E671" s="93"/>
      <c r="F671" s="130"/>
      <c r="G671" s="93">
        <v>17682</v>
      </c>
      <c r="H671" s="93"/>
      <c r="I671" s="93"/>
      <c r="J671" s="93"/>
      <c r="K671" s="60">
        <f t="shared" si="39"/>
        <v>85692.179999999702</v>
      </c>
      <c r="L671" s="237">
        <v>28</v>
      </c>
      <c r="M671" s="54">
        <f t="shared" si="60"/>
        <v>631.5</v>
      </c>
      <c r="N671" s="54">
        <f t="shared" si="61"/>
        <v>0</v>
      </c>
    </row>
    <row r="672" spans="2:14" s="123" customFormat="1" x14ac:dyDescent="0.25">
      <c r="B672" s="11">
        <v>43315</v>
      </c>
      <c r="C672" s="5" t="s">
        <v>1170</v>
      </c>
      <c r="D672" s="121"/>
      <c r="E672" s="93"/>
      <c r="F672" s="130"/>
      <c r="G672" s="93"/>
      <c r="H672" s="93"/>
      <c r="I672" s="93">
        <v>2700</v>
      </c>
      <c r="J672" s="93"/>
      <c r="K672" s="60">
        <f t="shared" si="39"/>
        <v>82992.179999999702</v>
      </c>
      <c r="L672" s="237">
        <v>28</v>
      </c>
      <c r="M672" s="54">
        <f t="shared" si="60"/>
        <v>96.428571428571431</v>
      </c>
      <c r="N672" s="54">
        <f t="shared" si="61"/>
        <v>0</v>
      </c>
    </row>
    <row r="673" spans="2:14" s="123" customFormat="1" x14ac:dyDescent="0.25">
      <c r="B673" s="11">
        <v>43315</v>
      </c>
      <c r="C673" s="5" t="s">
        <v>630</v>
      </c>
      <c r="D673" s="121"/>
      <c r="E673" s="93"/>
      <c r="F673" s="130"/>
      <c r="G673" s="93"/>
      <c r="H673" s="93"/>
      <c r="I673" s="93">
        <v>35700</v>
      </c>
      <c r="J673" s="93"/>
      <c r="K673" s="60">
        <f t="shared" si="39"/>
        <v>47292.179999999702</v>
      </c>
      <c r="L673" s="237">
        <v>28</v>
      </c>
      <c r="M673" s="54">
        <f t="shared" si="60"/>
        <v>1275</v>
      </c>
      <c r="N673" s="54">
        <f t="shared" si="61"/>
        <v>0</v>
      </c>
    </row>
    <row r="674" spans="2:14" s="123" customFormat="1" x14ac:dyDescent="0.25">
      <c r="B674" s="11">
        <v>43315</v>
      </c>
      <c r="C674" s="5" t="s">
        <v>188</v>
      </c>
      <c r="D674" s="121"/>
      <c r="E674" s="93"/>
      <c r="F674" s="130"/>
      <c r="G674" s="93"/>
      <c r="H674" s="93"/>
      <c r="I674" s="93">
        <v>40000</v>
      </c>
      <c r="J674" s="93"/>
      <c r="K674" s="60">
        <f t="shared" si="39"/>
        <v>7292.179999999702</v>
      </c>
      <c r="L674" s="237">
        <v>28</v>
      </c>
      <c r="M674" s="54">
        <f t="shared" si="60"/>
        <v>1428.5714285714287</v>
      </c>
      <c r="N674" s="54">
        <f t="shared" si="61"/>
        <v>0</v>
      </c>
    </row>
    <row r="675" spans="2:14" s="123" customFormat="1" x14ac:dyDescent="0.25">
      <c r="B675" s="11">
        <v>43315</v>
      </c>
      <c r="C675" s="5" t="s">
        <v>544</v>
      </c>
      <c r="D675" s="121"/>
      <c r="E675" s="93"/>
      <c r="F675" s="130"/>
      <c r="G675" s="93"/>
      <c r="H675" s="93"/>
      <c r="I675" s="93">
        <v>15000</v>
      </c>
      <c r="J675" s="93"/>
      <c r="K675" s="60">
        <f t="shared" si="39"/>
        <v>-7707.820000000298</v>
      </c>
      <c r="L675" s="237">
        <v>28</v>
      </c>
      <c r="M675" s="54">
        <f t="shared" si="60"/>
        <v>535.71428571428567</v>
      </c>
      <c r="N675" s="54">
        <f t="shared" si="61"/>
        <v>0</v>
      </c>
    </row>
    <row r="676" spans="2:14" s="123" customFormat="1" x14ac:dyDescent="0.25">
      <c r="B676" s="11">
        <v>43315</v>
      </c>
      <c r="C676" s="5" t="s">
        <v>1028</v>
      </c>
      <c r="D676" s="121"/>
      <c r="E676" s="93"/>
      <c r="F676" s="130"/>
      <c r="G676" s="93"/>
      <c r="H676" s="93"/>
      <c r="I676" s="93">
        <v>7500</v>
      </c>
      <c r="J676" s="93"/>
      <c r="K676" s="60">
        <f t="shared" si="39"/>
        <v>-15207.820000000298</v>
      </c>
      <c r="L676" s="237">
        <v>28</v>
      </c>
      <c r="M676" s="54">
        <f t="shared" si="60"/>
        <v>267.85714285714283</v>
      </c>
      <c r="N676" s="54">
        <f t="shared" si="61"/>
        <v>0</v>
      </c>
    </row>
    <row r="677" spans="2:14" s="123" customFormat="1" x14ac:dyDescent="0.25">
      <c r="B677" s="11">
        <v>43315</v>
      </c>
      <c r="C677" s="5" t="s">
        <v>548</v>
      </c>
      <c r="D677" s="121"/>
      <c r="E677" s="93"/>
      <c r="F677" s="130"/>
      <c r="G677" s="93"/>
      <c r="H677" s="93"/>
      <c r="I677" s="93">
        <v>15000</v>
      </c>
      <c r="J677" s="93"/>
      <c r="K677" s="60">
        <f t="shared" si="39"/>
        <v>-30207.820000000298</v>
      </c>
      <c r="L677" s="237">
        <v>28</v>
      </c>
      <c r="M677" s="54">
        <f t="shared" si="60"/>
        <v>535.71428571428567</v>
      </c>
      <c r="N677" s="54">
        <f t="shared" si="61"/>
        <v>0</v>
      </c>
    </row>
    <row r="678" spans="2:14" s="123" customFormat="1" x14ac:dyDescent="0.25">
      <c r="B678" s="11">
        <v>43315</v>
      </c>
      <c r="C678" s="5" t="s">
        <v>1171</v>
      </c>
      <c r="D678" s="121"/>
      <c r="E678" s="93"/>
      <c r="F678" s="130"/>
      <c r="G678" s="93"/>
      <c r="H678" s="93"/>
      <c r="I678" s="93">
        <v>19500</v>
      </c>
      <c r="J678" s="93"/>
      <c r="K678" s="60">
        <f t="shared" si="39"/>
        <v>-49707.820000000298</v>
      </c>
      <c r="L678" s="237">
        <v>28</v>
      </c>
      <c r="M678" s="54">
        <f t="shared" si="60"/>
        <v>696.42857142857144</v>
      </c>
      <c r="N678" s="54">
        <f t="shared" si="61"/>
        <v>0</v>
      </c>
    </row>
    <row r="679" spans="2:14" s="159" customFormat="1" x14ac:dyDescent="0.25">
      <c r="B679" s="11">
        <v>43315</v>
      </c>
      <c r="C679" s="5" t="s">
        <v>1179</v>
      </c>
      <c r="D679" s="118"/>
      <c r="E679" s="60"/>
      <c r="F679" s="80"/>
      <c r="G679" s="80"/>
      <c r="H679" s="80"/>
      <c r="I679" s="80">
        <v>8600</v>
      </c>
      <c r="J679" s="80"/>
      <c r="K679" s="60">
        <f t="shared" si="39"/>
        <v>-58307.820000000298</v>
      </c>
      <c r="L679" s="237">
        <v>28</v>
      </c>
      <c r="M679" s="54">
        <f>(G679+H679+I679)/L679</f>
        <v>307.14285714285717</v>
      </c>
      <c r="N679" s="54">
        <f>+J679/L679</f>
        <v>0</v>
      </c>
    </row>
    <row r="680" spans="2:14" s="159" customFormat="1" x14ac:dyDescent="0.25">
      <c r="B680" s="11">
        <v>43315</v>
      </c>
      <c r="C680" s="5" t="s">
        <v>1180</v>
      </c>
      <c r="D680" s="118"/>
      <c r="E680" s="60"/>
      <c r="F680" s="80"/>
      <c r="G680" s="80"/>
      <c r="H680" s="80"/>
      <c r="I680" s="80">
        <v>12244</v>
      </c>
      <c r="J680" s="80"/>
      <c r="K680" s="60">
        <f t="shared" si="39"/>
        <v>-70551.820000000298</v>
      </c>
      <c r="L680" s="237">
        <v>28</v>
      </c>
      <c r="M680" s="54">
        <f>(G680+H680+I680)/L680</f>
        <v>437.28571428571428</v>
      </c>
      <c r="N680" s="54">
        <f>+J680/L680</f>
        <v>0</v>
      </c>
    </row>
    <row r="681" spans="2:14" s="123" customFormat="1" x14ac:dyDescent="0.25">
      <c r="B681" s="11">
        <v>43322</v>
      </c>
      <c r="C681" s="5" t="s">
        <v>1181</v>
      </c>
      <c r="D681" s="121"/>
      <c r="E681" s="93"/>
      <c r="F681" s="130"/>
      <c r="G681" s="93"/>
      <c r="H681" s="93"/>
      <c r="I681" s="93">
        <v>13400</v>
      </c>
      <c r="J681" s="93"/>
      <c r="K681" s="60">
        <f t="shared" si="39"/>
        <v>-83951.820000000298</v>
      </c>
      <c r="L681" s="237">
        <v>29</v>
      </c>
      <c r="M681" s="54">
        <f t="shared" si="60"/>
        <v>462.06896551724139</v>
      </c>
      <c r="N681" s="54">
        <f t="shared" si="61"/>
        <v>0</v>
      </c>
    </row>
    <row r="682" spans="2:14" s="123" customFormat="1" x14ac:dyDescent="0.25">
      <c r="B682" s="11">
        <v>43322</v>
      </c>
      <c r="C682" s="5" t="s">
        <v>1182</v>
      </c>
      <c r="D682" s="121"/>
      <c r="E682" s="93"/>
      <c r="F682" s="130"/>
      <c r="G682" s="93"/>
      <c r="H682" s="93"/>
      <c r="I682" s="93">
        <v>4000</v>
      </c>
      <c r="J682" s="93"/>
      <c r="K682" s="60">
        <f t="shared" si="39"/>
        <v>-87951.820000000298</v>
      </c>
      <c r="L682" s="237">
        <v>29</v>
      </c>
      <c r="M682" s="54">
        <f t="shared" ref="M682:M691" si="62">(G682+H682+I682)/L682</f>
        <v>137.93103448275863</v>
      </c>
      <c r="N682" s="54">
        <f t="shared" ref="N682:N691" si="63">+J682/L682</f>
        <v>0</v>
      </c>
    </row>
    <row r="683" spans="2:14" s="123" customFormat="1" x14ac:dyDescent="0.25">
      <c r="B683" s="11">
        <v>43322</v>
      </c>
      <c r="C683" s="5" t="s">
        <v>1183</v>
      </c>
      <c r="D683" s="121"/>
      <c r="E683" s="93"/>
      <c r="F683" s="130"/>
      <c r="G683" s="93"/>
      <c r="H683" s="93"/>
      <c r="I683" s="93">
        <v>7200</v>
      </c>
      <c r="J683" s="93"/>
      <c r="K683" s="60">
        <f t="shared" si="39"/>
        <v>-95151.820000000298</v>
      </c>
      <c r="L683" s="237">
        <v>29</v>
      </c>
      <c r="M683" s="54">
        <f t="shared" si="62"/>
        <v>248.27586206896552</v>
      </c>
      <c r="N683" s="54">
        <f t="shared" si="63"/>
        <v>0</v>
      </c>
    </row>
    <row r="684" spans="2:14" s="123" customFormat="1" x14ac:dyDescent="0.25">
      <c r="B684" s="11">
        <v>43322</v>
      </c>
      <c r="C684" s="5" t="s">
        <v>1184</v>
      </c>
      <c r="D684" s="121"/>
      <c r="E684" s="93"/>
      <c r="F684" s="130"/>
      <c r="G684" s="93"/>
      <c r="H684" s="93"/>
      <c r="I684" s="93">
        <v>15000</v>
      </c>
      <c r="J684" s="93"/>
      <c r="K684" s="60">
        <f t="shared" si="39"/>
        <v>-110151.8200000003</v>
      </c>
      <c r="L684" s="237">
        <v>29</v>
      </c>
      <c r="M684" s="54">
        <f t="shared" si="62"/>
        <v>517.24137931034488</v>
      </c>
      <c r="N684" s="54">
        <f t="shared" si="63"/>
        <v>0</v>
      </c>
    </row>
    <row r="685" spans="2:14" s="123" customFormat="1" x14ac:dyDescent="0.25">
      <c r="B685" s="11">
        <v>43322</v>
      </c>
      <c r="C685" s="5" t="s">
        <v>1185</v>
      </c>
      <c r="D685" s="121"/>
      <c r="E685" s="93"/>
      <c r="F685" s="130"/>
      <c r="G685" s="93"/>
      <c r="H685" s="93"/>
      <c r="I685" s="93">
        <v>15000</v>
      </c>
      <c r="J685" s="93"/>
      <c r="K685" s="60">
        <f t="shared" ref="K685:K692" si="64">+K684+F685-G685-J685-H685-I685</f>
        <v>-125151.8200000003</v>
      </c>
      <c r="L685" s="237">
        <v>29</v>
      </c>
      <c r="M685" s="54">
        <f t="shared" si="62"/>
        <v>517.24137931034488</v>
      </c>
      <c r="N685" s="54">
        <f t="shared" si="63"/>
        <v>0</v>
      </c>
    </row>
    <row r="686" spans="2:14" s="123" customFormat="1" x14ac:dyDescent="0.25">
      <c r="B686" s="11">
        <v>43322</v>
      </c>
      <c r="C686" s="5" t="s">
        <v>1028</v>
      </c>
      <c r="D686" s="121"/>
      <c r="E686" s="93"/>
      <c r="F686" s="130"/>
      <c r="G686" s="93"/>
      <c r="H686" s="93"/>
      <c r="I686" s="93">
        <v>7600</v>
      </c>
      <c r="J686" s="93"/>
      <c r="K686" s="60">
        <f t="shared" si="64"/>
        <v>-132751.8200000003</v>
      </c>
      <c r="L686" s="237">
        <v>29</v>
      </c>
      <c r="M686" s="54">
        <f t="shared" si="62"/>
        <v>262.06896551724139</v>
      </c>
      <c r="N686" s="54">
        <f t="shared" si="63"/>
        <v>0</v>
      </c>
    </row>
    <row r="687" spans="2:14" s="123" customFormat="1" x14ac:dyDescent="0.25">
      <c r="B687" s="11">
        <v>43322</v>
      </c>
      <c r="C687" s="5" t="s">
        <v>188</v>
      </c>
      <c r="D687" s="121"/>
      <c r="E687" s="93"/>
      <c r="F687" s="130"/>
      <c r="G687" s="93"/>
      <c r="H687" s="93"/>
      <c r="I687" s="93">
        <v>40000</v>
      </c>
      <c r="J687" s="93"/>
      <c r="K687" s="60">
        <f t="shared" si="64"/>
        <v>-172751.8200000003</v>
      </c>
      <c r="L687" s="237">
        <v>29</v>
      </c>
      <c r="M687" s="54">
        <f t="shared" si="62"/>
        <v>1379.3103448275863</v>
      </c>
      <c r="N687" s="54">
        <f t="shared" si="63"/>
        <v>0</v>
      </c>
    </row>
    <row r="688" spans="2:14" s="123" customFormat="1" x14ac:dyDescent="0.25">
      <c r="B688" s="11">
        <v>43322</v>
      </c>
      <c r="C688" s="5" t="s">
        <v>1186</v>
      </c>
      <c r="D688" s="121"/>
      <c r="E688" s="93"/>
      <c r="F688" s="130"/>
      <c r="G688" s="93"/>
      <c r="H688" s="93"/>
      <c r="I688" s="93">
        <v>6000</v>
      </c>
      <c r="J688" s="93"/>
      <c r="K688" s="60">
        <f t="shared" si="64"/>
        <v>-178751.8200000003</v>
      </c>
      <c r="L688" s="237">
        <v>29</v>
      </c>
      <c r="M688" s="54">
        <f t="shared" si="62"/>
        <v>206.89655172413794</v>
      </c>
      <c r="N688" s="54">
        <f t="shared" si="63"/>
        <v>0</v>
      </c>
    </row>
    <row r="689" spans="2:14" s="159" customFormat="1" x14ac:dyDescent="0.25">
      <c r="B689" s="11">
        <v>43322</v>
      </c>
      <c r="C689" s="5" t="s">
        <v>1197</v>
      </c>
      <c r="D689" s="118"/>
      <c r="E689" s="60"/>
      <c r="F689" s="80"/>
      <c r="G689" s="80"/>
      <c r="H689" s="80"/>
      <c r="I689" s="80">
        <v>5500</v>
      </c>
      <c r="J689" s="80"/>
      <c r="K689" s="60">
        <f t="shared" si="64"/>
        <v>-184251.8200000003</v>
      </c>
      <c r="L689" s="237">
        <v>29</v>
      </c>
      <c r="M689" s="54">
        <f>(G689+H689+I689)/L689</f>
        <v>189.65517241379311</v>
      </c>
      <c r="N689" s="54">
        <f>+J689/L689</f>
        <v>0</v>
      </c>
    </row>
    <row r="690" spans="2:14" s="159" customFormat="1" x14ac:dyDescent="0.25">
      <c r="B690" s="11">
        <v>43322</v>
      </c>
      <c r="C690" s="5" t="s">
        <v>447</v>
      </c>
      <c r="D690" s="118"/>
      <c r="E690" s="60"/>
      <c r="F690" s="80"/>
      <c r="G690" s="80"/>
      <c r="H690" s="80"/>
      <c r="I690" s="80">
        <v>12600</v>
      </c>
      <c r="J690" s="80"/>
      <c r="K690" s="60">
        <f t="shared" si="64"/>
        <v>-196851.8200000003</v>
      </c>
      <c r="L690" s="237">
        <v>29</v>
      </c>
      <c r="M690" s="54">
        <f>(G690+H690+I690)/L690</f>
        <v>434.48275862068965</v>
      </c>
      <c r="N690" s="54">
        <f>+J690/L690</f>
        <v>0</v>
      </c>
    </row>
    <row r="691" spans="2:14" s="123" customFormat="1" x14ac:dyDescent="0.25">
      <c r="B691" s="11">
        <v>43330</v>
      </c>
      <c r="C691" s="5" t="s">
        <v>1198</v>
      </c>
      <c r="D691" s="121"/>
      <c r="E691" s="93"/>
      <c r="F691" s="130"/>
      <c r="G691" s="93"/>
      <c r="H691" s="93"/>
      <c r="I691" s="93">
        <v>14800</v>
      </c>
      <c r="J691" s="93"/>
      <c r="K691" s="60">
        <f t="shared" si="64"/>
        <v>-211651.8200000003</v>
      </c>
      <c r="L691" s="237">
        <v>30.2</v>
      </c>
      <c r="M691" s="54">
        <f t="shared" si="62"/>
        <v>490.06622516556291</v>
      </c>
      <c r="N691" s="54">
        <f t="shared" si="63"/>
        <v>0</v>
      </c>
    </row>
    <row r="692" spans="2:14" s="123" customFormat="1" x14ac:dyDescent="0.25">
      <c r="B692" s="11">
        <v>43330</v>
      </c>
      <c r="C692" s="5" t="s">
        <v>227</v>
      </c>
      <c r="D692" s="121"/>
      <c r="E692" s="93"/>
      <c r="F692" s="130"/>
      <c r="G692" s="93">
        <v>4700</v>
      </c>
      <c r="H692" s="93"/>
      <c r="I692" s="93"/>
      <c r="J692" s="93"/>
      <c r="K692" s="60">
        <f t="shared" si="64"/>
        <v>-216351.8200000003</v>
      </c>
      <c r="L692" s="237">
        <v>30.2</v>
      </c>
      <c r="M692" s="54">
        <f t="shared" ref="M692:M709" si="65">(G692+H692+I692)/L692</f>
        <v>155.62913907284769</v>
      </c>
      <c r="N692" s="54">
        <f t="shared" ref="N692:N709" si="66">+J692/L692</f>
        <v>0</v>
      </c>
    </row>
    <row r="693" spans="2:14" s="123" customFormat="1" x14ac:dyDescent="0.25">
      <c r="B693" s="11">
        <v>43330</v>
      </c>
      <c r="C693" s="5" t="s">
        <v>973</v>
      </c>
      <c r="D693" s="121"/>
      <c r="E693" s="93"/>
      <c r="F693" s="130"/>
      <c r="G693" s="93"/>
      <c r="H693" s="93"/>
      <c r="I693" s="93">
        <v>10000</v>
      </c>
      <c r="J693" s="93"/>
      <c r="K693" s="60">
        <f t="shared" si="39"/>
        <v>-226351.8200000003</v>
      </c>
      <c r="L693" s="237">
        <v>30.2</v>
      </c>
      <c r="M693" s="54">
        <f t="shared" si="65"/>
        <v>331.12582781456956</v>
      </c>
      <c r="N693" s="54">
        <f t="shared" si="66"/>
        <v>0</v>
      </c>
    </row>
    <row r="694" spans="2:14" s="123" customFormat="1" x14ac:dyDescent="0.25">
      <c r="B694" s="11">
        <v>43330</v>
      </c>
      <c r="C694" s="5" t="s">
        <v>1199</v>
      </c>
      <c r="D694" s="121"/>
      <c r="E694" s="93"/>
      <c r="F694" s="130"/>
      <c r="G694" s="93"/>
      <c r="H694" s="93"/>
      <c r="I694" s="93">
        <v>15000</v>
      </c>
      <c r="J694" s="93"/>
      <c r="K694" s="60">
        <f t="shared" si="39"/>
        <v>-241351.8200000003</v>
      </c>
      <c r="L694" s="237">
        <v>30.2</v>
      </c>
      <c r="M694" s="54">
        <f t="shared" si="65"/>
        <v>496.68874172185434</v>
      </c>
      <c r="N694" s="54">
        <f t="shared" si="66"/>
        <v>0</v>
      </c>
    </row>
    <row r="695" spans="2:14" s="123" customFormat="1" x14ac:dyDescent="0.25">
      <c r="B695" s="11">
        <v>43330</v>
      </c>
      <c r="C695" s="5" t="s">
        <v>1200</v>
      </c>
      <c r="D695" s="121"/>
      <c r="E695" s="93"/>
      <c r="F695" s="130"/>
      <c r="G695" s="93"/>
      <c r="H695" s="93"/>
      <c r="I695" s="93">
        <v>25100</v>
      </c>
      <c r="J695" s="93"/>
      <c r="K695" s="60">
        <f t="shared" si="39"/>
        <v>-266451.8200000003</v>
      </c>
      <c r="L695" s="237">
        <v>30.2</v>
      </c>
      <c r="M695" s="54">
        <f t="shared" si="65"/>
        <v>831.12582781456956</v>
      </c>
      <c r="N695" s="54">
        <f t="shared" si="66"/>
        <v>0</v>
      </c>
    </row>
    <row r="696" spans="2:14" s="123" customFormat="1" x14ac:dyDescent="0.25">
      <c r="B696" s="11">
        <v>43330</v>
      </c>
      <c r="C696" s="5" t="s">
        <v>1201</v>
      </c>
      <c r="D696" s="121"/>
      <c r="E696" s="93"/>
      <c r="F696" s="130"/>
      <c r="G696" s="93"/>
      <c r="H696" s="93"/>
      <c r="I696" s="93">
        <v>139000</v>
      </c>
      <c r="J696" s="93"/>
      <c r="K696" s="60">
        <f t="shared" si="39"/>
        <v>-405451.8200000003</v>
      </c>
      <c r="L696" s="237">
        <v>30.2</v>
      </c>
      <c r="M696" s="54">
        <f t="shared" si="65"/>
        <v>4602.6490066225169</v>
      </c>
      <c r="N696" s="54">
        <f t="shared" si="66"/>
        <v>0</v>
      </c>
    </row>
    <row r="697" spans="2:14" s="123" customFormat="1" x14ac:dyDescent="0.25">
      <c r="B697" s="11">
        <v>43330</v>
      </c>
      <c r="C697" s="5" t="s">
        <v>1202</v>
      </c>
      <c r="D697" s="121"/>
      <c r="E697" s="93"/>
      <c r="F697" s="130"/>
      <c r="G697" s="93"/>
      <c r="H697" s="93"/>
      <c r="I697" s="93">
        <v>26775</v>
      </c>
      <c r="J697" s="93"/>
      <c r="K697" s="60">
        <f t="shared" ref="K697:K760" si="67">+K696+F697-G697-J697-H697-I697</f>
        <v>-432226.8200000003</v>
      </c>
      <c r="L697" s="237">
        <v>30.2</v>
      </c>
      <c r="M697" s="54">
        <f t="shared" si="65"/>
        <v>886.58940397351</v>
      </c>
      <c r="N697" s="54">
        <f t="shared" si="66"/>
        <v>0</v>
      </c>
    </row>
    <row r="698" spans="2:14" s="123" customFormat="1" x14ac:dyDescent="0.25">
      <c r="B698" s="11">
        <v>43330</v>
      </c>
      <c r="C698" s="5" t="s">
        <v>1203</v>
      </c>
      <c r="D698" s="121"/>
      <c r="E698" s="93"/>
      <c r="F698" s="130"/>
      <c r="G698" s="93"/>
      <c r="H698" s="93"/>
      <c r="I698" s="93">
        <v>25000</v>
      </c>
      <c r="J698" s="93"/>
      <c r="K698" s="60">
        <f t="shared" si="67"/>
        <v>-457226.8200000003</v>
      </c>
      <c r="L698" s="237">
        <v>30.2</v>
      </c>
      <c r="M698" s="54">
        <f t="shared" si="65"/>
        <v>827.81456953642385</v>
      </c>
      <c r="N698" s="54">
        <f t="shared" si="66"/>
        <v>0</v>
      </c>
    </row>
    <row r="699" spans="2:14" s="159" customFormat="1" x14ac:dyDescent="0.25">
      <c r="B699" s="11">
        <v>43330</v>
      </c>
      <c r="C699" s="5" t="s">
        <v>1215</v>
      </c>
      <c r="D699" s="118"/>
      <c r="E699" s="60"/>
      <c r="F699" s="80"/>
      <c r="G699" s="80"/>
      <c r="H699" s="80"/>
      <c r="I699" s="80">
        <v>5000</v>
      </c>
      <c r="J699" s="80"/>
      <c r="K699" s="60">
        <f t="shared" si="67"/>
        <v>-462226.8200000003</v>
      </c>
      <c r="L699" s="237">
        <v>30.2</v>
      </c>
      <c r="M699" s="54">
        <f t="shared" ref="M699:M708" si="68">(G699+H699+I699)/L699</f>
        <v>165.56291390728478</v>
      </c>
      <c r="N699" s="54">
        <f t="shared" ref="N699:N708" si="69">+J699/L699</f>
        <v>0</v>
      </c>
    </row>
    <row r="700" spans="2:14" s="159" customFormat="1" x14ac:dyDescent="0.25">
      <c r="B700" s="11">
        <v>43330</v>
      </c>
      <c r="C700" s="5" t="s">
        <v>1216</v>
      </c>
      <c r="D700" s="118"/>
      <c r="E700" s="60"/>
      <c r="F700" s="80"/>
      <c r="G700" s="80"/>
      <c r="H700" s="80"/>
      <c r="I700" s="80">
        <v>19800</v>
      </c>
      <c r="J700" s="80"/>
      <c r="K700" s="60">
        <f t="shared" si="67"/>
        <v>-482026.8200000003</v>
      </c>
      <c r="L700" s="237">
        <v>30.2</v>
      </c>
      <c r="M700" s="54">
        <f t="shared" si="68"/>
        <v>655.62913907284769</v>
      </c>
      <c r="N700" s="54">
        <f t="shared" si="69"/>
        <v>0</v>
      </c>
    </row>
    <row r="701" spans="2:14" s="159" customFormat="1" x14ac:dyDescent="0.25">
      <c r="B701" s="11">
        <v>43330</v>
      </c>
      <c r="C701" s="5" t="s">
        <v>1217</v>
      </c>
      <c r="D701" s="118"/>
      <c r="E701" s="60"/>
      <c r="F701" s="80"/>
      <c r="G701" s="80"/>
      <c r="H701" s="80"/>
      <c r="I701" s="80">
        <v>39980</v>
      </c>
      <c r="J701" s="80"/>
      <c r="K701" s="60">
        <f t="shared" si="67"/>
        <v>-522006.8200000003</v>
      </c>
      <c r="L701" s="237">
        <v>30.2</v>
      </c>
      <c r="M701" s="54">
        <f t="shared" si="68"/>
        <v>1323.841059602649</v>
      </c>
      <c r="N701" s="54">
        <f t="shared" si="69"/>
        <v>0</v>
      </c>
    </row>
    <row r="702" spans="2:14" s="159" customFormat="1" x14ac:dyDescent="0.25">
      <c r="B702" s="11">
        <v>43330</v>
      </c>
      <c r="C702" s="5" t="s">
        <v>1219</v>
      </c>
      <c r="D702" s="118"/>
      <c r="E702" s="60"/>
      <c r="F702" s="80"/>
      <c r="G702" s="80"/>
      <c r="H702" s="80"/>
      <c r="I702" s="80">
        <v>30000</v>
      </c>
      <c r="J702" s="80"/>
      <c r="K702" s="60">
        <f t="shared" si="67"/>
        <v>-552006.8200000003</v>
      </c>
      <c r="L702" s="237">
        <v>30.2</v>
      </c>
      <c r="M702" s="54">
        <f t="shared" si="68"/>
        <v>993.37748344370868</v>
      </c>
      <c r="N702" s="54">
        <f t="shared" si="69"/>
        <v>0</v>
      </c>
    </row>
    <row r="703" spans="2:14" s="159" customFormat="1" x14ac:dyDescent="0.25">
      <c r="B703" s="11">
        <v>43330</v>
      </c>
      <c r="C703" s="5" t="s">
        <v>1220</v>
      </c>
      <c r="D703" s="118"/>
      <c r="E703" s="60"/>
      <c r="F703" s="80"/>
      <c r="G703" s="80"/>
      <c r="H703" s="80"/>
      <c r="I703" s="80">
        <v>35000</v>
      </c>
      <c r="J703" s="80"/>
      <c r="K703" s="60">
        <f t="shared" si="67"/>
        <v>-587006.8200000003</v>
      </c>
      <c r="L703" s="237">
        <v>30.2</v>
      </c>
      <c r="M703" s="54">
        <f t="shared" si="68"/>
        <v>1158.9403973509934</v>
      </c>
      <c r="N703" s="54">
        <f t="shared" si="69"/>
        <v>0</v>
      </c>
    </row>
    <row r="704" spans="2:14" s="159" customFormat="1" x14ac:dyDescent="0.25">
      <c r="B704" s="11">
        <v>43330</v>
      </c>
      <c r="C704" s="5" t="s">
        <v>1202</v>
      </c>
      <c r="D704" s="118"/>
      <c r="E704" s="60"/>
      <c r="F704" s="80"/>
      <c r="G704" s="80"/>
      <c r="H704" s="80"/>
      <c r="I704" s="80">
        <v>3367</v>
      </c>
      <c r="J704" s="80"/>
      <c r="K704" s="60">
        <f t="shared" si="67"/>
        <v>-590373.8200000003</v>
      </c>
      <c r="L704" s="237">
        <v>30.2</v>
      </c>
      <c r="M704" s="54">
        <f t="shared" si="68"/>
        <v>111.49006622516556</v>
      </c>
      <c r="N704" s="54">
        <f t="shared" si="69"/>
        <v>0</v>
      </c>
    </row>
    <row r="705" spans="2:14" s="159" customFormat="1" x14ac:dyDescent="0.25">
      <c r="B705" s="11">
        <v>43330</v>
      </c>
      <c r="C705" s="5" t="s">
        <v>1221</v>
      </c>
      <c r="D705" s="118"/>
      <c r="E705" s="60"/>
      <c r="F705" s="80"/>
      <c r="G705" s="80"/>
      <c r="H705" s="80"/>
      <c r="I705" s="80">
        <v>34000</v>
      </c>
      <c r="J705" s="80"/>
      <c r="K705" s="60">
        <f t="shared" si="67"/>
        <v>-624373.8200000003</v>
      </c>
      <c r="L705" s="237">
        <v>30.2</v>
      </c>
      <c r="M705" s="54">
        <f t="shared" si="68"/>
        <v>1125.8278145695365</v>
      </c>
      <c r="N705" s="54">
        <f t="shared" si="69"/>
        <v>0</v>
      </c>
    </row>
    <row r="706" spans="2:14" s="188" customFormat="1" x14ac:dyDescent="0.25">
      <c r="B706" s="11">
        <v>43337</v>
      </c>
      <c r="C706" s="5" t="s">
        <v>1231</v>
      </c>
      <c r="D706" s="118"/>
      <c r="E706" s="60"/>
      <c r="F706" s="80"/>
      <c r="G706" s="80"/>
      <c r="H706" s="80"/>
      <c r="I706" s="80">
        <v>20000</v>
      </c>
      <c r="J706" s="80"/>
      <c r="K706" s="60">
        <f t="shared" si="67"/>
        <v>-644373.8200000003</v>
      </c>
      <c r="L706" s="237">
        <v>30.49</v>
      </c>
      <c r="M706" s="54">
        <f t="shared" si="68"/>
        <v>655.95277140045926</v>
      </c>
      <c r="N706" s="54">
        <f t="shared" si="69"/>
        <v>0</v>
      </c>
    </row>
    <row r="707" spans="2:14" s="188" customFormat="1" x14ac:dyDescent="0.25">
      <c r="B707" s="11">
        <v>43337</v>
      </c>
      <c r="C707" s="5" t="s">
        <v>1232</v>
      </c>
      <c r="D707" s="118"/>
      <c r="E707" s="60"/>
      <c r="F707" s="80"/>
      <c r="G707" s="80"/>
      <c r="H707" s="80"/>
      <c r="I707" s="80">
        <v>30000</v>
      </c>
      <c r="J707" s="80"/>
      <c r="K707" s="60">
        <f t="shared" si="67"/>
        <v>-674373.8200000003</v>
      </c>
      <c r="L707" s="237">
        <v>30.49</v>
      </c>
      <c r="M707" s="54">
        <f t="shared" si="68"/>
        <v>983.92915710068883</v>
      </c>
      <c r="N707" s="54">
        <f t="shared" si="69"/>
        <v>0</v>
      </c>
    </row>
    <row r="708" spans="2:14" s="188" customFormat="1" x14ac:dyDescent="0.25">
      <c r="B708" s="11">
        <v>43337</v>
      </c>
      <c r="C708" s="5" t="s">
        <v>1220</v>
      </c>
      <c r="D708" s="118"/>
      <c r="E708" s="60"/>
      <c r="F708" s="80"/>
      <c r="G708" s="80"/>
      <c r="H708" s="80"/>
      <c r="I708" s="80">
        <v>30000</v>
      </c>
      <c r="J708" s="80"/>
      <c r="K708" s="60">
        <f t="shared" si="67"/>
        <v>-704373.8200000003</v>
      </c>
      <c r="L708" s="237">
        <v>30.49</v>
      </c>
      <c r="M708" s="54">
        <f t="shared" si="68"/>
        <v>983.92915710068883</v>
      </c>
      <c r="N708" s="54">
        <f t="shared" si="69"/>
        <v>0</v>
      </c>
    </row>
    <row r="709" spans="2:14" s="123" customFormat="1" x14ac:dyDescent="0.25">
      <c r="B709" s="11">
        <v>43336</v>
      </c>
      <c r="C709" s="5" t="s">
        <v>542</v>
      </c>
      <c r="D709" s="121">
        <v>30000</v>
      </c>
      <c r="E709" s="93">
        <v>30.49</v>
      </c>
      <c r="F709" s="130">
        <f>+D709*E709</f>
        <v>914700</v>
      </c>
      <c r="G709" s="93"/>
      <c r="H709" s="93"/>
      <c r="I709" s="93"/>
      <c r="J709" s="93"/>
      <c r="K709" s="60">
        <f t="shared" si="67"/>
        <v>210326.1799999997</v>
      </c>
      <c r="L709" s="237">
        <v>30.49</v>
      </c>
      <c r="M709" s="54">
        <f t="shared" si="65"/>
        <v>0</v>
      </c>
      <c r="N709" s="54">
        <f t="shared" si="66"/>
        <v>0</v>
      </c>
    </row>
    <row r="710" spans="2:14" s="123" customFormat="1" x14ac:dyDescent="0.25">
      <c r="B710" s="11">
        <v>43337</v>
      </c>
      <c r="C710" s="5" t="s">
        <v>1222</v>
      </c>
      <c r="D710" s="121"/>
      <c r="E710" s="93"/>
      <c r="F710" s="130"/>
      <c r="G710" s="93"/>
      <c r="H710" s="93"/>
      <c r="I710" s="93">
        <v>9000</v>
      </c>
      <c r="J710" s="93"/>
      <c r="K710" s="60">
        <f t="shared" si="67"/>
        <v>201326.1799999997</v>
      </c>
      <c r="L710" s="237">
        <v>30.49</v>
      </c>
      <c r="M710" s="54">
        <f t="shared" ref="M710:M717" si="70">(G710+H710+I710)/L710</f>
        <v>295.17874713020666</v>
      </c>
      <c r="N710" s="54">
        <f t="shared" ref="N710:N717" si="71">+J710/L710</f>
        <v>0</v>
      </c>
    </row>
    <row r="711" spans="2:14" s="123" customFormat="1" x14ac:dyDescent="0.25">
      <c r="B711" s="11">
        <v>43337</v>
      </c>
      <c r="C711" s="5" t="s">
        <v>1223</v>
      </c>
      <c r="D711" s="121"/>
      <c r="E711" s="93"/>
      <c r="F711" s="130"/>
      <c r="G711" s="93"/>
      <c r="H711" s="93"/>
      <c r="I711" s="93">
        <v>6000</v>
      </c>
      <c r="J711" s="93"/>
      <c r="K711" s="60">
        <f t="shared" si="67"/>
        <v>195326.1799999997</v>
      </c>
      <c r="L711" s="237">
        <v>30.49</v>
      </c>
      <c r="M711" s="54">
        <f t="shared" si="70"/>
        <v>196.78583142013775</v>
      </c>
      <c r="N711" s="54">
        <f t="shared" si="71"/>
        <v>0</v>
      </c>
    </row>
    <row r="712" spans="2:14" s="123" customFormat="1" x14ac:dyDescent="0.25">
      <c r="B712" s="11">
        <v>43337</v>
      </c>
      <c r="C712" s="5" t="s">
        <v>1224</v>
      </c>
      <c r="D712" s="121"/>
      <c r="E712" s="93"/>
      <c r="F712" s="130"/>
      <c r="G712" s="93"/>
      <c r="H712" s="93"/>
      <c r="I712" s="93">
        <v>4000</v>
      </c>
      <c r="J712" s="93"/>
      <c r="K712" s="60">
        <f t="shared" si="67"/>
        <v>191326.1799999997</v>
      </c>
      <c r="L712" s="237">
        <v>30.49</v>
      </c>
      <c r="M712" s="54">
        <f t="shared" si="70"/>
        <v>131.19055428009185</v>
      </c>
      <c r="N712" s="54">
        <f t="shared" si="71"/>
        <v>0</v>
      </c>
    </row>
    <row r="713" spans="2:14" s="123" customFormat="1" x14ac:dyDescent="0.25">
      <c r="B713" s="11">
        <v>43337</v>
      </c>
      <c r="C713" s="5" t="s">
        <v>1200</v>
      </c>
      <c r="D713" s="121"/>
      <c r="E713" s="93"/>
      <c r="F713" s="130"/>
      <c r="G713" s="93"/>
      <c r="H713" s="93"/>
      <c r="I713" s="93">
        <v>27700</v>
      </c>
      <c r="J713" s="93"/>
      <c r="K713" s="60">
        <f t="shared" si="67"/>
        <v>163626.1799999997</v>
      </c>
      <c r="L713" s="237">
        <v>30.49</v>
      </c>
      <c r="M713" s="54">
        <f t="shared" si="70"/>
        <v>908.49458838963596</v>
      </c>
      <c r="N713" s="54">
        <f t="shared" si="71"/>
        <v>0</v>
      </c>
    </row>
    <row r="714" spans="2:14" s="123" customFormat="1" x14ac:dyDescent="0.25">
      <c r="B714" s="11">
        <v>43337</v>
      </c>
      <c r="C714" s="5" t="s">
        <v>548</v>
      </c>
      <c r="D714" s="121"/>
      <c r="E714" s="93"/>
      <c r="F714" s="130"/>
      <c r="G714" s="93"/>
      <c r="H714" s="93"/>
      <c r="I714" s="93">
        <v>10000</v>
      </c>
      <c r="J714" s="93"/>
      <c r="K714" s="60">
        <f t="shared" si="67"/>
        <v>153626.1799999997</v>
      </c>
      <c r="L714" s="237">
        <v>30.49</v>
      </c>
      <c r="M714" s="54">
        <f t="shared" si="70"/>
        <v>327.97638570022963</v>
      </c>
      <c r="N714" s="54">
        <f t="shared" si="71"/>
        <v>0</v>
      </c>
    </row>
    <row r="715" spans="2:14" s="123" customFormat="1" x14ac:dyDescent="0.25">
      <c r="B715" s="11">
        <v>43337</v>
      </c>
      <c r="C715" s="5" t="s">
        <v>397</v>
      </c>
      <c r="D715" s="121"/>
      <c r="E715" s="93"/>
      <c r="F715" s="130"/>
      <c r="G715" s="93"/>
      <c r="H715" s="93"/>
      <c r="I715" s="93">
        <v>3418</v>
      </c>
      <c r="J715" s="93"/>
      <c r="K715" s="60">
        <f t="shared" si="67"/>
        <v>150208.1799999997</v>
      </c>
      <c r="L715" s="237">
        <v>30.49</v>
      </c>
      <c r="M715" s="54">
        <f t="shared" si="70"/>
        <v>112.10232863233848</v>
      </c>
      <c r="N715" s="54">
        <f t="shared" si="71"/>
        <v>0</v>
      </c>
    </row>
    <row r="716" spans="2:14" s="188" customFormat="1" x14ac:dyDescent="0.25">
      <c r="B716" s="11">
        <v>43343</v>
      </c>
      <c r="C716" s="5" t="s">
        <v>1232</v>
      </c>
      <c r="D716" s="118"/>
      <c r="E716" s="60"/>
      <c r="F716" s="80"/>
      <c r="G716" s="80"/>
      <c r="H716" s="80"/>
      <c r="I716" s="80">
        <v>30000</v>
      </c>
      <c r="J716" s="80"/>
      <c r="K716" s="60">
        <f t="shared" si="67"/>
        <v>120208.1799999997</v>
      </c>
      <c r="L716" s="237">
        <v>34.5</v>
      </c>
      <c r="M716" s="54">
        <f>(G716+H716+I716)/L716</f>
        <v>869.56521739130437</v>
      </c>
      <c r="N716" s="54">
        <f>+J716/L716</f>
        <v>0</v>
      </c>
    </row>
    <row r="717" spans="2:14" s="123" customFormat="1" x14ac:dyDescent="0.25">
      <c r="B717" s="11">
        <v>43343</v>
      </c>
      <c r="C717" s="5" t="s">
        <v>1233</v>
      </c>
      <c r="D717" s="121"/>
      <c r="E717" s="93"/>
      <c r="F717" s="130"/>
      <c r="G717" s="93"/>
      <c r="H717" s="93">
        <v>3500</v>
      </c>
      <c r="I717" s="93"/>
      <c r="J717" s="93"/>
      <c r="K717" s="60">
        <f t="shared" si="67"/>
        <v>116708.1799999997</v>
      </c>
      <c r="L717" s="237">
        <v>34.5</v>
      </c>
      <c r="M717" s="54">
        <f t="shared" si="70"/>
        <v>101.44927536231884</v>
      </c>
      <c r="N717" s="54">
        <f t="shared" si="71"/>
        <v>0</v>
      </c>
    </row>
    <row r="718" spans="2:14" s="123" customFormat="1" x14ac:dyDescent="0.25">
      <c r="B718" s="11">
        <v>43343</v>
      </c>
      <c r="C718" s="5" t="s">
        <v>1234</v>
      </c>
      <c r="D718" s="121"/>
      <c r="E718" s="93"/>
      <c r="F718" s="130"/>
      <c r="G718" s="93"/>
      <c r="H718" s="93"/>
      <c r="I718" s="93">
        <v>2000</v>
      </c>
      <c r="J718" s="93"/>
      <c r="K718" s="60">
        <f t="shared" si="67"/>
        <v>114708.1799999997</v>
      </c>
      <c r="L718" s="237">
        <v>34.5</v>
      </c>
      <c r="M718" s="54">
        <f t="shared" ref="M718:M725" si="72">(G718+H718+I718)/L718</f>
        <v>57.971014492753625</v>
      </c>
      <c r="N718" s="54">
        <f t="shared" ref="N718:N725" si="73">+J718/L718</f>
        <v>0</v>
      </c>
    </row>
    <row r="719" spans="2:14" s="123" customFormat="1" x14ac:dyDescent="0.25">
      <c r="B719" s="11">
        <v>43343</v>
      </c>
      <c r="C719" s="5" t="s">
        <v>397</v>
      </c>
      <c r="D719" s="121"/>
      <c r="E719" s="93"/>
      <c r="F719" s="130"/>
      <c r="G719" s="93"/>
      <c r="H719" s="93"/>
      <c r="I719" s="93">
        <v>33340</v>
      </c>
      <c r="J719" s="93"/>
      <c r="K719" s="60">
        <f t="shared" si="67"/>
        <v>81368.179999999702</v>
      </c>
      <c r="L719" s="237">
        <v>34.5</v>
      </c>
      <c r="M719" s="54">
        <f t="shared" si="72"/>
        <v>966.37681159420288</v>
      </c>
      <c r="N719" s="54">
        <f t="shared" si="73"/>
        <v>0</v>
      </c>
    </row>
    <row r="720" spans="2:14" s="123" customFormat="1" x14ac:dyDescent="0.25">
      <c r="B720" s="11">
        <v>43343</v>
      </c>
      <c r="C720" s="5" t="s">
        <v>1200</v>
      </c>
      <c r="D720" s="121"/>
      <c r="E720" s="93"/>
      <c r="F720" s="130"/>
      <c r="G720" s="93"/>
      <c r="H720" s="93"/>
      <c r="I720" s="93">
        <v>25000</v>
      </c>
      <c r="J720" s="93"/>
      <c r="K720" s="60">
        <f t="shared" si="67"/>
        <v>56368.179999999702</v>
      </c>
      <c r="L720" s="237">
        <v>34.5</v>
      </c>
      <c r="M720" s="54">
        <f t="shared" si="72"/>
        <v>724.63768115942025</v>
      </c>
      <c r="N720" s="54">
        <f t="shared" si="73"/>
        <v>0</v>
      </c>
    </row>
    <row r="721" spans="2:14" s="123" customFormat="1" x14ac:dyDescent="0.25">
      <c r="B721" s="11">
        <v>43343</v>
      </c>
      <c r="C721" s="5" t="s">
        <v>1235</v>
      </c>
      <c r="D721" s="121"/>
      <c r="E721" s="93"/>
      <c r="F721" s="130"/>
      <c r="G721" s="93">
        <v>5800</v>
      </c>
      <c r="H721" s="93"/>
      <c r="I721" s="93"/>
      <c r="J721" s="93"/>
      <c r="K721" s="60">
        <f t="shared" si="67"/>
        <v>50568.179999999702</v>
      </c>
      <c r="L721" s="237">
        <v>34.5</v>
      </c>
      <c r="M721" s="54">
        <f t="shared" si="72"/>
        <v>168.1159420289855</v>
      </c>
      <c r="N721" s="54">
        <f t="shared" si="73"/>
        <v>0</v>
      </c>
    </row>
    <row r="722" spans="2:14" s="123" customFormat="1" x14ac:dyDescent="0.25">
      <c r="B722" s="11">
        <v>43343</v>
      </c>
      <c r="C722" s="5" t="s">
        <v>1236</v>
      </c>
      <c r="D722" s="121"/>
      <c r="E722" s="93"/>
      <c r="F722" s="130"/>
      <c r="G722" s="93"/>
      <c r="H722" s="93"/>
      <c r="I722" s="93">
        <v>7000</v>
      </c>
      <c r="J722" s="93"/>
      <c r="K722" s="60">
        <f t="shared" si="67"/>
        <v>43568.179999999702</v>
      </c>
      <c r="L722" s="237">
        <v>34.5</v>
      </c>
      <c r="M722" s="54">
        <f t="shared" si="72"/>
        <v>202.89855072463769</v>
      </c>
      <c r="N722" s="54">
        <f t="shared" si="73"/>
        <v>0</v>
      </c>
    </row>
    <row r="723" spans="2:14" s="123" customFormat="1" x14ac:dyDescent="0.25">
      <c r="B723" s="11">
        <v>43343</v>
      </c>
      <c r="C723" s="5" t="s">
        <v>1237</v>
      </c>
      <c r="D723" s="121"/>
      <c r="E723" s="93"/>
      <c r="F723" s="130"/>
      <c r="G723" s="93"/>
      <c r="H723" s="93"/>
      <c r="I723" s="93">
        <v>23000</v>
      </c>
      <c r="J723" s="93"/>
      <c r="K723" s="60">
        <f t="shared" si="67"/>
        <v>20568.179999999702</v>
      </c>
      <c r="L723" s="237">
        <v>34.5</v>
      </c>
      <c r="M723" s="54">
        <f t="shared" si="72"/>
        <v>666.66666666666663</v>
      </c>
      <c r="N723" s="54">
        <f t="shared" si="73"/>
        <v>0</v>
      </c>
    </row>
    <row r="724" spans="2:14" s="159" customFormat="1" x14ac:dyDescent="0.25">
      <c r="B724" s="11">
        <v>43343</v>
      </c>
      <c r="C724" s="5" t="s">
        <v>1244</v>
      </c>
      <c r="D724" s="118"/>
      <c r="E724" s="60"/>
      <c r="F724" s="80"/>
      <c r="G724" s="80"/>
      <c r="H724" s="80"/>
      <c r="I724" s="80">
        <v>80000</v>
      </c>
      <c r="J724" s="80"/>
      <c r="K724" s="60">
        <f t="shared" si="67"/>
        <v>-59431.820000000298</v>
      </c>
      <c r="L724" s="237">
        <v>34.5</v>
      </c>
      <c r="M724" s="54">
        <f>(G724+H724+I724)/L724</f>
        <v>2318.840579710145</v>
      </c>
      <c r="N724" s="54">
        <f>+J724/L724</f>
        <v>0</v>
      </c>
    </row>
    <row r="725" spans="2:14" s="123" customFormat="1" x14ac:dyDescent="0.25">
      <c r="B725" s="11">
        <v>43350</v>
      </c>
      <c r="C725" s="5" t="s">
        <v>1245</v>
      </c>
      <c r="D725" s="121"/>
      <c r="E725" s="93"/>
      <c r="F725" s="130"/>
      <c r="G725" s="93">
        <v>14900</v>
      </c>
      <c r="H725" s="93"/>
      <c r="I725" s="93"/>
      <c r="J725" s="93"/>
      <c r="K725" s="60">
        <f t="shared" si="67"/>
        <v>-74331.820000000298</v>
      </c>
      <c r="L725" s="237">
        <v>38</v>
      </c>
      <c r="M725" s="54">
        <f t="shared" si="72"/>
        <v>392.10526315789474</v>
      </c>
      <c r="N725" s="54">
        <f t="shared" si="73"/>
        <v>0</v>
      </c>
    </row>
    <row r="726" spans="2:14" s="123" customFormat="1" x14ac:dyDescent="0.25">
      <c r="B726" s="11">
        <v>43350</v>
      </c>
      <c r="C726" s="5" t="s">
        <v>1246</v>
      </c>
      <c r="D726" s="121"/>
      <c r="E726" s="93"/>
      <c r="F726" s="130"/>
      <c r="G726" s="93"/>
      <c r="H726" s="93"/>
      <c r="I726" s="93">
        <v>41000</v>
      </c>
      <c r="J726" s="93"/>
      <c r="K726" s="60">
        <f t="shared" si="67"/>
        <v>-115331.8200000003</v>
      </c>
      <c r="L726" s="237">
        <v>38</v>
      </c>
      <c r="M726" s="54">
        <f t="shared" ref="M726:M739" si="74">(G726+H726+I726)/L726</f>
        <v>1078.9473684210527</v>
      </c>
      <c r="N726" s="54">
        <f t="shared" ref="N726:N739" si="75">+J726/L726</f>
        <v>0</v>
      </c>
    </row>
    <row r="727" spans="2:14" s="123" customFormat="1" x14ac:dyDescent="0.25">
      <c r="B727" s="11">
        <v>43350</v>
      </c>
      <c r="C727" s="5" t="s">
        <v>397</v>
      </c>
      <c r="D727" s="121"/>
      <c r="E727" s="93"/>
      <c r="F727" s="130"/>
      <c r="G727" s="93">
        <v>7083</v>
      </c>
      <c r="H727" s="93"/>
      <c r="I727" s="93"/>
      <c r="J727" s="93"/>
      <c r="K727" s="60">
        <f t="shared" si="67"/>
        <v>-122414.8200000003</v>
      </c>
      <c r="L727" s="237">
        <v>38</v>
      </c>
      <c r="M727" s="54">
        <f t="shared" si="74"/>
        <v>186.39473684210526</v>
      </c>
      <c r="N727" s="54">
        <f t="shared" si="75"/>
        <v>0</v>
      </c>
    </row>
    <row r="728" spans="2:14" s="123" customFormat="1" x14ac:dyDescent="0.25">
      <c r="B728" s="11">
        <v>43350</v>
      </c>
      <c r="C728" s="5" t="s">
        <v>1247</v>
      </c>
      <c r="D728" s="121"/>
      <c r="E728" s="93"/>
      <c r="F728" s="130"/>
      <c r="G728" s="93"/>
      <c r="H728" s="93"/>
      <c r="I728" s="93">
        <v>29000</v>
      </c>
      <c r="J728" s="93"/>
      <c r="K728" s="60">
        <f t="shared" si="67"/>
        <v>-151414.8200000003</v>
      </c>
      <c r="L728" s="237">
        <v>38</v>
      </c>
      <c r="M728" s="54">
        <f t="shared" si="74"/>
        <v>763.15789473684208</v>
      </c>
      <c r="N728" s="54">
        <f t="shared" si="75"/>
        <v>0</v>
      </c>
    </row>
    <row r="729" spans="2:14" s="123" customFormat="1" x14ac:dyDescent="0.25">
      <c r="B729" s="11">
        <v>43350</v>
      </c>
      <c r="C729" s="5" t="s">
        <v>1248</v>
      </c>
      <c r="D729" s="121"/>
      <c r="E729" s="93"/>
      <c r="F729" s="130"/>
      <c r="G729" s="93"/>
      <c r="H729" s="93"/>
      <c r="I729" s="93">
        <v>10000</v>
      </c>
      <c r="J729" s="93"/>
      <c r="K729" s="60">
        <f t="shared" si="67"/>
        <v>-161414.8200000003</v>
      </c>
      <c r="L729" s="237">
        <v>38</v>
      </c>
      <c r="M729" s="54">
        <f t="shared" si="74"/>
        <v>263.15789473684208</v>
      </c>
      <c r="N729" s="54">
        <f t="shared" si="75"/>
        <v>0</v>
      </c>
    </row>
    <row r="730" spans="2:14" s="123" customFormat="1" x14ac:dyDescent="0.25">
      <c r="B730" s="11">
        <v>43350</v>
      </c>
      <c r="C730" s="5" t="s">
        <v>1249</v>
      </c>
      <c r="D730" s="121"/>
      <c r="E730" s="93"/>
      <c r="F730" s="130"/>
      <c r="G730" s="93"/>
      <c r="H730" s="93"/>
      <c r="I730" s="93">
        <v>15000</v>
      </c>
      <c r="J730" s="93"/>
      <c r="K730" s="60">
        <f t="shared" si="67"/>
        <v>-176414.8200000003</v>
      </c>
      <c r="L730" s="237">
        <v>38</v>
      </c>
      <c r="M730" s="54">
        <f t="shared" si="74"/>
        <v>394.73684210526318</v>
      </c>
      <c r="N730" s="54">
        <f t="shared" si="75"/>
        <v>0</v>
      </c>
    </row>
    <row r="731" spans="2:14" s="123" customFormat="1" x14ac:dyDescent="0.25">
      <c r="B731" s="11">
        <v>43350</v>
      </c>
      <c r="C731" s="5" t="s">
        <v>1250</v>
      </c>
      <c r="D731" s="121"/>
      <c r="E731" s="93"/>
      <c r="F731" s="130"/>
      <c r="G731" s="93"/>
      <c r="H731" s="93"/>
      <c r="I731" s="93">
        <v>4000</v>
      </c>
      <c r="J731" s="93"/>
      <c r="K731" s="60">
        <f t="shared" si="67"/>
        <v>-180414.8200000003</v>
      </c>
      <c r="L731" s="237">
        <v>38</v>
      </c>
      <c r="M731" s="54">
        <f t="shared" si="74"/>
        <v>105.26315789473684</v>
      </c>
      <c r="N731" s="54">
        <f t="shared" si="75"/>
        <v>0</v>
      </c>
    </row>
    <row r="732" spans="2:14" s="123" customFormat="1" x14ac:dyDescent="0.25">
      <c r="B732" s="11">
        <v>43350</v>
      </c>
      <c r="C732" s="5" t="s">
        <v>1245</v>
      </c>
      <c r="D732" s="121"/>
      <c r="E732" s="93"/>
      <c r="F732" s="130"/>
      <c r="G732" s="93">
        <v>16370</v>
      </c>
      <c r="H732" s="93"/>
      <c r="I732" s="93"/>
      <c r="J732" s="93"/>
      <c r="K732" s="60">
        <f t="shared" si="67"/>
        <v>-196784.8200000003</v>
      </c>
      <c r="L732" s="237">
        <v>38</v>
      </c>
      <c r="M732" s="54">
        <f t="shared" si="74"/>
        <v>430.78947368421052</v>
      </c>
      <c r="N732" s="54">
        <f t="shared" si="75"/>
        <v>0</v>
      </c>
    </row>
    <row r="733" spans="2:14" s="188" customFormat="1" x14ac:dyDescent="0.25">
      <c r="B733" s="11">
        <v>43350</v>
      </c>
      <c r="C733" s="5" t="s">
        <v>1104</v>
      </c>
      <c r="D733" s="118"/>
      <c r="E733" s="60"/>
      <c r="F733" s="80"/>
      <c r="G733" s="80"/>
      <c r="H733" s="80"/>
      <c r="I733" s="80">
        <v>42500</v>
      </c>
      <c r="J733" s="80"/>
      <c r="K733" s="60">
        <f t="shared" si="67"/>
        <v>-239284.8200000003</v>
      </c>
      <c r="L733" s="237">
        <v>38</v>
      </c>
      <c r="M733" s="54">
        <f t="shared" ref="M733:M738" si="76">(G733+H733+I733)/L733</f>
        <v>1118.421052631579</v>
      </c>
      <c r="N733" s="54">
        <f t="shared" ref="N733:N738" si="77">+J733/L733</f>
        <v>0</v>
      </c>
    </row>
    <row r="734" spans="2:14" s="188" customFormat="1" x14ac:dyDescent="0.25">
      <c r="B734" s="11">
        <v>43350</v>
      </c>
      <c r="C734" s="5" t="s">
        <v>1270</v>
      </c>
      <c r="D734" s="118"/>
      <c r="E734" s="60"/>
      <c r="F734" s="80"/>
      <c r="G734" s="80"/>
      <c r="H734" s="80"/>
      <c r="I734" s="80">
        <v>10000</v>
      </c>
      <c r="J734" s="80"/>
      <c r="K734" s="60">
        <f t="shared" si="67"/>
        <v>-249284.8200000003</v>
      </c>
      <c r="L734" s="237">
        <v>38</v>
      </c>
      <c r="M734" s="54">
        <f t="shared" si="76"/>
        <v>263.15789473684208</v>
      </c>
      <c r="N734" s="54">
        <f t="shared" si="77"/>
        <v>0</v>
      </c>
    </row>
    <row r="735" spans="2:14" s="188" customFormat="1" x14ac:dyDescent="0.25">
      <c r="B735" s="11">
        <v>43350</v>
      </c>
      <c r="C735" s="5" t="s">
        <v>1273</v>
      </c>
      <c r="D735" s="118"/>
      <c r="E735" s="60"/>
      <c r="F735" s="80"/>
      <c r="G735" s="80"/>
      <c r="H735" s="80"/>
      <c r="I735" s="80">
        <v>7500</v>
      </c>
      <c r="J735" s="80"/>
      <c r="K735" s="60">
        <f t="shared" si="67"/>
        <v>-256784.8200000003</v>
      </c>
      <c r="L735" s="237">
        <v>38</v>
      </c>
      <c r="M735" s="54">
        <f t="shared" si="76"/>
        <v>197.36842105263159</v>
      </c>
      <c r="N735" s="54">
        <f t="shared" si="77"/>
        <v>0</v>
      </c>
    </row>
    <row r="736" spans="2:14" s="188" customFormat="1" x14ac:dyDescent="0.25">
      <c r="B736" s="11">
        <v>43350</v>
      </c>
      <c r="C736" s="5" t="s">
        <v>1274</v>
      </c>
      <c r="D736" s="118"/>
      <c r="E736" s="60"/>
      <c r="F736" s="80"/>
      <c r="G736" s="80"/>
      <c r="H736" s="80"/>
      <c r="I736" s="80">
        <v>40000</v>
      </c>
      <c r="J736" s="80"/>
      <c r="K736" s="60">
        <f t="shared" si="67"/>
        <v>-296784.8200000003</v>
      </c>
      <c r="L736" s="237">
        <v>38</v>
      </c>
      <c r="M736" s="54">
        <f t="shared" si="76"/>
        <v>1052.6315789473683</v>
      </c>
      <c r="N736" s="54">
        <f t="shared" si="77"/>
        <v>0</v>
      </c>
    </row>
    <row r="737" spans="2:14" s="188" customFormat="1" x14ac:dyDescent="0.25">
      <c r="B737" s="11">
        <v>43350</v>
      </c>
      <c r="C737" s="5" t="s">
        <v>1275</v>
      </c>
      <c r="D737" s="118"/>
      <c r="E737" s="60"/>
      <c r="F737" s="80"/>
      <c r="G737" s="80"/>
      <c r="H737" s="80"/>
      <c r="I737" s="80">
        <v>23400</v>
      </c>
      <c r="J737" s="80"/>
      <c r="K737" s="60">
        <f t="shared" si="67"/>
        <v>-320184.8200000003</v>
      </c>
      <c r="L737" s="237">
        <v>38</v>
      </c>
      <c r="M737" s="54">
        <f t="shared" si="76"/>
        <v>615.78947368421052</v>
      </c>
      <c r="N737" s="54">
        <f t="shared" si="77"/>
        <v>0</v>
      </c>
    </row>
    <row r="738" spans="2:14" s="188" customFormat="1" x14ac:dyDescent="0.25">
      <c r="B738" s="11">
        <v>43350</v>
      </c>
      <c r="C738" s="5" t="s">
        <v>1276</v>
      </c>
      <c r="D738" s="118"/>
      <c r="E738" s="60"/>
      <c r="F738" s="80"/>
      <c r="G738" s="80"/>
      <c r="H738" s="80"/>
      <c r="I738" s="80">
        <v>30000</v>
      </c>
      <c r="J738" s="80"/>
      <c r="K738" s="60">
        <f t="shared" si="67"/>
        <v>-350184.8200000003</v>
      </c>
      <c r="L738" s="237">
        <v>38</v>
      </c>
      <c r="M738" s="54">
        <f t="shared" si="76"/>
        <v>789.47368421052636</v>
      </c>
      <c r="N738" s="54">
        <f t="shared" si="77"/>
        <v>0</v>
      </c>
    </row>
    <row r="739" spans="2:14" s="123" customFormat="1" x14ac:dyDescent="0.25">
      <c r="B739" s="11">
        <v>43357</v>
      </c>
      <c r="C739" s="5" t="s">
        <v>1278</v>
      </c>
      <c r="D739" s="121"/>
      <c r="E739" s="93"/>
      <c r="F739" s="130"/>
      <c r="G739" s="93"/>
      <c r="H739" s="93"/>
      <c r="I739" s="93">
        <v>70000</v>
      </c>
      <c r="J739" s="93"/>
      <c r="K739" s="60">
        <f t="shared" si="67"/>
        <v>-420184.8200000003</v>
      </c>
      <c r="L739" s="237">
        <v>40</v>
      </c>
      <c r="M739" s="54">
        <f t="shared" si="74"/>
        <v>1750</v>
      </c>
      <c r="N739" s="54">
        <f t="shared" si="75"/>
        <v>0</v>
      </c>
    </row>
    <row r="740" spans="2:14" s="123" customFormat="1" x14ac:dyDescent="0.25">
      <c r="B740" s="11">
        <v>43357</v>
      </c>
      <c r="C740" s="5" t="s">
        <v>1279</v>
      </c>
      <c r="D740" s="121"/>
      <c r="E740" s="93"/>
      <c r="F740" s="130"/>
      <c r="G740" s="93"/>
      <c r="H740" s="93"/>
      <c r="I740" s="93">
        <v>15000</v>
      </c>
      <c r="J740" s="93"/>
      <c r="K740" s="60">
        <f t="shared" si="67"/>
        <v>-435184.8200000003</v>
      </c>
      <c r="L740" s="237">
        <v>40</v>
      </c>
      <c r="M740" s="54">
        <f t="shared" ref="M740:M748" si="78">(G740+H740+I740)/L740</f>
        <v>375</v>
      </c>
      <c r="N740" s="54">
        <f t="shared" ref="N740:N748" si="79">+J740/L740</f>
        <v>0</v>
      </c>
    </row>
    <row r="741" spans="2:14" s="123" customFormat="1" x14ac:dyDescent="0.25">
      <c r="B741" s="11">
        <v>43357</v>
      </c>
      <c r="C741" s="5" t="s">
        <v>1280</v>
      </c>
      <c r="D741" s="121"/>
      <c r="E741" s="93"/>
      <c r="F741" s="130"/>
      <c r="G741" s="93"/>
      <c r="H741" s="93">
        <v>15000</v>
      </c>
      <c r="I741" s="93"/>
      <c r="J741" s="93"/>
      <c r="K741" s="60">
        <f t="shared" si="67"/>
        <v>-450184.8200000003</v>
      </c>
      <c r="L741" s="237">
        <v>40</v>
      </c>
      <c r="M741" s="54">
        <f t="shared" si="78"/>
        <v>375</v>
      </c>
      <c r="N741" s="54">
        <f t="shared" si="79"/>
        <v>0</v>
      </c>
    </row>
    <row r="742" spans="2:14" s="123" customFormat="1" x14ac:dyDescent="0.25">
      <c r="B742" s="11">
        <v>43357</v>
      </c>
      <c r="C742" s="5" t="s">
        <v>1281</v>
      </c>
      <c r="D742" s="121"/>
      <c r="E742" s="93"/>
      <c r="F742" s="130"/>
      <c r="G742" s="93"/>
      <c r="H742" s="93"/>
      <c r="I742" s="93">
        <v>25800</v>
      </c>
      <c r="J742" s="93"/>
      <c r="K742" s="60">
        <f t="shared" si="67"/>
        <v>-475984.8200000003</v>
      </c>
      <c r="L742" s="237">
        <v>40</v>
      </c>
      <c r="M742" s="54">
        <f t="shared" si="78"/>
        <v>645</v>
      </c>
      <c r="N742" s="54">
        <f t="shared" si="79"/>
        <v>0</v>
      </c>
    </row>
    <row r="743" spans="2:14" s="123" customFormat="1" x14ac:dyDescent="0.25">
      <c r="B743" s="11">
        <v>43357</v>
      </c>
      <c r="C743" s="5" t="s">
        <v>1282</v>
      </c>
      <c r="D743" s="121"/>
      <c r="E743" s="93"/>
      <c r="F743" s="130"/>
      <c r="G743" s="93"/>
      <c r="H743" s="93"/>
      <c r="I743" s="93">
        <v>5000</v>
      </c>
      <c r="J743" s="93"/>
      <c r="K743" s="60">
        <f t="shared" si="67"/>
        <v>-480984.8200000003</v>
      </c>
      <c r="L743" s="237">
        <v>40</v>
      </c>
      <c r="M743" s="54">
        <f t="shared" si="78"/>
        <v>125</v>
      </c>
      <c r="N743" s="54">
        <f t="shared" si="79"/>
        <v>0</v>
      </c>
    </row>
    <row r="744" spans="2:14" s="123" customFormat="1" x14ac:dyDescent="0.25">
      <c r="B744" s="11">
        <v>43357</v>
      </c>
      <c r="C744" s="5" t="s">
        <v>1283</v>
      </c>
      <c r="D744" s="121"/>
      <c r="E744" s="93"/>
      <c r="F744" s="130"/>
      <c r="G744" s="93"/>
      <c r="H744" s="93"/>
      <c r="I744" s="93">
        <v>11300</v>
      </c>
      <c r="J744" s="93"/>
      <c r="K744" s="60">
        <f t="shared" si="67"/>
        <v>-492284.8200000003</v>
      </c>
      <c r="L744" s="237">
        <v>40</v>
      </c>
      <c r="M744" s="54">
        <f t="shared" si="78"/>
        <v>282.5</v>
      </c>
      <c r="N744" s="54">
        <f t="shared" si="79"/>
        <v>0</v>
      </c>
    </row>
    <row r="745" spans="2:14" s="188" customFormat="1" x14ac:dyDescent="0.25">
      <c r="B745" s="11">
        <v>43360</v>
      </c>
      <c r="C745" s="5" t="s">
        <v>1293</v>
      </c>
      <c r="D745" s="118"/>
      <c r="E745" s="60"/>
      <c r="F745" s="80"/>
      <c r="G745" s="80"/>
      <c r="H745" s="80"/>
      <c r="I745" s="80">
        <v>20000</v>
      </c>
      <c r="J745" s="80"/>
      <c r="K745" s="60">
        <f t="shared" si="67"/>
        <v>-512284.8200000003</v>
      </c>
      <c r="L745" s="237">
        <v>40</v>
      </c>
      <c r="M745" s="54">
        <f>(G745+H745+I745)/L745</f>
        <v>500</v>
      </c>
      <c r="N745" s="54">
        <f>+J745/L745</f>
        <v>0</v>
      </c>
    </row>
    <row r="746" spans="2:14" s="188" customFormat="1" x14ac:dyDescent="0.25">
      <c r="B746" s="11">
        <v>43360</v>
      </c>
      <c r="C746" s="5" t="s">
        <v>1153</v>
      </c>
      <c r="D746" s="118"/>
      <c r="E746" s="60"/>
      <c r="F746" s="80"/>
      <c r="G746" s="80"/>
      <c r="H746" s="80"/>
      <c r="I746" s="80">
        <v>15000</v>
      </c>
      <c r="J746" s="80"/>
      <c r="K746" s="60">
        <f t="shared" si="67"/>
        <v>-527284.8200000003</v>
      </c>
      <c r="L746" s="237">
        <v>40</v>
      </c>
      <c r="M746" s="54">
        <f>(G746+H746+I746)/L746</f>
        <v>375</v>
      </c>
      <c r="N746" s="54">
        <f>+J746/L746</f>
        <v>0</v>
      </c>
    </row>
    <row r="747" spans="2:14" s="188" customFormat="1" x14ac:dyDescent="0.25">
      <c r="B747" s="11">
        <v>43360</v>
      </c>
      <c r="C747" s="110" t="s">
        <v>1294</v>
      </c>
      <c r="D747" s="118"/>
      <c r="E747" s="60"/>
      <c r="F747" s="80"/>
      <c r="G747" s="80"/>
      <c r="H747" s="80"/>
      <c r="I747" s="80">
        <v>10000</v>
      </c>
      <c r="J747" s="80"/>
      <c r="K747" s="60">
        <f t="shared" si="67"/>
        <v>-537284.8200000003</v>
      </c>
      <c r="L747" s="237">
        <v>40</v>
      </c>
      <c r="M747" s="54">
        <f>(G747+H747+I747)/L747</f>
        <v>250</v>
      </c>
      <c r="N747" s="54">
        <f>+J747/L747</f>
        <v>0</v>
      </c>
    </row>
    <row r="748" spans="2:14" s="123" customFormat="1" x14ac:dyDescent="0.25">
      <c r="B748" s="11">
        <v>43365</v>
      </c>
      <c r="C748" s="5" t="s">
        <v>1295</v>
      </c>
      <c r="D748" s="121"/>
      <c r="E748" s="93"/>
      <c r="F748" s="130"/>
      <c r="G748" s="93">
        <v>7500</v>
      </c>
      <c r="H748" s="93"/>
      <c r="I748" s="93"/>
      <c r="J748" s="93"/>
      <c r="K748" s="60">
        <f t="shared" si="67"/>
        <v>-544784.8200000003</v>
      </c>
      <c r="L748" s="237">
        <v>38.25</v>
      </c>
      <c r="M748" s="54">
        <f t="shared" si="78"/>
        <v>196.07843137254903</v>
      </c>
      <c r="N748" s="54">
        <f t="shared" si="79"/>
        <v>0</v>
      </c>
    </row>
    <row r="749" spans="2:14" s="123" customFormat="1" x14ac:dyDescent="0.25">
      <c r="B749" s="11">
        <v>43365</v>
      </c>
      <c r="C749" s="5" t="s">
        <v>1296</v>
      </c>
      <c r="D749" s="121"/>
      <c r="E749" s="93"/>
      <c r="F749" s="130"/>
      <c r="G749" s="93"/>
      <c r="H749" s="93"/>
      <c r="I749" s="93">
        <v>29700</v>
      </c>
      <c r="J749" s="93"/>
      <c r="K749" s="60">
        <f t="shared" si="67"/>
        <v>-574484.8200000003</v>
      </c>
      <c r="L749" s="237">
        <v>38.25</v>
      </c>
      <c r="M749" s="54">
        <f t="shared" ref="M749:M759" si="80">(G749+H749+I749)/L749</f>
        <v>776.47058823529414</v>
      </c>
      <c r="N749" s="54">
        <f t="shared" ref="N749:N759" si="81">+J749/L749</f>
        <v>0</v>
      </c>
    </row>
    <row r="750" spans="2:14" s="123" customFormat="1" x14ac:dyDescent="0.25">
      <c r="B750" s="11">
        <v>43365</v>
      </c>
      <c r="C750" s="5" t="s">
        <v>1297</v>
      </c>
      <c r="D750" s="121"/>
      <c r="E750" s="93"/>
      <c r="F750" s="130"/>
      <c r="G750" s="93"/>
      <c r="H750" s="93"/>
      <c r="I750" s="93">
        <v>13134</v>
      </c>
      <c r="J750" s="93"/>
      <c r="K750" s="60">
        <f t="shared" si="67"/>
        <v>-587618.8200000003</v>
      </c>
      <c r="L750" s="237">
        <v>38.25</v>
      </c>
      <c r="M750" s="54">
        <f t="shared" si="80"/>
        <v>343.37254901960785</v>
      </c>
      <c r="N750" s="54">
        <f t="shared" si="81"/>
        <v>0</v>
      </c>
    </row>
    <row r="751" spans="2:14" s="123" customFormat="1" x14ac:dyDescent="0.25">
      <c r="B751" s="11">
        <v>43365</v>
      </c>
      <c r="C751" s="5" t="s">
        <v>1298</v>
      </c>
      <c r="D751" s="121"/>
      <c r="E751" s="93"/>
      <c r="F751" s="130"/>
      <c r="G751" s="93"/>
      <c r="H751" s="93"/>
      <c r="I751" s="93">
        <v>15000</v>
      </c>
      <c r="J751" s="93"/>
      <c r="K751" s="60">
        <f t="shared" si="67"/>
        <v>-602618.8200000003</v>
      </c>
      <c r="L751" s="237">
        <v>38.25</v>
      </c>
      <c r="M751" s="54">
        <f t="shared" si="80"/>
        <v>392.15686274509807</v>
      </c>
      <c r="N751" s="54">
        <f t="shared" si="81"/>
        <v>0</v>
      </c>
    </row>
    <row r="752" spans="2:14" s="123" customFormat="1" x14ac:dyDescent="0.25">
      <c r="B752" s="11">
        <v>43365</v>
      </c>
      <c r="C752" s="5" t="s">
        <v>1299</v>
      </c>
      <c r="D752" s="121"/>
      <c r="E752" s="93"/>
      <c r="F752" s="130"/>
      <c r="G752" s="93"/>
      <c r="H752" s="93"/>
      <c r="I752" s="93">
        <v>6000</v>
      </c>
      <c r="J752" s="93"/>
      <c r="K752" s="60">
        <f t="shared" si="67"/>
        <v>-608618.8200000003</v>
      </c>
      <c r="L752" s="237">
        <v>38.25</v>
      </c>
      <c r="M752" s="54">
        <f t="shared" si="80"/>
        <v>156.86274509803923</v>
      </c>
      <c r="N752" s="54">
        <f t="shared" si="81"/>
        <v>0</v>
      </c>
    </row>
    <row r="753" spans="2:14" s="123" customFormat="1" x14ac:dyDescent="0.25">
      <c r="B753" s="11">
        <v>43365</v>
      </c>
      <c r="C753" s="5" t="s">
        <v>1300</v>
      </c>
      <c r="D753" s="121"/>
      <c r="E753" s="93"/>
      <c r="F753" s="130"/>
      <c r="G753" s="93"/>
      <c r="H753" s="93"/>
      <c r="I753" s="93">
        <v>17800</v>
      </c>
      <c r="J753" s="93"/>
      <c r="K753" s="60">
        <f t="shared" si="67"/>
        <v>-626418.8200000003</v>
      </c>
      <c r="L753" s="237">
        <v>38.25</v>
      </c>
      <c r="M753" s="54">
        <f t="shared" si="80"/>
        <v>465.359477124183</v>
      </c>
      <c r="N753" s="54">
        <f t="shared" si="81"/>
        <v>0</v>
      </c>
    </row>
    <row r="754" spans="2:14" s="123" customFormat="1" x14ac:dyDescent="0.25">
      <c r="B754" s="11">
        <v>43365</v>
      </c>
      <c r="C754" s="5" t="s">
        <v>1301</v>
      </c>
      <c r="D754" s="121"/>
      <c r="E754" s="93"/>
      <c r="F754" s="130"/>
      <c r="G754" s="93"/>
      <c r="H754" s="93"/>
      <c r="I754" s="93">
        <v>35000</v>
      </c>
      <c r="J754" s="93"/>
      <c r="K754" s="60">
        <f t="shared" si="67"/>
        <v>-661418.8200000003</v>
      </c>
      <c r="L754" s="237">
        <v>38.25</v>
      </c>
      <c r="M754" s="54">
        <f t="shared" si="80"/>
        <v>915.03267973856214</v>
      </c>
      <c r="N754" s="54">
        <f t="shared" si="81"/>
        <v>0</v>
      </c>
    </row>
    <row r="755" spans="2:14" s="188" customFormat="1" x14ac:dyDescent="0.25">
      <c r="B755" s="11">
        <v>43365</v>
      </c>
      <c r="C755" s="5" t="s">
        <v>1314</v>
      </c>
      <c r="D755" s="118"/>
      <c r="E755" s="60"/>
      <c r="F755" s="80"/>
      <c r="G755" s="80"/>
      <c r="H755" s="80"/>
      <c r="I755" s="80">
        <v>2820</v>
      </c>
      <c r="J755" s="80"/>
      <c r="K755" s="60">
        <f t="shared" si="67"/>
        <v>-664238.8200000003</v>
      </c>
      <c r="L755" s="237">
        <v>38.25</v>
      </c>
      <c r="M755" s="54">
        <f>(G755+H755+I755)/L755</f>
        <v>73.725490196078425</v>
      </c>
      <c r="N755" s="54">
        <f>+J755/L755</f>
        <v>0</v>
      </c>
    </row>
    <row r="756" spans="2:14" s="188" customFormat="1" x14ac:dyDescent="0.25">
      <c r="B756" s="11">
        <v>43365</v>
      </c>
      <c r="C756" s="5" t="s">
        <v>1315</v>
      </c>
      <c r="D756" s="118"/>
      <c r="E756" s="60"/>
      <c r="F756" s="80"/>
      <c r="G756" s="80"/>
      <c r="H756" s="80"/>
      <c r="I756" s="80">
        <v>3900</v>
      </c>
      <c r="J756" s="80"/>
      <c r="K756" s="60">
        <f t="shared" si="67"/>
        <v>-668138.8200000003</v>
      </c>
      <c r="L756" s="237">
        <v>38.25</v>
      </c>
      <c r="M756" s="54">
        <f>(G756+H756+I756)/L756</f>
        <v>101.96078431372548</v>
      </c>
      <c r="N756" s="54">
        <f>+J756/L756</f>
        <v>0</v>
      </c>
    </row>
    <row r="757" spans="2:14" s="188" customFormat="1" x14ac:dyDescent="0.25">
      <c r="B757" s="11">
        <v>43365</v>
      </c>
      <c r="C757" s="5" t="s">
        <v>975</v>
      </c>
      <c r="D757" s="118"/>
      <c r="E757" s="60"/>
      <c r="F757" s="80"/>
      <c r="G757" s="80"/>
      <c r="H757" s="80"/>
      <c r="I757" s="80">
        <v>1200</v>
      </c>
      <c r="J757" s="80"/>
      <c r="K757" s="60">
        <f t="shared" si="67"/>
        <v>-669338.8200000003</v>
      </c>
      <c r="L757" s="237">
        <v>38.25</v>
      </c>
      <c r="M757" s="54">
        <f>(G757+H757+I757)/L757</f>
        <v>31.372549019607842</v>
      </c>
      <c r="N757" s="54">
        <f>+J757/L757</f>
        <v>0</v>
      </c>
    </row>
    <row r="758" spans="2:14" s="188" customFormat="1" x14ac:dyDescent="0.25">
      <c r="B758" s="11">
        <v>43365</v>
      </c>
      <c r="C758" s="5" t="s">
        <v>1295</v>
      </c>
      <c r="D758" s="118"/>
      <c r="E758" s="60"/>
      <c r="F758" s="80"/>
      <c r="G758" s="80"/>
      <c r="H758" s="80"/>
      <c r="I758" s="80">
        <v>8000</v>
      </c>
      <c r="J758" s="80"/>
      <c r="K758" s="60">
        <f t="shared" si="67"/>
        <v>-677338.8200000003</v>
      </c>
      <c r="L758" s="237">
        <v>38.25</v>
      </c>
      <c r="M758" s="54">
        <f>(G758+H758+I758)/L758</f>
        <v>209.15032679738562</v>
      </c>
      <c r="N758" s="54">
        <f>+J758/L758</f>
        <v>0</v>
      </c>
    </row>
    <row r="759" spans="2:14" s="123" customFormat="1" x14ac:dyDescent="0.25">
      <c r="B759" s="11">
        <v>43371</v>
      </c>
      <c r="C759" s="5" t="s">
        <v>1322</v>
      </c>
      <c r="D759" s="121"/>
      <c r="E759" s="93"/>
      <c r="F759" s="130"/>
      <c r="G759" s="93"/>
      <c r="H759" s="93"/>
      <c r="I759" s="93">
        <v>25000</v>
      </c>
      <c r="J759" s="93"/>
      <c r="K759" s="60">
        <f t="shared" si="67"/>
        <v>-702338.8200000003</v>
      </c>
      <c r="L759" s="237">
        <v>39</v>
      </c>
      <c r="M759" s="54">
        <f t="shared" si="80"/>
        <v>641.02564102564099</v>
      </c>
      <c r="N759" s="54">
        <f t="shared" si="81"/>
        <v>0</v>
      </c>
    </row>
    <row r="760" spans="2:14" s="123" customFormat="1" x14ac:dyDescent="0.25">
      <c r="B760" s="11">
        <v>43371</v>
      </c>
      <c r="C760" s="5" t="s">
        <v>1323</v>
      </c>
      <c r="D760" s="121"/>
      <c r="E760" s="93"/>
      <c r="F760" s="130"/>
      <c r="G760" s="93"/>
      <c r="H760" s="93">
        <v>50000</v>
      </c>
      <c r="I760" s="93"/>
      <c r="J760" s="93"/>
      <c r="K760" s="60">
        <f t="shared" si="67"/>
        <v>-752338.8200000003</v>
      </c>
      <c r="L760" s="237">
        <v>39</v>
      </c>
      <c r="M760" s="54">
        <f t="shared" ref="M760:M764" si="82">(G760+H760+I760)/L760</f>
        <v>1282.051282051282</v>
      </c>
      <c r="N760" s="54">
        <f t="shared" ref="N760:N764" si="83">+J760/L760</f>
        <v>0</v>
      </c>
    </row>
    <row r="761" spans="2:14" s="123" customFormat="1" x14ac:dyDescent="0.25">
      <c r="B761" s="11">
        <v>43371</v>
      </c>
      <c r="C761" s="5" t="s">
        <v>1324</v>
      </c>
      <c r="D761" s="121"/>
      <c r="E761" s="93"/>
      <c r="F761" s="130"/>
      <c r="G761" s="93"/>
      <c r="H761" s="93"/>
      <c r="I761" s="93">
        <v>21500</v>
      </c>
      <c r="J761" s="93"/>
      <c r="K761" s="60">
        <f t="shared" ref="K761:K767" si="84">+K760+F761-G761-J761-H761-I761</f>
        <v>-773838.8200000003</v>
      </c>
      <c r="L761" s="237">
        <v>39</v>
      </c>
      <c r="M761" s="54">
        <f t="shared" si="82"/>
        <v>551.28205128205127</v>
      </c>
      <c r="N761" s="54">
        <f t="shared" si="83"/>
        <v>0</v>
      </c>
    </row>
    <row r="762" spans="2:14" s="188" customFormat="1" x14ac:dyDescent="0.25">
      <c r="B762" s="11">
        <v>43371</v>
      </c>
      <c r="C762" s="5" t="s">
        <v>1335</v>
      </c>
      <c r="D762" s="118"/>
      <c r="E762" s="60"/>
      <c r="F762" s="80"/>
      <c r="G762" s="80"/>
      <c r="H762" s="80"/>
      <c r="I762" s="80">
        <v>20000</v>
      </c>
      <c r="J762" s="80"/>
      <c r="K762" s="60">
        <f t="shared" si="84"/>
        <v>-793838.8200000003</v>
      </c>
      <c r="L762" s="237">
        <v>39</v>
      </c>
      <c r="M762" s="54">
        <f>(G762+H762+I762)/L762</f>
        <v>512.82051282051282</v>
      </c>
      <c r="N762" s="54">
        <f>+J762/L762</f>
        <v>0</v>
      </c>
    </row>
    <row r="763" spans="2:14" s="188" customFormat="1" x14ac:dyDescent="0.25">
      <c r="B763" s="11">
        <v>43371</v>
      </c>
      <c r="C763" s="5" t="s">
        <v>1338</v>
      </c>
      <c r="D763" s="118"/>
      <c r="E763" s="60"/>
      <c r="F763" s="80"/>
      <c r="G763" s="80"/>
      <c r="H763" s="80"/>
      <c r="I763" s="80">
        <v>20000</v>
      </c>
      <c r="J763" s="80"/>
      <c r="K763" s="60">
        <f>+Fournier!K82+F763-G763-J763-H763-I763</f>
        <v>1703220</v>
      </c>
      <c r="L763" s="237">
        <v>39</v>
      </c>
      <c r="M763" s="54">
        <f>(G763+H763+I763)/L763</f>
        <v>512.82051282051282</v>
      </c>
      <c r="N763" s="54">
        <f>+J763/L763</f>
        <v>0</v>
      </c>
    </row>
    <row r="764" spans="2:14" s="123" customFormat="1" x14ac:dyDescent="0.25">
      <c r="B764" s="11">
        <v>43379</v>
      </c>
      <c r="C764" s="5" t="s">
        <v>1352</v>
      </c>
      <c r="D764" s="121"/>
      <c r="E764" s="93"/>
      <c r="F764" s="130"/>
      <c r="G764" s="93"/>
      <c r="H764" s="93"/>
      <c r="I764" s="93">
        <v>3800</v>
      </c>
      <c r="J764" s="93"/>
      <c r="K764" s="60">
        <f>+K762+F764-G764-J764-H764-I764</f>
        <v>-797638.8200000003</v>
      </c>
      <c r="L764" s="237">
        <v>38.5</v>
      </c>
      <c r="M764" s="54">
        <f t="shared" si="82"/>
        <v>98.701298701298697</v>
      </c>
      <c r="N764" s="54">
        <f t="shared" si="83"/>
        <v>0</v>
      </c>
    </row>
    <row r="765" spans="2:14" s="123" customFormat="1" x14ac:dyDescent="0.25">
      <c r="B765" s="11">
        <v>43379</v>
      </c>
      <c r="C765" s="5" t="s">
        <v>1353</v>
      </c>
      <c r="D765" s="121"/>
      <c r="E765" s="93"/>
      <c r="F765" s="130"/>
      <c r="G765" s="93"/>
      <c r="H765" s="93"/>
      <c r="I765" s="93">
        <v>11500</v>
      </c>
      <c r="J765" s="93"/>
      <c r="K765" s="60">
        <f t="shared" si="84"/>
        <v>-809138.8200000003</v>
      </c>
      <c r="L765" s="237">
        <v>38.5</v>
      </c>
      <c r="M765" s="54">
        <f t="shared" ref="M765:M772" si="85">(G765+H765+I765)/L765</f>
        <v>298.7012987012987</v>
      </c>
      <c r="N765" s="54">
        <f t="shared" ref="N765:N772" si="86">+J765/L765</f>
        <v>0</v>
      </c>
    </row>
    <row r="766" spans="2:14" s="123" customFormat="1" x14ac:dyDescent="0.25">
      <c r="B766" s="11">
        <v>43379</v>
      </c>
      <c r="C766" s="5" t="s">
        <v>1354</v>
      </c>
      <c r="D766" s="121"/>
      <c r="E766" s="93"/>
      <c r="F766" s="130"/>
      <c r="G766" s="93"/>
      <c r="H766" s="93"/>
      <c r="I766" s="93">
        <v>27350</v>
      </c>
      <c r="J766" s="93"/>
      <c r="K766" s="60">
        <f t="shared" si="84"/>
        <v>-836488.8200000003</v>
      </c>
      <c r="L766" s="237">
        <v>38.5</v>
      </c>
      <c r="M766" s="54">
        <f t="shared" si="85"/>
        <v>710.38961038961043</v>
      </c>
      <c r="N766" s="54">
        <f t="shared" si="86"/>
        <v>0</v>
      </c>
    </row>
    <row r="767" spans="2:14" s="123" customFormat="1" x14ac:dyDescent="0.25">
      <c r="B767" s="11">
        <v>43379</v>
      </c>
      <c r="C767" s="5" t="s">
        <v>1355</v>
      </c>
      <c r="D767" s="121"/>
      <c r="E767" s="93"/>
      <c r="F767" s="130"/>
      <c r="G767" s="93"/>
      <c r="H767" s="93"/>
      <c r="I767" s="93">
        <v>58700</v>
      </c>
      <c r="J767" s="93"/>
      <c r="K767" s="60">
        <f t="shared" si="84"/>
        <v>-895188.8200000003</v>
      </c>
      <c r="L767" s="237">
        <v>38.5</v>
      </c>
      <c r="M767" s="54">
        <f t="shared" si="85"/>
        <v>1524.6753246753246</v>
      </c>
      <c r="N767" s="54">
        <f t="shared" si="86"/>
        <v>0</v>
      </c>
    </row>
    <row r="768" spans="2:14" s="123" customFormat="1" x14ac:dyDescent="0.25">
      <c r="B768" s="11">
        <v>43379</v>
      </c>
      <c r="C768" s="5" t="s">
        <v>1356</v>
      </c>
      <c r="D768" s="121"/>
      <c r="E768" s="93"/>
      <c r="F768" s="130"/>
      <c r="G768" s="93">
        <v>8053</v>
      </c>
      <c r="H768" s="93"/>
      <c r="I768" s="93"/>
      <c r="J768" s="93"/>
      <c r="K768" s="60">
        <f t="shared" si="39"/>
        <v>-903241.8200000003</v>
      </c>
      <c r="L768" s="237">
        <v>38.5</v>
      </c>
      <c r="M768" s="54">
        <f t="shared" si="85"/>
        <v>209.16883116883116</v>
      </c>
      <c r="N768" s="54">
        <f t="shared" si="86"/>
        <v>0</v>
      </c>
    </row>
    <row r="769" spans="2:14" s="123" customFormat="1" x14ac:dyDescent="0.25">
      <c r="B769" s="11">
        <v>43379</v>
      </c>
      <c r="C769" s="5" t="s">
        <v>1357</v>
      </c>
      <c r="D769" s="121"/>
      <c r="E769" s="93"/>
      <c r="F769" s="130"/>
      <c r="G769" s="93"/>
      <c r="H769" s="93"/>
      <c r="I769" s="93">
        <v>31000</v>
      </c>
      <c r="J769" s="93"/>
      <c r="K769" s="60">
        <f t="shared" si="39"/>
        <v>-934241.8200000003</v>
      </c>
      <c r="L769" s="237">
        <v>38.5</v>
      </c>
      <c r="M769" s="54">
        <f t="shared" si="85"/>
        <v>805.19480519480521</v>
      </c>
      <c r="N769" s="54">
        <f t="shared" si="86"/>
        <v>0</v>
      </c>
    </row>
    <row r="770" spans="2:14" s="123" customFormat="1" x14ac:dyDescent="0.25">
      <c r="B770" s="11">
        <v>43379</v>
      </c>
      <c r="C770" s="5" t="s">
        <v>1280</v>
      </c>
      <c r="D770" s="121"/>
      <c r="E770" s="93"/>
      <c r="F770" s="130"/>
      <c r="G770" s="93"/>
      <c r="H770" s="93"/>
      <c r="I770" s="93">
        <v>10000</v>
      </c>
      <c r="J770" s="93"/>
      <c r="K770" s="60">
        <f t="shared" si="39"/>
        <v>-944241.8200000003</v>
      </c>
      <c r="L770" s="237">
        <v>38.5</v>
      </c>
      <c r="M770" s="54">
        <f t="shared" si="85"/>
        <v>259.74025974025972</v>
      </c>
      <c r="N770" s="54">
        <f t="shared" si="86"/>
        <v>0</v>
      </c>
    </row>
    <row r="771" spans="2:14" s="123" customFormat="1" x14ac:dyDescent="0.25">
      <c r="B771" s="11">
        <v>43379</v>
      </c>
      <c r="C771" s="5" t="s">
        <v>1358</v>
      </c>
      <c r="D771" s="121"/>
      <c r="E771" s="93"/>
      <c r="F771" s="130"/>
      <c r="G771" s="93">
        <v>1900</v>
      </c>
      <c r="H771" s="93"/>
      <c r="I771" s="93"/>
      <c r="J771" s="93"/>
      <c r="K771" s="60">
        <f t="shared" si="39"/>
        <v>-946141.8200000003</v>
      </c>
      <c r="L771" s="237">
        <v>38.5</v>
      </c>
      <c r="M771" s="54">
        <f t="shared" si="85"/>
        <v>49.350649350649348</v>
      </c>
      <c r="N771" s="54">
        <f t="shared" si="86"/>
        <v>0</v>
      </c>
    </row>
    <row r="772" spans="2:14" s="123" customFormat="1" x14ac:dyDescent="0.25">
      <c r="B772" s="11">
        <v>43386</v>
      </c>
      <c r="C772" s="5" t="s">
        <v>1361</v>
      </c>
      <c r="D772" s="121"/>
      <c r="E772" s="93"/>
      <c r="F772" s="130"/>
      <c r="G772" s="93">
        <v>13695</v>
      </c>
      <c r="H772" s="93"/>
      <c r="I772" s="93"/>
      <c r="J772" s="93"/>
      <c r="K772" s="60">
        <f t="shared" si="39"/>
        <v>-959836.8200000003</v>
      </c>
      <c r="L772" s="237">
        <v>36.799999999999997</v>
      </c>
      <c r="M772" s="54">
        <f t="shared" si="85"/>
        <v>372.14673913043481</v>
      </c>
      <c r="N772" s="54">
        <f t="shared" si="86"/>
        <v>0</v>
      </c>
    </row>
    <row r="773" spans="2:14" s="123" customFormat="1" x14ac:dyDescent="0.25">
      <c r="B773" s="11">
        <v>43386</v>
      </c>
      <c r="C773" s="5" t="s">
        <v>397</v>
      </c>
      <c r="D773" s="121"/>
      <c r="E773" s="93"/>
      <c r="F773" s="130"/>
      <c r="G773" s="93">
        <v>23131</v>
      </c>
      <c r="H773" s="93"/>
      <c r="I773" s="93"/>
      <c r="J773" s="93"/>
      <c r="K773" s="60">
        <f t="shared" si="39"/>
        <v>-982967.8200000003</v>
      </c>
      <c r="L773" s="237">
        <v>36.799999999999997</v>
      </c>
      <c r="M773" s="54">
        <f t="shared" ref="M773:M780" si="87">(G773+H773+I773)/L773</f>
        <v>628.55978260869574</v>
      </c>
      <c r="N773" s="54">
        <f t="shared" ref="N773:N780" si="88">+J773/L773</f>
        <v>0</v>
      </c>
    </row>
    <row r="774" spans="2:14" s="123" customFormat="1" x14ac:dyDescent="0.25">
      <c r="B774" s="11">
        <v>43386</v>
      </c>
      <c r="C774" s="5" t="s">
        <v>1369</v>
      </c>
      <c r="D774" s="121"/>
      <c r="E774" s="93"/>
      <c r="F774" s="130"/>
      <c r="G774" s="93">
        <v>27000</v>
      </c>
      <c r="H774" s="93"/>
      <c r="I774" s="93"/>
      <c r="J774" s="93"/>
      <c r="K774" s="60">
        <f t="shared" ref="K774:K791" si="89">+K773+F774-G774-J774-H774-I774</f>
        <v>-1009967.8200000003</v>
      </c>
      <c r="L774" s="237">
        <v>36.799999999999997</v>
      </c>
      <c r="M774" s="54">
        <f t="shared" si="87"/>
        <v>733.69565217391312</v>
      </c>
      <c r="N774" s="54">
        <f t="shared" si="88"/>
        <v>0</v>
      </c>
    </row>
    <row r="775" spans="2:14" s="123" customFormat="1" x14ac:dyDescent="0.25">
      <c r="B775" s="11">
        <v>43386</v>
      </c>
      <c r="C775" s="5" t="s">
        <v>1370</v>
      </c>
      <c r="D775" s="121"/>
      <c r="E775" s="93"/>
      <c r="F775" s="130"/>
      <c r="G775" s="93">
        <v>17000</v>
      </c>
      <c r="H775" s="93"/>
      <c r="I775" s="93"/>
      <c r="J775" s="93"/>
      <c r="K775" s="60">
        <f t="shared" si="89"/>
        <v>-1026967.8200000003</v>
      </c>
      <c r="L775" s="237">
        <v>36.799999999999997</v>
      </c>
      <c r="M775" s="54">
        <f t="shared" si="87"/>
        <v>461.95652173913049</v>
      </c>
      <c r="N775" s="54">
        <f t="shared" si="88"/>
        <v>0</v>
      </c>
    </row>
    <row r="776" spans="2:14" s="123" customFormat="1" x14ac:dyDescent="0.25">
      <c r="B776" s="11">
        <v>43386</v>
      </c>
      <c r="C776" s="5" t="s">
        <v>1365</v>
      </c>
      <c r="D776" s="121"/>
      <c r="E776" s="93"/>
      <c r="F776" s="130"/>
      <c r="G776" s="93">
        <v>38390</v>
      </c>
      <c r="H776" s="93"/>
      <c r="I776" s="93"/>
      <c r="J776" s="93"/>
      <c r="K776" s="60">
        <f t="shared" si="89"/>
        <v>-1065357.8200000003</v>
      </c>
      <c r="L776" s="237">
        <v>36.799999999999997</v>
      </c>
      <c r="M776" s="54">
        <f t="shared" si="87"/>
        <v>1043.2065217391305</v>
      </c>
      <c r="N776" s="54">
        <f t="shared" si="88"/>
        <v>0</v>
      </c>
    </row>
    <row r="777" spans="2:14" s="123" customFormat="1" x14ac:dyDescent="0.25">
      <c r="B777" s="11">
        <v>43386</v>
      </c>
      <c r="C777" s="5" t="s">
        <v>1298</v>
      </c>
      <c r="D777" s="121"/>
      <c r="E777" s="93"/>
      <c r="F777" s="130"/>
      <c r="G777" s="93"/>
      <c r="H777" s="93">
        <v>10000</v>
      </c>
      <c r="I777" s="93"/>
      <c r="J777" s="93"/>
      <c r="K777" s="60">
        <f t="shared" si="89"/>
        <v>-1075357.8200000003</v>
      </c>
      <c r="L777" s="237">
        <v>36.799999999999997</v>
      </c>
      <c r="M777" s="54">
        <f t="shared" si="87"/>
        <v>271.73913043478262</v>
      </c>
      <c r="N777" s="54">
        <f t="shared" si="88"/>
        <v>0</v>
      </c>
    </row>
    <row r="778" spans="2:14" s="188" customFormat="1" x14ac:dyDescent="0.25">
      <c r="B778" s="11">
        <v>43386</v>
      </c>
      <c r="C778" s="5" t="s">
        <v>1361</v>
      </c>
      <c r="D778" s="118"/>
      <c r="E778" s="60"/>
      <c r="F778" s="80"/>
      <c r="G778" s="80"/>
      <c r="H778" s="80"/>
      <c r="I778" s="80">
        <v>2500</v>
      </c>
      <c r="J778" s="80"/>
      <c r="K778" s="60">
        <f t="shared" si="89"/>
        <v>-1077857.8200000003</v>
      </c>
      <c r="L778" s="237">
        <v>36.799999999999997</v>
      </c>
      <c r="M778" s="54">
        <f>(G778+H778+I778)/L778</f>
        <v>67.934782608695656</v>
      </c>
      <c r="N778" s="54">
        <f>+J778/L778</f>
        <v>0</v>
      </c>
    </row>
    <row r="779" spans="2:14" s="188" customFormat="1" x14ac:dyDescent="0.25">
      <c r="B779" s="11">
        <v>43386</v>
      </c>
      <c r="C779" s="5" t="s">
        <v>1364</v>
      </c>
      <c r="D779" s="118"/>
      <c r="E779" s="60"/>
      <c r="F779" s="80"/>
      <c r="G779" s="80">
        <v>294</v>
      </c>
      <c r="H779" s="80"/>
      <c r="I779" s="80"/>
      <c r="J779" s="80"/>
      <c r="K779" s="60">
        <f t="shared" si="89"/>
        <v>-1078151.8200000003</v>
      </c>
      <c r="L779" s="237">
        <v>36.799999999999997</v>
      </c>
      <c r="M779" s="54">
        <f>(G779+H779+I779)/L779</f>
        <v>7.9891304347826093</v>
      </c>
      <c r="N779" s="54">
        <f>+J779/L779</f>
        <v>0</v>
      </c>
    </row>
    <row r="780" spans="2:14" s="123" customFormat="1" x14ac:dyDescent="0.25">
      <c r="B780" s="11">
        <v>43393</v>
      </c>
      <c r="C780" s="5" t="s">
        <v>1372</v>
      </c>
      <c r="D780" s="121"/>
      <c r="E780" s="93"/>
      <c r="F780" s="130"/>
      <c r="G780" s="93"/>
      <c r="H780" s="93"/>
      <c r="I780" s="93">
        <v>40000</v>
      </c>
      <c r="J780" s="93"/>
      <c r="K780" s="60">
        <f t="shared" si="89"/>
        <v>-1118151.8200000003</v>
      </c>
      <c r="L780" s="237">
        <v>37.75</v>
      </c>
      <c r="M780" s="54">
        <f t="shared" si="87"/>
        <v>1059.6026490066224</v>
      </c>
      <c r="N780" s="54">
        <f t="shared" si="88"/>
        <v>0</v>
      </c>
    </row>
    <row r="781" spans="2:14" s="123" customFormat="1" x14ac:dyDescent="0.25">
      <c r="B781" s="11">
        <v>43393</v>
      </c>
      <c r="C781" s="5" t="s">
        <v>1373</v>
      </c>
      <c r="D781" s="121"/>
      <c r="E781" s="93"/>
      <c r="F781" s="130"/>
      <c r="G781" s="93"/>
      <c r="H781" s="93"/>
      <c r="I781" s="93">
        <v>16855</v>
      </c>
      <c r="J781" s="93"/>
      <c r="K781" s="60">
        <f t="shared" si="89"/>
        <v>-1135006.8200000003</v>
      </c>
      <c r="L781" s="237">
        <v>37.75</v>
      </c>
      <c r="M781" s="54">
        <f t="shared" ref="M781:M787" si="90">(G781+H781+I781)/L781</f>
        <v>446.49006622516555</v>
      </c>
      <c r="N781" s="54">
        <f t="shared" ref="N781:N787" si="91">+J781/L781</f>
        <v>0</v>
      </c>
    </row>
    <row r="782" spans="2:14" s="123" customFormat="1" x14ac:dyDescent="0.25">
      <c r="B782" s="11">
        <v>43393</v>
      </c>
      <c r="C782" s="5" t="s">
        <v>1374</v>
      </c>
      <c r="D782" s="121"/>
      <c r="E782" s="93"/>
      <c r="F782" s="130"/>
      <c r="G782" s="93"/>
      <c r="H782" s="93"/>
      <c r="I782" s="93">
        <v>25000</v>
      </c>
      <c r="J782" s="93"/>
      <c r="K782" s="60">
        <f t="shared" si="89"/>
        <v>-1160006.8200000003</v>
      </c>
      <c r="L782" s="237">
        <v>37.75</v>
      </c>
      <c r="M782" s="54">
        <f t="shared" si="90"/>
        <v>662.25165562913912</v>
      </c>
      <c r="N782" s="54">
        <f t="shared" si="91"/>
        <v>0</v>
      </c>
    </row>
    <row r="783" spans="2:14" s="123" customFormat="1" x14ac:dyDescent="0.25">
      <c r="B783" s="11">
        <v>43393</v>
      </c>
      <c r="C783" s="5" t="s">
        <v>1259</v>
      </c>
      <c r="D783" s="121"/>
      <c r="E783" s="93"/>
      <c r="F783" s="130"/>
      <c r="G783" s="93"/>
      <c r="H783" s="93"/>
      <c r="I783" s="93">
        <v>22553</v>
      </c>
      <c r="J783" s="93"/>
      <c r="K783" s="60">
        <f t="shared" si="89"/>
        <v>-1182559.8200000003</v>
      </c>
      <c r="L783" s="237">
        <v>37.75</v>
      </c>
      <c r="M783" s="54">
        <f t="shared" si="90"/>
        <v>597.4304635761589</v>
      </c>
      <c r="N783" s="54">
        <f t="shared" si="91"/>
        <v>0</v>
      </c>
    </row>
    <row r="784" spans="2:14" s="123" customFormat="1" x14ac:dyDescent="0.25">
      <c r="B784" s="11">
        <v>43393</v>
      </c>
      <c r="C784" s="5" t="s">
        <v>687</v>
      </c>
      <c r="D784" s="121"/>
      <c r="E784" s="93"/>
      <c r="F784" s="130"/>
      <c r="G784" s="93"/>
      <c r="H784" s="93"/>
      <c r="I784" s="93">
        <v>1900</v>
      </c>
      <c r="J784" s="93"/>
      <c r="K784" s="60">
        <f t="shared" si="89"/>
        <v>-1184459.8200000003</v>
      </c>
      <c r="L784" s="237">
        <v>37.75</v>
      </c>
      <c r="M784" s="54">
        <f t="shared" si="90"/>
        <v>50.331125827814567</v>
      </c>
      <c r="N784" s="54">
        <f t="shared" si="91"/>
        <v>0</v>
      </c>
    </row>
    <row r="785" spans="2:14" s="123" customFormat="1" x14ac:dyDescent="0.25">
      <c r="B785" s="11">
        <v>43393</v>
      </c>
      <c r="C785" s="5" t="s">
        <v>1375</v>
      </c>
      <c r="D785" s="121"/>
      <c r="E785" s="93"/>
      <c r="F785" s="130"/>
      <c r="G785" s="93"/>
      <c r="H785" s="93"/>
      <c r="I785" s="93">
        <v>8500</v>
      </c>
      <c r="J785" s="93"/>
      <c r="K785" s="60">
        <f t="shared" si="89"/>
        <v>-1192959.8200000003</v>
      </c>
      <c r="L785" s="237">
        <v>37.75</v>
      </c>
      <c r="M785" s="54">
        <f t="shared" si="90"/>
        <v>225.16556291390728</v>
      </c>
      <c r="N785" s="54">
        <f t="shared" si="91"/>
        <v>0</v>
      </c>
    </row>
    <row r="786" spans="2:14" s="123" customFormat="1" x14ac:dyDescent="0.25">
      <c r="B786" s="11">
        <v>43393</v>
      </c>
      <c r="C786" s="5" t="s">
        <v>1376</v>
      </c>
      <c r="D786" s="121"/>
      <c r="E786" s="93"/>
      <c r="F786" s="130"/>
      <c r="G786" s="93"/>
      <c r="H786" s="93"/>
      <c r="I786" s="93">
        <v>15600</v>
      </c>
      <c r="J786" s="93"/>
      <c r="K786" s="60">
        <f t="shared" si="89"/>
        <v>-1208559.8200000003</v>
      </c>
      <c r="L786" s="237">
        <v>37.75</v>
      </c>
      <c r="M786" s="54">
        <f t="shared" si="90"/>
        <v>413.2450331125828</v>
      </c>
      <c r="N786" s="54">
        <f t="shared" si="91"/>
        <v>0</v>
      </c>
    </row>
    <row r="787" spans="2:14" s="123" customFormat="1" x14ac:dyDescent="0.25">
      <c r="B787" s="11">
        <v>43401</v>
      </c>
      <c r="C787" s="5" t="s">
        <v>1394</v>
      </c>
      <c r="D787" s="121"/>
      <c r="E787" s="93"/>
      <c r="F787" s="130"/>
      <c r="G787" s="93"/>
      <c r="H787" s="93"/>
      <c r="I787" s="93">
        <v>1146</v>
      </c>
      <c r="J787" s="93"/>
      <c r="K787" s="60">
        <f t="shared" si="89"/>
        <v>-1209705.8200000003</v>
      </c>
      <c r="L787" s="237">
        <v>37.25</v>
      </c>
      <c r="M787" s="54">
        <f t="shared" si="90"/>
        <v>30.765100671140939</v>
      </c>
      <c r="N787" s="54">
        <f t="shared" si="91"/>
        <v>0</v>
      </c>
    </row>
    <row r="788" spans="2:14" s="123" customFormat="1" x14ac:dyDescent="0.25">
      <c r="B788" s="11">
        <v>43401</v>
      </c>
      <c r="C788" s="5" t="s">
        <v>687</v>
      </c>
      <c r="D788" s="121"/>
      <c r="E788" s="93"/>
      <c r="F788" s="130"/>
      <c r="G788" s="93"/>
      <c r="H788" s="93"/>
      <c r="I788" s="93">
        <v>1900</v>
      </c>
      <c r="J788" s="93"/>
      <c r="K788" s="60">
        <f t="shared" si="89"/>
        <v>-1211605.8200000003</v>
      </c>
      <c r="L788" s="237">
        <v>37.25</v>
      </c>
      <c r="M788" s="54">
        <f t="shared" ref="M788:M792" si="92">(G788+H788+I788)/L788</f>
        <v>51.006711409395976</v>
      </c>
      <c r="N788" s="54">
        <f t="shared" ref="N788:N792" si="93">+J788/L788</f>
        <v>0</v>
      </c>
    </row>
    <row r="789" spans="2:14" s="123" customFormat="1" x14ac:dyDescent="0.25">
      <c r="B789" s="11">
        <v>43401</v>
      </c>
      <c r="C789" s="5" t="s">
        <v>1396</v>
      </c>
      <c r="D789" s="121"/>
      <c r="E789" s="93"/>
      <c r="F789" s="130"/>
      <c r="G789" s="93"/>
      <c r="H789" s="93"/>
      <c r="I789" s="93">
        <v>20000</v>
      </c>
      <c r="J789" s="93"/>
      <c r="K789" s="60">
        <f t="shared" si="89"/>
        <v>-1231605.8200000003</v>
      </c>
      <c r="L789" s="237">
        <v>37.25</v>
      </c>
      <c r="M789" s="54">
        <f t="shared" si="92"/>
        <v>536.91275167785238</v>
      </c>
      <c r="N789" s="54">
        <f t="shared" si="93"/>
        <v>0</v>
      </c>
    </row>
    <row r="790" spans="2:14" s="123" customFormat="1" x14ac:dyDescent="0.25">
      <c r="B790" s="11">
        <v>43401</v>
      </c>
      <c r="C790" s="5" t="s">
        <v>1397</v>
      </c>
      <c r="D790" s="121"/>
      <c r="E790" s="93"/>
      <c r="F790" s="130"/>
      <c r="G790" s="93"/>
      <c r="H790" s="93"/>
      <c r="I790" s="93">
        <v>8200</v>
      </c>
      <c r="J790" s="93"/>
      <c r="K790" s="60">
        <f t="shared" si="89"/>
        <v>-1239805.8200000003</v>
      </c>
      <c r="L790" s="237">
        <v>37.25</v>
      </c>
      <c r="M790" s="54">
        <f t="shared" si="92"/>
        <v>220.13422818791946</v>
      </c>
      <c r="N790" s="54">
        <f t="shared" si="93"/>
        <v>0</v>
      </c>
    </row>
    <row r="791" spans="2:14" s="123" customFormat="1" x14ac:dyDescent="0.25">
      <c r="B791" s="11">
        <v>43401</v>
      </c>
      <c r="C791" s="5" t="s">
        <v>1398</v>
      </c>
      <c r="D791" s="121"/>
      <c r="E791" s="93"/>
      <c r="F791" s="130"/>
      <c r="G791" s="93"/>
      <c r="H791" s="93"/>
      <c r="I791" s="93">
        <v>10000</v>
      </c>
      <c r="J791" s="93"/>
      <c r="K791" s="60">
        <f t="shared" si="89"/>
        <v>-1249805.8200000003</v>
      </c>
      <c r="L791" s="237">
        <v>37.25</v>
      </c>
      <c r="M791" s="54">
        <f t="shared" si="92"/>
        <v>268.45637583892619</v>
      </c>
      <c r="N791" s="54">
        <f t="shared" si="93"/>
        <v>0</v>
      </c>
    </row>
    <row r="792" spans="2:14" s="123" customFormat="1" x14ac:dyDescent="0.25">
      <c r="B792" s="11">
        <v>43401</v>
      </c>
      <c r="C792" s="5" t="s">
        <v>1399</v>
      </c>
      <c r="D792" s="121"/>
      <c r="E792" s="93"/>
      <c r="F792" s="130"/>
      <c r="G792" s="93"/>
      <c r="H792" s="93"/>
      <c r="I792" s="93">
        <v>18000</v>
      </c>
      <c r="J792" s="93"/>
      <c r="K792" s="60">
        <f t="shared" si="39"/>
        <v>-1267805.8200000003</v>
      </c>
      <c r="L792" s="237">
        <v>37.25</v>
      </c>
      <c r="M792" s="54">
        <f t="shared" si="92"/>
        <v>483.22147651006713</v>
      </c>
      <c r="N792" s="54">
        <f t="shared" si="93"/>
        <v>0</v>
      </c>
    </row>
    <row r="793" spans="2:14" s="123" customFormat="1" x14ac:dyDescent="0.25">
      <c r="B793" s="11">
        <v>43399</v>
      </c>
      <c r="C793" s="5" t="s">
        <v>1408</v>
      </c>
      <c r="D793" s="121"/>
      <c r="E793" s="93"/>
      <c r="F793" s="130"/>
      <c r="G793" s="93"/>
      <c r="H793" s="93"/>
      <c r="I793" s="93"/>
      <c r="J793" s="93">
        <v>5670</v>
      </c>
      <c r="K793" s="60">
        <f t="shared" si="39"/>
        <v>-1273475.8200000003</v>
      </c>
      <c r="L793" s="237">
        <v>37.25</v>
      </c>
      <c r="M793" s="54">
        <f t="shared" ref="M793:M794" si="94">(G793+H793+I793)/L793</f>
        <v>0</v>
      </c>
      <c r="N793" s="54">
        <f t="shared" ref="N793:N794" si="95">+J793/L793</f>
        <v>152.21476510067114</v>
      </c>
    </row>
    <row r="794" spans="2:14" s="123" customFormat="1" x14ac:dyDescent="0.25">
      <c r="B794" s="11">
        <v>43399</v>
      </c>
      <c r="C794" s="5" t="s">
        <v>1425</v>
      </c>
      <c r="D794" s="121"/>
      <c r="E794" s="93"/>
      <c r="F794" s="130"/>
      <c r="G794" s="93"/>
      <c r="H794" s="93"/>
      <c r="I794" s="93"/>
      <c r="J794" s="93">
        <v>7000</v>
      </c>
      <c r="K794" s="60">
        <f t="shared" si="39"/>
        <v>-1280475.8200000003</v>
      </c>
      <c r="L794" s="237">
        <v>37.25</v>
      </c>
      <c r="M794" s="54">
        <f t="shared" si="94"/>
        <v>0</v>
      </c>
      <c r="N794" s="54">
        <f t="shared" si="95"/>
        <v>187.91946308724832</v>
      </c>
    </row>
    <row r="795" spans="2:14" s="123" customFormat="1" x14ac:dyDescent="0.25">
      <c r="B795" s="11">
        <v>43399</v>
      </c>
      <c r="C795" s="5" t="s">
        <v>1415</v>
      </c>
      <c r="D795" s="121"/>
      <c r="E795" s="93"/>
      <c r="F795" s="130"/>
      <c r="G795" s="93"/>
      <c r="H795" s="93"/>
      <c r="I795" s="93"/>
      <c r="J795" s="93">
        <v>5000</v>
      </c>
      <c r="K795" s="60">
        <f t="shared" si="39"/>
        <v>-1285475.8200000003</v>
      </c>
      <c r="L795" s="237">
        <v>37.25</v>
      </c>
      <c r="M795" s="54">
        <f t="shared" ref="M795" si="96">(G795+H795+I795)/L795</f>
        <v>0</v>
      </c>
      <c r="N795" s="54">
        <f t="shared" ref="N795" si="97">+J795/L795</f>
        <v>134.2281879194631</v>
      </c>
    </row>
    <row r="796" spans="2:14" s="123" customFormat="1" x14ac:dyDescent="0.25">
      <c r="B796" s="11">
        <v>43406</v>
      </c>
      <c r="C796" s="5" t="s">
        <v>1419</v>
      </c>
      <c r="D796" s="121"/>
      <c r="E796" s="93"/>
      <c r="F796" s="130"/>
      <c r="G796" s="93"/>
      <c r="H796" s="93"/>
      <c r="I796" s="93">
        <f>1022*34.25</f>
        <v>35003.5</v>
      </c>
      <c r="J796" s="93"/>
      <c r="K796" s="60">
        <f t="shared" si="39"/>
        <v>-1320479.3200000003</v>
      </c>
      <c r="L796" s="237">
        <v>34.25</v>
      </c>
      <c r="M796" s="54">
        <f t="shared" ref="M796" si="98">(G796+H796+I796)/L796</f>
        <v>1022</v>
      </c>
      <c r="N796" s="54">
        <f t="shared" ref="N796" si="99">+J796/L796</f>
        <v>0</v>
      </c>
    </row>
    <row r="797" spans="2:14" s="123" customFormat="1" x14ac:dyDescent="0.25">
      <c r="B797" s="11">
        <v>43406</v>
      </c>
      <c r="C797" s="5" t="s">
        <v>1420</v>
      </c>
      <c r="D797" s="121"/>
      <c r="E797" s="93"/>
      <c r="F797" s="130"/>
      <c r="G797" s="93"/>
      <c r="H797" s="93"/>
      <c r="I797" s="93">
        <v>18000</v>
      </c>
      <c r="J797" s="93"/>
      <c r="K797" s="60">
        <f t="shared" si="39"/>
        <v>-1338479.3200000003</v>
      </c>
      <c r="L797" s="237">
        <v>34.25</v>
      </c>
      <c r="M797" s="54">
        <f t="shared" ref="M797:M807" si="100">(G797+H797+I797)/L797</f>
        <v>525.54744525547449</v>
      </c>
      <c r="N797" s="54">
        <f t="shared" ref="N797:N807" si="101">+J797/L797</f>
        <v>0</v>
      </c>
    </row>
    <row r="798" spans="2:14" s="123" customFormat="1" x14ac:dyDescent="0.25">
      <c r="B798" s="11">
        <v>43406</v>
      </c>
      <c r="C798" s="5" t="s">
        <v>1421</v>
      </c>
      <c r="D798" s="121"/>
      <c r="E798" s="93"/>
      <c r="F798" s="130"/>
      <c r="G798" s="93"/>
      <c r="H798" s="93"/>
      <c r="I798" s="93">
        <v>3000</v>
      </c>
      <c r="J798" s="93"/>
      <c r="K798" s="60">
        <f t="shared" si="39"/>
        <v>-1341479.3200000003</v>
      </c>
      <c r="L798" s="237">
        <v>34.25</v>
      </c>
      <c r="M798" s="54">
        <f t="shared" si="100"/>
        <v>87.591240875912405</v>
      </c>
      <c r="N798" s="54">
        <f t="shared" si="101"/>
        <v>0</v>
      </c>
    </row>
    <row r="799" spans="2:14" s="123" customFormat="1" x14ac:dyDescent="0.25">
      <c r="B799" s="11">
        <v>43406</v>
      </c>
      <c r="C799" s="5" t="s">
        <v>1422</v>
      </c>
      <c r="D799" s="121"/>
      <c r="E799" s="93"/>
      <c r="F799" s="130"/>
      <c r="G799" s="93"/>
      <c r="H799" s="93"/>
      <c r="I799" s="93">
        <v>2500</v>
      </c>
      <c r="J799" s="93"/>
      <c r="K799" s="60">
        <f t="shared" si="39"/>
        <v>-1343979.3200000003</v>
      </c>
      <c r="L799" s="237">
        <v>34.25</v>
      </c>
      <c r="M799" s="54">
        <f t="shared" si="100"/>
        <v>72.992700729927009</v>
      </c>
      <c r="N799" s="54">
        <f t="shared" si="101"/>
        <v>0</v>
      </c>
    </row>
    <row r="800" spans="2:14" s="123" customFormat="1" x14ac:dyDescent="0.25">
      <c r="B800" s="11">
        <v>43406</v>
      </c>
      <c r="C800" s="5" t="s">
        <v>1423</v>
      </c>
      <c r="D800" s="121"/>
      <c r="E800" s="93"/>
      <c r="F800" s="130"/>
      <c r="G800" s="93"/>
      <c r="H800" s="93"/>
      <c r="I800" s="93">
        <v>6600</v>
      </c>
      <c r="J800" s="93"/>
      <c r="K800" s="60">
        <f t="shared" si="39"/>
        <v>-1350579.3200000003</v>
      </c>
      <c r="L800" s="237">
        <v>34.25</v>
      </c>
      <c r="M800" s="54">
        <f t="shared" si="100"/>
        <v>192.7007299270073</v>
      </c>
      <c r="N800" s="54">
        <f t="shared" si="101"/>
        <v>0</v>
      </c>
    </row>
    <row r="801" spans="2:14" s="123" customFormat="1" x14ac:dyDescent="0.25">
      <c r="B801" s="11">
        <v>43406</v>
      </c>
      <c r="C801" s="5" t="s">
        <v>1396</v>
      </c>
      <c r="D801" s="121"/>
      <c r="E801" s="93"/>
      <c r="F801" s="130"/>
      <c r="G801" s="93"/>
      <c r="H801" s="93"/>
      <c r="I801" s="93">
        <v>20000</v>
      </c>
      <c r="J801" s="93"/>
      <c r="K801" s="60">
        <f t="shared" si="39"/>
        <v>-1370579.3200000003</v>
      </c>
      <c r="L801" s="237">
        <v>34.25</v>
      </c>
      <c r="M801" s="54">
        <f t="shared" si="100"/>
        <v>583.94160583941607</v>
      </c>
      <c r="N801" s="54">
        <f t="shared" si="101"/>
        <v>0</v>
      </c>
    </row>
    <row r="802" spans="2:14" s="123" customFormat="1" x14ac:dyDescent="0.25">
      <c r="B802" s="11">
        <v>43406</v>
      </c>
      <c r="C802" s="5" t="s">
        <v>1424</v>
      </c>
      <c r="D802" s="121"/>
      <c r="E802" s="93"/>
      <c r="F802" s="130"/>
      <c r="G802" s="93"/>
      <c r="H802" s="93"/>
      <c r="I802" s="93">
        <v>4500</v>
      </c>
      <c r="J802" s="93"/>
      <c r="K802" s="60">
        <f t="shared" si="39"/>
        <v>-1375079.3200000003</v>
      </c>
      <c r="L802" s="237">
        <v>34.25</v>
      </c>
      <c r="M802" s="54">
        <f t="shared" si="100"/>
        <v>131.38686131386862</v>
      </c>
      <c r="N802" s="54">
        <f t="shared" si="101"/>
        <v>0</v>
      </c>
    </row>
    <row r="803" spans="2:14" s="123" customFormat="1" x14ac:dyDescent="0.25">
      <c r="B803" s="11">
        <v>43406</v>
      </c>
      <c r="C803" s="5" t="s">
        <v>1426</v>
      </c>
      <c r="D803" s="121"/>
      <c r="E803" s="93"/>
      <c r="F803" s="130"/>
      <c r="G803" s="93"/>
      <c r="H803" s="93"/>
      <c r="I803" s="93"/>
      <c r="J803" s="93">
        <v>7000</v>
      </c>
      <c r="K803" s="60">
        <f t="shared" si="39"/>
        <v>-1382079.3200000003</v>
      </c>
      <c r="L803" s="237">
        <v>34.25</v>
      </c>
      <c r="M803" s="54">
        <f t="shared" si="100"/>
        <v>0</v>
      </c>
      <c r="N803" s="54">
        <f t="shared" si="101"/>
        <v>204.37956204379563</v>
      </c>
    </row>
    <row r="804" spans="2:14" s="123" customFormat="1" x14ac:dyDescent="0.25">
      <c r="B804" s="11">
        <v>43406</v>
      </c>
      <c r="C804" s="5" t="s">
        <v>1427</v>
      </c>
      <c r="D804" s="121"/>
      <c r="E804" s="93"/>
      <c r="F804" s="130"/>
      <c r="G804" s="93"/>
      <c r="H804" s="93"/>
      <c r="I804" s="93"/>
      <c r="J804" s="93">
        <v>4400</v>
      </c>
      <c r="K804" s="60">
        <f t="shared" si="39"/>
        <v>-1386479.3200000003</v>
      </c>
      <c r="L804" s="237">
        <v>34.25</v>
      </c>
      <c r="M804" s="54">
        <f t="shared" si="100"/>
        <v>0</v>
      </c>
      <c r="N804" s="54">
        <f t="shared" si="101"/>
        <v>128.46715328467153</v>
      </c>
    </row>
    <row r="805" spans="2:14" s="123" customFormat="1" x14ac:dyDescent="0.25">
      <c r="B805" s="11">
        <v>43406</v>
      </c>
      <c r="C805" s="5" t="s">
        <v>1356</v>
      </c>
      <c r="D805" s="121"/>
      <c r="E805" s="93"/>
      <c r="F805" s="130"/>
      <c r="G805" s="93">
        <v>5000</v>
      </c>
      <c r="H805" s="93"/>
      <c r="I805" s="93"/>
      <c r="J805" s="93"/>
      <c r="K805" s="60">
        <f t="shared" si="39"/>
        <v>-1391479.3200000003</v>
      </c>
      <c r="L805" s="237">
        <v>34.25</v>
      </c>
      <c r="M805" s="54">
        <f t="shared" si="100"/>
        <v>145.98540145985402</v>
      </c>
      <c r="N805" s="54">
        <f t="shared" si="101"/>
        <v>0</v>
      </c>
    </row>
    <row r="806" spans="2:14" s="123" customFormat="1" x14ac:dyDescent="0.25">
      <c r="B806" s="11">
        <v>43406</v>
      </c>
      <c r="C806" s="5" t="s">
        <v>1437</v>
      </c>
      <c r="D806" s="121"/>
      <c r="E806" s="93"/>
      <c r="F806" s="130"/>
      <c r="G806" s="93"/>
      <c r="H806" s="93"/>
      <c r="I806" s="93">
        <v>1756</v>
      </c>
      <c r="J806" s="93"/>
      <c r="K806" s="60">
        <f t="shared" si="39"/>
        <v>-1393235.3200000003</v>
      </c>
      <c r="L806" s="237">
        <v>34.25</v>
      </c>
      <c r="M806" s="54">
        <f t="shared" si="100"/>
        <v>51.270072992700733</v>
      </c>
      <c r="N806" s="54">
        <f t="shared" si="101"/>
        <v>0</v>
      </c>
    </row>
    <row r="807" spans="2:14" s="123" customFormat="1" x14ac:dyDescent="0.25">
      <c r="B807" s="11">
        <v>43413</v>
      </c>
      <c r="C807" s="5" t="s">
        <v>1442</v>
      </c>
      <c r="D807" s="121"/>
      <c r="E807" s="93"/>
      <c r="F807" s="130"/>
      <c r="G807" s="93"/>
      <c r="H807" s="93"/>
      <c r="I807" s="93">
        <v>27000</v>
      </c>
      <c r="J807" s="93"/>
      <c r="K807" s="60">
        <f t="shared" si="39"/>
        <v>-1420235.3200000003</v>
      </c>
      <c r="L807" s="237">
        <v>34.5</v>
      </c>
      <c r="M807" s="54">
        <f t="shared" si="100"/>
        <v>782.60869565217388</v>
      </c>
      <c r="N807" s="54">
        <f t="shared" si="101"/>
        <v>0</v>
      </c>
    </row>
    <row r="808" spans="2:14" s="123" customFormat="1" x14ac:dyDescent="0.25">
      <c r="B808" s="11">
        <v>43413</v>
      </c>
      <c r="C808" s="5" t="s">
        <v>1443</v>
      </c>
      <c r="D808" s="121"/>
      <c r="E808" s="93"/>
      <c r="F808" s="130"/>
      <c r="G808" s="93"/>
      <c r="H808" s="93"/>
      <c r="I808" s="93">
        <v>46375</v>
      </c>
      <c r="J808" s="93"/>
      <c r="K808" s="60">
        <f t="shared" si="39"/>
        <v>-1466610.3200000003</v>
      </c>
      <c r="L808" s="237">
        <v>34.5</v>
      </c>
      <c r="M808" s="54">
        <f t="shared" ref="M808:M815" si="102">(G808+H808+I808)/L808</f>
        <v>1344.2028985507247</v>
      </c>
      <c r="N808" s="54">
        <f t="shared" ref="N808:N815" si="103">+J808/L808</f>
        <v>0</v>
      </c>
    </row>
    <row r="809" spans="2:14" s="123" customFormat="1" x14ac:dyDescent="0.25">
      <c r="B809" s="11">
        <v>43413</v>
      </c>
      <c r="C809" s="5" t="s">
        <v>1444</v>
      </c>
      <c r="D809" s="121"/>
      <c r="E809" s="93"/>
      <c r="F809" s="130"/>
      <c r="G809" s="93"/>
      <c r="H809" s="93"/>
      <c r="I809" s="93">
        <v>12000</v>
      </c>
      <c r="J809" s="93"/>
      <c r="K809" s="60">
        <f t="shared" si="39"/>
        <v>-1478610.3200000003</v>
      </c>
      <c r="L809" s="237">
        <v>34.5</v>
      </c>
      <c r="M809" s="54">
        <f t="shared" si="102"/>
        <v>347.82608695652175</v>
      </c>
      <c r="N809" s="54">
        <f t="shared" si="103"/>
        <v>0</v>
      </c>
    </row>
    <row r="810" spans="2:14" s="123" customFormat="1" x14ac:dyDescent="0.25">
      <c r="B810" s="11">
        <v>43413</v>
      </c>
      <c r="C810" s="5" t="s">
        <v>1445</v>
      </c>
      <c r="D810" s="121"/>
      <c r="E810" s="93"/>
      <c r="F810" s="130"/>
      <c r="G810" s="93"/>
      <c r="H810" s="93"/>
      <c r="I810" s="93">
        <v>15000</v>
      </c>
      <c r="J810" s="93"/>
      <c r="K810" s="60">
        <f t="shared" si="39"/>
        <v>-1493610.3200000003</v>
      </c>
      <c r="L810" s="237">
        <v>34.5</v>
      </c>
      <c r="M810" s="54">
        <f t="shared" si="102"/>
        <v>434.78260869565219</v>
      </c>
      <c r="N810" s="54">
        <f t="shared" si="103"/>
        <v>0</v>
      </c>
    </row>
    <row r="811" spans="2:14" s="123" customFormat="1" x14ac:dyDescent="0.25">
      <c r="B811" s="11">
        <v>43413</v>
      </c>
      <c r="C811" s="5" t="s">
        <v>1446</v>
      </c>
      <c r="D811" s="121"/>
      <c r="E811" s="93"/>
      <c r="F811" s="130"/>
      <c r="G811" s="93"/>
      <c r="H811" s="93"/>
      <c r="I811" s="93">
        <v>2862</v>
      </c>
      <c r="J811" s="93"/>
      <c r="K811" s="60">
        <f t="shared" si="39"/>
        <v>-1496472.3200000003</v>
      </c>
      <c r="L811" s="237">
        <v>34.5</v>
      </c>
      <c r="M811" s="54">
        <f t="shared" si="102"/>
        <v>82.956521739130437</v>
      </c>
      <c r="N811" s="54">
        <f t="shared" si="103"/>
        <v>0</v>
      </c>
    </row>
    <row r="812" spans="2:14" s="123" customFormat="1" x14ac:dyDescent="0.25">
      <c r="B812" s="11">
        <v>43413</v>
      </c>
      <c r="C812" s="5" t="s">
        <v>1447</v>
      </c>
      <c r="D812" s="121"/>
      <c r="E812" s="93"/>
      <c r="F812" s="130"/>
      <c r="G812" s="93"/>
      <c r="H812" s="93"/>
      <c r="I812" s="93">
        <v>26400</v>
      </c>
      <c r="J812" s="93"/>
      <c r="K812" s="60">
        <f t="shared" si="39"/>
        <v>-1522872.3200000003</v>
      </c>
      <c r="L812" s="237">
        <v>34.5</v>
      </c>
      <c r="M812" s="54">
        <f t="shared" si="102"/>
        <v>765.21739130434787</v>
      </c>
      <c r="N812" s="54">
        <f t="shared" si="103"/>
        <v>0</v>
      </c>
    </row>
    <row r="813" spans="2:14" s="123" customFormat="1" x14ac:dyDescent="0.25">
      <c r="B813" s="11">
        <v>43413</v>
      </c>
      <c r="C813" s="5" t="s">
        <v>1396</v>
      </c>
      <c r="D813" s="121"/>
      <c r="E813" s="93"/>
      <c r="F813" s="130"/>
      <c r="G813" s="93"/>
      <c r="H813" s="93"/>
      <c r="I813" s="93">
        <v>30000</v>
      </c>
      <c r="J813" s="93"/>
      <c r="K813" s="60">
        <f t="shared" si="39"/>
        <v>-1552872.3200000003</v>
      </c>
      <c r="L813" s="237">
        <v>34.5</v>
      </c>
      <c r="M813" s="54">
        <f t="shared" si="102"/>
        <v>869.56521739130437</v>
      </c>
      <c r="N813" s="54">
        <f t="shared" si="103"/>
        <v>0</v>
      </c>
    </row>
    <row r="814" spans="2:14" s="123" customFormat="1" x14ac:dyDescent="0.25">
      <c r="B814" s="11">
        <v>43413</v>
      </c>
      <c r="C814" s="5" t="s">
        <v>1448</v>
      </c>
      <c r="D814" s="121"/>
      <c r="E814" s="93"/>
      <c r="F814" s="130"/>
      <c r="G814" s="93"/>
      <c r="H814" s="93"/>
      <c r="I814" s="93">
        <v>10000</v>
      </c>
      <c r="J814" s="93"/>
      <c r="K814" s="60">
        <f t="shared" si="39"/>
        <v>-1562872.3200000003</v>
      </c>
      <c r="L814" s="237">
        <v>34.5</v>
      </c>
      <c r="M814" s="54">
        <f t="shared" si="102"/>
        <v>289.85507246376812</v>
      </c>
      <c r="N814" s="54">
        <f t="shared" si="103"/>
        <v>0</v>
      </c>
    </row>
    <row r="815" spans="2:14" s="123" customFormat="1" x14ac:dyDescent="0.25">
      <c r="B815" s="11">
        <v>43413</v>
      </c>
      <c r="C815" s="5" t="s">
        <v>1449</v>
      </c>
      <c r="D815" s="121"/>
      <c r="E815" s="93"/>
      <c r="F815" s="130"/>
      <c r="G815" s="93"/>
      <c r="H815" s="93"/>
      <c r="I815" s="93">
        <v>8200</v>
      </c>
      <c r="J815" s="93"/>
      <c r="K815" s="60">
        <f t="shared" si="39"/>
        <v>-1571072.3200000003</v>
      </c>
      <c r="L815" s="237">
        <v>34.5</v>
      </c>
      <c r="M815" s="54">
        <f t="shared" si="102"/>
        <v>237.68115942028984</v>
      </c>
      <c r="N815" s="54">
        <f t="shared" si="103"/>
        <v>0</v>
      </c>
    </row>
    <row r="816" spans="2:14" s="123" customFormat="1" x14ac:dyDescent="0.25">
      <c r="B816" s="11">
        <v>43413</v>
      </c>
      <c r="C816" s="5" t="s">
        <v>1467</v>
      </c>
      <c r="D816" s="121"/>
      <c r="E816" s="93"/>
      <c r="F816" s="130"/>
      <c r="G816" s="93"/>
      <c r="H816" s="93"/>
      <c r="I816" s="93">
        <v>13220</v>
      </c>
      <c r="J816" s="93"/>
      <c r="K816" s="60">
        <f t="shared" si="39"/>
        <v>-1584292.3200000003</v>
      </c>
      <c r="L816" s="237">
        <v>34.5</v>
      </c>
      <c r="M816" s="54">
        <f t="shared" ref="M816:M817" si="104">(G816+H816+I816)/L816</f>
        <v>383.18840579710144</v>
      </c>
      <c r="N816" s="54">
        <f t="shared" ref="N816:N817" si="105">+J816/L816</f>
        <v>0</v>
      </c>
    </row>
    <row r="817" spans="2:14" s="123" customFormat="1" x14ac:dyDescent="0.25">
      <c r="B817" s="11">
        <v>43426</v>
      </c>
      <c r="C817" s="5" t="s">
        <v>1471</v>
      </c>
      <c r="D817" s="121">
        <v>26606</v>
      </c>
      <c r="E817" s="93">
        <v>36.409999999999997</v>
      </c>
      <c r="F817" s="130">
        <v>968726</v>
      </c>
      <c r="G817" s="93"/>
      <c r="H817" s="93"/>
      <c r="I817" s="93"/>
      <c r="J817" s="93"/>
      <c r="K817" s="60">
        <f t="shared" si="39"/>
        <v>-615566.3200000003</v>
      </c>
      <c r="L817" s="237">
        <v>37.409999999999997</v>
      </c>
      <c r="M817" s="54">
        <f t="shared" si="104"/>
        <v>0</v>
      </c>
      <c r="N817" s="54">
        <f t="shared" si="105"/>
        <v>0</v>
      </c>
    </row>
    <row r="818" spans="2:14" s="123" customFormat="1" x14ac:dyDescent="0.25">
      <c r="B818" s="11">
        <v>43426</v>
      </c>
      <c r="C818" s="5" t="s">
        <v>1473</v>
      </c>
      <c r="D818" s="121"/>
      <c r="E818" s="93"/>
      <c r="F818" s="130"/>
      <c r="G818" s="93"/>
      <c r="H818" s="93"/>
      <c r="I818" s="93">
        <v>16000</v>
      </c>
      <c r="J818" s="93"/>
      <c r="K818" s="60">
        <f t="shared" si="39"/>
        <v>-631566.3200000003</v>
      </c>
      <c r="L818" s="237">
        <v>37.409999999999997</v>
      </c>
      <c r="M818" s="54">
        <f t="shared" ref="M818:M828" si="106">(G818+H818+I818)/L818</f>
        <v>427.69313017909656</v>
      </c>
      <c r="N818" s="54">
        <f t="shared" ref="N818:N828" si="107">+J818/L818</f>
        <v>0</v>
      </c>
    </row>
    <row r="819" spans="2:14" s="123" customFormat="1" x14ac:dyDescent="0.25">
      <c r="B819" s="11">
        <v>43426</v>
      </c>
      <c r="C819" s="5" t="s">
        <v>1474</v>
      </c>
      <c r="D819" s="121"/>
      <c r="E819" s="93"/>
      <c r="F819" s="130"/>
      <c r="G819" s="93"/>
      <c r="H819" s="93"/>
      <c r="I819" s="93">
        <v>2000</v>
      </c>
      <c r="J819" s="93"/>
      <c r="K819" s="60">
        <f t="shared" si="39"/>
        <v>-633566.3200000003</v>
      </c>
      <c r="L819" s="237">
        <v>37.409999999999997</v>
      </c>
      <c r="M819" s="54">
        <f t="shared" si="106"/>
        <v>53.46164127238707</v>
      </c>
      <c r="N819" s="54">
        <f t="shared" si="107"/>
        <v>0</v>
      </c>
    </row>
    <row r="820" spans="2:14" s="123" customFormat="1" x14ac:dyDescent="0.25">
      <c r="B820" s="11">
        <v>43426</v>
      </c>
      <c r="C820" s="5" t="s">
        <v>1475</v>
      </c>
      <c r="D820" s="121"/>
      <c r="E820" s="93"/>
      <c r="F820" s="130"/>
      <c r="G820" s="93"/>
      <c r="H820" s="93"/>
      <c r="I820" s="93">
        <v>3000</v>
      </c>
      <c r="J820" s="93"/>
      <c r="K820" s="60">
        <f t="shared" si="39"/>
        <v>-636566.3200000003</v>
      </c>
      <c r="L820" s="237">
        <v>37.409999999999997</v>
      </c>
      <c r="M820" s="54">
        <f t="shared" si="106"/>
        <v>80.192461908580597</v>
      </c>
      <c r="N820" s="54">
        <f t="shared" si="107"/>
        <v>0</v>
      </c>
    </row>
    <row r="821" spans="2:14" s="123" customFormat="1" x14ac:dyDescent="0.25">
      <c r="B821" s="11">
        <v>43426</v>
      </c>
      <c r="C821" s="5" t="s">
        <v>1476</v>
      </c>
      <c r="D821" s="121"/>
      <c r="E821" s="93"/>
      <c r="F821" s="130"/>
      <c r="G821" s="93"/>
      <c r="H821" s="93"/>
      <c r="I821" s="93">
        <v>15000</v>
      </c>
      <c r="J821" s="93"/>
      <c r="K821" s="60">
        <f t="shared" si="39"/>
        <v>-651566.3200000003</v>
      </c>
      <c r="L821" s="237">
        <v>37.409999999999997</v>
      </c>
      <c r="M821" s="54">
        <f t="shared" si="106"/>
        <v>400.96230954290303</v>
      </c>
      <c r="N821" s="54">
        <f t="shared" si="107"/>
        <v>0</v>
      </c>
    </row>
    <row r="822" spans="2:14" s="123" customFormat="1" x14ac:dyDescent="0.25">
      <c r="B822" s="11">
        <v>43426</v>
      </c>
      <c r="C822" s="5" t="s">
        <v>1477</v>
      </c>
      <c r="D822" s="121"/>
      <c r="E822" s="93"/>
      <c r="F822" s="130"/>
      <c r="G822" s="93"/>
      <c r="H822" s="93"/>
      <c r="I822" s="93">
        <v>12000</v>
      </c>
      <c r="J822" s="93"/>
      <c r="K822" s="60">
        <f t="shared" si="39"/>
        <v>-663566.3200000003</v>
      </c>
      <c r="L822" s="237">
        <v>37.409999999999997</v>
      </c>
      <c r="M822" s="54">
        <f t="shared" si="106"/>
        <v>320.76984763432239</v>
      </c>
      <c r="N822" s="54">
        <f t="shared" si="107"/>
        <v>0</v>
      </c>
    </row>
    <row r="823" spans="2:14" s="123" customFormat="1" x14ac:dyDescent="0.25">
      <c r="B823" s="11">
        <v>43426</v>
      </c>
      <c r="C823" s="5" t="s">
        <v>1478</v>
      </c>
      <c r="D823" s="121"/>
      <c r="E823" s="93"/>
      <c r="F823" s="130"/>
      <c r="G823" s="93"/>
      <c r="H823" s="93"/>
      <c r="I823" s="93">
        <v>8500</v>
      </c>
      <c r="J823" s="93"/>
      <c r="K823" s="60">
        <f t="shared" si="39"/>
        <v>-672066.3200000003</v>
      </c>
      <c r="L823" s="237">
        <v>37.409999999999997</v>
      </c>
      <c r="M823" s="54">
        <f t="shared" si="106"/>
        <v>227.21197540764504</v>
      </c>
      <c r="N823" s="54">
        <f t="shared" si="107"/>
        <v>0</v>
      </c>
    </row>
    <row r="824" spans="2:14" s="123" customFormat="1" x14ac:dyDescent="0.25">
      <c r="B824" s="11">
        <v>43426</v>
      </c>
      <c r="C824" s="5" t="s">
        <v>1479</v>
      </c>
      <c r="D824" s="121"/>
      <c r="E824" s="93"/>
      <c r="F824" s="130"/>
      <c r="G824" s="93"/>
      <c r="H824" s="93"/>
      <c r="I824" s="93">
        <v>5000</v>
      </c>
      <c r="J824" s="93"/>
      <c r="K824" s="60">
        <f t="shared" si="39"/>
        <v>-677066.3200000003</v>
      </c>
      <c r="L824" s="237">
        <v>37.409999999999997</v>
      </c>
      <c r="M824" s="54">
        <f t="shared" si="106"/>
        <v>133.65410318096767</v>
      </c>
      <c r="N824" s="54">
        <f t="shared" si="107"/>
        <v>0</v>
      </c>
    </row>
    <row r="825" spans="2:14" s="123" customFormat="1" x14ac:dyDescent="0.25">
      <c r="B825" s="11">
        <v>43426</v>
      </c>
      <c r="C825" s="5" t="s">
        <v>1480</v>
      </c>
      <c r="D825" s="121"/>
      <c r="E825" s="93"/>
      <c r="F825" s="130"/>
      <c r="G825" s="93"/>
      <c r="H825" s="93"/>
      <c r="I825" s="93">
        <v>25000</v>
      </c>
      <c r="J825" s="93"/>
      <c r="K825" s="60">
        <f t="shared" si="39"/>
        <v>-702066.3200000003</v>
      </c>
      <c r="L825" s="237">
        <v>37.409999999999997</v>
      </c>
      <c r="M825" s="54">
        <f t="shared" si="106"/>
        <v>668.27051590483836</v>
      </c>
      <c r="N825" s="54">
        <f t="shared" si="107"/>
        <v>0</v>
      </c>
    </row>
    <row r="826" spans="2:14" s="123" customFormat="1" x14ac:dyDescent="0.25">
      <c r="B826" s="11">
        <v>43426</v>
      </c>
      <c r="C826" s="5" t="s">
        <v>1481</v>
      </c>
      <c r="D826" s="121"/>
      <c r="E826" s="93"/>
      <c r="F826" s="130"/>
      <c r="G826" s="93"/>
      <c r="H826" s="93"/>
      <c r="I826" s="93">
        <v>8000</v>
      </c>
      <c r="J826" s="93"/>
      <c r="K826" s="60">
        <f t="shared" si="39"/>
        <v>-710066.3200000003</v>
      </c>
      <c r="L826" s="237">
        <v>37.409999999999997</v>
      </c>
      <c r="M826" s="54">
        <f t="shared" si="106"/>
        <v>213.84656508954828</v>
      </c>
      <c r="N826" s="54">
        <f t="shared" si="107"/>
        <v>0</v>
      </c>
    </row>
    <row r="827" spans="2:14" s="123" customFormat="1" x14ac:dyDescent="0.25">
      <c r="B827" s="11">
        <v>43426</v>
      </c>
      <c r="C827" s="5" t="s">
        <v>1482</v>
      </c>
      <c r="D827" s="121"/>
      <c r="E827" s="93"/>
      <c r="F827" s="130"/>
      <c r="G827" s="93"/>
      <c r="H827" s="93"/>
      <c r="I827" s="93">
        <v>10000</v>
      </c>
      <c r="J827" s="93"/>
      <c r="K827" s="60">
        <f t="shared" si="39"/>
        <v>-720066.3200000003</v>
      </c>
      <c r="L827" s="237">
        <v>37.409999999999997</v>
      </c>
      <c r="M827" s="54">
        <f t="shared" si="106"/>
        <v>267.30820636193533</v>
      </c>
      <c r="N827" s="54">
        <f t="shared" si="107"/>
        <v>0</v>
      </c>
    </row>
    <row r="828" spans="2:14" s="123" customFormat="1" x14ac:dyDescent="0.25">
      <c r="B828" s="11">
        <v>43438</v>
      </c>
      <c r="C828" s="5" t="s">
        <v>1442</v>
      </c>
      <c r="D828" s="121"/>
      <c r="E828" s="93"/>
      <c r="F828" s="130"/>
      <c r="G828" s="93"/>
      <c r="H828" s="93">
        <v>28000</v>
      </c>
      <c r="I828" s="93"/>
      <c r="J828" s="93"/>
      <c r="K828" s="60">
        <f t="shared" si="39"/>
        <v>-748066.3200000003</v>
      </c>
      <c r="L828" s="237">
        <v>36.5</v>
      </c>
      <c r="M828" s="54">
        <f t="shared" si="106"/>
        <v>767.1232876712329</v>
      </c>
      <c r="N828" s="54">
        <f t="shared" si="107"/>
        <v>0</v>
      </c>
    </row>
    <row r="829" spans="2:14" s="123" customFormat="1" x14ac:dyDescent="0.25">
      <c r="B829" s="11">
        <v>43438</v>
      </c>
      <c r="C829" s="5" t="s">
        <v>1516</v>
      </c>
      <c r="D829" s="121"/>
      <c r="E829" s="93"/>
      <c r="F829" s="130"/>
      <c r="G829" s="93"/>
      <c r="H829" s="93">
        <v>15000</v>
      </c>
      <c r="I829" s="93"/>
      <c r="J829" s="93"/>
      <c r="K829" s="60">
        <f t="shared" si="39"/>
        <v>-763066.3200000003</v>
      </c>
      <c r="L829" s="237">
        <v>36.5</v>
      </c>
      <c r="M829" s="54">
        <f t="shared" ref="M829:M843" si="108">(G829+H829+I829)/L829</f>
        <v>410.95890410958901</v>
      </c>
      <c r="N829" s="54">
        <f t="shared" ref="N829:N843" si="109">+J829/L829</f>
        <v>0</v>
      </c>
    </row>
    <row r="830" spans="2:14" s="123" customFormat="1" x14ac:dyDescent="0.25">
      <c r="B830" s="11">
        <v>43438</v>
      </c>
      <c r="C830" s="5" t="s">
        <v>1422</v>
      </c>
      <c r="D830" s="121"/>
      <c r="E830" s="93"/>
      <c r="F830" s="130"/>
      <c r="G830" s="93"/>
      <c r="H830" s="93">
        <v>63100</v>
      </c>
      <c r="I830" s="93"/>
      <c r="J830" s="93"/>
      <c r="K830" s="60">
        <f t="shared" si="39"/>
        <v>-826166.3200000003</v>
      </c>
      <c r="L830" s="237">
        <v>36.5</v>
      </c>
      <c r="M830" s="54">
        <f t="shared" si="108"/>
        <v>1728.7671232876712</v>
      </c>
      <c r="N830" s="54">
        <f t="shared" si="109"/>
        <v>0</v>
      </c>
    </row>
    <row r="831" spans="2:14" s="123" customFormat="1" x14ac:dyDescent="0.25">
      <c r="B831" s="11">
        <v>43438</v>
      </c>
      <c r="C831" s="5" t="s">
        <v>1448</v>
      </c>
      <c r="D831" s="121"/>
      <c r="E831" s="93"/>
      <c r="F831" s="130"/>
      <c r="G831" s="93"/>
      <c r="H831" s="93">
        <v>11000</v>
      </c>
      <c r="I831" s="93"/>
      <c r="J831" s="93"/>
      <c r="K831" s="60">
        <f t="shared" si="39"/>
        <v>-837166.3200000003</v>
      </c>
      <c r="L831" s="237">
        <v>36.5</v>
      </c>
      <c r="M831" s="54">
        <f t="shared" si="108"/>
        <v>301.36986301369865</v>
      </c>
      <c r="N831" s="54">
        <f t="shared" si="109"/>
        <v>0</v>
      </c>
    </row>
    <row r="832" spans="2:14" s="123" customFormat="1" x14ac:dyDescent="0.25">
      <c r="B832" s="11">
        <v>43438</v>
      </c>
      <c r="C832" s="5" t="s">
        <v>1517</v>
      </c>
      <c r="D832" s="121"/>
      <c r="E832" s="93"/>
      <c r="F832" s="130"/>
      <c r="G832" s="93">
        <v>4000</v>
      </c>
      <c r="H832" s="93"/>
      <c r="I832" s="93"/>
      <c r="J832" s="93"/>
      <c r="K832" s="60">
        <f t="shared" si="39"/>
        <v>-841166.3200000003</v>
      </c>
      <c r="L832" s="237">
        <v>36.5</v>
      </c>
      <c r="M832" s="54">
        <f t="shared" si="108"/>
        <v>109.58904109589041</v>
      </c>
      <c r="N832" s="54">
        <f t="shared" si="109"/>
        <v>0</v>
      </c>
    </row>
    <row r="833" spans="2:14" s="123" customFormat="1" x14ac:dyDescent="0.25">
      <c r="B833" s="11">
        <v>43438</v>
      </c>
      <c r="C833" s="5" t="s">
        <v>1518</v>
      </c>
      <c r="D833" s="121"/>
      <c r="E833" s="93"/>
      <c r="F833" s="130"/>
      <c r="G833" s="93"/>
      <c r="H833" s="93"/>
      <c r="I833" s="93">
        <v>25000</v>
      </c>
      <c r="J833" s="93"/>
      <c r="K833" s="60">
        <f t="shared" si="39"/>
        <v>-866166.3200000003</v>
      </c>
      <c r="L833" s="237">
        <v>36.5</v>
      </c>
      <c r="M833" s="54">
        <f t="shared" si="108"/>
        <v>684.93150684931504</v>
      </c>
      <c r="N833" s="54">
        <f t="shared" si="109"/>
        <v>0</v>
      </c>
    </row>
    <row r="834" spans="2:14" s="123" customFormat="1" x14ac:dyDescent="0.25">
      <c r="B834" s="11">
        <v>43438</v>
      </c>
      <c r="C834" s="5" t="s">
        <v>1446</v>
      </c>
      <c r="D834" s="121"/>
      <c r="E834" s="93"/>
      <c r="F834" s="130"/>
      <c r="G834" s="93"/>
      <c r="H834" s="93"/>
      <c r="I834" s="93">
        <v>2822</v>
      </c>
      <c r="J834" s="93"/>
      <c r="K834" s="60">
        <f t="shared" si="39"/>
        <v>-868988.3200000003</v>
      </c>
      <c r="L834" s="237">
        <v>36.5</v>
      </c>
      <c r="M834" s="54">
        <f t="shared" si="108"/>
        <v>77.31506849315069</v>
      </c>
      <c r="N834" s="54">
        <f t="shared" si="109"/>
        <v>0</v>
      </c>
    </row>
    <row r="835" spans="2:14" s="123" customFormat="1" x14ac:dyDescent="0.25">
      <c r="B835" s="11">
        <v>43438</v>
      </c>
      <c r="C835" s="5" t="s">
        <v>1519</v>
      </c>
      <c r="D835" s="121"/>
      <c r="E835" s="93"/>
      <c r="F835" s="130"/>
      <c r="G835" s="93">
        <v>3660</v>
      </c>
      <c r="H835" s="93"/>
      <c r="I835" s="93"/>
      <c r="J835" s="93"/>
      <c r="K835" s="60">
        <f t="shared" si="39"/>
        <v>-872648.3200000003</v>
      </c>
      <c r="L835" s="237">
        <v>36.5</v>
      </c>
      <c r="M835" s="54">
        <f t="shared" si="108"/>
        <v>100.27397260273973</v>
      </c>
      <c r="N835" s="54">
        <f t="shared" si="109"/>
        <v>0</v>
      </c>
    </row>
    <row r="836" spans="2:14" s="123" customFormat="1" x14ac:dyDescent="0.25">
      <c r="B836" s="11">
        <v>43438</v>
      </c>
      <c r="C836" s="5" t="s">
        <v>1520</v>
      </c>
      <c r="D836" s="121"/>
      <c r="E836" s="93"/>
      <c r="F836" s="130"/>
      <c r="G836" s="93"/>
      <c r="H836" s="93"/>
      <c r="I836" s="93">
        <v>49056</v>
      </c>
      <c r="J836" s="93"/>
      <c r="K836" s="60">
        <f t="shared" si="39"/>
        <v>-921704.3200000003</v>
      </c>
      <c r="L836" s="237">
        <v>36.5</v>
      </c>
      <c r="M836" s="54">
        <f t="shared" si="108"/>
        <v>1344</v>
      </c>
      <c r="N836" s="54">
        <f t="shared" si="109"/>
        <v>0</v>
      </c>
    </row>
    <row r="837" spans="2:14" s="123" customFormat="1" x14ac:dyDescent="0.25">
      <c r="B837" s="11">
        <v>43438</v>
      </c>
      <c r="C837" s="5" t="s">
        <v>1295</v>
      </c>
      <c r="D837" s="121"/>
      <c r="E837" s="93"/>
      <c r="F837" s="130"/>
      <c r="G837" s="93">
        <v>18300</v>
      </c>
      <c r="H837" s="93"/>
      <c r="I837" s="93"/>
      <c r="J837" s="93"/>
      <c r="K837" s="60">
        <f t="shared" si="39"/>
        <v>-940004.3200000003</v>
      </c>
      <c r="L837" s="237">
        <v>36.5</v>
      </c>
      <c r="M837" s="54">
        <f t="shared" si="108"/>
        <v>501.36986301369865</v>
      </c>
      <c r="N837" s="54">
        <f t="shared" si="109"/>
        <v>0</v>
      </c>
    </row>
    <row r="838" spans="2:14" s="123" customFormat="1" x14ac:dyDescent="0.25">
      <c r="B838" s="11">
        <v>43438</v>
      </c>
      <c r="C838" s="5" t="s">
        <v>1533</v>
      </c>
      <c r="D838" s="121"/>
      <c r="E838" s="93"/>
      <c r="F838" s="130"/>
      <c r="G838" s="93"/>
      <c r="H838" s="93"/>
      <c r="I838" s="93"/>
      <c r="J838" s="93">
        <v>4000</v>
      </c>
      <c r="K838" s="60">
        <f t="shared" si="39"/>
        <v>-944004.3200000003</v>
      </c>
      <c r="L838" s="237">
        <v>36.5</v>
      </c>
      <c r="M838" s="54">
        <f t="shared" si="108"/>
        <v>0</v>
      </c>
      <c r="N838" s="54">
        <f t="shared" si="109"/>
        <v>109.58904109589041</v>
      </c>
    </row>
    <row r="839" spans="2:14" s="123" customFormat="1" x14ac:dyDescent="0.25">
      <c r="B839" s="11">
        <v>43445</v>
      </c>
      <c r="C839" s="5" t="s">
        <v>1550</v>
      </c>
      <c r="D839" s="121"/>
      <c r="E839" s="93"/>
      <c r="F839" s="130"/>
      <c r="G839" s="93"/>
      <c r="H839" s="93"/>
      <c r="I839" s="93">
        <v>15400</v>
      </c>
      <c r="J839" s="93"/>
      <c r="K839" s="60">
        <f t="shared" si="39"/>
        <v>-959404.3200000003</v>
      </c>
      <c r="L839" s="237">
        <v>36.5</v>
      </c>
      <c r="M839" s="54">
        <f t="shared" si="108"/>
        <v>421.91780821917808</v>
      </c>
      <c r="N839" s="54">
        <f t="shared" si="109"/>
        <v>0</v>
      </c>
    </row>
    <row r="840" spans="2:14" s="123" customFormat="1" x14ac:dyDescent="0.25">
      <c r="B840" s="11">
        <v>43445</v>
      </c>
      <c r="C840" s="5" t="s">
        <v>1551</v>
      </c>
      <c r="D840" s="121"/>
      <c r="E840" s="93"/>
      <c r="F840" s="130"/>
      <c r="G840" s="93"/>
      <c r="H840" s="93"/>
      <c r="I840" s="93">
        <v>12000</v>
      </c>
      <c r="J840" s="93"/>
      <c r="K840" s="60">
        <f t="shared" si="39"/>
        <v>-971404.3200000003</v>
      </c>
      <c r="L840" s="237">
        <v>36.5</v>
      </c>
      <c r="M840" s="54">
        <f t="shared" si="108"/>
        <v>328.76712328767121</v>
      </c>
      <c r="N840" s="54">
        <f t="shared" si="109"/>
        <v>0</v>
      </c>
    </row>
    <row r="841" spans="2:14" s="123" customFormat="1" x14ac:dyDescent="0.25">
      <c r="B841" s="11">
        <v>43445</v>
      </c>
      <c r="C841" s="5" t="s">
        <v>1554</v>
      </c>
      <c r="D841" s="121"/>
      <c r="E841" s="93"/>
      <c r="F841" s="130"/>
      <c r="G841" s="93"/>
      <c r="H841" s="93"/>
      <c r="I841" s="93">
        <v>5500</v>
      </c>
      <c r="J841" s="93"/>
      <c r="K841" s="60">
        <f t="shared" si="39"/>
        <v>-976904.3200000003</v>
      </c>
      <c r="L841" s="237">
        <v>36.5</v>
      </c>
      <c r="M841" s="54">
        <f t="shared" si="108"/>
        <v>150.68493150684932</v>
      </c>
      <c r="N841" s="54">
        <f t="shared" si="109"/>
        <v>0</v>
      </c>
    </row>
    <row r="842" spans="2:14" s="123" customFormat="1" x14ac:dyDescent="0.25">
      <c r="B842" s="11">
        <v>43445</v>
      </c>
      <c r="C842" s="5" t="s">
        <v>1336</v>
      </c>
      <c r="D842" s="121"/>
      <c r="E842" s="93"/>
      <c r="F842" s="130"/>
      <c r="G842" s="93"/>
      <c r="H842" s="93"/>
      <c r="I842" s="93">
        <v>1500</v>
      </c>
      <c r="J842" s="93"/>
      <c r="K842" s="60">
        <f t="shared" si="39"/>
        <v>-978404.3200000003</v>
      </c>
      <c r="L842" s="237">
        <v>36.5</v>
      </c>
      <c r="M842" s="54">
        <f t="shared" si="108"/>
        <v>41.095890410958901</v>
      </c>
      <c r="N842" s="54">
        <f t="shared" si="109"/>
        <v>0</v>
      </c>
    </row>
    <row r="843" spans="2:14" s="123" customFormat="1" x14ac:dyDescent="0.25">
      <c r="B843" s="11">
        <v>43454</v>
      </c>
      <c r="C843" s="5" t="s">
        <v>1559</v>
      </c>
      <c r="D843" s="121"/>
      <c r="E843" s="93"/>
      <c r="F843" s="130"/>
      <c r="G843" s="93">
        <v>20827</v>
      </c>
      <c r="H843" s="93"/>
      <c r="I843" s="93"/>
      <c r="J843" s="93"/>
      <c r="K843" s="60">
        <f t="shared" si="39"/>
        <v>-999231.3200000003</v>
      </c>
      <c r="L843" s="237">
        <v>37</v>
      </c>
      <c r="M843" s="54">
        <f t="shared" si="108"/>
        <v>562.89189189189187</v>
      </c>
      <c r="N843" s="54">
        <f t="shared" si="109"/>
        <v>0</v>
      </c>
    </row>
    <row r="844" spans="2:14" s="123" customFormat="1" x14ac:dyDescent="0.25">
      <c r="B844" s="11">
        <v>43454</v>
      </c>
      <c r="C844" s="5" t="s">
        <v>1560</v>
      </c>
      <c r="D844" s="121"/>
      <c r="E844" s="93"/>
      <c r="F844" s="130"/>
      <c r="G844" s="93">
        <v>7041</v>
      </c>
      <c r="H844" s="93"/>
      <c r="I844" s="93"/>
      <c r="J844" s="93"/>
      <c r="K844" s="60">
        <f t="shared" si="39"/>
        <v>-1006272.3200000003</v>
      </c>
      <c r="L844" s="237">
        <v>37</v>
      </c>
      <c r="M844" s="54">
        <f t="shared" ref="M844:M850" si="110">(G844+H844+I844)/L844</f>
        <v>190.29729729729729</v>
      </c>
      <c r="N844" s="54">
        <f t="shared" ref="N844:N850" si="111">+J844/L844</f>
        <v>0</v>
      </c>
    </row>
    <row r="845" spans="2:14" s="123" customFormat="1" x14ac:dyDescent="0.25">
      <c r="B845" s="11">
        <v>43454</v>
      </c>
      <c r="C845" s="5" t="s">
        <v>1561</v>
      </c>
      <c r="D845" s="121"/>
      <c r="E845" s="93"/>
      <c r="F845" s="130"/>
      <c r="G845" s="93"/>
      <c r="H845" s="93"/>
      <c r="I845" s="93"/>
      <c r="J845" s="93">
        <v>5000</v>
      </c>
      <c r="K845" s="60">
        <f t="shared" si="39"/>
        <v>-1011272.3200000003</v>
      </c>
      <c r="L845" s="237">
        <v>37</v>
      </c>
      <c r="M845" s="54">
        <f t="shared" si="110"/>
        <v>0</v>
      </c>
      <c r="N845" s="54">
        <f t="shared" si="111"/>
        <v>135.13513513513513</v>
      </c>
    </row>
    <row r="846" spans="2:14" s="123" customFormat="1" x14ac:dyDescent="0.25">
      <c r="B846" s="11">
        <v>43454</v>
      </c>
      <c r="C846" s="5" t="s">
        <v>1420</v>
      </c>
      <c r="D846" s="121"/>
      <c r="E846" s="93"/>
      <c r="F846" s="130"/>
      <c r="G846" s="93"/>
      <c r="H846" s="93">
        <v>16000</v>
      </c>
      <c r="I846" s="93"/>
      <c r="J846" s="93"/>
      <c r="K846" s="60">
        <f t="shared" si="39"/>
        <v>-1027272.3200000003</v>
      </c>
      <c r="L846" s="237">
        <v>37</v>
      </c>
      <c r="M846" s="54">
        <f t="shared" si="110"/>
        <v>432.43243243243245</v>
      </c>
      <c r="N846" s="54">
        <f t="shared" si="111"/>
        <v>0</v>
      </c>
    </row>
    <row r="847" spans="2:14" s="123" customFormat="1" x14ac:dyDescent="0.25">
      <c r="B847" s="11">
        <v>43454</v>
      </c>
      <c r="C847" s="5" t="s">
        <v>1516</v>
      </c>
      <c r="D847" s="121"/>
      <c r="E847" s="93"/>
      <c r="F847" s="130"/>
      <c r="G847" s="93"/>
      <c r="H847" s="93">
        <v>15000</v>
      </c>
      <c r="I847" s="93"/>
      <c r="J847" s="93"/>
      <c r="K847" s="60">
        <f t="shared" si="39"/>
        <v>-1042272.3200000003</v>
      </c>
      <c r="L847" s="237">
        <v>37</v>
      </c>
      <c r="M847" s="54">
        <f t="shared" si="110"/>
        <v>405.40540540540542</v>
      </c>
      <c r="N847" s="54">
        <f t="shared" si="111"/>
        <v>0</v>
      </c>
    </row>
    <row r="848" spans="2:14" s="123" customFormat="1" x14ac:dyDescent="0.25">
      <c r="B848" s="11">
        <v>43454</v>
      </c>
      <c r="C848" s="5" t="s">
        <v>1562</v>
      </c>
      <c r="D848" s="121"/>
      <c r="E848" s="93"/>
      <c r="F848" s="130"/>
      <c r="G848" s="93"/>
      <c r="H848" s="93"/>
      <c r="I848" s="93">
        <v>3000</v>
      </c>
      <c r="J848" s="93"/>
      <c r="K848" s="60">
        <f t="shared" si="39"/>
        <v>-1045272.3200000003</v>
      </c>
      <c r="L848" s="237">
        <v>37</v>
      </c>
      <c r="M848" s="54">
        <f t="shared" si="110"/>
        <v>81.081081081081081</v>
      </c>
      <c r="N848" s="54">
        <f t="shared" si="111"/>
        <v>0</v>
      </c>
    </row>
    <row r="849" spans="2:14" s="123" customFormat="1" x14ac:dyDescent="0.25">
      <c r="B849" s="11">
        <v>43454</v>
      </c>
      <c r="C849" s="5" t="s">
        <v>1563</v>
      </c>
      <c r="D849" s="121"/>
      <c r="E849" s="93"/>
      <c r="F849" s="130"/>
      <c r="G849" s="93"/>
      <c r="H849" s="93">
        <v>15000</v>
      </c>
      <c r="I849" s="93"/>
      <c r="J849" s="93"/>
      <c r="K849" s="60">
        <f t="shared" si="39"/>
        <v>-1060272.3200000003</v>
      </c>
      <c r="L849" s="237">
        <v>37</v>
      </c>
      <c r="M849" s="54">
        <f t="shared" si="110"/>
        <v>405.40540540540542</v>
      </c>
      <c r="N849" s="54">
        <f t="shared" si="111"/>
        <v>0</v>
      </c>
    </row>
    <row r="850" spans="2:14" s="123" customFormat="1" x14ac:dyDescent="0.25">
      <c r="B850" s="11"/>
      <c r="C850" s="5" t="s">
        <v>1595</v>
      </c>
      <c r="D850" s="121"/>
      <c r="E850" s="93"/>
      <c r="F850" s="130">
        <v>1288203</v>
      </c>
      <c r="G850" s="93"/>
      <c r="H850" s="93"/>
      <c r="I850" s="93"/>
      <c r="J850" s="93"/>
      <c r="K850" s="60">
        <f t="shared" si="39"/>
        <v>227930.6799999997</v>
      </c>
      <c r="L850" s="237">
        <v>38.25</v>
      </c>
      <c r="M850" s="54">
        <f t="shared" si="110"/>
        <v>0</v>
      </c>
      <c r="N850" s="54">
        <f t="shared" si="111"/>
        <v>0</v>
      </c>
    </row>
    <row r="851" spans="2:14" s="123" customFormat="1" x14ac:dyDescent="0.25">
      <c r="B851" s="11">
        <v>43469</v>
      </c>
      <c r="C851" s="5" t="s">
        <v>1603</v>
      </c>
      <c r="D851" s="121"/>
      <c r="E851" s="93"/>
      <c r="F851" s="130"/>
      <c r="G851" s="93"/>
      <c r="H851" s="93">
        <v>6000</v>
      </c>
      <c r="I851" s="93"/>
      <c r="J851" s="93"/>
      <c r="K851" s="60">
        <f t="shared" si="39"/>
        <v>221930.6799999997</v>
      </c>
      <c r="L851" s="237">
        <v>38.25</v>
      </c>
      <c r="M851" s="54">
        <f t="shared" ref="M851:M859" si="112">(G851+H851+I851)/L851</f>
        <v>156.86274509803923</v>
      </c>
      <c r="N851" s="54">
        <f t="shared" ref="N851:N859" si="113">+J851/L851</f>
        <v>0</v>
      </c>
    </row>
    <row r="852" spans="2:14" s="123" customFormat="1" x14ac:dyDescent="0.25">
      <c r="B852" s="11">
        <v>43469</v>
      </c>
      <c r="C852" s="5" t="s">
        <v>1604</v>
      </c>
      <c r="D852" s="121"/>
      <c r="E852" s="93"/>
      <c r="F852" s="130"/>
      <c r="G852" s="93"/>
      <c r="H852" s="93">
        <v>3000</v>
      </c>
      <c r="I852" s="93"/>
      <c r="J852" s="93"/>
      <c r="K852" s="60">
        <f t="shared" si="39"/>
        <v>218930.6799999997</v>
      </c>
      <c r="L852" s="237">
        <v>38.25</v>
      </c>
      <c r="M852" s="54">
        <f t="shared" si="112"/>
        <v>78.431372549019613</v>
      </c>
      <c r="N852" s="54">
        <f t="shared" si="113"/>
        <v>0</v>
      </c>
    </row>
    <row r="853" spans="2:14" s="123" customFormat="1" x14ac:dyDescent="0.25">
      <c r="B853" s="11">
        <v>43469</v>
      </c>
      <c r="C853" s="5" t="s">
        <v>1605</v>
      </c>
      <c r="D853" s="121"/>
      <c r="E853" s="93"/>
      <c r="F853" s="130"/>
      <c r="G853" s="93"/>
      <c r="H853" s="93"/>
      <c r="I853" s="93">
        <v>35000</v>
      </c>
      <c r="J853" s="93"/>
      <c r="K853" s="60">
        <f t="shared" si="39"/>
        <v>183930.6799999997</v>
      </c>
      <c r="L853" s="237">
        <v>38.25</v>
      </c>
      <c r="M853" s="54">
        <f t="shared" si="112"/>
        <v>915.03267973856214</v>
      </c>
      <c r="N853" s="54">
        <f t="shared" si="113"/>
        <v>0</v>
      </c>
    </row>
    <row r="854" spans="2:14" s="123" customFormat="1" x14ac:dyDescent="0.25">
      <c r="B854" s="11">
        <v>43469</v>
      </c>
      <c r="C854" s="5" t="s">
        <v>1606</v>
      </c>
      <c r="D854" s="121"/>
      <c r="E854" s="93"/>
      <c r="F854" s="130"/>
      <c r="G854" s="93"/>
      <c r="H854" s="93"/>
      <c r="I854" s="93">
        <v>3400</v>
      </c>
      <c r="J854" s="93"/>
      <c r="K854" s="60">
        <f t="shared" si="39"/>
        <v>180530.6799999997</v>
      </c>
      <c r="L854" s="237">
        <v>38.25</v>
      </c>
      <c r="M854" s="54">
        <f t="shared" si="112"/>
        <v>88.888888888888886</v>
      </c>
      <c r="N854" s="54">
        <f t="shared" si="113"/>
        <v>0</v>
      </c>
    </row>
    <row r="855" spans="2:14" s="123" customFormat="1" x14ac:dyDescent="0.25">
      <c r="B855" s="11">
        <v>43469</v>
      </c>
      <c r="C855" s="5" t="s">
        <v>1607</v>
      </c>
      <c r="D855" s="121"/>
      <c r="E855" s="93"/>
      <c r="F855" s="130"/>
      <c r="G855" s="93"/>
      <c r="H855" s="93">
        <v>15000</v>
      </c>
      <c r="I855" s="93"/>
      <c r="J855" s="93"/>
      <c r="K855" s="60">
        <f t="shared" si="39"/>
        <v>165530.6799999997</v>
      </c>
      <c r="L855" s="237">
        <v>38.25</v>
      </c>
      <c r="M855" s="54">
        <f t="shared" si="112"/>
        <v>392.15686274509807</v>
      </c>
      <c r="N855" s="54">
        <f t="shared" si="113"/>
        <v>0</v>
      </c>
    </row>
    <row r="856" spans="2:14" s="123" customFormat="1" x14ac:dyDescent="0.25">
      <c r="B856" s="11">
        <v>43469</v>
      </c>
      <c r="C856" s="5" t="s">
        <v>161</v>
      </c>
      <c r="D856" s="121"/>
      <c r="E856" s="93"/>
      <c r="F856" s="130"/>
      <c r="G856" s="93"/>
      <c r="H856" s="93"/>
      <c r="I856" s="93">
        <v>11579</v>
      </c>
      <c r="J856" s="93"/>
      <c r="K856" s="60">
        <f t="shared" si="39"/>
        <v>153951.6799999997</v>
      </c>
      <c r="L856" s="237">
        <v>38.25</v>
      </c>
      <c r="M856" s="54">
        <f t="shared" si="112"/>
        <v>302.718954248366</v>
      </c>
      <c r="N856" s="54">
        <f t="shared" si="113"/>
        <v>0</v>
      </c>
    </row>
    <row r="857" spans="2:14" s="123" customFormat="1" x14ac:dyDescent="0.25">
      <c r="B857" s="11">
        <v>43469</v>
      </c>
      <c r="C857" s="5" t="s">
        <v>1608</v>
      </c>
      <c r="D857" s="121"/>
      <c r="E857" s="93"/>
      <c r="F857" s="130"/>
      <c r="G857" s="93"/>
      <c r="H857" s="93"/>
      <c r="I857" s="93">
        <v>2822</v>
      </c>
      <c r="J857" s="93"/>
      <c r="K857" s="60">
        <f t="shared" si="39"/>
        <v>151129.6799999997</v>
      </c>
      <c r="L857" s="237">
        <v>38.25</v>
      </c>
      <c r="M857" s="54">
        <f t="shared" si="112"/>
        <v>73.777777777777771</v>
      </c>
      <c r="N857" s="54">
        <f t="shared" si="113"/>
        <v>0</v>
      </c>
    </row>
    <row r="858" spans="2:14" s="123" customFormat="1" x14ac:dyDescent="0.25">
      <c r="B858" s="11">
        <v>43469</v>
      </c>
      <c r="C858" s="5" t="s">
        <v>1609</v>
      </c>
      <c r="D858" s="121"/>
      <c r="E858" s="93"/>
      <c r="F858" s="130"/>
      <c r="G858" s="93"/>
      <c r="H858" s="93"/>
      <c r="I858" s="93">
        <v>3000</v>
      </c>
      <c r="J858" s="93"/>
      <c r="K858" s="60">
        <f t="shared" si="39"/>
        <v>148129.6799999997</v>
      </c>
      <c r="L858" s="237">
        <v>38.25</v>
      </c>
      <c r="M858" s="54">
        <f t="shared" si="112"/>
        <v>78.431372549019613</v>
      </c>
      <c r="N858" s="54">
        <f t="shared" si="113"/>
        <v>0</v>
      </c>
    </row>
    <row r="859" spans="2:14" s="123" customFormat="1" x14ac:dyDescent="0.25">
      <c r="B859" s="11">
        <v>43469</v>
      </c>
      <c r="C859" s="5" t="s">
        <v>1438</v>
      </c>
      <c r="D859" s="121"/>
      <c r="E859" s="93"/>
      <c r="F859" s="130"/>
      <c r="G859" s="93"/>
      <c r="H859" s="93"/>
      <c r="I859" s="93">
        <v>3156</v>
      </c>
      <c r="J859" s="93"/>
      <c r="K859" s="60">
        <f t="shared" si="39"/>
        <v>144973.6799999997</v>
      </c>
      <c r="L859" s="237">
        <v>38.25</v>
      </c>
      <c r="M859" s="54">
        <f t="shared" si="112"/>
        <v>82.509803921568633</v>
      </c>
      <c r="N859" s="54">
        <f t="shared" si="113"/>
        <v>0</v>
      </c>
    </row>
    <row r="860" spans="2:14" s="123" customFormat="1" x14ac:dyDescent="0.25">
      <c r="B860" s="11"/>
      <c r="C860" s="5"/>
      <c r="D860" s="121"/>
      <c r="E860" s="93"/>
      <c r="F860" s="130"/>
      <c r="G860" s="93"/>
      <c r="H860" s="93"/>
      <c r="I860" s="93"/>
      <c r="J860" s="93"/>
      <c r="K860" s="60">
        <f t="shared" si="39"/>
        <v>144973.6799999997</v>
      </c>
      <c r="L860" s="237"/>
      <c r="M860" s="54"/>
      <c r="N860" s="54"/>
    </row>
    <row r="861" spans="2:14" s="123" customFormat="1" x14ac:dyDescent="0.25">
      <c r="B861" s="11"/>
      <c r="C861" s="5"/>
      <c r="D861" s="121"/>
      <c r="E861" s="93"/>
      <c r="F861" s="130"/>
      <c r="G861" s="93"/>
      <c r="H861" s="93"/>
      <c r="I861" s="93"/>
      <c r="J861" s="93"/>
      <c r="K861" s="60">
        <f t="shared" si="39"/>
        <v>144973.6799999997</v>
      </c>
      <c r="L861" s="237"/>
      <c r="M861" s="54"/>
      <c r="N861" s="54"/>
    </row>
    <row r="862" spans="2:14" s="123" customFormat="1" x14ac:dyDescent="0.25">
      <c r="B862" s="11"/>
      <c r="C862" s="5"/>
      <c r="D862" s="121"/>
      <c r="E862" s="93"/>
      <c r="F862" s="130"/>
      <c r="G862" s="93"/>
      <c r="H862" s="93"/>
      <c r="I862" s="93"/>
      <c r="J862" s="93"/>
      <c r="K862" s="60">
        <f t="shared" si="39"/>
        <v>144973.6799999997</v>
      </c>
      <c r="L862" s="237"/>
      <c r="M862" s="54"/>
      <c r="N862" s="54"/>
    </row>
    <row r="863" spans="2:14" s="123" customFormat="1" x14ac:dyDescent="0.25">
      <c r="B863" s="11"/>
      <c r="C863" s="5"/>
      <c r="D863" s="121"/>
      <c r="E863" s="93"/>
      <c r="F863" s="130"/>
      <c r="G863" s="93"/>
      <c r="H863" s="93"/>
      <c r="I863" s="93"/>
      <c r="J863" s="93"/>
      <c r="K863" s="60">
        <f t="shared" si="39"/>
        <v>144973.6799999997</v>
      </c>
      <c r="L863" s="237"/>
      <c r="M863" s="54"/>
      <c r="N863" s="54"/>
    </row>
    <row r="864" spans="2:14" s="123" customFormat="1" x14ac:dyDescent="0.25">
      <c r="B864" s="11"/>
      <c r="C864" s="5"/>
      <c r="D864" s="121"/>
      <c r="E864" s="93"/>
      <c r="F864" s="130"/>
      <c r="G864" s="93"/>
      <c r="H864" s="93"/>
      <c r="I864" s="93"/>
      <c r="J864" s="93"/>
      <c r="K864" s="60">
        <f t="shared" si="39"/>
        <v>144973.6799999997</v>
      </c>
      <c r="L864" s="237"/>
      <c r="M864" s="54"/>
      <c r="N864" s="54"/>
    </row>
    <row r="865" spans="2:14" s="123" customFormat="1" x14ac:dyDescent="0.25">
      <c r="B865" s="91"/>
      <c r="C865" s="68"/>
      <c r="D865" s="121"/>
      <c r="E865" s="63"/>
      <c r="F865" s="130"/>
      <c r="G865" s="63"/>
      <c r="H865" s="93"/>
      <c r="I865" s="93"/>
      <c r="J865" s="63"/>
      <c r="K865" s="60">
        <f t="shared" si="39"/>
        <v>144973.6799999997</v>
      </c>
      <c r="L865" s="237"/>
      <c r="M865" s="54"/>
      <c r="N865" s="54"/>
    </row>
    <row r="866" spans="2:14" s="123" customFormat="1" x14ac:dyDescent="0.25">
      <c r="B866" s="91"/>
      <c r="C866" s="68"/>
      <c r="D866" s="121"/>
      <c r="E866" s="63"/>
      <c r="F866" s="130"/>
      <c r="G866" s="63"/>
      <c r="H866" s="93"/>
      <c r="I866" s="93"/>
      <c r="J866" s="63"/>
      <c r="K866" s="60">
        <f t="shared" si="39"/>
        <v>144973.6799999997</v>
      </c>
      <c r="L866" s="237"/>
      <c r="M866" s="54"/>
      <c r="N866" s="54"/>
    </row>
    <row r="867" spans="2:14" s="123" customFormat="1" x14ac:dyDescent="0.25">
      <c r="B867" s="91"/>
      <c r="C867" s="68"/>
      <c r="D867" s="121"/>
      <c r="E867" s="63"/>
      <c r="F867" s="130"/>
      <c r="G867" s="63"/>
      <c r="H867" s="93"/>
      <c r="I867" s="93"/>
      <c r="J867" s="63"/>
      <c r="K867" s="60">
        <f t="shared" si="39"/>
        <v>144973.6799999997</v>
      </c>
      <c r="L867" s="237"/>
      <c r="M867" s="54"/>
      <c r="N867" s="54"/>
    </row>
    <row r="868" spans="2:14" s="123" customFormat="1" x14ac:dyDescent="0.25">
      <c r="B868" s="91"/>
      <c r="C868" s="68"/>
      <c r="D868" s="121"/>
      <c r="E868" s="63"/>
      <c r="F868" s="130"/>
      <c r="G868" s="63"/>
      <c r="H868" s="93"/>
      <c r="I868" s="93"/>
      <c r="J868" s="63"/>
      <c r="K868" s="60">
        <f t="shared" si="39"/>
        <v>144973.6799999997</v>
      </c>
      <c r="L868" s="237"/>
      <c r="M868" s="54"/>
      <c r="N868" s="54"/>
    </row>
    <row r="869" spans="2:14" s="123" customFormat="1" x14ac:dyDescent="0.25">
      <c r="B869" s="91"/>
      <c r="C869" s="68"/>
      <c r="D869" s="381">
        <f>SUM(D5:D868)</f>
        <v>1005889.8181818181</v>
      </c>
      <c r="E869" s="384"/>
      <c r="F869" s="382">
        <f>SUM(F5:F868)</f>
        <v>21026077.48</v>
      </c>
      <c r="G869" s="63">
        <f>SUM(G5:G868)</f>
        <v>7886003.25</v>
      </c>
      <c r="H869" s="93">
        <f>SUM(H5:H868)</f>
        <v>8284770</v>
      </c>
      <c r="I869" s="93">
        <f>SUM(I5:I868)</f>
        <v>4141599.5</v>
      </c>
      <c r="J869" s="63">
        <f>SUM(J5:J868)</f>
        <v>588731.05000000005</v>
      </c>
      <c r="K869" s="383"/>
      <c r="L869" s="237"/>
      <c r="M869" s="378">
        <f>SUM(M5:M868)</f>
        <v>1016793.1445823916</v>
      </c>
      <c r="N869" s="378">
        <f>SUM(N5:N868)</f>
        <v>36248.475199146618</v>
      </c>
    </row>
    <row r="870" spans="2:14" s="123" customFormat="1" x14ac:dyDescent="0.25">
      <c r="B870" s="91"/>
      <c r="C870" s="68"/>
      <c r="D870" s="381"/>
      <c r="E870" s="385"/>
      <c r="F870" s="382"/>
      <c r="G870" s="380">
        <f>+G869+J869+H869+I869</f>
        <v>20901103.800000001</v>
      </c>
      <c r="H870" s="380"/>
      <c r="I870" s="380"/>
      <c r="J870" s="380"/>
      <c r="K870" s="383"/>
      <c r="L870" s="237"/>
      <c r="M870" s="379"/>
      <c r="N870" s="379"/>
    </row>
    <row r="871" spans="2:14" x14ac:dyDescent="0.25">
      <c r="B871" s="1"/>
      <c r="C871" s="4"/>
      <c r="D871" s="3"/>
      <c r="E871" s="40"/>
      <c r="F871" s="125"/>
      <c r="G871" s="40"/>
      <c r="H871" s="58"/>
      <c r="I871" s="58"/>
      <c r="J871" s="58"/>
      <c r="K871" s="40"/>
      <c r="L871" s="58"/>
      <c r="M871" s="136">
        <f>+M869</f>
        <v>1016793.1445823916</v>
      </c>
      <c r="N871" s="136">
        <f>+N869</f>
        <v>36248.475199146618</v>
      </c>
    </row>
    <row r="872" spans="2:14" x14ac:dyDescent="0.25">
      <c r="B872" s="1"/>
      <c r="C872" s="4"/>
      <c r="D872" s="3"/>
      <c r="E872" s="40"/>
      <c r="F872" s="125"/>
      <c r="G872" s="40"/>
      <c r="H872" s="58"/>
      <c r="I872" s="58"/>
      <c r="J872" s="58"/>
      <c r="K872" s="40"/>
      <c r="L872" s="58"/>
      <c r="M872" s="3"/>
      <c r="N872" s="3"/>
    </row>
    <row r="873" spans="2:14" x14ac:dyDescent="0.25">
      <c r="B873" s="1"/>
      <c r="C873" s="4"/>
      <c r="D873" s="3"/>
      <c r="E873" s="40"/>
      <c r="F873" s="125"/>
      <c r="G873" s="40"/>
      <c r="H873" s="58"/>
      <c r="I873" s="58"/>
      <c r="J873" s="58"/>
      <c r="K873" s="40"/>
      <c r="L873" s="58"/>
      <c r="M873" s="3"/>
      <c r="N873" s="3"/>
    </row>
    <row r="874" spans="2:14" x14ac:dyDescent="0.25">
      <c r="B874" s="1"/>
      <c r="C874" s="4"/>
      <c r="D874" s="3"/>
      <c r="E874" s="40"/>
      <c r="F874" s="125"/>
      <c r="G874" s="40"/>
      <c r="H874" s="58"/>
      <c r="I874" s="58"/>
      <c r="J874" s="58"/>
      <c r="K874" s="40"/>
      <c r="L874" s="58"/>
      <c r="M874" s="3"/>
      <c r="N874" s="3"/>
    </row>
    <row r="875" spans="2:14" x14ac:dyDescent="0.25">
      <c r="B875" s="1"/>
      <c r="C875" s="4"/>
      <c r="D875" s="3"/>
      <c r="E875" s="40"/>
      <c r="F875" s="125"/>
      <c r="G875" s="40"/>
      <c r="H875" s="58"/>
      <c r="I875" s="58"/>
      <c r="J875" s="58"/>
      <c r="K875" s="40"/>
      <c r="L875" s="58"/>
      <c r="M875" s="3"/>
      <c r="N875" s="3"/>
    </row>
    <row r="876" spans="2:14" x14ac:dyDescent="0.25">
      <c r="B876" s="1"/>
      <c r="C876" s="4"/>
      <c r="D876" s="3"/>
      <c r="E876" s="40"/>
      <c r="F876" s="125"/>
      <c r="G876" s="40"/>
      <c r="H876" s="58"/>
      <c r="I876" s="58"/>
      <c r="J876" s="58"/>
      <c r="K876" s="40"/>
      <c r="L876" s="58"/>
      <c r="M876" s="3"/>
      <c r="N876" s="3"/>
    </row>
    <row r="877" spans="2:14" x14ac:dyDescent="0.25">
      <c r="B877" s="1"/>
      <c r="C877" s="4"/>
      <c r="D877" s="3"/>
      <c r="E877" s="40"/>
      <c r="F877" s="125"/>
      <c r="G877" s="40"/>
      <c r="H877" s="58"/>
      <c r="I877" s="58"/>
      <c r="J877" s="58"/>
      <c r="K877" s="40"/>
      <c r="L877" s="58"/>
      <c r="M877" s="3"/>
      <c r="N877" s="3"/>
    </row>
    <row r="878" spans="2:14" x14ac:dyDescent="0.25">
      <c r="B878" s="1"/>
      <c r="C878" s="4"/>
      <c r="D878" s="3"/>
      <c r="E878" s="40"/>
      <c r="F878" s="125"/>
      <c r="G878" s="40"/>
      <c r="H878" s="58"/>
      <c r="I878" s="58"/>
      <c r="J878" s="58"/>
      <c r="K878" s="40"/>
      <c r="L878" s="58"/>
      <c r="M878" s="3"/>
      <c r="N878" s="3"/>
    </row>
    <row r="879" spans="2:14" x14ac:dyDescent="0.25">
      <c r="B879" s="1"/>
      <c r="C879" s="4"/>
      <c r="D879" s="3"/>
      <c r="E879" s="40"/>
      <c r="F879" s="125"/>
      <c r="G879" s="40"/>
      <c r="H879" s="58"/>
      <c r="I879" s="58"/>
      <c r="J879" s="58"/>
      <c r="K879" s="40"/>
      <c r="L879" s="58"/>
      <c r="M879" s="3"/>
      <c r="N879" s="3"/>
    </row>
    <row r="880" spans="2:14" x14ac:dyDescent="0.25">
      <c r="B880" s="1"/>
      <c r="C880" s="4"/>
      <c r="D880" s="3"/>
      <c r="E880" s="40"/>
      <c r="F880" s="125"/>
      <c r="G880" s="40"/>
      <c r="H880" s="58"/>
      <c r="I880" s="58"/>
      <c r="J880" s="58"/>
      <c r="K880" s="40"/>
      <c r="L880" s="58"/>
      <c r="M880" s="3"/>
      <c r="N880" s="3"/>
    </row>
    <row r="881" spans="2:14" x14ac:dyDescent="0.25">
      <c r="B881" s="1"/>
      <c r="C881" s="4"/>
      <c r="D881" s="3"/>
      <c r="E881" s="40"/>
      <c r="F881" s="125"/>
      <c r="G881" s="40"/>
      <c r="H881" s="58"/>
      <c r="I881" s="58"/>
      <c r="J881" s="58"/>
      <c r="K881" s="40"/>
      <c r="L881" s="58"/>
      <c r="M881" s="3"/>
      <c r="N881" s="3"/>
    </row>
    <row r="882" spans="2:14" x14ac:dyDescent="0.25">
      <c r="B882" s="1"/>
      <c r="C882" s="4"/>
      <c r="D882" s="3"/>
      <c r="E882" s="40"/>
      <c r="F882" s="125"/>
      <c r="G882" s="40"/>
      <c r="H882" s="58"/>
      <c r="I882" s="58"/>
      <c r="J882" s="58"/>
      <c r="K882" s="40"/>
      <c r="L882" s="58"/>
      <c r="M882" s="3"/>
      <c r="N882" s="3"/>
    </row>
    <row r="883" spans="2:14" x14ac:dyDescent="0.25">
      <c r="B883" s="1"/>
      <c r="C883" s="4"/>
      <c r="D883" s="3"/>
      <c r="E883" s="40"/>
      <c r="F883" s="125"/>
      <c r="G883" s="40"/>
      <c r="H883" s="58"/>
      <c r="I883" s="58">
        <f>66000+89765+46188+48362+273322</f>
        <v>523637</v>
      </c>
      <c r="J883" s="58"/>
      <c r="K883" s="40"/>
      <c r="L883" s="58"/>
      <c r="M883" s="3"/>
      <c r="N883" s="3"/>
    </row>
    <row r="884" spans="2:14" x14ac:dyDescent="0.25">
      <c r="B884" s="1"/>
      <c r="C884" s="4"/>
      <c r="D884" s="3"/>
      <c r="E884" s="40"/>
      <c r="F884" s="125"/>
      <c r="G884" s="40"/>
      <c r="H884" s="58"/>
      <c r="I884" s="58"/>
      <c r="J884" s="58"/>
      <c r="K884" s="40"/>
      <c r="L884" s="58"/>
      <c r="M884" s="3"/>
      <c r="N884" s="3"/>
    </row>
    <row r="885" spans="2:14" x14ac:dyDescent="0.25">
      <c r="B885" s="1"/>
      <c r="C885" s="4"/>
      <c r="D885" s="3"/>
      <c r="E885" s="40"/>
      <c r="F885" s="125"/>
      <c r="G885" s="40"/>
      <c r="H885" s="58"/>
      <c r="I885" s="58"/>
      <c r="J885" s="58"/>
      <c r="K885" s="40"/>
      <c r="L885" s="58"/>
      <c r="M885" s="3"/>
      <c r="N885" s="3"/>
    </row>
    <row r="886" spans="2:14" x14ac:dyDescent="0.25">
      <c r="B886" s="1"/>
      <c r="C886" s="4"/>
      <c r="D886" s="3"/>
      <c r="E886" s="40"/>
      <c r="F886" s="125"/>
      <c r="G886" s="40"/>
      <c r="H886" s="58"/>
      <c r="I886" s="58"/>
      <c r="J886" s="58"/>
      <c r="K886" s="40"/>
      <c r="L886" s="58"/>
      <c r="M886" s="3"/>
      <c r="N886" s="3"/>
    </row>
    <row r="887" spans="2:14" x14ac:dyDescent="0.25">
      <c r="B887" s="1"/>
      <c r="C887" s="4"/>
      <c r="D887" s="3"/>
      <c r="E887" s="40"/>
      <c r="F887" s="125"/>
      <c r="G887" s="40"/>
      <c r="H887" s="58"/>
      <c r="I887" s="58"/>
      <c r="J887" s="58"/>
      <c r="K887" s="40"/>
      <c r="L887" s="58"/>
      <c r="M887" s="3"/>
      <c r="N887" s="3"/>
    </row>
    <row r="888" spans="2:14" x14ac:dyDescent="0.25">
      <c r="B888" s="1"/>
      <c r="C888" s="4"/>
      <c r="D888" s="3"/>
      <c r="E888" s="40"/>
      <c r="F888" s="125"/>
      <c r="G888" s="40"/>
      <c r="H888" s="58"/>
      <c r="I888" s="58"/>
      <c r="J888" s="58"/>
      <c r="K888" s="40"/>
      <c r="L888" s="58"/>
      <c r="M888" s="3"/>
      <c r="N888" s="3"/>
    </row>
    <row r="889" spans="2:14" x14ac:dyDescent="0.25">
      <c r="B889" s="1"/>
      <c r="C889" s="4"/>
      <c r="D889" s="3"/>
      <c r="E889" s="40"/>
      <c r="F889" s="125"/>
      <c r="G889" s="40"/>
      <c r="H889" s="58"/>
      <c r="I889" s="58"/>
      <c r="J889" s="58"/>
      <c r="K889" s="40"/>
      <c r="L889" s="58"/>
      <c r="M889" s="3"/>
      <c r="N889" s="3"/>
    </row>
    <row r="890" spans="2:14" x14ac:dyDescent="0.25">
      <c r="B890" s="1"/>
      <c r="C890" s="4"/>
      <c r="D890" s="3"/>
      <c r="E890" s="40"/>
      <c r="F890" s="125"/>
      <c r="G890" s="40"/>
      <c r="H890" s="58"/>
      <c r="I890" s="58"/>
      <c r="J890" s="58"/>
      <c r="K890" s="40"/>
      <c r="L890" s="58"/>
      <c r="M890" s="3"/>
      <c r="N890" s="3"/>
    </row>
    <row r="891" spans="2:14" x14ac:dyDescent="0.25">
      <c r="B891" s="1"/>
      <c r="C891" s="4"/>
      <c r="D891" s="3"/>
      <c r="E891" s="40"/>
      <c r="F891" s="125"/>
      <c r="G891" s="40"/>
      <c r="H891" s="58"/>
      <c r="I891" s="58"/>
      <c r="J891" s="58"/>
      <c r="K891" s="40"/>
      <c r="L891" s="58"/>
      <c r="M891" s="3"/>
      <c r="N891" s="3"/>
    </row>
    <row r="892" spans="2:14" x14ac:dyDescent="0.25">
      <c r="B892" s="1"/>
      <c r="C892" s="4"/>
      <c r="D892" s="3"/>
      <c r="E892" s="40"/>
      <c r="F892" s="125"/>
      <c r="G892" s="40"/>
      <c r="H892" s="58"/>
      <c r="I892" s="58"/>
      <c r="J892" s="58"/>
      <c r="K892" s="40"/>
      <c r="L892" s="58"/>
      <c r="M892" s="3"/>
      <c r="N892" s="3"/>
    </row>
    <row r="893" spans="2:14" x14ac:dyDescent="0.25">
      <c r="B893" s="1"/>
      <c r="C893" s="4"/>
      <c r="D893" s="3"/>
      <c r="E893" s="40"/>
      <c r="F893" s="125"/>
      <c r="G893" s="40"/>
      <c r="H893" s="58"/>
      <c r="I893" s="58"/>
      <c r="J893" s="58"/>
      <c r="K893" s="40"/>
      <c r="L893" s="58"/>
      <c r="M893" s="3"/>
      <c r="N893" s="3"/>
    </row>
    <row r="894" spans="2:14" x14ac:dyDescent="0.25">
      <c r="B894" s="1"/>
      <c r="C894" s="4"/>
      <c r="D894" s="3"/>
      <c r="E894" s="40"/>
      <c r="F894" s="125"/>
      <c r="G894" s="40"/>
      <c r="H894" s="58"/>
      <c r="I894" s="58"/>
      <c r="J894" s="58"/>
      <c r="K894" s="40"/>
      <c r="L894" s="58"/>
      <c r="M894" s="3"/>
      <c r="N894" s="3"/>
    </row>
    <row r="895" spans="2:14" x14ac:dyDescent="0.25">
      <c r="B895" s="1"/>
      <c r="C895" s="4"/>
      <c r="D895" s="3"/>
      <c r="E895" s="40"/>
      <c r="F895" s="125"/>
      <c r="G895" s="40"/>
      <c r="H895" s="58"/>
      <c r="I895" s="58"/>
      <c r="J895" s="58"/>
      <c r="K895" s="40"/>
      <c r="L895" s="58"/>
      <c r="M895" s="3"/>
      <c r="N895" s="3"/>
    </row>
    <row r="896" spans="2:14" x14ac:dyDescent="0.25">
      <c r="B896" s="1"/>
      <c r="C896" s="4"/>
      <c r="D896" s="3"/>
      <c r="E896" s="40"/>
      <c r="F896" s="125"/>
      <c r="G896" s="40"/>
      <c r="H896" s="58"/>
      <c r="I896" s="58"/>
      <c r="J896" s="58"/>
      <c r="K896" s="40"/>
      <c r="L896" s="58"/>
      <c r="M896" s="3"/>
      <c r="N896" s="3"/>
    </row>
    <row r="897" spans="2:14" x14ac:dyDescent="0.25">
      <c r="B897" s="1"/>
      <c r="C897" s="4"/>
      <c r="D897" s="3"/>
      <c r="E897" s="40"/>
      <c r="F897" s="125"/>
      <c r="G897" s="40"/>
      <c r="H897" s="58"/>
      <c r="I897" s="58"/>
      <c r="J897" s="58"/>
      <c r="K897" s="40"/>
      <c r="L897" s="58"/>
      <c r="M897" s="3"/>
      <c r="N897" s="3"/>
    </row>
    <row r="898" spans="2:14" x14ac:dyDescent="0.25">
      <c r="B898" s="1"/>
      <c r="C898" s="4"/>
      <c r="D898" s="3"/>
      <c r="E898" s="40"/>
      <c r="F898" s="125"/>
      <c r="G898" s="40"/>
      <c r="H898" s="58"/>
      <c r="I898" s="58"/>
      <c r="J898" s="58"/>
      <c r="K898" s="40"/>
      <c r="L898" s="58"/>
      <c r="M898" s="3"/>
      <c r="N898" s="3"/>
    </row>
    <row r="899" spans="2:14" x14ac:dyDescent="0.25">
      <c r="B899" s="1"/>
      <c r="C899" s="4"/>
      <c r="D899" s="3"/>
      <c r="E899" s="40"/>
      <c r="F899" s="125"/>
      <c r="G899" s="40"/>
      <c r="H899" s="58"/>
      <c r="I899" s="58"/>
      <c r="J899" s="58"/>
      <c r="K899" s="40"/>
      <c r="L899" s="58"/>
      <c r="M899" s="3"/>
      <c r="N899" s="3"/>
    </row>
    <row r="900" spans="2:14" x14ac:dyDescent="0.25">
      <c r="B900" s="1"/>
      <c r="C900" s="4"/>
      <c r="D900" s="3"/>
      <c r="E900" s="40"/>
      <c r="F900" s="125"/>
      <c r="G900" s="40"/>
      <c r="H900" s="58"/>
      <c r="I900" s="58"/>
      <c r="J900" s="58"/>
      <c r="K900" s="40"/>
      <c r="L900" s="58"/>
      <c r="M900" s="3"/>
      <c r="N900" s="3"/>
    </row>
    <row r="901" spans="2:14" x14ac:dyDescent="0.25">
      <c r="B901" s="1"/>
      <c r="C901" s="4"/>
      <c r="D901" s="3"/>
      <c r="E901" s="40"/>
      <c r="F901" s="125"/>
      <c r="G901" s="40"/>
      <c r="H901" s="58"/>
      <c r="I901" s="58"/>
      <c r="J901" s="58"/>
      <c r="K901" s="40"/>
      <c r="L901" s="58"/>
      <c r="M901" s="3"/>
      <c r="N901" s="3"/>
    </row>
    <row r="902" spans="2:14" x14ac:dyDescent="0.25">
      <c r="B902" s="1"/>
      <c r="C902" s="4"/>
      <c r="D902" s="3"/>
      <c r="E902" s="40"/>
      <c r="F902" s="125"/>
      <c r="G902" s="40"/>
      <c r="H902" s="58"/>
      <c r="I902" s="58"/>
      <c r="J902" s="58"/>
      <c r="K902" s="40"/>
      <c r="L902" s="58"/>
      <c r="M902" s="3"/>
      <c r="N902" s="3"/>
    </row>
    <row r="903" spans="2:14" x14ac:dyDescent="0.25">
      <c r="B903" s="1"/>
      <c r="C903" s="4"/>
      <c r="D903" s="3"/>
      <c r="E903" s="40"/>
      <c r="F903" s="125"/>
      <c r="G903" s="40"/>
      <c r="H903" s="58"/>
      <c r="I903" s="58"/>
      <c r="J903" s="58"/>
      <c r="K903" s="40"/>
      <c r="L903" s="58"/>
      <c r="M903" s="3"/>
      <c r="N903" s="3"/>
    </row>
    <row r="904" spans="2:14" x14ac:dyDescent="0.25">
      <c r="B904" s="1"/>
      <c r="C904" s="4"/>
      <c r="D904" s="3"/>
      <c r="E904" s="40"/>
      <c r="F904" s="125"/>
      <c r="G904" s="40"/>
      <c r="H904" s="58"/>
      <c r="I904" s="58"/>
      <c r="J904" s="58"/>
      <c r="K904" s="40"/>
      <c r="L904" s="58"/>
      <c r="M904" s="3"/>
      <c r="N904" s="3"/>
    </row>
    <row r="905" spans="2:14" x14ac:dyDescent="0.25">
      <c r="B905" s="1"/>
      <c r="C905" s="4"/>
      <c r="D905" s="3"/>
      <c r="E905" s="40"/>
      <c r="F905" s="125"/>
      <c r="G905" s="40"/>
      <c r="H905" s="58"/>
      <c r="I905" s="58"/>
      <c r="J905" s="58"/>
      <c r="K905" s="40"/>
      <c r="L905" s="58"/>
      <c r="M905" s="3"/>
      <c r="N905" s="3"/>
    </row>
    <row r="906" spans="2:14" x14ac:dyDescent="0.25">
      <c r="B906" s="1"/>
      <c r="C906" s="4"/>
      <c r="D906" s="3"/>
      <c r="E906" s="40"/>
      <c r="F906" s="125"/>
      <c r="G906" s="40"/>
      <c r="H906" s="58"/>
      <c r="I906" s="58"/>
      <c r="J906" s="58"/>
      <c r="K906" s="40"/>
      <c r="L906" s="58"/>
      <c r="M906" s="3"/>
      <c r="N906" s="3"/>
    </row>
    <row r="907" spans="2:14" x14ac:dyDescent="0.25">
      <c r="B907" s="1"/>
      <c r="C907" s="4"/>
      <c r="D907" s="3"/>
      <c r="E907" s="40"/>
      <c r="F907" s="125"/>
      <c r="G907" s="40"/>
      <c r="H907" s="58"/>
      <c r="I907" s="58"/>
      <c r="J907" s="58"/>
      <c r="K907" s="40"/>
      <c r="L907" s="58"/>
      <c r="M907" s="3"/>
      <c r="N907" s="3"/>
    </row>
    <row r="908" spans="2:14" x14ac:dyDescent="0.25">
      <c r="B908" s="1"/>
      <c r="C908" s="4"/>
      <c r="D908" s="3"/>
      <c r="E908" s="40"/>
      <c r="F908" s="125"/>
      <c r="G908" s="40"/>
      <c r="H908" s="58"/>
      <c r="I908" s="58"/>
      <c r="J908" s="58"/>
      <c r="K908" s="40"/>
      <c r="L908" s="58"/>
      <c r="M908" s="3"/>
      <c r="N908" s="3"/>
    </row>
    <row r="909" spans="2:14" x14ac:dyDescent="0.25">
      <c r="B909" s="1"/>
      <c r="C909" s="4"/>
      <c r="D909" s="3"/>
      <c r="E909" s="40"/>
      <c r="F909" s="125"/>
      <c r="G909" s="40"/>
      <c r="H909" s="58"/>
      <c r="I909" s="58"/>
      <c r="J909" s="58"/>
      <c r="K909" s="40"/>
      <c r="L909" s="58"/>
      <c r="M909" s="3"/>
      <c r="N909" s="3"/>
    </row>
    <row r="910" spans="2:14" x14ac:dyDescent="0.25">
      <c r="B910" s="1"/>
      <c r="C910" s="4"/>
      <c r="D910" s="3"/>
      <c r="E910" s="40"/>
      <c r="F910" s="125"/>
      <c r="G910" s="40"/>
      <c r="H910" s="58"/>
      <c r="I910" s="58"/>
      <c r="J910" s="58"/>
      <c r="K910" s="40"/>
      <c r="L910" s="58"/>
      <c r="M910" s="3"/>
      <c r="N910" s="3"/>
    </row>
    <row r="911" spans="2:14" x14ac:dyDescent="0.25">
      <c r="B911" s="1"/>
      <c r="C911" s="4"/>
      <c r="D911" s="3"/>
      <c r="E911" s="40"/>
      <c r="F911" s="125"/>
      <c r="G911" s="40"/>
      <c r="H911" s="58"/>
      <c r="I911" s="58"/>
      <c r="J911" s="58"/>
      <c r="K911" s="40"/>
      <c r="L911" s="58"/>
      <c r="M911" s="3"/>
      <c r="N911" s="3"/>
    </row>
    <row r="912" spans="2:14" x14ac:dyDescent="0.25">
      <c r="B912" s="1"/>
      <c r="C912" s="4"/>
      <c r="D912" s="3"/>
      <c r="E912" s="40"/>
      <c r="F912" s="125"/>
      <c r="G912" s="40"/>
      <c r="H912" s="58"/>
      <c r="I912" s="58"/>
      <c r="J912" s="58"/>
      <c r="K912" s="40"/>
      <c r="L912" s="58"/>
      <c r="M912" s="3"/>
      <c r="N912" s="3"/>
    </row>
    <row r="913" spans="2:14" x14ac:dyDescent="0.25">
      <c r="B913" s="1"/>
      <c r="C913" s="4"/>
      <c r="D913" s="3"/>
      <c r="E913" s="40"/>
      <c r="F913" s="125"/>
      <c r="G913" s="40"/>
      <c r="H913" s="58"/>
      <c r="I913" s="58"/>
      <c r="J913" s="58"/>
      <c r="K913" s="40"/>
      <c r="L913" s="58"/>
      <c r="M913" s="3"/>
      <c r="N913" s="3"/>
    </row>
    <row r="914" spans="2:14" x14ac:dyDescent="0.25">
      <c r="B914" s="1"/>
      <c r="C914" s="4"/>
      <c r="D914" s="3"/>
      <c r="E914" s="40"/>
      <c r="F914" s="125"/>
      <c r="G914" s="40"/>
      <c r="H914" s="58"/>
      <c r="I914" s="58"/>
      <c r="J914" s="58"/>
      <c r="K914" s="40"/>
      <c r="L914" s="58"/>
      <c r="M914" s="3"/>
      <c r="N914" s="3"/>
    </row>
    <row r="915" spans="2:14" x14ac:dyDescent="0.25">
      <c r="B915" s="1"/>
      <c r="C915" s="4"/>
      <c r="D915" s="3"/>
      <c r="E915" s="40"/>
      <c r="F915" s="125"/>
      <c r="G915" s="40"/>
      <c r="H915" s="58"/>
      <c r="I915" s="58"/>
      <c r="J915" s="58"/>
      <c r="K915" s="40"/>
      <c r="L915" s="58"/>
      <c r="M915" s="3"/>
      <c r="N915" s="3"/>
    </row>
    <row r="916" spans="2:14" x14ac:dyDescent="0.25">
      <c r="B916" s="1"/>
      <c r="C916" s="4"/>
      <c r="D916" s="3"/>
      <c r="E916" s="40"/>
      <c r="F916" s="125"/>
      <c r="G916" s="40"/>
      <c r="H916" s="58"/>
      <c r="I916" s="58"/>
      <c r="J916" s="58"/>
      <c r="K916" s="40"/>
      <c r="L916" s="58"/>
      <c r="M916" s="3"/>
      <c r="N916" s="3"/>
    </row>
    <row r="917" spans="2:14" x14ac:dyDescent="0.25">
      <c r="B917" s="1"/>
      <c r="C917" s="4"/>
      <c r="D917" s="3"/>
      <c r="E917" s="40"/>
      <c r="F917" s="125"/>
      <c r="G917" s="40"/>
      <c r="H917" s="58"/>
      <c r="I917" s="58"/>
      <c r="J917" s="58"/>
      <c r="K917" s="40"/>
      <c r="L917" s="58"/>
      <c r="M917" s="3"/>
      <c r="N917" s="3"/>
    </row>
    <row r="918" spans="2:14" x14ac:dyDescent="0.25">
      <c r="B918" s="1"/>
      <c r="C918" s="4"/>
      <c r="D918" s="3"/>
      <c r="E918" s="40"/>
      <c r="F918" s="125"/>
      <c r="G918" s="40"/>
      <c r="H918" s="58"/>
      <c r="I918" s="58"/>
      <c r="J918" s="58"/>
      <c r="K918" s="40"/>
      <c r="L918" s="58"/>
      <c r="M918" s="3"/>
      <c r="N918" s="3"/>
    </row>
    <row r="919" spans="2:14" x14ac:dyDescent="0.25">
      <c r="B919" s="1"/>
      <c r="C919" s="4"/>
      <c r="D919" s="3"/>
      <c r="E919" s="40"/>
      <c r="F919" s="125"/>
      <c r="G919" s="40"/>
      <c r="H919" s="58"/>
      <c r="I919" s="58"/>
      <c r="J919" s="58"/>
      <c r="K919" s="40"/>
      <c r="L919" s="58"/>
      <c r="M919" s="3"/>
      <c r="N919" s="3"/>
    </row>
    <row r="920" spans="2:14" x14ac:dyDescent="0.25">
      <c r="B920" s="1"/>
      <c r="C920" s="4"/>
      <c r="D920" s="3"/>
      <c r="E920" s="40"/>
      <c r="F920" s="125"/>
      <c r="G920" s="40"/>
      <c r="H920" s="58"/>
      <c r="I920" s="58"/>
      <c r="J920" s="58"/>
      <c r="K920" s="40"/>
      <c r="L920" s="58"/>
      <c r="M920" s="3"/>
      <c r="N920" s="3"/>
    </row>
    <row r="921" spans="2:14" x14ac:dyDescent="0.25">
      <c r="B921" s="1"/>
      <c r="C921" s="4"/>
      <c r="D921" s="3"/>
      <c r="E921" s="40"/>
      <c r="F921" s="125"/>
      <c r="G921" s="40"/>
      <c r="H921" s="58"/>
      <c r="I921" s="58"/>
      <c r="J921" s="58"/>
      <c r="K921" s="40"/>
      <c r="L921" s="58"/>
      <c r="M921" s="3"/>
      <c r="N921" s="3"/>
    </row>
    <row r="922" spans="2:14" x14ac:dyDescent="0.25">
      <c r="B922" s="1"/>
      <c r="C922" s="4"/>
      <c r="D922" s="3"/>
      <c r="E922" s="40"/>
      <c r="F922" s="125"/>
      <c r="G922" s="40"/>
      <c r="H922" s="58"/>
      <c r="I922" s="58"/>
      <c r="J922" s="58"/>
      <c r="K922" s="40"/>
      <c r="L922" s="58"/>
      <c r="M922" s="3"/>
      <c r="N922" s="3"/>
    </row>
    <row r="923" spans="2:14" x14ac:dyDescent="0.25">
      <c r="B923" s="1"/>
      <c r="C923" s="4"/>
      <c r="D923" s="3"/>
      <c r="E923" s="40"/>
      <c r="F923" s="125"/>
      <c r="G923" s="40"/>
      <c r="H923" s="58"/>
      <c r="I923" s="58"/>
      <c r="J923" s="58"/>
      <c r="K923" s="40"/>
      <c r="L923" s="58"/>
      <c r="M923" s="3"/>
      <c r="N923" s="3"/>
    </row>
    <row r="924" spans="2:14" x14ac:dyDescent="0.25">
      <c r="B924" s="1"/>
      <c r="C924" s="4"/>
      <c r="D924" s="3"/>
      <c r="E924" s="40"/>
      <c r="F924" s="125"/>
      <c r="G924" s="40"/>
      <c r="H924" s="58"/>
      <c r="I924" s="58"/>
      <c r="J924" s="58"/>
      <c r="K924" s="40"/>
      <c r="L924" s="58"/>
      <c r="M924" s="3"/>
      <c r="N924" s="3"/>
    </row>
    <row r="925" spans="2:14" x14ac:dyDescent="0.25">
      <c r="B925" s="1"/>
      <c r="C925" s="4"/>
      <c r="D925" s="3"/>
      <c r="E925" s="40"/>
      <c r="F925" s="125"/>
      <c r="G925" s="40"/>
      <c r="H925" s="58"/>
      <c r="I925" s="58"/>
      <c r="J925" s="58"/>
      <c r="K925" s="40"/>
      <c r="L925" s="58"/>
      <c r="M925" s="3"/>
      <c r="N925" s="3"/>
    </row>
    <row r="926" spans="2:14" x14ac:dyDescent="0.25">
      <c r="B926" s="1"/>
      <c r="C926" s="4"/>
      <c r="D926" s="3"/>
      <c r="E926" s="40"/>
      <c r="F926" s="125"/>
      <c r="G926" s="40"/>
      <c r="H926" s="58"/>
      <c r="I926" s="58"/>
      <c r="J926" s="58"/>
      <c r="K926" s="40"/>
      <c r="L926" s="58"/>
      <c r="M926" s="3"/>
      <c r="N926" s="3"/>
    </row>
    <row r="927" spans="2:14" x14ac:dyDescent="0.25">
      <c r="B927" s="1"/>
      <c r="C927" s="4"/>
      <c r="D927" s="3"/>
      <c r="E927" s="40"/>
      <c r="F927" s="125"/>
      <c r="G927" s="40"/>
      <c r="H927" s="58"/>
      <c r="I927" s="58"/>
      <c r="J927" s="58"/>
      <c r="K927" s="40"/>
      <c r="L927" s="58"/>
      <c r="M927" s="3"/>
      <c r="N927" s="3"/>
    </row>
    <row r="928" spans="2:14" x14ac:dyDescent="0.25">
      <c r="B928" s="1"/>
      <c r="C928" s="4"/>
      <c r="D928" s="3"/>
      <c r="E928" s="40"/>
      <c r="F928" s="125"/>
      <c r="G928" s="40"/>
      <c r="H928" s="58"/>
      <c r="I928" s="58"/>
      <c r="J928" s="58"/>
      <c r="K928" s="40"/>
      <c r="L928" s="58"/>
      <c r="M928" s="3"/>
      <c r="N928" s="3"/>
    </row>
    <row r="929" spans="2:14" x14ac:dyDescent="0.25">
      <c r="B929" s="1"/>
      <c r="C929" s="4"/>
      <c r="D929" s="3"/>
      <c r="E929" s="40"/>
      <c r="F929" s="125"/>
      <c r="G929" s="40"/>
      <c r="H929" s="58"/>
      <c r="I929" s="58"/>
      <c r="J929" s="58"/>
      <c r="K929" s="40"/>
      <c r="L929" s="58"/>
      <c r="M929" s="3"/>
      <c r="N929" s="3"/>
    </row>
    <row r="930" spans="2:14" x14ac:dyDescent="0.25">
      <c r="B930" s="1"/>
      <c r="C930" s="4"/>
      <c r="D930" s="3"/>
      <c r="E930" s="40"/>
      <c r="F930" s="125"/>
      <c r="G930" s="40"/>
      <c r="H930" s="58"/>
      <c r="I930" s="58"/>
      <c r="J930" s="58"/>
      <c r="K930" s="40"/>
      <c r="L930" s="58"/>
      <c r="M930" s="3"/>
      <c r="N930" s="3"/>
    </row>
    <row r="931" spans="2:14" x14ac:dyDescent="0.25">
      <c r="B931" s="1"/>
      <c r="C931" s="4"/>
      <c r="D931" s="3"/>
      <c r="E931" s="40"/>
      <c r="F931" s="125"/>
      <c r="G931" s="40"/>
      <c r="H931" s="58"/>
      <c r="I931" s="58"/>
      <c r="J931" s="58"/>
      <c r="K931" s="40"/>
      <c r="L931" s="58"/>
      <c r="M931" s="3"/>
      <c r="N931" s="3"/>
    </row>
    <row r="932" spans="2:14" x14ac:dyDescent="0.25">
      <c r="B932" s="1"/>
      <c r="C932" s="4"/>
      <c r="D932" s="3"/>
      <c r="E932" s="40"/>
      <c r="F932" s="125"/>
      <c r="G932" s="40"/>
      <c r="H932" s="58"/>
      <c r="I932" s="58"/>
      <c r="J932" s="58"/>
      <c r="K932" s="40"/>
      <c r="L932" s="58"/>
      <c r="M932" s="3"/>
      <c r="N932" s="3"/>
    </row>
    <row r="933" spans="2:14" x14ac:dyDescent="0.25">
      <c r="B933" s="1"/>
      <c r="C933" s="4"/>
      <c r="D933" s="3"/>
      <c r="E933" s="40"/>
      <c r="F933" s="125"/>
      <c r="G933" s="40"/>
      <c r="H933" s="58"/>
      <c r="I933" s="58"/>
      <c r="J933" s="58"/>
      <c r="K933" s="40"/>
      <c r="L933" s="58"/>
      <c r="M933" s="3"/>
      <c r="N933" s="3"/>
    </row>
    <row r="934" spans="2:14" x14ac:dyDescent="0.25">
      <c r="B934" s="1"/>
      <c r="C934" s="4"/>
      <c r="D934" s="3"/>
      <c r="E934" s="40"/>
      <c r="F934" s="125"/>
      <c r="G934" s="40"/>
      <c r="H934" s="58"/>
      <c r="I934" s="58"/>
      <c r="J934" s="58"/>
      <c r="K934" s="40"/>
      <c r="L934" s="58"/>
      <c r="M934" s="3"/>
      <c r="N934" s="3"/>
    </row>
    <row r="935" spans="2:14" x14ac:dyDescent="0.25">
      <c r="B935" s="1"/>
      <c r="C935" s="4"/>
      <c r="D935" s="3"/>
      <c r="E935" s="40"/>
      <c r="F935" s="125"/>
      <c r="G935" s="40"/>
      <c r="H935" s="58"/>
      <c r="I935" s="58"/>
      <c r="J935" s="58"/>
      <c r="K935" s="40"/>
      <c r="L935" s="58"/>
      <c r="M935" s="3"/>
      <c r="N935" s="3"/>
    </row>
    <row r="936" spans="2:14" x14ac:dyDescent="0.25">
      <c r="B936" s="1"/>
      <c r="C936" s="4"/>
      <c r="D936" s="3"/>
      <c r="E936" s="40"/>
      <c r="F936" s="125"/>
      <c r="G936" s="40"/>
      <c r="H936" s="58"/>
      <c r="I936" s="58"/>
      <c r="J936" s="58"/>
      <c r="K936" s="40"/>
      <c r="L936" s="58"/>
      <c r="M936" s="3"/>
      <c r="N936" s="3"/>
    </row>
    <row r="937" spans="2:14" x14ac:dyDescent="0.25">
      <c r="B937" s="1"/>
      <c r="C937" s="4"/>
      <c r="D937" s="3"/>
      <c r="E937" s="40"/>
      <c r="F937" s="125"/>
      <c r="G937" s="40"/>
      <c r="H937" s="58"/>
      <c r="I937" s="58"/>
      <c r="J937" s="58"/>
      <c r="K937" s="40"/>
      <c r="L937" s="58"/>
      <c r="M937" s="3"/>
      <c r="N937" s="3"/>
    </row>
    <row r="938" spans="2:14" x14ac:dyDescent="0.25">
      <c r="B938" s="1"/>
      <c r="C938" s="4"/>
      <c r="D938" s="3"/>
      <c r="E938" s="40"/>
      <c r="F938" s="125"/>
      <c r="G938" s="40"/>
      <c r="H938" s="58"/>
      <c r="I938" s="58"/>
      <c r="J938" s="58"/>
      <c r="K938" s="40"/>
      <c r="L938" s="58"/>
      <c r="M938" s="3"/>
      <c r="N938" s="3"/>
    </row>
    <row r="939" spans="2:14" x14ac:dyDescent="0.25">
      <c r="B939" s="1"/>
      <c r="C939" s="4"/>
      <c r="D939" s="3"/>
      <c r="E939" s="40"/>
      <c r="F939" s="125"/>
      <c r="G939" s="40"/>
      <c r="H939" s="58"/>
      <c r="I939" s="58"/>
      <c r="J939" s="58"/>
      <c r="K939" s="40"/>
      <c r="L939" s="58"/>
      <c r="M939" s="3"/>
      <c r="N939" s="3"/>
    </row>
    <row r="940" spans="2:14" x14ac:dyDescent="0.25">
      <c r="B940" s="1"/>
      <c r="C940" s="4"/>
      <c r="D940" s="3"/>
      <c r="E940" s="40"/>
      <c r="F940" s="125"/>
      <c r="G940" s="40"/>
      <c r="H940" s="58"/>
      <c r="I940" s="58"/>
      <c r="J940" s="58"/>
      <c r="K940" s="40"/>
      <c r="L940" s="58"/>
      <c r="M940" s="3"/>
      <c r="N940" s="3"/>
    </row>
    <row r="941" spans="2:14" x14ac:dyDescent="0.25">
      <c r="B941" s="1"/>
      <c r="C941" s="4"/>
      <c r="D941" s="3"/>
      <c r="E941" s="40"/>
      <c r="F941" s="125"/>
      <c r="G941" s="40"/>
      <c r="H941" s="58"/>
      <c r="I941" s="58"/>
      <c r="J941" s="58"/>
      <c r="K941" s="40"/>
      <c r="L941" s="58"/>
      <c r="M941" s="3"/>
      <c r="N941" s="3"/>
    </row>
    <row r="942" spans="2:14" x14ac:dyDescent="0.25">
      <c r="B942" s="1"/>
      <c r="C942" s="4"/>
      <c r="D942" s="3"/>
      <c r="E942" s="40"/>
      <c r="F942" s="125"/>
      <c r="G942" s="40"/>
      <c r="H942" s="58"/>
      <c r="I942" s="58"/>
      <c r="J942" s="58"/>
      <c r="K942" s="40"/>
      <c r="L942" s="58"/>
      <c r="M942" s="3"/>
      <c r="N942" s="3"/>
    </row>
    <row r="943" spans="2:14" x14ac:dyDescent="0.25">
      <c r="B943" s="1"/>
      <c r="C943" s="4"/>
      <c r="D943" s="3"/>
      <c r="E943" s="40"/>
      <c r="F943" s="125"/>
      <c r="G943" s="40"/>
      <c r="H943" s="58"/>
      <c r="I943" s="58"/>
      <c r="J943" s="58"/>
      <c r="K943" s="40"/>
      <c r="L943" s="58"/>
      <c r="M943" s="3"/>
      <c r="N943" s="3"/>
    </row>
    <row r="944" spans="2:14" x14ac:dyDescent="0.25">
      <c r="B944" s="1"/>
      <c r="C944" s="4"/>
      <c r="D944" s="3"/>
      <c r="E944" s="40"/>
      <c r="F944" s="125"/>
      <c r="G944" s="40"/>
      <c r="H944" s="58"/>
      <c r="I944" s="58"/>
      <c r="J944" s="58"/>
      <c r="K944" s="40"/>
      <c r="L944" s="58"/>
      <c r="M944" s="3"/>
      <c r="N944" s="3"/>
    </row>
    <row r="945" spans="2:14" x14ac:dyDescent="0.25">
      <c r="B945" s="1"/>
      <c r="C945" s="4"/>
      <c r="D945" s="3"/>
      <c r="E945" s="40"/>
      <c r="F945" s="125"/>
      <c r="G945" s="40"/>
      <c r="H945" s="58"/>
      <c r="I945" s="58"/>
      <c r="J945" s="58"/>
      <c r="K945" s="40"/>
      <c r="L945" s="58"/>
      <c r="M945" s="3"/>
      <c r="N945" s="3"/>
    </row>
    <row r="946" spans="2:14" x14ac:dyDescent="0.25">
      <c r="B946" s="1"/>
      <c r="C946" s="4"/>
      <c r="D946" s="3"/>
      <c r="E946" s="40"/>
      <c r="F946" s="125"/>
      <c r="G946" s="40"/>
      <c r="H946" s="58"/>
      <c r="I946" s="58"/>
      <c r="J946" s="58"/>
      <c r="K946" s="40"/>
      <c r="L946" s="58"/>
      <c r="M946" s="3"/>
      <c r="N946" s="3"/>
    </row>
    <row r="947" spans="2:14" x14ac:dyDescent="0.25">
      <c r="B947" s="1"/>
      <c r="C947" s="4"/>
      <c r="D947" s="3"/>
      <c r="E947" s="40"/>
      <c r="F947" s="125"/>
      <c r="G947" s="40"/>
      <c r="H947" s="58"/>
      <c r="I947" s="58"/>
      <c r="J947" s="58"/>
      <c r="K947" s="40"/>
      <c r="L947" s="58"/>
      <c r="M947" s="3"/>
      <c r="N947" s="3"/>
    </row>
    <row r="948" spans="2:14" x14ac:dyDescent="0.25">
      <c r="B948" s="1"/>
      <c r="C948" s="4"/>
      <c r="D948" s="3"/>
      <c r="E948" s="40"/>
      <c r="F948" s="125"/>
      <c r="G948" s="40"/>
      <c r="H948" s="58"/>
      <c r="I948" s="58"/>
      <c r="J948" s="58"/>
      <c r="K948" s="40"/>
      <c r="L948" s="58"/>
      <c r="M948" s="3"/>
      <c r="N948" s="3"/>
    </row>
    <row r="949" spans="2:14" x14ac:dyDescent="0.25">
      <c r="B949" s="1"/>
      <c r="C949" s="4"/>
      <c r="D949" s="3"/>
      <c r="E949" s="40"/>
      <c r="F949" s="125"/>
      <c r="G949" s="40"/>
      <c r="H949" s="58"/>
      <c r="I949" s="58"/>
      <c r="J949" s="58"/>
      <c r="K949" s="40"/>
      <c r="L949" s="58"/>
      <c r="M949" s="3"/>
      <c r="N949" s="3"/>
    </row>
    <row r="950" spans="2:14" x14ac:dyDescent="0.25">
      <c r="B950" s="1"/>
      <c r="C950" s="4"/>
      <c r="D950" s="3"/>
      <c r="E950" s="40"/>
      <c r="F950" s="125"/>
      <c r="G950" s="40"/>
      <c r="H950" s="58"/>
      <c r="I950" s="58"/>
      <c r="J950" s="58"/>
      <c r="K950" s="40"/>
      <c r="L950" s="58"/>
      <c r="M950" s="3"/>
      <c r="N950" s="3"/>
    </row>
    <row r="951" spans="2:14" x14ac:dyDescent="0.25">
      <c r="B951" s="1"/>
      <c r="C951" s="4"/>
      <c r="D951" s="3"/>
      <c r="E951" s="40"/>
      <c r="F951" s="125"/>
      <c r="G951" s="40"/>
      <c r="H951" s="58"/>
      <c r="I951" s="58"/>
      <c r="J951" s="58"/>
      <c r="K951" s="40"/>
      <c r="L951" s="58"/>
      <c r="M951" s="3"/>
      <c r="N951" s="3"/>
    </row>
    <row r="952" spans="2:14" x14ac:dyDescent="0.25">
      <c r="B952" s="1"/>
      <c r="C952" s="4"/>
      <c r="D952" s="3"/>
      <c r="E952" s="40"/>
      <c r="F952" s="125"/>
      <c r="G952" s="40"/>
      <c r="H952" s="58"/>
      <c r="I952" s="58"/>
      <c r="J952" s="58"/>
      <c r="K952" s="40"/>
      <c r="L952" s="58"/>
      <c r="M952" s="3"/>
      <c r="N952" s="3"/>
    </row>
    <row r="953" spans="2:14" x14ac:dyDescent="0.25">
      <c r="B953" s="1"/>
      <c r="C953" s="4"/>
      <c r="D953" s="3"/>
      <c r="E953" s="40"/>
      <c r="F953" s="125"/>
      <c r="G953" s="40"/>
      <c r="H953" s="58"/>
      <c r="I953" s="58"/>
      <c r="J953" s="58"/>
      <c r="K953" s="40"/>
      <c r="L953" s="58"/>
      <c r="M953" s="3"/>
      <c r="N953" s="3"/>
    </row>
    <row r="954" spans="2:14" x14ac:dyDescent="0.25">
      <c r="B954" s="1"/>
      <c r="C954" s="4"/>
      <c r="D954" s="3"/>
      <c r="E954" s="40"/>
      <c r="F954" s="125"/>
      <c r="G954" s="40"/>
      <c r="H954" s="58"/>
      <c r="I954" s="58"/>
      <c r="J954" s="58"/>
      <c r="K954" s="40"/>
      <c r="L954" s="58"/>
      <c r="M954" s="3"/>
      <c r="N954" s="3"/>
    </row>
    <row r="955" spans="2:14" x14ac:dyDescent="0.25">
      <c r="B955" s="1"/>
      <c r="C955" s="4"/>
      <c r="D955" s="3"/>
      <c r="E955" s="40"/>
      <c r="F955" s="125"/>
      <c r="G955" s="40"/>
      <c r="H955" s="58"/>
      <c r="I955" s="58"/>
      <c r="J955" s="58"/>
      <c r="K955" s="40"/>
      <c r="L955" s="58"/>
      <c r="M955" s="3"/>
      <c r="N955" s="3"/>
    </row>
    <row r="956" spans="2:14" x14ac:dyDescent="0.25">
      <c r="B956" s="1"/>
      <c r="C956" s="4"/>
      <c r="D956" s="3"/>
      <c r="E956" s="40"/>
      <c r="F956" s="125"/>
      <c r="G956" s="40"/>
      <c r="H956" s="58"/>
      <c r="I956" s="58"/>
      <c r="J956" s="58"/>
      <c r="K956" s="40"/>
      <c r="L956" s="58"/>
      <c r="M956" s="3"/>
      <c r="N956" s="3"/>
    </row>
    <row r="957" spans="2:14" x14ac:dyDescent="0.25">
      <c r="B957" s="1"/>
      <c r="C957" s="4"/>
      <c r="D957" s="3"/>
      <c r="E957" s="40"/>
      <c r="F957" s="125"/>
      <c r="G957" s="40"/>
      <c r="H957" s="58"/>
      <c r="I957" s="58"/>
      <c r="J957" s="58"/>
      <c r="K957" s="40"/>
      <c r="L957" s="58"/>
      <c r="M957" s="3"/>
      <c r="N957" s="3"/>
    </row>
    <row r="958" spans="2:14" x14ac:dyDescent="0.25">
      <c r="B958" s="1"/>
      <c r="C958" s="4"/>
      <c r="D958" s="3"/>
      <c r="E958" s="40"/>
      <c r="F958" s="125"/>
      <c r="G958" s="40"/>
      <c r="H958" s="58"/>
      <c r="I958" s="58"/>
      <c r="J958" s="58"/>
      <c r="K958" s="40"/>
      <c r="L958" s="58"/>
      <c r="M958" s="3"/>
      <c r="N958" s="3"/>
    </row>
    <row r="959" spans="2:14" x14ac:dyDescent="0.25">
      <c r="B959" s="1"/>
      <c r="C959" s="4"/>
      <c r="D959" s="3"/>
      <c r="E959" s="40"/>
      <c r="F959" s="125"/>
      <c r="G959" s="40"/>
      <c r="H959" s="58"/>
      <c r="I959" s="58"/>
      <c r="J959" s="58"/>
      <c r="K959" s="40"/>
      <c r="L959" s="58"/>
      <c r="M959" s="3"/>
      <c r="N959" s="3"/>
    </row>
    <row r="960" spans="2:14" x14ac:dyDescent="0.25">
      <c r="B960" s="1"/>
      <c r="C960" s="4"/>
      <c r="D960" s="3"/>
      <c r="E960" s="40"/>
      <c r="F960" s="125"/>
      <c r="G960" s="40"/>
      <c r="H960" s="58"/>
      <c r="I960" s="58"/>
      <c r="J960" s="58"/>
      <c r="K960" s="40"/>
      <c r="L960" s="58"/>
      <c r="M960" s="3"/>
      <c r="N960" s="3"/>
    </row>
    <row r="961" spans="2:14" x14ac:dyDescent="0.25">
      <c r="B961" s="1"/>
      <c r="C961" s="4"/>
      <c r="D961" s="3"/>
      <c r="E961" s="40"/>
      <c r="F961" s="125"/>
      <c r="G961" s="40"/>
      <c r="H961" s="58"/>
      <c r="I961" s="58"/>
      <c r="J961" s="58"/>
      <c r="K961" s="40"/>
      <c r="L961" s="58"/>
      <c r="M961" s="3"/>
      <c r="N961" s="3"/>
    </row>
    <row r="962" spans="2:14" x14ac:dyDescent="0.25">
      <c r="B962" s="1"/>
      <c r="C962" s="4"/>
      <c r="D962" s="3"/>
      <c r="E962" s="40"/>
      <c r="F962" s="125"/>
      <c r="G962" s="40"/>
      <c r="H962" s="58"/>
      <c r="I962" s="58"/>
      <c r="J962" s="58"/>
      <c r="K962" s="40"/>
      <c r="L962" s="58"/>
      <c r="M962" s="3"/>
      <c r="N962" s="3"/>
    </row>
    <row r="963" spans="2:14" x14ac:dyDescent="0.25">
      <c r="B963" s="1"/>
      <c r="C963" s="4"/>
      <c r="D963" s="3"/>
      <c r="E963" s="40"/>
      <c r="F963" s="125"/>
      <c r="G963" s="40"/>
      <c r="H963" s="58"/>
      <c r="I963" s="58"/>
      <c r="J963" s="58"/>
      <c r="K963" s="40"/>
      <c r="L963" s="58"/>
      <c r="M963" s="3"/>
      <c r="N963" s="3"/>
    </row>
    <row r="964" spans="2:14" x14ac:dyDescent="0.25">
      <c r="B964" s="1"/>
      <c r="C964" s="4"/>
      <c r="D964" s="3"/>
      <c r="E964" s="40"/>
      <c r="F964" s="125"/>
      <c r="G964" s="40"/>
      <c r="H964" s="58"/>
      <c r="I964" s="58"/>
      <c r="J964" s="58"/>
      <c r="K964" s="40"/>
      <c r="L964" s="58"/>
      <c r="M964" s="3"/>
      <c r="N964" s="3"/>
    </row>
    <row r="965" spans="2:14" x14ac:dyDescent="0.25">
      <c r="B965" s="1"/>
      <c r="C965" s="4"/>
      <c r="D965" s="3"/>
      <c r="E965" s="40"/>
      <c r="F965" s="125"/>
      <c r="G965" s="40"/>
      <c r="H965" s="58"/>
      <c r="I965" s="58"/>
      <c r="J965" s="58"/>
      <c r="K965" s="40"/>
      <c r="L965" s="58"/>
      <c r="M965" s="3"/>
      <c r="N965" s="3"/>
    </row>
    <row r="966" spans="2:14" x14ac:dyDescent="0.25">
      <c r="B966" s="1"/>
      <c r="C966" s="4"/>
      <c r="D966" s="3"/>
      <c r="E966" s="40"/>
      <c r="F966" s="125"/>
      <c r="G966" s="40"/>
      <c r="H966" s="58"/>
      <c r="I966" s="58"/>
      <c r="J966" s="58"/>
      <c r="K966" s="40"/>
      <c r="L966" s="58"/>
      <c r="M966" s="3"/>
      <c r="N966" s="3"/>
    </row>
    <row r="967" spans="2:14" x14ac:dyDescent="0.25">
      <c r="B967" s="1"/>
      <c r="C967" s="4"/>
      <c r="D967" s="3"/>
      <c r="E967" s="40"/>
      <c r="F967" s="125"/>
      <c r="G967" s="40"/>
      <c r="H967" s="58"/>
      <c r="I967" s="58"/>
      <c r="J967" s="58"/>
      <c r="K967" s="40"/>
      <c r="L967" s="58"/>
      <c r="M967" s="3"/>
      <c r="N967" s="3"/>
    </row>
    <row r="968" spans="2:14" x14ac:dyDescent="0.25">
      <c r="B968" s="1"/>
      <c r="C968" s="4"/>
      <c r="D968" s="3"/>
      <c r="E968" s="40"/>
      <c r="F968" s="125"/>
      <c r="G968" s="40"/>
      <c r="H968" s="58"/>
      <c r="I968" s="58"/>
      <c r="J968" s="58"/>
      <c r="K968" s="40"/>
      <c r="L968" s="58"/>
      <c r="M968" s="3"/>
      <c r="N968" s="3"/>
    </row>
    <row r="969" spans="2:14" x14ac:dyDescent="0.25">
      <c r="B969" s="1"/>
      <c r="C969" s="4"/>
      <c r="D969" s="3"/>
      <c r="E969" s="40"/>
      <c r="F969" s="125"/>
      <c r="G969" s="40"/>
      <c r="H969" s="58"/>
      <c r="I969" s="58"/>
      <c r="J969" s="58"/>
      <c r="K969" s="40"/>
      <c r="L969" s="58"/>
      <c r="M969" s="3"/>
      <c r="N969" s="3"/>
    </row>
    <row r="970" spans="2:14" x14ac:dyDescent="0.25">
      <c r="B970" s="1"/>
      <c r="C970" s="4"/>
      <c r="D970" s="3"/>
      <c r="E970" s="40"/>
      <c r="F970" s="125"/>
      <c r="G970" s="40"/>
      <c r="H970" s="58"/>
      <c r="I970" s="58"/>
      <c r="J970" s="58"/>
      <c r="K970" s="40"/>
      <c r="L970" s="58"/>
      <c r="M970" s="3"/>
      <c r="N970" s="3"/>
    </row>
    <row r="971" spans="2:14" x14ac:dyDescent="0.25">
      <c r="B971" s="1"/>
      <c r="C971" s="4"/>
      <c r="D971" s="3"/>
      <c r="E971" s="40"/>
      <c r="F971" s="125"/>
      <c r="G971" s="40"/>
      <c r="H971" s="58"/>
      <c r="I971" s="58"/>
      <c r="J971" s="58"/>
      <c r="K971" s="40"/>
      <c r="L971" s="58"/>
      <c r="M971" s="3"/>
      <c r="N971" s="3"/>
    </row>
    <row r="972" spans="2:14" x14ac:dyDescent="0.25">
      <c r="B972" s="1"/>
      <c r="C972" s="4"/>
      <c r="D972" s="3"/>
      <c r="E972" s="40"/>
      <c r="F972" s="125"/>
      <c r="G972" s="40"/>
      <c r="H972" s="58"/>
      <c r="I972" s="58"/>
      <c r="J972" s="58"/>
      <c r="K972" s="40"/>
      <c r="L972" s="58"/>
      <c r="M972" s="3"/>
      <c r="N972" s="3"/>
    </row>
    <row r="973" spans="2:14" x14ac:dyDescent="0.25">
      <c r="B973" s="1"/>
      <c r="C973" s="4"/>
      <c r="D973" s="3"/>
      <c r="E973" s="40"/>
      <c r="F973" s="125"/>
      <c r="G973" s="40"/>
      <c r="H973" s="58"/>
      <c r="I973" s="58"/>
      <c r="J973" s="58"/>
      <c r="K973" s="40"/>
      <c r="L973" s="58"/>
      <c r="M973" s="3"/>
      <c r="N973" s="3"/>
    </row>
    <row r="974" spans="2:14" x14ac:dyDescent="0.25">
      <c r="B974" s="1"/>
      <c r="C974" s="4"/>
      <c r="D974" s="3"/>
      <c r="E974" s="40"/>
      <c r="F974" s="125"/>
      <c r="G974" s="40"/>
      <c r="H974" s="58"/>
      <c r="I974" s="58"/>
      <c r="J974" s="58"/>
      <c r="K974" s="40"/>
      <c r="L974" s="58"/>
      <c r="M974" s="3"/>
      <c r="N974" s="3"/>
    </row>
    <row r="975" spans="2:14" x14ac:dyDescent="0.25">
      <c r="B975" s="1"/>
      <c r="C975" s="4"/>
      <c r="D975" s="3"/>
      <c r="E975" s="40"/>
      <c r="F975" s="125"/>
      <c r="G975" s="40"/>
      <c r="H975" s="58"/>
      <c r="I975" s="58"/>
      <c r="J975" s="58"/>
      <c r="K975" s="40"/>
      <c r="L975" s="58"/>
      <c r="M975" s="3"/>
      <c r="N975" s="3"/>
    </row>
    <row r="976" spans="2:14" x14ac:dyDescent="0.25">
      <c r="B976" s="1"/>
      <c r="C976" s="4"/>
      <c r="D976" s="3"/>
      <c r="E976" s="40"/>
      <c r="F976" s="125"/>
      <c r="G976" s="40"/>
      <c r="H976" s="58"/>
      <c r="I976" s="58"/>
      <c r="J976" s="58"/>
      <c r="K976" s="40"/>
      <c r="L976" s="58"/>
      <c r="M976" s="3"/>
      <c r="N976" s="3"/>
    </row>
    <row r="977" spans="2:14" x14ac:dyDescent="0.25">
      <c r="B977" s="1"/>
      <c r="C977" s="4"/>
      <c r="D977" s="3"/>
      <c r="E977" s="40"/>
      <c r="F977" s="125"/>
      <c r="G977" s="40"/>
      <c r="H977" s="58"/>
      <c r="I977" s="58"/>
      <c r="J977" s="58"/>
      <c r="K977" s="40"/>
      <c r="L977" s="58"/>
      <c r="M977" s="3"/>
      <c r="N977" s="3"/>
    </row>
    <row r="978" spans="2:14" x14ac:dyDescent="0.25">
      <c r="B978" s="1"/>
      <c r="C978" s="4"/>
      <c r="D978" s="3"/>
      <c r="E978" s="40"/>
      <c r="F978" s="125"/>
      <c r="G978" s="40"/>
      <c r="H978" s="58"/>
      <c r="I978" s="58"/>
      <c r="J978" s="58"/>
      <c r="K978" s="40"/>
      <c r="L978" s="58"/>
      <c r="M978" s="3"/>
      <c r="N978" s="3"/>
    </row>
    <row r="979" spans="2:14" x14ac:dyDescent="0.25">
      <c r="B979" s="1"/>
      <c r="C979" s="4"/>
      <c r="D979" s="3"/>
      <c r="E979" s="40"/>
      <c r="F979" s="125"/>
      <c r="G979" s="40"/>
      <c r="H979" s="58"/>
      <c r="I979" s="58"/>
      <c r="J979" s="58"/>
      <c r="K979" s="40"/>
      <c r="L979" s="58"/>
      <c r="M979" s="3"/>
      <c r="N979" s="3"/>
    </row>
    <row r="980" spans="2:14" x14ac:dyDescent="0.25">
      <c r="B980" s="1"/>
      <c r="C980" s="4"/>
      <c r="D980" s="3"/>
      <c r="E980" s="40"/>
      <c r="F980" s="125"/>
      <c r="G980" s="40"/>
      <c r="H980" s="58"/>
      <c r="I980" s="58"/>
      <c r="J980" s="58"/>
      <c r="K980" s="40"/>
      <c r="L980" s="58"/>
      <c r="M980" s="3"/>
      <c r="N980" s="3"/>
    </row>
    <row r="981" spans="2:14" x14ac:dyDescent="0.25">
      <c r="B981" s="1"/>
      <c r="C981" s="4"/>
      <c r="D981" s="3"/>
      <c r="E981" s="40"/>
      <c r="F981" s="125"/>
      <c r="G981" s="40"/>
      <c r="H981" s="58"/>
      <c r="I981" s="58"/>
      <c r="J981" s="58"/>
      <c r="K981" s="40"/>
      <c r="L981" s="58"/>
      <c r="M981" s="3"/>
      <c r="N981" s="3"/>
    </row>
    <row r="982" spans="2:14" x14ac:dyDescent="0.25">
      <c r="B982" s="1"/>
      <c r="C982" s="4"/>
      <c r="D982" s="3"/>
      <c r="E982" s="40"/>
      <c r="F982" s="125"/>
      <c r="G982" s="40"/>
      <c r="H982" s="58"/>
      <c r="I982" s="58"/>
      <c r="J982" s="58"/>
      <c r="K982" s="40"/>
      <c r="L982" s="58"/>
      <c r="M982" s="3"/>
      <c r="N982" s="3"/>
    </row>
    <row r="983" spans="2:14" x14ac:dyDescent="0.25">
      <c r="B983" s="1"/>
      <c r="C983" s="4"/>
      <c r="D983" s="3"/>
      <c r="E983" s="40"/>
      <c r="F983" s="125"/>
      <c r="G983" s="40"/>
      <c r="H983" s="58"/>
      <c r="I983" s="58"/>
      <c r="J983" s="58"/>
      <c r="K983" s="40"/>
      <c r="L983" s="58"/>
      <c r="M983" s="3"/>
      <c r="N983" s="3"/>
    </row>
    <row r="984" spans="2:14" x14ac:dyDescent="0.25">
      <c r="B984" s="1"/>
      <c r="C984" s="4"/>
      <c r="D984" s="3"/>
      <c r="E984" s="40"/>
      <c r="F984" s="125"/>
      <c r="G984" s="40"/>
      <c r="H984" s="58"/>
      <c r="I984" s="58"/>
      <c r="J984" s="58"/>
      <c r="K984" s="40"/>
      <c r="L984" s="58"/>
      <c r="M984" s="3"/>
      <c r="N984" s="3"/>
    </row>
    <row r="985" spans="2:14" x14ac:dyDescent="0.25">
      <c r="B985" s="1"/>
      <c r="C985" s="4"/>
      <c r="D985" s="3"/>
      <c r="E985" s="40"/>
      <c r="F985" s="125"/>
      <c r="G985" s="40"/>
      <c r="H985" s="58"/>
      <c r="I985" s="58"/>
      <c r="J985" s="58"/>
      <c r="K985" s="40"/>
      <c r="L985" s="58"/>
      <c r="M985" s="3"/>
      <c r="N985" s="3"/>
    </row>
    <row r="986" spans="2:14" x14ac:dyDescent="0.25">
      <c r="B986" s="1"/>
      <c r="C986" s="4"/>
      <c r="D986" s="3"/>
      <c r="E986" s="40"/>
      <c r="F986" s="125"/>
      <c r="G986" s="40"/>
      <c r="H986" s="58"/>
      <c r="I986" s="58"/>
      <c r="J986" s="58"/>
      <c r="K986" s="40"/>
      <c r="L986" s="58"/>
      <c r="M986" s="3"/>
      <c r="N986" s="3"/>
    </row>
    <row r="987" spans="2:14" x14ac:dyDescent="0.25">
      <c r="B987" s="1"/>
      <c r="C987" s="4"/>
      <c r="D987" s="3"/>
      <c r="E987" s="40"/>
      <c r="F987" s="125"/>
      <c r="G987" s="40"/>
      <c r="H987" s="58"/>
      <c r="I987" s="58"/>
      <c r="J987" s="58"/>
      <c r="K987" s="40"/>
      <c r="L987" s="58"/>
      <c r="M987" s="3"/>
      <c r="N987" s="3"/>
    </row>
    <row r="988" spans="2:14" x14ac:dyDescent="0.25">
      <c r="B988" s="1"/>
      <c r="C988" s="4"/>
      <c r="D988" s="3"/>
      <c r="E988" s="40"/>
      <c r="F988" s="125"/>
      <c r="G988" s="40"/>
      <c r="H988" s="58"/>
      <c r="I988" s="58"/>
      <c r="J988" s="58"/>
      <c r="K988" s="40"/>
      <c r="L988" s="58"/>
      <c r="M988" s="3"/>
      <c r="N988" s="3"/>
    </row>
    <row r="989" spans="2:14" x14ac:dyDescent="0.25">
      <c r="B989" s="1"/>
      <c r="C989" s="4"/>
      <c r="D989" s="3"/>
      <c r="E989" s="40"/>
      <c r="F989" s="125"/>
      <c r="G989" s="40"/>
      <c r="H989" s="58"/>
      <c r="I989" s="58"/>
      <c r="J989" s="58"/>
      <c r="K989" s="40"/>
      <c r="L989" s="58"/>
      <c r="M989" s="3"/>
      <c r="N989" s="3"/>
    </row>
    <row r="990" spans="2:14" x14ac:dyDescent="0.25">
      <c r="B990" s="1"/>
      <c r="C990" s="4"/>
      <c r="D990" s="3"/>
      <c r="E990" s="40"/>
      <c r="F990" s="125"/>
      <c r="G990" s="40"/>
      <c r="H990" s="58"/>
      <c r="I990" s="58"/>
      <c r="J990" s="58"/>
      <c r="K990" s="40"/>
      <c r="L990" s="58"/>
      <c r="M990" s="3"/>
      <c r="N990" s="3"/>
    </row>
    <row r="991" spans="2:14" x14ac:dyDescent="0.25">
      <c r="B991" s="1"/>
      <c r="C991" s="4"/>
      <c r="D991" s="3"/>
      <c r="E991" s="40"/>
      <c r="F991" s="125"/>
      <c r="G991" s="40"/>
      <c r="H991" s="58"/>
      <c r="I991" s="58"/>
      <c r="J991" s="58"/>
      <c r="K991" s="40"/>
      <c r="L991" s="58"/>
      <c r="M991" s="3"/>
      <c r="N991" s="3"/>
    </row>
    <row r="992" spans="2:14" x14ac:dyDescent="0.25">
      <c r="B992" s="1"/>
      <c r="C992" s="4"/>
      <c r="D992" s="3"/>
      <c r="E992" s="40"/>
      <c r="F992" s="125"/>
      <c r="G992" s="40"/>
      <c r="H992" s="58"/>
      <c r="I992" s="58"/>
      <c r="J992" s="58"/>
      <c r="K992" s="40"/>
      <c r="L992" s="58"/>
      <c r="M992" s="3"/>
      <c r="N992" s="3"/>
    </row>
    <row r="993" spans="2:14" x14ac:dyDescent="0.25">
      <c r="B993" s="1"/>
      <c r="C993" s="4"/>
      <c r="D993" s="3"/>
      <c r="E993" s="40"/>
      <c r="F993" s="125"/>
      <c r="G993" s="40"/>
      <c r="H993" s="58"/>
      <c r="I993" s="58"/>
      <c r="J993" s="58"/>
      <c r="K993" s="40"/>
      <c r="L993" s="58"/>
      <c r="M993" s="3"/>
      <c r="N993" s="3"/>
    </row>
    <row r="994" spans="2:14" x14ac:dyDescent="0.25">
      <c r="B994" s="1"/>
      <c r="C994" s="4"/>
      <c r="D994" s="3"/>
      <c r="E994" s="40"/>
      <c r="F994" s="125"/>
      <c r="G994" s="40"/>
      <c r="H994" s="58"/>
      <c r="I994" s="58"/>
      <c r="J994" s="58"/>
      <c r="K994" s="40"/>
      <c r="L994" s="58"/>
      <c r="M994" s="3"/>
      <c r="N994" s="3"/>
    </row>
    <row r="995" spans="2:14" x14ac:dyDescent="0.25">
      <c r="B995" s="1"/>
      <c r="C995" s="4"/>
      <c r="D995" s="3"/>
      <c r="E995" s="40"/>
      <c r="F995" s="125"/>
      <c r="G995" s="40"/>
      <c r="H995" s="58"/>
      <c r="I995" s="58"/>
      <c r="J995" s="58"/>
      <c r="K995" s="40"/>
      <c r="L995" s="58"/>
      <c r="M995" s="3"/>
      <c r="N995" s="3"/>
    </row>
    <row r="996" spans="2:14" x14ac:dyDescent="0.25">
      <c r="B996" s="1"/>
      <c r="C996" s="4"/>
      <c r="D996" s="3"/>
      <c r="E996" s="40"/>
      <c r="F996" s="125"/>
      <c r="G996" s="40"/>
      <c r="H996" s="58"/>
      <c r="I996" s="58"/>
      <c r="J996" s="58"/>
      <c r="K996" s="40"/>
      <c r="L996" s="58"/>
      <c r="M996" s="3"/>
      <c r="N996" s="3"/>
    </row>
    <row r="997" spans="2:14" x14ac:dyDescent="0.25">
      <c r="B997" s="1"/>
      <c r="C997" s="4"/>
      <c r="D997" s="3"/>
      <c r="E997" s="40"/>
      <c r="F997" s="125"/>
      <c r="G997" s="40"/>
      <c r="H997" s="58"/>
      <c r="I997" s="58"/>
      <c r="J997" s="58"/>
      <c r="K997" s="40"/>
      <c r="L997" s="58"/>
      <c r="M997" s="3"/>
      <c r="N997" s="3"/>
    </row>
    <row r="998" spans="2:14" x14ac:dyDescent="0.25">
      <c r="B998" s="1"/>
      <c r="C998" s="4"/>
      <c r="D998" s="3"/>
      <c r="E998" s="40"/>
      <c r="F998" s="125"/>
      <c r="G998" s="40"/>
      <c r="H998" s="58"/>
      <c r="I998" s="58"/>
      <c r="J998" s="58"/>
      <c r="K998" s="40"/>
      <c r="L998" s="58"/>
      <c r="M998" s="3"/>
      <c r="N998" s="3"/>
    </row>
    <row r="999" spans="2:14" x14ac:dyDescent="0.25">
      <c r="B999" s="1"/>
      <c r="C999" s="4"/>
      <c r="D999" s="3"/>
      <c r="E999" s="40"/>
      <c r="F999" s="125"/>
      <c r="G999" s="40"/>
      <c r="H999" s="58"/>
      <c r="I999" s="58"/>
      <c r="J999" s="58"/>
      <c r="K999" s="40"/>
      <c r="L999" s="58"/>
      <c r="M999" s="3"/>
      <c r="N999" s="3"/>
    </row>
    <row r="1000" spans="2:14" x14ac:dyDescent="0.25">
      <c r="B1000" s="1"/>
      <c r="C1000" s="4"/>
      <c r="D1000" s="3"/>
      <c r="E1000" s="40"/>
      <c r="F1000" s="125"/>
      <c r="G1000" s="40"/>
      <c r="H1000" s="58"/>
      <c r="I1000" s="58"/>
      <c r="J1000" s="58"/>
      <c r="K1000" s="40"/>
      <c r="L1000" s="58"/>
      <c r="M1000" s="3"/>
      <c r="N1000" s="3"/>
    </row>
    <row r="1001" spans="2:14" x14ac:dyDescent="0.25">
      <c r="B1001" s="1"/>
      <c r="C1001" s="4"/>
      <c r="D1001" s="3"/>
      <c r="E1001" s="40"/>
      <c r="F1001" s="125"/>
      <c r="G1001" s="40"/>
      <c r="H1001" s="58"/>
      <c r="I1001" s="58"/>
      <c r="J1001" s="58"/>
      <c r="K1001" s="40"/>
      <c r="L1001" s="58"/>
      <c r="M1001" s="3"/>
      <c r="N1001" s="3"/>
    </row>
    <row r="1002" spans="2:14" x14ac:dyDescent="0.25">
      <c r="B1002" s="1"/>
      <c r="C1002" s="4"/>
      <c r="D1002" s="3"/>
      <c r="E1002" s="40"/>
      <c r="F1002" s="125"/>
      <c r="G1002" s="40"/>
      <c r="H1002" s="58"/>
      <c r="I1002" s="58"/>
      <c r="J1002" s="58"/>
      <c r="K1002" s="40"/>
      <c r="L1002" s="58"/>
      <c r="M1002" s="3"/>
      <c r="N1002" s="3"/>
    </row>
    <row r="1003" spans="2:14" x14ac:dyDescent="0.25">
      <c r="B1003" s="1"/>
      <c r="C1003" s="4"/>
      <c r="D1003" s="3"/>
      <c r="E1003" s="40"/>
      <c r="F1003" s="125"/>
      <c r="G1003" s="40"/>
      <c r="H1003" s="58"/>
      <c r="I1003" s="58"/>
      <c r="J1003" s="58"/>
      <c r="K1003" s="40"/>
      <c r="L1003" s="58"/>
      <c r="M1003" s="3"/>
      <c r="N1003" s="3"/>
    </row>
    <row r="1004" spans="2:14" x14ac:dyDescent="0.25">
      <c r="B1004" s="1"/>
      <c r="C1004" s="4"/>
      <c r="D1004" s="3"/>
      <c r="E1004" s="40"/>
      <c r="F1004" s="125"/>
      <c r="G1004" s="40"/>
      <c r="H1004" s="58"/>
      <c r="I1004" s="58"/>
      <c r="J1004" s="58"/>
      <c r="K1004" s="40"/>
      <c r="L1004" s="58"/>
      <c r="M1004" s="3"/>
      <c r="N1004" s="3"/>
    </row>
    <row r="1005" spans="2:14" x14ac:dyDescent="0.25">
      <c r="B1005" s="1"/>
      <c r="C1005" s="4"/>
      <c r="D1005" s="3"/>
      <c r="E1005" s="40"/>
      <c r="F1005" s="125"/>
      <c r="G1005" s="40"/>
      <c r="H1005" s="58"/>
      <c r="I1005" s="58"/>
      <c r="J1005" s="58"/>
      <c r="K1005" s="40"/>
      <c r="L1005" s="58"/>
      <c r="M1005" s="3"/>
      <c r="N1005" s="3"/>
    </row>
    <row r="1006" spans="2:14" x14ac:dyDescent="0.25">
      <c r="B1006" s="1"/>
      <c r="C1006" s="4"/>
      <c r="D1006" s="3"/>
      <c r="E1006" s="40"/>
      <c r="F1006" s="125"/>
      <c r="G1006" s="40"/>
      <c r="H1006" s="58"/>
      <c r="I1006" s="58"/>
      <c r="J1006" s="58"/>
      <c r="K1006" s="40"/>
      <c r="L1006" s="58"/>
      <c r="M1006" s="3"/>
      <c r="N1006" s="3"/>
    </row>
    <row r="1007" spans="2:14" x14ac:dyDescent="0.25">
      <c r="B1007" s="1"/>
      <c r="C1007" s="4"/>
      <c r="D1007" s="3"/>
      <c r="E1007" s="40"/>
      <c r="F1007" s="125"/>
      <c r="G1007" s="40"/>
      <c r="H1007" s="58"/>
      <c r="I1007" s="58"/>
      <c r="J1007" s="58"/>
      <c r="K1007" s="40"/>
      <c r="L1007" s="58"/>
      <c r="M1007" s="3"/>
      <c r="N1007" s="3"/>
    </row>
    <row r="1008" spans="2:14" x14ac:dyDescent="0.25">
      <c r="B1008" s="1"/>
      <c r="C1008" s="4"/>
      <c r="D1008" s="3"/>
      <c r="E1008" s="40"/>
      <c r="F1008" s="125"/>
      <c r="G1008" s="40"/>
      <c r="H1008" s="58"/>
      <c r="I1008" s="58"/>
      <c r="J1008" s="58"/>
      <c r="K1008" s="40"/>
      <c r="L1008" s="58"/>
      <c r="M1008" s="3"/>
      <c r="N1008" s="3"/>
    </row>
    <row r="1009" spans="2:14" x14ac:dyDescent="0.25">
      <c r="B1009" s="1"/>
      <c r="C1009" s="4"/>
      <c r="D1009" s="3"/>
      <c r="E1009" s="40"/>
      <c r="F1009" s="125"/>
      <c r="G1009" s="40"/>
      <c r="H1009" s="58"/>
      <c r="I1009" s="58"/>
      <c r="J1009" s="58"/>
      <c r="K1009" s="40"/>
      <c r="L1009" s="58"/>
      <c r="M1009" s="3"/>
      <c r="N1009" s="3"/>
    </row>
    <row r="1010" spans="2:14" x14ac:dyDescent="0.25">
      <c r="B1010" s="1"/>
      <c r="C1010" s="4"/>
      <c r="D1010" s="3"/>
      <c r="E1010" s="40"/>
      <c r="F1010" s="125"/>
      <c r="G1010" s="40"/>
      <c r="H1010" s="58"/>
      <c r="I1010" s="58"/>
      <c r="J1010" s="58"/>
      <c r="K1010" s="40"/>
      <c r="L1010" s="58"/>
      <c r="M1010" s="3"/>
      <c r="N1010" s="3"/>
    </row>
    <row r="1011" spans="2:14" x14ac:dyDescent="0.25">
      <c r="B1011" s="1"/>
      <c r="C1011" s="4"/>
      <c r="D1011" s="3"/>
      <c r="E1011" s="40"/>
      <c r="F1011" s="125"/>
      <c r="G1011" s="40"/>
      <c r="H1011" s="58"/>
      <c r="I1011" s="58"/>
      <c r="J1011" s="58"/>
      <c r="K1011" s="40"/>
      <c r="L1011" s="58"/>
      <c r="M1011" s="3"/>
      <c r="N1011" s="3"/>
    </row>
    <row r="1012" spans="2:14" x14ac:dyDescent="0.25">
      <c r="B1012" s="1"/>
      <c r="C1012" s="4"/>
      <c r="D1012" s="3"/>
      <c r="E1012" s="40"/>
      <c r="F1012" s="125"/>
      <c r="G1012" s="40"/>
      <c r="H1012" s="58"/>
      <c r="I1012" s="58"/>
      <c r="J1012" s="58"/>
      <c r="K1012" s="40"/>
      <c r="L1012" s="58"/>
      <c r="M1012" s="3"/>
      <c r="N1012" s="3"/>
    </row>
    <row r="1013" spans="2:14" x14ac:dyDescent="0.25">
      <c r="B1013" s="1"/>
      <c r="C1013" s="4"/>
      <c r="D1013" s="3"/>
      <c r="E1013" s="40"/>
      <c r="F1013" s="125"/>
      <c r="G1013" s="40"/>
      <c r="H1013" s="58"/>
      <c r="I1013" s="58"/>
      <c r="J1013" s="58"/>
      <c r="K1013" s="40"/>
      <c r="L1013" s="58"/>
      <c r="M1013" s="3"/>
      <c r="N1013" s="3"/>
    </row>
    <row r="1014" spans="2:14" x14ac:dyDescent="0.25">
      <c r="B1014" s="1"/>
      <c r="C1014" s="4"/>
      <c r="D1014" s="3"/>
      <c r="E1014" s="40"/>
      <c r="F1014" s="125"/>
      <c r="G1014" s="40"/>
      <c r="H1014" s="58"/>
      <c r="I1014" s="58"/>
      <c r="J1014" s="58"/>
      <c r="K1014" s="40"/>
      <c r="L1014" s="58"/>
      <c r="M1014" s="3"/>
      <c r="N1014" s="3"/>
    </row>
    <row r="1015" spans="2:14" x14ac:dyDescent="0.25">
      <c r="B1015" s="1"/>
      <c r="C1015" s="4"/>
      <c r="D1015" s="3"/>
      <c r="E1015" s="40"/>
      <c r="F1015" s="125"/>
      <c r="G1015" s="40"/>
      <c r="H1015" s="58"/>
      <c r="I1015" s="58"/>
      <c r="J1015" s="58"/>
      <c r="K1015" s="40"/>
      <c r="L1015" s="58"/>
      <c r="M1015" s="3"/>
      <c r="N1015" s="3"/>
    </row>
    <row r="1016" spans="2:14" x14ac:dyDescent="0.25">
      <c r="B1016" s="1"/>
      <c r="C1016" s="4"/>
      <c r="D1016" s="3"/>
      <c r="E1016" s="40"/>
      <c r="F1016" s="125"/>
      <c r="G1016" s="40"/>
      <c r="H1016" s="58"/>
      <c r="I1016" s="58"/>
      <c r="J1016" s="58"/>
      <c r="K1016" s="40"/>
      <c r="L1016" s="58"/>
      <c r="M1016" s="3"/>
      <c r="N1016" s="3"/>
    </row>
    <row r="1017" spans="2:14" x14ac:dyDescent="0.25">
      <c r="B1017" s="1"/>
      <c r="C1017" s="4"/>
      <c r="D1017" s="3"/>
      <c r="E1017" s="40"/>
      <c r="F1017" s="125"/>
      <c r="G1017" s="40"/>
      <c r="H1017" s="58"/>
      <c r="I1017" s="58"/>
      <c r="J1017" s="58"/>
      <c r="K1017" s="40"/>
      <c r="L1017" s="58"/>
      <c r="M1017" s="3"/>
      <c r="N1017" s="3"/>
    </row>
    <row r="1018" spans="2:14" x14ac:dyDescent="0.25">
      <c r="B1018" s="1"/>
      <c r="C1018" s="4"/>
      <c r="D1018" s="3"/>
      <c r="E1018" s="40"/>
      <c r="F1018" s="125"/>
      <c r="G1018" s="40"/>
      <c r="H1018" s="58"/>
      <c r="I1018" s="58"/>
      <c r="J1018" s="58"/>
      <c r="K1018" s="40"/>
      <c r="L1018" s="58"/>
      <c r="M1018" s="3"/>
      <c r="N1018" s="3"/>
    </row>
    <row r="1019" spans="2:14" x14ac:dyDescent="0.25">
      <c r="B1019" s="1"/>
      <c r="C1019" s="4"/>
      <c r="D1019" s="3"/>
      <c r="E1019" s="40"/>
      <c r="F1019" s="125"/>
      <c r="G1019" s="40"/>
      <c r="H1019" s="58"/>
      <c r="I1019" s="58"/>
      <c r="J1019" s="58"/>
      <c r="K1019" s="40"/>
      <c r="L1019" s="58"/>
      <c r="M1019" s="3"/>
      <c r="N1019" s="3"/>
    </row>
    <row r="1020" spans="2:14" x14ac:dyDescent="0.25">
      <c r="B1020" s="1"/>
      <c r="C1020" s="4"/>
      <c r="D1020" s="3"/>
      <c r="E1020" s="40"/>
      <c r="F1020" s="125"/>
      <c r="G1020" s="40"/>
      <c r="H1020" s="58"/>
      <c r="I1020" s="58"/>
      <c r="J1020" s="58"/>
      <c r="K1020" s="40"/>
      <c r="L1020" s="58"/>
      <c r="M1020" s="3"/>
      <c r="N1020" s="3"/>
    </row>
    <row r="1021" spans="2:14" x14ac:dyDescent="0.25">
      <c r="B1021" s="1"/>
      <c r="C1021" s="4"/>
      <c r="D1021" s="3"/>
      <c r="E1021" s="40"/>
      <c r="F1021" s="125"/>
      <c r="G1021" s="40"/>
      <c r="H1021" s="58"/>
      <c r="I1021" s="58"/>
      <c r="J1021" s="58"/>
      <c r="K1021" s="40"/>
      <c r="L1021" s="58"/>
      <c r="M1021" s="3"/>
      <c r="N1021" s="3"/>
    </row>
    <row r="1022" spans="2:14" x14ac:dyDescent="0.25">
      <c r="B1022" s="1"/>
      <c r="C1022" s="4"/>
      <c r="D1022" s="3"/>
      <c r="E1022" s="40"/>
      <c r="F1022" s="125"/>
      <c r="G1022" s="40"/>
      <c r="H1022" s="58"/>
      <c r="I1022" s="58"/>
      <c r="J1022" s="58"/>
      <c r="K1022" s="40"/>
      <c r="L1022" s="58"/>
      <c r="M1022" s="3"/>
      <c r="N1022" s="3"/>
    </row>
    <row r="1023" spans="2:14" x14ac:dyDescent="0.25">
      <c r="B1023" s="1"/>
      <c r="C1023" s="4"/>
      <c r="D1023" s="3"/>
      <c r="E1023" s="40"/>
      <c r="F1023" s="125"/>
      <c r="G1023" s="40"/>
      <c r="H1023" s="58"/>
      <c r="I1023" s="58"/>
      <c r="J1023" s="58"/>
      <c r="K1023" s="40"/>
      <c r="L1023" s="58"/>
      <c r="M1023" s="3"/>
      <c r="N1023" s="3"/>
    </row>
    <row r="1024" spans="2:14" x14ac:dyDescent="0.25">
      <c r="B1024" s="1"/>
      <c r="C1024" s="4"/>
      <c r="D1024" s="3"/>
      <c r="E1024" s="40"/>
      <c r="F1024" s="125"/>
      <c r="G1024" s="40"/>
      <c r="H1024" s="58"/>
      <c r="I1024" s="58"/>
      <c r="J1024" s="58"/>
      <c r="K1024" s="40"/>
      <c r="L1024" s="58"/>
      <c r="M1024" s="3"/>
      <c r="N1024" s="3"/>
    </row>
    <row r="1025" spans="2:14" x14ac:dyDescent="0.25">
      <c r="B1025" s="1"/>
      <c r="C1025" s="4"/>
      <c r="D1025" s="3"/>
      <c r="E1025" s="40"/>
      <c r="F1025" s="125"/>
      <c r="G1025" s="40"/>
      <c r="H1025" s="58"/>
      <c r="I1025" s="58"/>
      <c r="J1025" s="58"/>
      <c r="K1025" s="40"/>
      <c r="L1025" s="58"/>
      <c r="M1025" s="3"/>
      <c r="N1025" s="3"/>
    </row>
    <row r="1026" spans="2:14" x14ac:dyDescent="0.25">
      <c r="B1026" s="1"/>
      <c r="C1026" s="4"/>
      <c r="D1026" s="3"/>
      <c r="E1026" s="40"/>
      <c r="F1026" s="125"/>
      <c r="G1026" s="40"/>
      <c r="H1026" s="58"/>
      <c r="I1026" s="58"/>
      <c r="J1026" s="58"/>
      <c r="K1026" s="40"/>
      <c r="L1026" s="58"/>
      <c r="M1026" s="3"/>
      <c r="N1026" s="3"/>
    </row>
    <row r="1027" spans="2:14" x14ac:dyDescent="0.25">
      <c r="B1027" s="1"/>
      <c r="C1027" s="4"/>
      <c r="D1027" s="3"/>
      <c r="E1027" s="40"/>
      <c r="F1027" s="125"/>
      <c r="G1027" s="40"/>
      <c r="H1027" s="58"/>
      <c r="I1027" s="58"/>
      <c r="J1027" s="58"/>
      <c r="K1027" s="40"/>
      <c r="L1027" s="58"/>
      <c r="M1027" s="3"/>
      <c r="N1027" s="3"/>
    </row>
    <row r="1028" spans="2:14" x14ac:dyDescent="0.25">
      <c r="B1028" s="1"/>
      <c r="C1028" s="4"/>
      <c r="D1028" s="3"/>
      <c r="E1028" s="40"/>
      <c r="F1028" s="125"/>
      <c r="G1028" s="40"/>
      <c r="H1028" s="58"/>
      <c r="I1028" s="58"/>
      <c r="J1028" s="58"/>
      <c r="K1028" s="40"/>
      <c r="L1028" s="58"/>
      <c r="M1028" s="3"/>
      <c r="N1028" s="3"/>
    </row>
    <row r="1029" spans="2:14" x14ac:dyDescent="0.25">
      <c r="B1029" s="1"/>
      <c r="C1029" s="4"/>
      <c r="D1029" s="3"/>
      <c r="E1029" s="40"/>
      <c r="F1029" s="125"/>
      <c r="G1029" s="40"/>
      <c r="H1029" s="58"/>
      <c r="I1029" s="58"/>
      <c r="J1029" s="58"/>
      <c r="K1029" s="40"/>
      <c r="L1029" s="58"/>
      <c r="M1029" s="3"/>
      <c r="N1029" s="3"/>
    </row>
    <row r="1030" spans="2:14" x14ac:dyDescent="0.25">
      <c r="B1030" s="1"/>
      <c r="C1030" s="4"/>
      <c r="D1030" s="3"/>
      <c r="E1030" s="40"/>
      <c r="F1030" s="125"/>
      <c r="G1030" s="40"/>
      <c r="H1030" s="58"/>
      <c r="I1030" s="58"/>
      <c r="J1030" s="58"/>
      <c r="K1030" s="40"/>
      <c r="L1030" s="58"/>
      <c r="M1030" s="3"/>
      <c r="N1030" s="3"/>
    </row>
    <row r="1031" spans="2:14" x14ac:dyDescent="0.25">
      <c r="B1031" s="1"/>
      <c r="C1031" s="4"/>
      <c r="D1031" s="3"/>
      <c r="E1031" s="40"/>
      <c r="F1031" s="125"/>
      <c r="G1031" s="40"/>
      <c r="H1031" s="58"/>
      <c r="I1031" s="58"/>
      <c r="J1031" s="58"/>
      <c r="K1031" s="40"/>
      <c r="L1031" s="58"/>
      <c r="M1031" s="3"/>
      <c r="N1031" s="3"/>
    </row>
    <row r="1032" spans="2:14" x14ac:dyDescent="0.25">
      <c r="B1032" s="1"/>
      <c r="C1032" s="4"/>
      <c r="D1032" s="3"/>
      <c r="E1032" s="40"/>
      <c r="F1032" s="125"/>
      <c r="G1032" s="40"/>
      <c r="H1032" s="58"/>
      <c r="I1032" s="58"/>
      <c r="J1032" s="58"/>
      <c r="K1032" s="40"/>
      <c r="L1032" s="58"/>
      <c r="M1032" s="3"/>
      <c r="N1032" s="3"/>
    </row>
    <row r="1033" spans="2:14" x14ac:dyDescent="0.25">
      <c r="B1033" s="1"/>
      <c r="C1033" s="4"/>
      <c r="D1033" s="3"/>
      <c r="E1033" s="40"/>
      <c r="F1033" s="125"/>
      <c r="G1033" s="40"/>
      <c r="H1033" s="58"/>
      <c r="I1033" s="58"/>
      <c r="J1033" s="58"/>
      <c r="K1033" s="40"/>
      <c r="L1033" s="58"/>
      <c r="M1033" s="3"/>
      <c r="N1033" s="3"/>
    </row>
    <row r="1034" spans="2:14" x14ac:dyDescent="0.25">
      <c r="B1034" s="1"/>
      <c r="C1034" s="4"/>
      <c r="D1034" s="3"/>
      <c r="E1034" s="40"/>
      <c r="F1034" s="125"/>
      <c r="G1034" s="40"/>
      <c r="H1034" s="58"/>
      <c r="I1034" s="58"/>
      <c r="J1034" s="58"/>
      <c r="K1034" s="40"/>
      <c r="L1034" s="58"/>
      <c r="M1034" s="3"/>
      <c r="N1034" s="3"/>
    </row>
    <row r="1035" spans="2:14" x14ac:dyDescent="0.25">
      <c r="B1035" s="1"/>
      <c r="C1035" s="4"/>
      <c r="D1035" s="3"/>
      <c r="E1035" s="40"/>
      <c r="F1035" s="125"/>
      <c r="G1035" s="40"/>
      <c r="H1035" s="58"/>
      <c r="I1035" s="58"/>
      <c r="J1035" s="58"/>
      <c r="K1035" s="40"/>
      <c r="L1035" s="58"/>
      <c r="M1035" s="3"/>
      <c r="N1035" s="3"/>
    </row>
    <row r="1036" spans="2:14" x14ac:dyDescent="0.25">
      <c r="B1036" s="1"/>
      <c r="C1036" s="4"/>
      <c r="D1036" s="3"/>
      <c r="E1036" s="40"/>
      <c r="F1036" s="125"/>
      <c r="G1036" s="40"/>
      <c r="H1036" s="58"/>
      <c r="I1036" s="58"/>
      <c r="J1036" s="58"/>
      <c r="K1036" s="40"/>
      <c r="L1036" s="58"/>
      <c r="M1036" s="3"/>
      <c r="N1036" s="3"/>
    </row>
    <row r="1037" spans="2:14" x14ac:dyDescent="0.25">
      <c r="B1037" s="1"/>
      <c r="C1037" s="4"/>
      <c r="D1037" s="3"/>
      <c r="E1037" s="40"/>
      <c r="F1037" s="125"/>
      <c r="G1037" s="40"/>
      <c r="H1037" s="58"/>
      <c r="I1037" s="58"/>
      <c r="J1037" s="58"/>
      <c r="K1037" s="40"/>
      <c r="L1037" s="58"/>
      <c r="M1037" s="3"/>
      <c r="N1037" s="3"/>
    </row>
    <row r="1038" spans="2:14" x14ac:dyDescent="0.25">
      <c r="B1038" s="1"/>
      <c r="C1038" s="4"/>
      <c r="D1038" s="3"/>
      <c r="E1038" s="40"/>
      <c r="F1038" s="125"/>
      <c r="G1038" s="40"/>
      <c r="H1038" s="58"/>
      <c r="I1038" s="58"/>
      <c r="J1038" s="58"/>
      <c r="K1038" s="40"/>
      <c r="L1038" s="58"/>
      <c r="M1038" s="3"/>
      <c r="N1038" s="3"/>
    </row>
    <row r="1039" spans="2:14" x14ac:dyDescent="0.25">
      <c r="B1039" s="1"/>
      <c r="C1039" s="4"/>
      <c r="D1039" s="3"/>
      <c r="E1039" s="40"/>
      <c r="F1039" s="125"/>
      <c r="G1039" s="40"/>
      <c r="H1039" s="58"/>
      <c r="I1039" s="58"/>
      <c r="J1039" s="58"/>
      <c r="K1039" s="40"/>
      <c r="L1039" s="58"/>
      <c r="M1039" s="3"/>
      <c r="N1039" s="3"/>
    </row>
    <row r="1040" spans="2:14" x14ac:dyDescent="0.25">
      <c r="B1040" s="1"/>
      <c r="C1040" s="4"/>
      <c r="D1040" s="3"/>
      <c r="E1040" s="40"/>
      <c r="F1040" s="125"/>
      <c r="G1040" s="40"/>
      <c r="H1040" s="58"/>
      <c r="I1040" s="58"/>
      <c r="J1040" s="58"/>
      <c r="K1040" s="40"/>
      <c r="L1040" s="58"/>
      <c r="M1040" s="3"/>
      <c r="N1040" s="3"/>
    </row>
    <row r="1041" spans="2:14" x14ac:dyDescent="0.25">
      <c r="B1041" s="1"/>
      <c r="C1041" s="4"/>
      <c r="D1041" s="3"/>
      <c r="E1041" s="40"/>
      <c r="F1041" s="125"/>
      <c r="G1041" s="40"/>
      <c r="H1041" s="58"/>
      <c r="I1041" s="58"/>
      <c r="J1041" s="58"/>
      <c r="K1041" s="40"/>
      <c r="L1041" s="58"/>
      <c r="M1041" s="3"/>
      <c r="N1041" s="3"/>
    </row>
    <row r="1042" spans="2:14" x14ac:dyDescent="0.25">
      <c r="B1042" s="1"/>
      <c r="C1042" s="4"/>
      <c r="D1042" s="3"/>
      <c r="E1042" s="40"/>
      <c r="F1042" s="125"/>
      <c r="G1042" s="40"/>
      <c r="H1042" s="58"/>
      <c r="I1042" s="58"/>
      <c r="J1042" s="58"/>
      <c r="K1042" s="40"/>
      <c r="L1042" s="58"/>
      <c r="M1042" s="3"/>
      <c r="N1042" s="3"/>
    </row>
    <row r="1043" spans="2:14" x14ac:dyDescent="0.25">
      <c r="B1043" s="1"/>
      <c r="C1043" s="4"/>
      <c r="D1043" s="3"/>
      <c r="E1043" s="40"/>
      <c r="F1043" s="125"/>
      <c r="G1043" s="40"/>
      <c r="H1043" s="58"/>
      <c r="I1043" s="58"/>
      <c r="J1043" s="58"/>
      <c r="K1043" s="40"/>
      <c r="L1043" s="58"/>
      <c r="M1043" s="3"/>
      <c r="N1043" s="3"/>
    </row>
    <row r="1044" spans="2:14" x14ac:dyDescent="0.25">
      <c r="B1044" s="1"/>
      <c r="C1044" s="4"/>
      <c r="D1044" s="3"/>
      <c r="E1044" s="40"/>
      <c r="F1044" s="125"/>
      <c r="G1044" s="40"/>
      <c r="H1044" s="58"/>
      <c r="I1044" s="58"/>
      <c r="J1044" s="58"/>
      <c r="K1044" s="40"/>
      <c r="L1044" s="58"/>
      <c r="M1044" s="3"/>
      <c r="N1044" s="3"/>
    </row>
    <row r="1045" spans="2:14" x14ac:dyDescent="0.25">
      <c r="B1045" s="1"/>
      <c r="C1045" s="4"/>
      <c r="D1045" s="3"/>
      <c r="E1045" s="40"/>
      <c r="F1045" s="125"/>
      <c r="G1045" s="40"/>
      <c r="H1045" s="58"/>
      <c r="I1045" s="58"/>
      <c r="J1045" s="58"/>
      <c r="K1045" s="40"/>
      <c r="L1045" s="58"/>
      <c r="M1045" s="3"/>
      <c r="N1045" s="3"/>
    </row>
    <row r="1046" spans="2:14" x14ac:dyDescent="0.25">
      <c r="B1046" s="1"/>
      <c r="C1046" s="4"/>
      <c r="D1046" s="3"/>
      <c r="E1046" s="40"/>
      <c r="F1046" s="125"/>
      <c r="G1046" s="40"/>
      <c r="H1046" s="58"/>
      <c r="I1046" s="58"/>
      <c r="J1046" s="58"/>
      <c r="K1046" s="40"/>
      <c r="L1046" s="58"/>
      <c r="M1046" s="3"/>
      <c r="N1046" s="3"/>
    </row>
    <row r="1047" spans="2:14" x14ac:dyDescent="0.25">
      <c r="B1047" s="1"/>
      <c r="C1047" s="4"/>
      <c r="D1047" s="3"/>
      <c r="E1047" s="40"/>
      <c r="F1047" s="125"/>
      <c r="G1047" s="40"/>
      <c r="H1047" s="58"/>
      <c r="I1047" s="58"/>
      <c r="J1047" s="58"/>
      <c r="K1047" s="40"/>
      <c r="L1047" s="58"/>
      <c r="M1047" s="3"/>
      <c r="N1047" s="3"/>
    </row>
    <row r="1048" spans="2:14" x14ac:dyDescent="0.25">
      <c r="B1048" s="1"/>
      <c r="C1048" s="4"/>
      <c r="D1048" s="3"/>
      <c r="E1048" s="40"/>
      <c r="F1048" s="125"/>
      <c r="G1048" s="40"/>
      <c r="H1048" s="58"/>
      <c r="I1048" s="58"/>
      <c r="J1048" s="58"/>
      <c r="K1048" s="40"/>
      <c r="L1048" s="58"/>
      <c r="M1048" s="3"/>
      <c r="N1048" s="3"/>
    </row>
    <row r="1049" spans="2:14" x14ac:dyDescent="0.25">
      <c r="B1049" s="1"/>
      <c r="C1049" s="4"/>
      <c r="D1049" s="3"/>
      <c r="E1049" s="40"/>
      <c r="F1049" s="125"/>
      <c r="G1049" s="40"/>
      <c r="H1049" s="58"/>
      <c r="I1049" s="58"/>
      <c r="J1049" s="58"/>
      <c r="K1049" s="40"/>
      <c r="L1049" s="58"/>
      <c r="M1049" s="3"/>
      <c r="N1049" s="3"/>
    </row>
    <row r="1050" spans="2:14" x14ac:dyDescent="0.25">
      <c r="B1050" s="1"/>
      <c r="C1050" s="4"/>
      <c r="D1050" s="3"/>
      <c r="E1050" s="40"/>
      <c r="F1050" s="125"/>
      <c r="G1050" s="40"/>
      <c r="H1050" s="58"/>
      <c r="I1050" s="58"/>
      <c r="J1050" s="58"/>
      <c r="K1050" s="40"/>
      <c r="L1050" s="58"/>
      <c r="M1050" s="3"/>
      <c r="N1050" s="3"/>
    </row>
    <row r="1051" spans="2:14" x14ac:dyDescent="0.25">
      <c r="B1051" s="1"/>
      <c r="C1051" s="4"/>
      <c r="D1051" s="3"/>
      <c r="E1051" s="40"/>
      <c r="F1051" s="125"/>
      <c r="G1051" s="40"/>
      <c r="H1051" s="58"/>
      <c r="I1051" s="58"/>
      <c r="J1051" s="58"/>
      <c r="K1051" s="40"/>
      <c r="L1051" s="58"/>
      <c r="M1051" s="3"/>
      <c r="N1051" s="3"/>
    </row>
    <row r="1052" spans="2:14" x14ac:dyDescent="0.25">
      <c r="B1052" s="1"/>
      <c r="C1052" s="4"/>
      <c r="D1052" s="3"/>
      <c r="E1052" s="40"/>
      <c r="F1052" s="125"/>
      <c r="G1052" s="40"/>
      <c r="H1052" s="58"/>
      <c r="I1052" s="58"/>
      <c r="J1052" s="58"/>
      <c r="K1052" s="40"/>
      <c r="L1052" s="58"/>
      <c r="M1052" s="3"/>
      <c r="N1052" s="3"/>
    </row>
    <row r="1053" spans="2:14" x14ac:dyDescent="0.25">
      <c r="B1053" s="1"/>
      <c r="C1053" s="4"/>
      <c r="D1053" s="3"/>
      <c r="E1053" s="40"/>
      <c r="F1053" s="125"/>
      <c r="G1053" s="40"/>
      <c r="H1053" s="58"/>
      <c r="I1053" s="58"/>
      <c r="J1053" s="58"/>
      <c r="K1053" s="40"/>
      <c r="L1053" s="58"/>
      <c r="M1053" s="3"/>
      <c r="N1053" s="3"/>
    </row>
    <row r="1054" spans="2:14" x14ac:dyDescent="0.25">
      <c r="B1054" s="1"/>
      <c r="C1054" s="4"/>
      <c r="D1054" s="3"/>
      <c r="E1054" s="40"/>
      <c r="F1054" s="125"/>
      <c r="G1054" s="40"/>
      <c r="H1054" s="58"/>
      <c r="I1054" s="58"/>
      <c r="J1054" s="58"/>
      <c r="K1054" s="40"/>
      <c r="L1054" s="58"/>
      <c r="M1054" s="3"/>
      <c r="N1054" s="3"/>
    </row>
    <row r="1055" spans="2:14" x14ac:dyDescent="0.25">
      <c r="B1055" s="1"/>
      <c r="C1055" s="4"/>
      <c r="D1055" s="3"/>
      <c r="E1055" s="40"/>
      <c r="F1055" s="125"/>
      <c r="G1055" s="40"/>
      <c r="H1055" s="58"/>
      <c r="I1055" s="58"/>
      <c r="J1055" s="58"/>
      <c r="K1055" s="40"/>
      <c r="L1055" s="58"/>
      <c r="M1055" s="3"/>
      <c r="N1055" s="3"/>
    </row>
    <row r="1056" spans="2:14" x14ac:dyDescent="0.25">
      <c r="B1056" s="1"/>
      <c r="C1056" s="4"/>
      <c r="D1056" s="3"/>
      <c r="E1056" s="40"/>
      <c r="F1056" s="125"/>
      <c r="G1056" s="40"/>
      <c r="H1056" s="58"/>
      <c r="I1056" s="58"/>
      <c r="J1056" s="58"/>
      <c r="K1056" s="40"/>
      <c r="L1056" s="58"/>
      <c r="M1056" s="3"/>
      <c r="N1056" s="3"/>
    </row>
    <row r="1057" spans="2:14" x14ac:dyDescent="0.25">
      <c r="B1057" s="1"/>
      <c r="C1057" s="4"/>
      <c r="D1057" s="3"/>
      <c r="E1057" s="40"/>
      <c r="F1057" s="125"/>
      <c r="G1057" s="40"/>
      <c r="H1057" s="58"/>
      <c r="I1057" s="58"/>
      <c r="J1057" s="58"/>
      <c r="K1057" s="40"/>
      <c r="L1057" s="58"/>
      <c r="M1057" s="3"/>
      <c r="N1057" s="3"/>
    </row>
    <row r="1058" spans="2:14" x14ac:dyDescent="0.25">
      <c r="B1058" s="1"/>
      <c r="C1058" s="4"/>
      <c r="D1058" s="3"/>
      <c r="E1058" s="40"/>
      <c r="F1058" s="125"/>
      <c r="G1058" s="40"/>
      <c r="H1058" s="58"/>
      <c r="I1058" s="58"/>
      <c r="J1058" s="58"/>
      <c r="K1058" s="40"/>
      <c r="L1058" s="58"/>
      <c r="M1058" s="3"/>
      <c r="N1058" s="3"/>
    </row>
    <row r="1059" spans="2:14" x14ac:dyDescent="0.25">
      <c r="B1059" s="1"/>
      <c r="C1059" s="4"/>
      <c r="D1059" s="3"/>
      <c r="E1059" s="40"/>
      <c r="F1059" s="125"/>
      <c r="G1059" s="40"/>
      <c r="H1059" s="58"/>
      <c r="I1059" s="58"/>
      <c r="J1059" s="58"/>
      <c r="K1059" s="40"/>
      <c r="L1059" s="58"/>
      <c r="M1059" s="3"/>
      <c r="N1059" s="3"/>
    </row>
    <row r="1060" spans="2:14" x14ac:dyDescent="0.25">
      <c r="B1060" s="1"/>
      <c r="C1060" s="4"/>
      <c r="D1060" s="3"/>
      <c r="E1060" s="40"/>
      <c r="F1060" s="125"/>
      <c r="G1060" s="40"/>
      <c r="H1060" s="58"/>
      <c r="I1060" s="58"/>
      <c r="J1060" s="58"/>
      <c r="K1060" s="40"/>
      <c r="L1060" s="58"/>
      <c r="M1060" s="3"/>
      <c r="N1060" s="3"/>
    </row>
    <row r="1061" spans="2:14" x14ac:dyDescent="0.25">
      <c r="B1061" s="1"/>
      <c r="C1061" s="4"/>
      <c r="D1061" s="3"/>
      <c r="E1061" s="40"/>
      <c r="F1061" s="125"/>
      <c r="G1061" s="40"/>
      <c r="H1061" s="58"/>
      <c r="I1061" s="58"/>
      <c r="J1061" s="58"/>
      <c r="K1061" s="40"/>
      <c r="L1061" s="58"/>
      <c r="M1061" s="3"/>
      <c r="N1061" s="3"/>
    </row>
    <row r="1062" spans="2:14" x14ac:dyDescent="0.25">
      <c r="B1062" s="1"/>
      <c r="C1062" s="4"/>
      <c r="D1062" s="3"/>
      <c r="E1062" s="40"/>
      <c r="F1062" s="125"/>
      <c r="G1062" s="40"/>
      <c r="H1062" s="58"/>
      <c r="I1062" s="58"/>
      <c r="J1062" s="58"/>
      <c r="K1062" s="40"/>
      <c r="L1062" s="58"/>
      <c r="M1062" s="3"/>
      <c r="N1062" s="3"/>
    </row>
    <row r="1063" spans="2:14" x14ac:dyDescent="0.25">
      <c r="B1063" s="1"/>
      <c r="C1063" s="4"/>
      <c r="D1063" s="3"/>
      <c r="E1063" s="40"/>
      <c r="F1063" s="125"/>
      <c r="G1063" s="40"/>
      <c r="H1063" s="58"/>
      <c r="I1063" s="58"/>
      <c r="J1063" s="58"/>
      <c r="K1063" s="40"/>
      <c r="L1063" s="58"/>
      <c r="M1063" s="3"/>
      <c r="N1063" s="3"/>
    </row>
    <row r="1064" spans="2:14" x14ac:dyDescent="0.25">
      <c r="B1064" s="1"/>
      <c r="C1064" s="4"/>
      <c r="D1064" s="3"/>
      <c r="E1064" s="40"/>
      <c r="F1064" s="125"/>
      <c r="G1064" s="40"/>
      <c r="H1064" s="58"/>
      <c r="I1064" s="58"/>
      <c r="J1064" s="58"/>
      <c r="K1064" s="40"/>
      <c r="L1064" s="58"/>
      <c r="M1064" s="3"/>
      <c r="N1064" s="3"/>
    </row>
    <row r="1065" spans="2:14" x14ac:dyDescent="0.25">
      <c r="B1065" s="1"/>
      <c r="C1065" s="4"/>
      <c r="D1065" s="3"/>
      <c r="E1065" s="40"/>
      <c r="F1065" s="125"/>
      <c r="G1065" s="40"/>
      <c r="H1065" s="58"/>
      <c r="I1065" s="58"/>
      <c r="J1065" s="58"/>
      <c r="K1065" s="40"/>
      <c r="L1065" s="58"/>
      <c r="M1065" s="3"/>
      <c r="N1065" s="3"/>
    </row>
    <row r="1066" spans="2:14" x14ac:dyDescent="0.25">
      <c r="B1066" s="1"/>
      <c r="C1066" s="4"/>
      <c r="D1066" s="3"/>
      <c r="E1066" s="40"/>
      <c r="F1066" s="125"/>
      <c r="G1066" s="40"/>
      <c r="H1066" s="58"/>
      <c r="I1066" s="58"/>
      <c r="J1066" s="58"/>
      <c r="K1066" s="40"/>
      <c r="L1066" s="58"/>
      <c r="M1066" s="3"/>
      <c r="N1066" s="3"/>
    </row>
    <row r="1067" spans="2:14" x14ac:dyDescent="0.25">
      <c r="B1067" s="1"/>
      <c r="C1067" s="4"/>
      <c r="D1067" s="3"/>
      <c r="E1067" s="40"/>
      <c r="F1067" s="125"/>
      <c r="G1067" s="40"/>
      <c r="H1067" s="58"/>
      <c r="I1067" s="58"/>
      <c r="J1067" s="58"/>
      <c r="K1067" s="40"/>
      <c r="L1067" s="58"/>
      <c r="M1067" s="3"/>
      <c r="N1067" s="3"/>
    </row>
    <row r="1068" spans="2:14" x14ac:dyDescent="0.25">
      <c r="B1068" s="1"/>
      <c r="C1068" s="4"/>
      <c r="D1068" s="3"/>
      <c r="E1068" s="40"/>
      <c r="F1068" s="125"/>
      <c r="G1068" s="40"/>
      <c r="H1068" s="58"/>
      <c r="I1068" s="58"/>
      <c r="J1068" s="58"/>
      <c r="K1068" s="40"/>
      <c r="L1068" s="58"/>
      <c r="M1068" s="3"/>
      <c r="N1068" s="3"/>
    </row>
    <row r="1069" spans="2:14" x14ac:dyDescent="0.25">
      <c r="B1069" s="1"/>
      <c r="C1069" s="4"/>
      <c r="D1069" s="3"/>
      <c r="E1069" s="40"/>
      <c r="F1069" s="125"/>
      <c r="G1069" s="40"/>
      <c r="H1069" s="58"/>
      <c r="I1069" s="58"/>
      <c r="J1069" s="58"/>
      <c r="K1069" s="40"/>
      <c r="L1069" s="58"/>
      <c r="M1069" s="3"/>
      <c r="N1069" s="3"/>
    </row>
    <row r="1070" spans="2:14" x14ac:dyDescent="0.25">
      <c r="B1070" s="1"/>
      <c r="C1070" s="4"/>
      <c r="D1070" s="3"/>
      <c r="E1070" s="40"/>
      <c r="F1070" s="125"/>
      <c r="G1070" s="40"/>
      <c r="H1070" s="58"/>
      <c r="I1070" s="58"/>
      <c r="J1070" s="58"/>
      <c r="K1070" s="40"/>
      <c r="L1070" s="58"/>
      <c r="M1070" s="3"/>
      <c r="N1070" s="3"/>
    </row>
    <row r="1071" spans="2:14" x14ac:dyDescent="0.25">
      <c r="B1071" s="1"/>
      <c r="C1071" s="4"/>
      <c r="D1071" s="3"/>
      <c r="E1071" s="40"/>
      <c r="F1071" s="125"/>
      <c r="G1071" s="40"/>
      <c r="H1071" s="58"/>
      <c r="I1071" s="58"/>
      <c r="J1071" s="58"/>
      <c r="K1071" s="40"/>
      <c r="L1071" s="58"/>
      <c r="M1071" s="3"/>
      <c r="N1071" s="3"/>
    </row>
    <row r="1072" spans="2:14" x14ac:dyDescent="0.25">
      <c r="B1072" s="1"/>
      <c r="C1072" s="4"/>
      <c r="D1072" s="3"/>
      <c r="E1072" s="40"/>
      <c r="F1072" s="125"/>
      <c r="G1072" s="40"/>
      <c r="H1072" s="58"/>
      <c r="I1072" s="58"/>
      <c r="J1072" s="58"/>
      <c r="K1072" s="40"/>
      <c r="L1072" s="58"/>
      <c r="M1072" s="3"/>
      <c r="N1072" s="3"/>
    </row>
    <row r="1073" spans="2:14" x14ac:dyDescent="0.25">
      <c r="B1073" s="1"/>
      <c r="C1073" s="4"/>
      <c r="D1073" s="3"/>
      <c r="E1073" s="40"/>
      <c r="F1073" s="125"/>
      <c r="G1073" s="40"/>
      <c r="H1073" s="58"/>
      <c r="I1073" s="58"/>
      <c r="J1073" s="58"/>
      <c r="K1073" s="40"/>
      <c r="L1073" s="58"/>
      <c r="M1073" s="3"/>
      <c r="N1073" s="3"/>
    </row>
    <row r="1074" spans="2:14" x14ac:dyDescent="0.25">
      <c r="B1074" s="1"/>
      <c r="C1074" s="4"/>
      <c r="D1074" s="3"/>
      <c r="E1074" s="40"/>
      <c r="F1074" s="125"/>
      <c r="G1074" s="40"/>
      <c r="H1074" s="58"/>
      <c r="I1074" s="58"/>
      <c r="J1074" s="58"/>
      <c r="K1074" s="40"/>
      <c r="L1074" s="58"/>
      <c r="M1074" s="3"/>
      <c r="N1074" s="3"/>
    </row>
    <row r="1075" spans="2:14" x14ac:dyDescent="0.25">
      <c r="B1075" s="1"/>
      <c r="C1075" s="4"/>
      <c r="D1075" s="3"/>
      <c r="E1075" s="40"/>
      <c r="F1075" s="125"/>
      <c r="G1075" s="40"/>
      <c r="H1075" s="58"/>
      <c r="I1075" s="58"/>
      <c r="J1075" s="58"/>
      <c r="K1075" s="40"/>
      <c r="L1075" s="58"/>
      <c r="M1075" s="3"/>
      <c r="N1075" s="3"/>
    </row>
    <row r="1076" spans="2:14" x14ac:dyDescent="0.25">
      <c r="B1076" s="1"/>
      <c r="C1076" s="4"/>
      <c r="D1076" s="3"/>
      <c r="E1076" s="40"/>
      <c r="F1076" s="125"/>
      <c r="G1076" s="40"/>
      <c r="H1076" s="58"/>
      <c r="I1076" s="58"/>
      <c r="J1076" s="58"/>
      <c r="K1076" s="40"/>
      <c r="L1076" s="58"/>
      <c r="M1076" s="3"/>
      <c r="N1076" s="3"/>
    </row>
    <row r="1077" spans="2:14" x14ac:dyDescent="0.25">
      <c r="B1077" s="1"/>
      <c r="C1077" s="4"/>
      <c r="D1077" s="3"/>
      <c r="E1077" s="40"/>
      <c r="F1077" s="125"/>
      <c r="G1077" s="40"/>
      <c r="H1077" s="58"/>
      <c r="I1077" s="58"/>
      <c r="J1077" s="58"/>
      <c r="K1077" s="40"/>
      <c r="L1077" s="58"/>
      <c r="M1077" s="3"/>
      <c r="N1077" s="3"/>
    </row>
    <row r="1078" spans="2:14" x14ac:dyDescent="0.25">
      <c r="B1078" s="1"/>
      <c r="C1078" s="4"/>
      <c r="D1078" s="3"/>
      <c r="E1078" s="40"/>
      <c r="F1078" s="125"/>
      <c r="G1078" s="40"/>
      <c r="H1078" s="58"/>
      <c r="I1078" s="58"/>
      <c r="J1078" s="58"/>
      <c r="K1078" s="40"/>
      <c r="L1078" s="58"/>
      <c r="M1078" s="3"/>
      <c r="N1078" s="3"/>
    </row>
    <row r="1079" spans="2:14" x14ac:dyDescent="0.25">
      <c r="B1079" s="1"/>
      <c r="C1079" s="4"/>
      <c r="D1079" s="3"/>
      <c r="E1079" s="40"/>
      <c r="F1079" s="125"/>
      <c r="G1079" s="40"/>
      <c r="H1079" s="58"/>
      <c r="I1079" s="58"/>
      <c r="J1079" s="58"/>
      <c r="K1079" s="40"/>
      <c r="L1079" s="58"/>
      <c r="M1079" s="3"/>
      <c r="N1079" s="3"/>
    </row>
    <row r="1080" spans="2:14" x14ac:dyDescent="0.25">
      <c r="B1080" s="1"/>
      <c r="C1080" s="4"/>
      <c r="D1080" s="3"/>
      <c r="E1080" s="40"/>
      <c r="F1080" s="125"/>
      <c r="G1080" s="40"/>
      <c r="H1080" s="58"/>
      <c r="I1080" s="58"/>
      <c r="J1080" s="58"/>
      <c r="K1080" s="40"/>
      <c r="L1080" s="58"/>
      <c r="M1080" s="3"/>
      <c r="N1080" s="3"/>
    </row>
    <row r="1081" spans="2:14" x14ac:dyDescent="0.25">
      <c r="B1081" s="1"/>
      <c r="C1081" s="4"/>
      <c r="D1081" s="3"/>
      <c r="E1081" s="40"/>
      <c r="F1081" s="125"/>
      <c r="G1081" s="40"/>
      <c r="H1081" s="58"/>
      <c r="I1081" s="58"/>
      <c r="J1081" s="58"/>
      <c r="K1081" s="40"/>
      <c r="L1081" s="58"/>
      <c r="M1081" s="3"/>
      <c r="N1081" s="3"/>
    </row>
    <row r="1082" spans="2:14" x14ac:dyDescent="0.25">
      <c r="B1082" s="1"/>
      <c r="C1082" s="4"/>
      <c r="D1082" s="3"/>
      <c r="E1082" s="40"/>
      <c r="F1082" s="125"/>
      <c r="G1082" s="40"/>
      <c r="H1082" s="58"/>
      <c r="I1082" s="58"/>
      <c r="J1082" s="58"/>
      <c r="K1082" s="40"/>
      <c r="L1082" s="58"/>
      <c r="M1082" s="3"/>
      <c r="N1082" s="3"/>
    </row>
    <row r="1083" spans="2:14" x14ac:dyDescent="0.25">
      <c r="B1083" s="1"/>
      <c r="C1083" s="4"/>
      <c r="D1083" s="3"/>
      <c r="E1083" s="40"/>
      <c r="F1083" s="125"/>
      <c r="G1083" s="40"/>
      <c r="H1083" s="58"/>
      <c r="I1083" s="58"/>
      <c r="J1083" s="58"/>
      <c r="K1083" s="40"/>
      <c r="L1083" s="58"/>
      <c r="M1083" s="3"/>
      <c r="N1083" s="3"/>
    </row>
    <row r="1084" spans="2:14" x14ac:dyDescent="0.25">
      <c r="B1084" s="1"/>
      <c r="C1084" s="4"/>
      <c r="D1084" s="3"/>
      <c r="E1084" s="40"/>
      <c r="F1084" s="125"/>
      <c r="G1084" s="40"/>
      <c r="H1084" s="58"/>
      <c r="I1084" s="58"/>
      <c r="J1084" s="58"/>
      <c r="K1084" s="40"/>
      <c r="L1084" s="58"/>
      <c r="M1084" s="3"/>
      <c r="N1084" s="3"/>
    </row>
    <row r="1085" spans="2:14" x14ac:dyDescent="0.25">
      <c r="B1085" s="1"/>
      <c r="C1085" s="4"/>
      <c r="D1085" s="3"/>
      <c r="E1085" s="40"/>
      <c r="F1085" s="125"/>
      <c r="G1085" s="40"/>
      <c r="H1085" s="58"/>
      <c r="I1085" s="58"/>
      <c r="J1085" s="58"/>
      <c r="K1085" s="40"/>
      <c r="L1085" s="58"/>
      <c r="M1085" s="3"/>
      <c r="N1085" s="3"/>
    </row>
    <row r="1086" spans="2:14" x14ac:dyDescent="0.25">
      <c r="B1086" s="1"/>
      <c r="C1086" s="4"/>
      <c r="D1086" s="3"/>
      <c r="E1086" s="40"/>
      <c r="F1086" s="125"/>
      <c r="G1086" s="40"/>
      <c r="H1086" s="58"/>
      <c r="I1086" s="58"/>
      <c r="J1086" s="58"/>
      <c r="K1086" s="40"/>
      <c r="L1086" s="58"/>
      <c r="M1086" s="3"/>
      <c r="N1086" s="3"/>
    </row>
    <row r="1087" spans="2:14" x14ac:dyDescent="0.25">
      <c r="B1087" s="1"/>
      <c r="C1087" s="4"/>
      <c r="D1087" s="3"/>
      <c r="E1087" s="40"/>
      <c r="F1087" s="125"/>
      <c r="G1087" s="40"/>
      <c r="H1087" s="58"/>
      <c r="I1087" s="58"/>
      <c r="J1087" s="58"/>
      <c r="K1087" s="40"/>
      <c r="L1087" s="58"/>
      <c r="M1087" s="3"/>
      <c r="N1087" s="3"/>
    </row>
    <row r="1088" spans="2:14" x14ac:dyDescent="0.25">
      <c r="B1088" s="1"/>
      <c r="C1088" s="4"/>
      <c r="D1088" s="3"/>
      <c r="E1088" s="40"/>
      <c r="F1088" s="125"/>
      <c r="G1088" s="40"/>
      <c r="H1088" s="58"/>
      <c r="I1088" s="58"/>
      <c r="J1088" s="58"/>
      <c r="K1088" s="40"/>
      <c r="L1088" s="58"/>
      <c r="M1088" s="3"/>
      <c r="N1088" s="3"/>
    </row>
    <row r="1089" spans="2:14" x14ac:dyDescent="0.25">
      <c r="B1089" s="1"/>
      <c r="C1089" s="4"/>
      <c r="D1089" s="3"/>
      <c r="E1089" s="40"/>
      <c r="F1089" s="125"/>
      <c r="G1089" s="40"/>
      <c r="H1089" s="58"/>
      <c r="I1089" s="58"/>
      <c r="J1089" s="58"/>
      <c r="K1089" s="40"/>
      <c r="L1089" s="58"/>
      <c r="M1089" s="3"/>
      <c r="N1089" s="3"/>
    </row>
    <row r="1090" spans="2:14" x14ac:dyDescent="0.25">
      <c r="B1090" s="1"/>
      <c r="C1090" s="4"/>
      <c r="D1090" s="3"/>
      <c r="E1090" s="40"/>
      <c r="F1090" s="125"/>
      <c r="G1090" s="40"/>
      <c r="H1090" s="58"/>
      <c r="I1090" s="58"/>
      <c r="J1090" s="58"/>
      <c r="K1090" s="40"/>
      <c r="L1090" s="58"/>
      <c r="M1090" s="3"/>
      <c r="N1090" s="3"/>
    </row>
    <row r="1091" spans="2:14" x14ac:dyDescent="0.25">
      <c r="B1091" s="1"/>
      <c r="C1091" s="4"/>
      <c r="D1091" s="3"/>
      <c r="E1091" s="40"/>
      <c r="F1091" s="125"/>
      <c r="G1091" s="40"/>
      <c r="H1091" s="58"/>
      <c r="I1091" s="58"/>
      <c r="J1091" s="58"/>
      <c r="K1091" s="40"/>
      <c r="L1091" s="58"/>
      <c r="M1091" s="3"/>
      <c r="N1091" s="3"/>
    </row>
    <row r="1092" spans="2:14" x14ac:dyDescent="0.25">
      <c r="B1092" s="1"/>
      <c r="C1092" s="4"/>
      <c r="D1092" s="3"/>
      <c r="E1092" s="40"/>
      <c r="F1092" s="125"/>
      <c r="G1092" s="40"/>
      <c r="H1092" s="58"/>
      <c r="I1092" s="58"/>
      <c r="J1092" s="58"/>
      <c r="K1092" s="40"/>
      <c r="L1092" s="58"/>
      <c r="M1092" s="3"/>
      <c r="N1092" s="3"/>
    </row>
    <row r="1093" spans="2:14" x14ac:dyDescent="0.25">
      <c r="B1093" s="1"/>
      <c r="C1093" s="4"/>
      <c r="D1093" s="3"/>
      <c r="E1093" s="40"/>
      <c r="F1093" s="125"/>
      <c r="G1093" s="40"/>
      <c r="H1093" s="58"/>
      <c r="I1093" s="58"/>
      <c r="J1093" s="58"/>
      <c r="K1093" s="40"/>
      <c r="L1093" s="58"/>
      <c r="M1093" s="3"/>
      <c r="N1093" s="3"/>
    </row>
    <row r="1094" spans="2:14" x14ac:dyDescent="0.25">
      <c r="B1094" s="1"/>
      <c r="C1094" s="4"/>
      <c r="D1094" s="3"/>
      <c r="E1094" s="40"/>
      <c r="F1094" s="125"/>
      <c r="G1094" s="40"/>
      <c r="H1094" s="58"/>
      <c r="I1094" s="58"/>
      <c r="J1094" s="58"/>
      <c r="K1094" s="40"/>
      <c r="L1094" s="58"/>
      <c r="M1094" s="3"/>
      <c r="N1094" s="3"/>
    </row>
    <row r="1095" spans="2:14" x14ac:dyDescent="0.25">
      <c r="B1095" s="1"/>
      <c r="C1095" s="4"/>
      <c r="D1095" s="3"/>
      <c r="E1095" s="40"/>
      <c r="F1095" s="125"/>
      <c r="G1095" s="40"/>
      <c r="H1095" s="58"/>
      <c r="I1095" s="58"/>
      <c r="J1095" s="58"/>
      <c r="K1095" s="40"/>
      <c r="L1095" s="58"/>
      <c r="M1095" s="3"/>
      <c r="N1095" s="3"/>
    </row>
    <row r="1096" spans="2:14" x14ac:dyDescent="0.25">
      <c r="B1096" s="1"/>
      <c r="C1096" s="4"/>
      <c r="D1096" s="3"/>
      <c r="E1096" s="40"/>
      <c r="F1096" s="125"/>
      <c r="G1096" s="40"/>
      <c r="H1096" s="58"/>
      <c r="I1096" s="58"/>
      <c r="J1096" s="58"/>
      <c r="K1096" s="40"/>
      <c r="L1096" s="58"/>
      <c r="M1096" s="3"/>
      <c r="N1096" s="3"/>
    </row>
    <row r="1097" spans="2:14" x14ac:dyDescent="0.25">
      <c r="B1097" s="1"/>
      <c r="C1097" s="4"/>
      <c r="D1097" s="3"/>
      <c r="E1097" s="40"/>
      <c r="F1097" s="125"/>
      <c r="G1097" s="40"/>
      <c r="H1097" s="58"/>
      <c r="I1097" s="58"/>
      <c r="J1097" s="58"/>
      <c r="K1097" s="40"/>
      <c r="L1097" s="58"/>
      <c r="M1097" s="3"/>
      <c r="N1097" s="3"/>
    </row>
    <row r="1098" spans="2:14" x14ac:dyDescent="0.25">
      <c r="B1098" s="1"/>
      <c r="C1098" s="4"/>
      <c r="D1098" s="3"/>
      <c r="E1098" s="40"/>
      <c r="F1098" s="125"/>
      <c r="G1098" s="40"/>
      <c r="H1098" s="58"/>
      <c r="I1098" s="58"/>
      <c r="J1098" s="58"/>
      <c r="K1098" s="40"/>
      <c r="L1098" s="58"/>
      <c r="M1098" s="3"/>
      <c r="N1098" s="3"/>
    </row>
    <row r="1099" spans="2:14" x14ac:dyDescent="0.25">
      <c r="B1099" s="1"/>
      <c r="C1099" s="4"/>
      <c r="D1099" s="3"/>
      <c r="E1099" s="40"/>
      <c r="F1099" s="125"/>
      <c r="G1099" s="40"/>
      <c r="H1099" s="58"/>
      <c r="I1099" s="58"/>
      <c r="J1099" s="58"/>
      <c r="K1099" s="40"/>
      <c r="L1099" s="58"/>
      <c r="M1099" s="3"/>
      <c r="N1099" s="3"/>
    </row>
    <row r="1100" spans="2:14" x14ac:dyDescent="0.25">
      <c r="B1100" s="1"/>
      <c r="C1100" s="4"/>
      <c r="D1100" s="3"/>
      <c r="E1100" s="40"/>
      <c r="F1100" s="125"/>
      <c r="G1100" s="40"/>
      <c r="H1100" s="58"/>
      <c r="I1100" s="58"/>
      <c r="J1100" s="58"/>
      <c r="K1100" s="40"/>
      <c r="L1100" s="58"/>
      <c r="M1100" s="3"/>
      <c r="N1100" s="3"/>
    </row>
    <row r="1101" spans="2:14" x14ac:dyDescent="0.25">
      <c r="B1101" s="1"/>
      <c r="C1101" s="4"/>
      <c r="D1101" s="3"/>
      <c r="E1101" s="40"/>
      <c r="F1101" s="125"/>
      <c r="G1101" s="40"/>
      <c r="H1101" s="58"/>
      <c r="I1101" s="58"/>
      <c r="J1101" s="58"/>
      <c r="K1101" s="40"/>
      <c r="L1101" s="58"/>
      <c r="M1101" s="3"/>
      <c r="N1101" s="3"/>
    </row>
    <row r="1102" spans="2:14" x14ac:dyDescent="0.25">
      <c r="B1102" s="1"/>
      <c r="C1102" s="4"/>
      <c r="D1102" s="3"/>
      <c r="E1102" s="40"/>
      <c r="F1102" s="125"/>
      <c r="G1102" s="40"/>
      <c r="H1102" s="58"/>
      <c r="I1102" s="58"/>
      <c r="J1102" s="58"/>
      <c r="K1102" s="40"/>
      <c r="L1102" s="58"/>
      <c r="M1102" s="3"/>
      <c r="N1102" s="3"/>
    </row>
    <row r="1103" spans="2:14" x14ac:dyDescent="0.25">
      <c r="B1103" s="1"/>
      <c r="C1103" s="4"/>
      <c r="D1103" s="3"/>
      <c r="E1103" s="40"/>
      <c r="F1103" s="125"/>
      <c r="G1103" s="40"/>
      <c r="H1103" s="58"/>
      <c r="I1103" s="58"/>
      <c r="J1103" s="58"/>
      <c r="K1103" s="40"/>
      <c r="L1103" s="58"/>
      <c r="M1103" s="3"/>
      <c r="N1103" s="3"/>
    </row>
    <row r="1104" spans="2:14" x14ac:dyDescent="0.25">
      <c r="B1104" s="1"/>
      <c r="C1104" s="4"/>
      <c r="D1104" s="3"/>
      <c r="E1104" s="40"/>
      <c r="F1104" s="125"/>
      <c r="G1104" s="40"/>
      <c r="H1104" s="58"/>
      <c r="I1104" s="58"/>
      <c r="J1104" s="58"/>
      <c r="K1104" s="40"/>
      <c r="L1104" s="58"/>
      <c r="M1104" s="3"/>
      <c r="N1104" s="3"/>
    </row>
    <row r="1105" spans="2:14" x14ac:dyDescent="0.25">
      <c r="B1105" s="1"/>
      <c r="C1105" s="4"/>
      <c r="D1105" s="3"/>
      <c r="E1105" s="40"/>
      <c r="F1105" s="125"/>
      <c r="G1105" s="40"/>
      <c r="H1105" s="58"/>
      <c r="I1105" s="58"/>
      <c r="J1105" s="58"/>
      <c r="K1105" s="40"/>
      <c r="L1105" s="58"/>
      <c r="M1105" s="3"/>
      <c r="N1105" s="3"/>
    </row>
    <row r="1106" spans="2:14" x14ac:dyDescent="0.25">
      <c r="B1106" s="1"/>
      <c r="C1106" s="4"/>
      <c r="D1106" s="3"/>
      <c r="E1106" s="40"/>
      <c r="F1106" s="125"/>
      <c r="G1106" s="40"/>
      <c r="H1106" s="58"/>
      <c r="I1106" s="58"/>
      <c r="J1106" s="58"/>
      <c r="K1106" s="40"/>
      <c r="L1106" s="58"/>
      <c r="M1106" s="3"/>
      <c r="N1106" s="3"/>
    </row>
    <row r="1107" spans="2:14" x14ac:dyDescent="0.25">
      <c r="B1107" s="1"/>
      <c r="C1107" s="4"/>
      <c r="D1107" s="3"/>
      <c r="E1107" s="40"/>
      <c r="F1107" s="125"/>
      <c r="G1107" s="40"/>
      <c r="H1107" s="58"/>
      <c r="I1107" s="58"/>
      <c r="J1107" s="58"/>
      <c r="K1107" s="40"/>
      <c r="L1107" s="58"/>
      <c r="M1107" s="3"/>
      <c r="N1107" s="3"/>
    </row>
    <row r="1108" spans="2:14" x14ac:dyDescent="0.25">
      <c r="B1108" s="1"/>
      <c r="C1108" s="4"/>
      <c r="D1108" s="3"/>
      <c r="E1108" s="40"/>
      <c r="F1108" s="125"/>
      <c r="G1108" s="40"/>
      <c r="H1108" s="58"/>
      <c r="I1108" s="58"/>
      <c r="J1108" s="58"/>
      <c r="K1108" s="40"/>
      <c r="L1108" s="58"/>
      <c r="M1108" s="3"/>
      <c r="N1108" s="3"/>
    </row>
    <row r="1109" spans="2:14" x14ac:dyDescent="0.25">
      <c r="B1109" s="1"/>
      <c r="C1109" s="4"/>
      <c r="D1109" s="3"/>
      <c r="E1109" s="40"/>
      <c r="F1109" s="125"/>
      <c r="G1109" s="40"/>
      <c r="H1109" s="58"/>
      <c r="I1109" s="58"/>
      <c r="J1109" s="58"/>
      <c r="K1109" s="40"/>
      <c r="L1109" s="58"/>
      <c r="M1109" s="3"/>
      <c r="N1109" s="3"/>
    </row>
    <row r="1110" spans="2:14" x14ac:dyDescent="0.25">
      <c r="B1110" s="1"/>
      <c r="C1110" s="4"/>
      <c r="D1110" s="3"/>
      <c r="E1110" s="40"/>
      <c r="F1110" s="125"/>
      <c r="G1110" s="40"/>
      <c r="H1110" s="58"/>
      <c r="I1110" s="58"/>
      <c r="J1110" s="58"/>
      <c r="K1110" s="40"/>
      <c r="L1110" s="58"/>
      <c r="M1110" s="3"/>
      <c r="N1110" s="3"/>
    </row>
    <row r="1111" spans="2:14" x14ac:dyDescent="0.25">
      <c r="B1111" s="1"/>
      <c r="C1111" s="4"/>
      <c r="D1111" s="3"/>
      <c r="E1111" s="40"/>
      <c r="F1111" s="125"/>
      <c r="G1111" s="40"/>
      <c r="H1111" s="58"/>
      <c r="I1111" s="58"/>
      <c r="J1111" s="58"/>
      <c r="K1111" s="40"/>
      <c r="L1111" s="58"/>
      <c r="M1111" s="3"/>
      <c r="N1111" s="3"/>
    </row>
    <row r="1112" spans="2:14" x14ac:dyDescent="0.25">
      <c r="B1112" s="1"/>
      <c r="C1112" s="4"/>
      <c r="D1112" s="3"/>
      <c r="E1112" s="40"/>
      <c r="F1112" s="125"/>
      <c r="G1112" s="40"/>
      <c r="H1112" s="58"/>
      <c r="I1112" s="58"/>
      <c r="J1112" s="58"/>
      <c r="K1112" s="40"/>
      <c r="L1112" s="58"/>
      <c r="M1112" s="3"/>
      <c r="N1112" s="3"/>
    </row>
    <row r="1113" spans="2:14" x14ac:dyDescent="0.25">
      <c r="B1113" s="1"/>
      <c r="C1113" s="4"/>
      <c r="D1113" s="3"/>
      <c r="E1113" s="40"/>
      <c r="F1113" s="125"/>
      <c r="G1113" s="40"/>
      <c r="H1113" s="58"/>
      <c r="I1113" s="58"/>
      <c r="J1113" s="58"/>
      <c r="K1113" s="40"/>
      <c r="L1113" s="58"/>
      <c r="M1113" s="3"/>
      <c r="N1113" s="3"/>
    </row>
    <row r="1114" spans="2:14" x14ac:dyDescent="0.25">
      <c r="B1114" s="1"/>
      <c r="C1114" s="4"/>
      <c r="D1114" s="3"/>
      <c r="E1114" s="40"/>
      <c r="F1114" s="125"/>
      <c r="G1114" s="40"/>
      <c r="H1114" s="58"/>
      <c r="I1114" s="58"/>
      <c r="J1114" s="58"/>
      <c r="K1114" s="40"/>
      <c r="L1114" s="58"/>
      <c r="M1114" s="3"/>
      <c r="N1114" s="3"/>
    </row>
    <row r="1115" spans="2:14" x14ac:dyDescent="0.25">
      <c r="B1115" s="1"/>
      <c r="C1115" s="4"/>
      <c r="D1115" s="3"/>
      <c r="E1115" s="40"/>
      <c r="F1115" s="125"/>
      <c r="G1115" s="40"/>
      <c r="H1115" s="58"/>
      <c r="I1115" s="58"/>
      <c r="J1115" s="58"/>
      <c r="K1115" s="40"/>
      <c r="L1115" s="58"/>
      <c r="M1115" s="3"/>
      <c r="N1115" s="3"/>
    </row>
    <row r="1116" spans="2:14" x14ac:dyDescent="0.25">
      <c r="B1116" s="1"/>
      <c r="C1116" s="4"/>
      <c r="D1116" s="3"/>
      <c r="E1116" s="40"/>
      <c r="F1116" s="125"/>
      <c r="G1116" s="40"/>
      <c r="H1116" s="58"/>
      <c r="I1116" s="58"/>
      <c r="J1116" s="58"/>
      <c r="K1116" s="40"/>
      <c r="L1116" s="58"/>
      <c r="M1116" s="3"/>
      <c r="N1116" s="3"/>
    </row>
    <row r="1117" spans="2:14" x14ac:dyDescent="0.25">
      <c r="B1117" s="1"/>
      <c r="C1117" s="4"/>
      <c r="D1117" s="3"/>
      <c r="E1117" s="40"/>
      <c r="F1117" s="125"/>
      <c r="G1117" s="40"/>
      <c r="H1117" s="58"/>
      <c r="I1117" s="58"/>
      <c r="J1117" s="58"/>
      <c r="K1117" s="40"/>
      <c r="L1117" s="58"/>
      <c r="M1117" s="3"/>
      <c r="N1117" s="3"/>
    </row>
    <row r="1118" spans="2:14" x14ac:dyDescent="0.25">
      <c r="B1118" s="1"/>
      <c r="C1118" s="4"/>
      <c r="D1118" s="3"/>
      <c r="E1118" s="40"/>
      <c r="F1118" s="125"/>
      <c r="G1118" s="40"/>
      <c r="H1118" s="58"/>
      <c r="I1118" s="58"/>
      <c r="J1118" s="58"/>
      <c r="K1118" s="40"/>
      <c r="L1118" s="58"/>
      <c r="M1118" s="3"/>
      <c r="N1118" s="3"/>
    </row>
    <row r="1119" spans="2:14" x14ac:dyDescent="0.25">
      <c r="B1119" s="1"/>
      <c r="C1119" s="4"/>
      <c r="D1119" s="3"/>
      <c r="E1119" s="40"/>
      <c r="F1119" s="125"/>
      <c r="G1119" s="40"/>
      <c r="H1119" s="58"/>
      <c r="I1119" s="58"/>
      <c r="J1119" s="58"/>
      <c r="K1119" s="40"/>
      <c r="L1119" s="58"/>
      <c r="M1119" s="3"/>
      <c r="N1119" s="3"/>
    </row>
    <row r="1120" spans="2:14" x14ac:dyDescent="0.25">
      <c r="B1120" s="1"/>
      <c r="C1120" s="4"/>
      <c r="D1120" s="3"/>
      <c r="E1120" s="40"/>
      <c r="F1120" s="125"/>
      <c r="G1120" s="40"/>
      <c r="H1120" s="58"/>
      <c r="I1120" s="58"/>
      <c r="J1120" s="58"/>
      <c r="K1120" s="40"/>
      <c r="L1120" s="58"/>
      <c r="M1120" s="3"/>
      <c r="N1120" s="3"/>
    </row>
    <row r="1121" spans="2:14" x14ac:dyDescent="0.25">
      <c r="B1121" s="1"/>
      <c r="C1121" s="4"/>
      <c r="D1121" s="3"/>
      <c r="E1121" s="40"/>
      <c r="F1121" s="125"/>
      <c r="G1121" s="40"/>
      <c r="H1121" s="58"/>
      <c r="I1121" s="58"/>
      <c r="J1121" s="58"/>
      <c r="K1121" s="40"/>
      <c r="L1121" s="58"/>
      <c r="M1121" s="3"/>
      <c r="N1121" s="3"/>
    </row>
    <row r="1122" spans="2:14" x14ac:dyDescent="0.25">
      <c r="B1122" s="1"/>
      <c r="C1122" s="4"/>
      <c r="D1122" s="3"/>
      <c r="E1122" s="40"/>
      <c r="F1122" s="125"/>
      <c r="G1122" s="40"/>
      <c r="H1122" s="58"/>
      <c r="I1122" s="58"/>
      <c r="J1122" s="58"/>
      <c r="K1122" s="40"/>
      <c r="L1122" s="58"/>
      <c r="M1122" s="3"/>
      <c r="N1122" s="3"/>
    </row>
    <row r="1123" spans="2:14" x14ac:dyDescent="0.25">
      <c r="B1123" s="1"/>
      <c r="C1123" s="4"/>
      <c r="D1123" s="3"/>
      <c r="E1123" s="40"/>
      <c r="F1123" s="125"/>
      <c r="G1123" s="40"/>
      <c r="H1123" s="58"/>
      <c r="I1123" s="58"/>
      <c r="J1123" s="58"/>
      <c r="K1123" s="40"/>
      <c r="L1123" s="58"/>
      <c r="M1123" s="3"/>
      <c r="N1123" s="3"/>
    </row>
    <row r="1124" spans="2:14" x14ac:dyDescent="0.25">
      <c r="B1124" s="1"/>
      <c r="C1124" s="4"/>
      <c r="D1124" s="3"/>
      <c r="E1124" s="40"/>
      <c r="F1124" s="125"/>
      <c r="G1124" s="40"/>
      <c r="H1124" s="58"/>
      <c r="I1124" s="58"/>
      <c r="J1124" s="58"/>
      <c r="K1124" s="40"/>
      <c r="L1124" s="58"/>
      <c r="M1124" s="3"/>
      <c r="N1124" s="3"/>
    </row>
    <row r="1125" spans="2:14" x14ac:dyDescent="0.25">
      <c r="B1125" s="1"/>
      <c r="C1125" s="4"/>
      <c r="D1125" s="3"/>
      <c r="E1125" s="40"/>
      <c r="F1125" s="125"/>
      <c r="G1125" s="40"/>
      <c r="H1125" s="58"/>
      <c r="I1125" s="58"/>
      <c r="J1125" s="58"/>
      <c r="K1125" s="40"/>
      <c r="L1125" s="58"/>
      <c r="M1125" s="3"/>
      <c r="N1125" s="3"/>
    </row>
    <row r="1126" spans="2:14" x14ac:dyDescent="0.25">
      <c r="B1126" s="1"/>
      <c r="C1126" s="4"/>
      <c r="D1126" s="3"/>
      <c r="E1126" s="40"/>
      <c r="F1126" s="125"/>
      <c r="G1126" s="40"/>
      <c r="H1126" s="58"/>
      <c r="I1126" s="58"/>
      <c r="J1126" s="58"/>
      <c r="K1126" s="40"/>
      <c r="L1126" s="58"/>
      <c r="M1126" s="3"/>
      <c r="N1126" s="3"/>
    </row>
    <row r="1127" spans="2:14" x14ac:dyDescent="0.25">
      <c r="B1127" s="1"/>
      <c r="C1127" s="4"/>
      <c r="D1127" s="3"/>
      <c r="E1127" s="40"/>
      <c r="F1127" s="125"/>
      <c r="G1127" s="40"/>
      <c r="H1127" s="58"/>
      <c r="I1127" s="58"/>
      <c r="J1127" s="58"/>
      <c r="K1127" s="40"/>
      <c r="L1127" s="58"/>
      <c r="M1127" s="3"/>
      <c r="N1127" s="3"/>
    </row>
    <row r="1128" spans="2:14" x14ac:dyDescent="0.25">
      <c r="B1128" s="1"/>
      <c r="C1128" s="4"/>
      <c r="D1128" s="3"/>
      <c r="E1128" s="40"/>
      <c r="F1128" s="125"/>
      <c r="G1128" s="40"/>
      <c r="H1128" s="58"/>
      <c r="I1128" s="58"/>
      <c r="J1128" s="58"/>
      <c r="K1128" s="40"/>
      <c r="L1128" s="58"/>
      <c r="M1128" s="3"/>
      <c r="N1128" s="3"/>
    </row>
    <row r="1129" spans="2:14" x14ac:dyDescent="0.25">
      <c r="B1129" s="1"/>
      <c r="C1129" s="4"/>
      <c r="D1129" s="3"/>
      <c r="E1129" s="40"/>
      <c r="F1129" s="125"/>
      <c r="G1129" s="40"/>
      <c r="H1129" s="58"/>
      <c r="I1129" s="58"/>
      <c r="J1129" s="58"/>
      <c r="K1129" s="40"/>
      <c r="L1129" s="58"/>
      <c r="M1129" s="3"/>
      <c r="N1129" s="3"/>
    </row>
    <row r="1130" spans="2:14" x14ac:dyDescent="0.25">
      <c r="B1130" s="1"/>
      <c r="C1130" s="4"/>
      <c r="D1130" s="3"/>
      <c r="E1130" s="40"/>
      <c r="F1130" s="125"/>
      <c r="G1130" s="40"/>
      <c r="H1130" s="58"/>
      <c r="I1130" s="58"/>
      <c r="J1130" s="58"/>
      <c r="K1130" s="40"/>
      <c r="L1130" s="58"/>
      <c r="M1130" s="3"/>
      <c r="N1130" s="3"/>
    </row>
    <row r="1131" spans="2:14" x14ac:dyDescent="0.25">
      <c r="B1131" s="1"/>
      <c r="C1131" s="4"/>
      <c r="D1131" s="3"/>
      <c r="E1131" s="40"/>
      <c r="F1131" s="125"/>
      <c r="G1131" s="40"/>
      <c r="H1131" s="58"/>
      <c r="I1131" s="58"/>
      <c r="J1131" s="58"/>
      <c r="K1131" s="40"/>
      <c r="L1131" s="58"/>
      <c r="M1131" s="3"/>
      <c r="N1131" s="3"/>
    </row>
    <row r="1132" spans="2:14" x14ac:dyDescent="0.25">
      <c r="B1132" s="1"/>
      <c r="C1132" s="4"/>
      <c r="D1132" s="3"/>
      <c r="E1132" s="40"/>
      <c r="F1132" s="125"/>
      <c r="G1132" s="40"/>
      <c r="H1132" s="58"/>
      <c r="I1132" s="58"/>
      <c r="J1132" s="58"/>
      <c r="K1132" s="40"/>
      <c r="L1132" s="58"/>
      <c r="M1132" s="3"/>
      <c r="N1132" s="3"/>
    </row>
    <row r="1133" spans="2:14" x14ac:dyDescent="0.25">
      <c r="B1133" s="1"/>
      <c r="C1133" s="4"/>
      <c r="D1133" s="3"/>
      <c r="E1133" s="40"/>
      <c r="F1133" s="125"/>
      <c r="G1133" s="40"/>
      <c r="H1133" s="58"/>
      <c r="I1133" s="58"/>
      <c r="J1133" s="58"/>
      <c r="K1133" s="40"/>
      <c r="L1133" s="58"/>
      <c r="M1133" s="3"/>
      <c r="N1133" s="3"/>
    </row>
    <row r="1134" spans="2:14" x14ac:dyDescent="0.25">
      <c r="B1134" s="1"/>
      <c r="C1134" s="4"/>
      <c r="D1134" s="3"/>
      <c r="E1134" s="40"/>
      <c r="F1134" s="125"/>
      <c r="G1134" s="40"/>
      <c r="H1134" s="58"/>
      <c r="I1134" s="58"/>
      <c r="J1134" s="58"/>
      <c r="K1134" s="40"/>
      <c r="L1134" s="58"/>
      <c r="M1134" s="3"/>
      <c r="N1134" s="3"/>
    </row>
    <row r="1135" spans="2:14" x14ac:dyDescent="0.25">
      <c r="B1135" s="1"/>
      <c r="C1135" s="4"/>
      <c r="D1135" s="3"/>
      <c r="E1135" s="40"/>
      <c r="F1135" s="125"/>
      <c r="G1135" s="40"/>
      <c r="H1135" s="58"/>
      <c r="I1135" s="58"/>
      <c r="J1135" s="58"/>
      <c r="K1135" s="40"/>
      <c r="L1135" s="58"/>
      <c r="M1135" s="3"/>
      <c r="N1135" s="3"/>
    </row>
    <row r="1136" spans="2:14" x14ac:dyDescent="0.25">
      <c r="B1136" s="1"/>
      <c r="C1136" s="4"/>
      <c r="D1136" s="3"/>
      <c r="E1136" s="40"/>
      <c r="F1136" s="125"/>
      <c r="G1136" s="40"/>
      <c r="H1136" s="58"/>
      <c r="I1136" s="58"/>
      <c r="J1136" s="58"/>
      <c r="K1136" s="40"/>
      <c r="L1136" s="58"/>
      <c r="M1136" s="3"/>
      <c r="N1136" s="3"/>
    </row>
    <row r="1137" spans="2:14" x14ac:dyDescent="0.25">
      <c r="B1137" s="1"/>
      <c r="C1137" s="4"/>
      <c r="D1137" s="3"/>
      <c r="E1137" s="40"/>
      <c r="F1137" s="125"/>
      <c r="G1137" s="40"/>
      <c r="H1137" s="58"/>
      <c r="I1137" s="58"/>
      <c r="J1137" s="58"/>
      <c r="K1137" s="40"/>
      <c r="L1137" s="58"/>
      <c r="M1137" s="3"/>
      <c r="N1137" s="3"/>
    </row>
    <row r="1138" spans="2:14" x14ac:dyDescent="0.25">
      <c r="B1138" s="1"/>
      <c r="C1138" s="4"/>
      <c r="D1138" s="3"/>
      <c r="E1138" s="40"/>
      <c r="F1138" s="125"/>
      <c r="G1138" s="40"/>
      <c r="H1138" s="58"/>
      <c r="I1138" s="58"/>
      <c r="J1138" s="58"/>
      <c r="K1138" s="40"/>
      <c r="L1138" s="58"/>
      <c r="M1138" s="3"/>
      <c r="N1138" s="3"/>
    </row>
    <row r="1139" spans="2:14" x14ac:dyDescent="0.25">
      <c r="B1139" s="1"/>
      <c r="C1139" s="4"/>
      <c r="D1139" s="3"/>
      <c r="E1139" s="40"/>
      <c r="F1139" s="125"/>
      <c r="G1139" s="40"/>
      <c r="H1139" s="58"/>
      <c r="I1139" s="58"/>
      <c r="J1139" s="58"/>
      <c r="K1139" s="40"/>
      <c r="L1139" s="58"/>
      <c r="M1139" s="3"/>
      <c r="N1139" s="3"/>
    </row>
    <row r="1140" spans="2:14" x14ac:dyDescent="0.25">
      <c r="B1140" s="1"/>
      <c r="C1140" s="4"/>
      <c r="D1140" s="3"/>
      <c r="E1140" s="40"/>
      <c r="F1140" s="125"/>
      <c r="G1140" s="40"/>
      <c r="H1140" s="58"/>
      <c r="I1140" s="58"/>
      <c r="J1140" s="58"/>
      <c r="K1140" s="40"/>
      <c r="L1140" s="58"/>
      <c r="M1140" s="3"/>
      <c r="N1140" s="3"/>
    </row>
    <row r="1141" spans="2:14" x14ac:dyDescent="0.25">
      <c r="B1141" s="1"/>
      <c r="C1141" s="4"/>
      <c r="D1141" s="3"/>
      <c r="E1141" s="40"/>
      <c r="F1141" s="125"/>
      <c r="G1141" s="40"/>
      <c r="H1141" s="58"/>
      <c r="I1141" s="58"/>
      <c r="J1141" s="58"/>
      <c r="K1141" s="40"/>
      <c r="L1141" s="58"/>
      <c r="M1141" s="3"/>
      <c r="N1141" s="3"/>
    </row>
    <row r="1142" spans="2:14" x14ac:dyDescent="0.25">
      <c r="B1142" s="1"/>
      <c r="C1142" s="4"/>
      <c r="D1142" s="3"/>
      <c r="E1142" s="40"/>
      <c r="F1142" s="125"/>
      <c r="G1142" s="40"/>
      <c r="H1142" s="58"/>
      <c r="I1142" s="58"/>
      <c r="J1142" s="58"/>
      <c r="K1142" s="40"/>
      <c r="L1142" s="58"/>
      <c r="M1142" s="3"/>
      <c r="N1142" s="3"/>
    </row>
    <row r="1143" spans="2:14" x14ac:dyDescent="0.25">
      <c r="B1143" s="1"/>
      <c r="C1143" s="4"/>
      <c r="D1143" s="3"/>
      <c r="E1143" s="40"/>
      <c r="F1143" s="125"/>
      <c r="G1143" s="40"/>
      <c r="H1143" s="58"/>
      <c r="I1143" s="58"/>
      <c r="J1143" s="58"/>
      <c r="K1143" s="40"/>
      <c r="L1143" s="58"/>
      <c r="M1143" s="3"/>
      <c r="N1143" s="3"/>
    </row>
    <row r="1144" spans="2:14" x14ac:dyDescent="0.25">
      <c r="B1144" s="1"/>
      <c r="C1144" s="4"/>
      <c r="D1144" s="3"/>
      <c r="E1144" s="40"/>
      <c r="F1144" s="125"/>
      <c r="G1144" s="40"/>
      <c r="H1144" s="58"/>
      <c r="I1144" s="58"/>
      <c r="J1144" s="58"/>
      <c r="K1144" s="40"/>
      <c r="L1144" s="58"/>
      <c r="M1144" s="3"/>
      <c r="N1144" s="3"/>
    </row>
    <row r="1145" spans="2:14" x14ac:dyDescent="0.25">
      <c r="B1145" s="1"/>
      <c r="C1145" s="4"/>
      <c r="D1145" s="3"/>
      <c r="E1145" s="40"/>
      <c r="F1145" s="125"/>
      <c r="G1145" s="40"/>
      <c r="H1145" s="58"/>
      <c r="I1145" s="58"/>
      <c r="J1145" s="58"/>
      <c r="K1145" s="40"/>
      <c r="L1145" s="58"/>
      <c r="M1145" s="3"/>
      <c r="N1145" s="3"/>
    </row>
    <row r="1146" spans="2:14" x14ac:dyDescent="0.25">
      <c r="B1146" s="1"/>
      <c r="C1146" s="4"/>
      <c r="D1146" s="3"/>
      <c r="E1146" s="40"/>
      <c r="F1146" s="125"/>
      <c r="G1146" s="40"/>
      <c r="H1146" s="58"/>
      <c r="I1146" s="58"/>
      <c r="J1146" s="58"/>
      <c r="K1146" s="40"/>
      <c r="L1146" s="58"/>
      <c r="M1146" s="3"/>
      <c r="N1146" s="3"/>
    </row>
    <row r="1147" spans="2:14" x14ac:dyDescent="0.25">
      <c r="B1147" s="1"/>
      <c r="C1147" s="4"/>
      <c r="D1147" s="3"/>
      <c r="E1147" s="40"/>
      <c r="F1147" s="125"/>
      <c r="G1147" s="40"/>
      <c r="H1147" s="58"/>
      <c r="I1147" s="58"/>
      <c r="J1147" s="58"/>
      <c r="K1147" s="40"/>
      <c r="L1147" s="58"/>
      <c r="M1147" s="3"/>
      <c r="N1147" s="3"/>
    </row>
    <row r="1148" spans="2:14" x14ac:dyDescent="0.25">
      <c r="B1148" s="1"/>
      <c r="C1148" s="4"/>
      <c r="D1148" s="3"/>
      <c r="E1148" s="40"/>
      <c r="F1148" s="125"/>
      <c r="G1148" s="40"/>
      <c r="H1148" s="58"/>
      <c r="I1148" s="58"/>
      <c r="J1148" s="58"/>
      <c r="K1148" s="40"/>
      <c r="L1148" s="58"/>
      <c r="M1148" s="3"/>
      <c r="N1148" s="3"/>
    </row>
    <row r="1149" spans="2:14" x14ac:dyDescent="0.25">
      <c r="B1149" s="1"/>
      <c r="C1149" s="4"/>
      <c r="D1149" s="3"/>
      <c r="E1149" s="40"/>
      <c r="F1149" s="125"/>
      <c r="G1149" s="40"/>
      <c r="H1149" s="58"/>
      <c r="I1149" s="58"/>
      <c r="J1149" s="58"/>
      <c r="K1149" s="40"/>
      <c r="L1149" s="58"/>
      <c r="M1149" s="3"/>
      <c r="N1149" s="3"/>
    </row>
    <row r="1150" spans="2:14" x14ac:dyDescent="0.25">
      <c r="B1150" s="1"/>
      <c r="C1150" s="4"/>
      <c r="D1150" s="3"/>
      <c r="E1150" s="40"/>
      <c r="F1150" s="125"/>
      <c r="G1150" s="40"/>
      <c r="H1150" s="58"/>
      <c r="I1150" s="58"/>
      <c r="J1150" s="58"/>
      <c r="K1150" s="40"/>
      <c r="L1150" s="58"/>
      <c r="M1150" s="3"/>
      <c r="N1150" s="3"/>
    </row>
    <row r="1151" spans="2:14" x14ac:dyDescent="0.25">
      <c r="B1151" s="1"/>
      <c r="C1151" s="4"/>
      <c r="D1151" s="3"/>
      <c r="E1151" s="40"/>
      <c r="F1151" s="125"/>
      <c r="G1151" s="40"/>
      <c r="H1151" s="58"/>
      <c r="I1151" s="58"/>
      <c r="J1151" s="58"/>
      <c r="K1151" s="40"/>
      <c r="L1151" s="58"/>
      <c r="M1151" s="3"/>
      <c r="N1151" s="3"/>
    </row>
    <row r="1152" spans="2:14" x14ac:dyDescent="0.25">
      <c r="B1152" s="1"/>
      <c r="C1152" s="4"/>
      <c r="D1152" s="3"/>
      <c r="E1152" s="40"/>
      <c r="F1152" s="125"/>
      <c r="G1152" s="40"/>
      <c r="H1152" s="58"/>
      <c r="I1152" s="58"/>
      <c r="J1152" s="58"/>
      <c r="K1152" s="40"/>
      <c r="L1152" s="58"/>
      <c r="M1152" s="3"/>
      <c r="N1152" s="3"/>
    </row>
    <row r="1153" spans="2:14" x14ac:dyDescent="0.25">
      <c r="B1153" s="1"/>
      <c r="C1153" s="4"/>
      <c r="D1153" s="3"/>
      <c r="E1153" s="40"/>
      <c r="F1153" s="125"/>
      <c r="G1153" s="40"/>
      <c r="H1153" s="58"/>
      <c r="I1153" s="58"/>
      <c r="J1153" s="58"/>
      <c r="K1153" s="40"/>
      <c r="L1153" s="58"/>
      <c r="M1153" s="3"/>
      <c r="N1153" s="3"/>
    </row>
    <row r="1154" spans="2:14" x14ac:dyDescent="0.25">
      <c r="B1154" s="1"/>
      <c r="C1154" s="4"/>
      <c r="D1154" s="3"/>
      <c r="E1154" s="40"/>
      <c r="F1154" s="125"/>
      <c r="G1154" s="40"/>
      <c r="H1154" s="58"/>
      <c r="I1154" s="58"/>
      <c r="J1154" s="58"/>
      <c r="K1154" s="40"/>
      <c r="L1154" s="58"/>
      <c r="M1154" s="3"/>
      <c r="N1154" s="3"/>
    </row>
    <row r="1155" spans="2:14" x14ac:dyDescent="0.25">
      <c r="B1155" s="1"/>
      <c r="C1155" s="4"/>
      <c r="D1155" s="3"/>
      <c r="E1155" s="40"/>
      <c r="F1155" s="125"/>
      <c r="G1155" s="40"/>
      <c r="H1155" s="58"/>
      <c r="I1155" s="58"/>
      <c r="J1155" s="58"/>
      <c r="K1155" s="40"/>
      <c r="L1155" s="58"/>
      <c r="M1155" s="3"/>
      <c r="N1155" s="3"/>
    </row>
    <row r="1156" spans="2:14" x14ac:dyDescent="0.25">
      <c r="B1156" s="1"/>
      <c r="C1156" s="4"/>
      <c r="D1156" s="3"/>
      <c r="E1156" s="40"/>
      <c r="F1156" s="125"/>
      <c r="G1156" s="40"/>
      <c r="H1156" s="58"/>
      <c r="I1156" s="58"/>
      <c r="J1156" s="58"/>
      <c r="K1156" s="40"/>
      <c r="L1156" s="58"/>
      <c r="M1156" s="3"/>
      <c r="N1156" s="3"/>
    </row>
    <row r="1157" spans="2:14" x14ac:dyDescent="0.25">
      <c r="B1157" s="1"/>
      <c r="C1157" s="4"/>
      <c r="D1157" s="3"/>
      <c r="E1157" s="40"/>
      <c r="F1157" s="125"/>
      <c r="G1157" s="40"/>
      <c r="H1157" s="58"/>
      <c r="I1157" s="58"/>
      <c r="J1157" s="58"/>
      <c r="K1157" s="40"/>
      <c r="L1157" s="58"/>
      <c r="M1157" s="3"/>
      <c r="N1157" s="3"/>
    </row>
    <row r="1158" spans="2:14" x14ac:dyDescent="0.25">
      <c r="B1158" s="1"/>
      <c r="C1158" s="4"/>
      <c r="D1158" s="3"/>
      <c r="E1158" s="40"/>
      <c r="F1158" s="125"/>
      <c r="G1158" s="40"/>
      <c r="H1158" s="58"/>
      <c r="I1158" s="58"/>
      <c r="J1158" s="58"/>
      <c r="K1158" s="40"/>
      <c r="L1158" s="58"/>
      <c r="M1158" s="3"/>
      <c r="N1158" s="3"/>
    </row>
    <row r="1159" spans="2:14" x14ac:dyDescent="0.25">
      <c r="B1159" s="1"/>
      <c r="C1159" s="4"/>
      <c r="D1159" s="3"/>
      <c r="E1159" s="40"/>
      <c r="F1159" s="125"/>
      <c r="G1159" s="40"/>
      <c r="H1159" s="58"/>
      <c r="I1159" s="58"/>
      <c r="J1159" s="58"/>
      <c r="K1159" s="40"/>
      <c r="L1159" s="58"/>
      <c r="M1159" s="3"/>
      <c r="N1159" s="3"/>
    </row>
    <row r="1160" spans="2:14" x14ac:dyDescent="0.25">
      <c r="B1160" s="1"/>
      <c r="C1160" s="4"/>
      <c r="D1160" s="3"/>
      <c r="E1160" s="40"/>
      <c r="F1160" s="125"/>
      <c r="G1160" s="40"/>
      <c r="H1160" s="58"/>
      <c r="I1160" s="58"/>
      <c r="J1160" s="58"/>
      <c r="K1160" s="40"/>
      <c r="L1160" s="58"/>
      <c r="M1160" s="3"/>
      <c r="N1160" s="3"/>
    </row>
    <row r="1161" spans="2:14" x14ac:dyDescent="0.25">
      <c r="B1161" s="1"/>
      <c r="C1161" s="4"/>
      <c r="D1161" s="3"/>
      <c r="E1161" s="40"/>
      <c r="F1161" s="125"/>
      <c r="G1161" s="40"/>
      <c r="H1161" s="58"/>
      <c r="I1161" s="58"/>
      <c r="J1161" s="58"/>
      <c r="K1161" s="40"/>
      <c r="L1161" s="58"/>
      <c r="M1161" s="3"/>
      <c r="N1161" s="3"/>
    </row>
    <row r="1162" spans="2:14" x14ac:dyDescent="0.25">
      <c r="B1162" s="1"/>
      <c r="C1162" s="4"/>
      <c r="D1162" s="3"/>
      <c r="E1162" s="40"/>
      <c r="F1162" s="125"/>
      <c r="G1162" s="40"/>
      <c r="H1162" s="58"/>
      <c r="I1162" s="58"/>
      <c r="J1162" s="58"/>
      <c r="K1162" s="40"/>
      <c r="L1162" s="58"/>
      <c r="M1162" s="3"/>
      <c r="N1162" s="3"/>
    </row>
    <row r="1163" spans="2:14" x14ac:dyDescent="0.25">
      <c r="B1163" s="1"/>
      <c r="C1163" s="4"/>
      <c r="D1163" s="3"/>
      <c r="E1163" s="40"/>
      <c r="F1163" s="125"/>
      <c r="G1163" s="40"/>
      <c r="H1163" s="58"/>
      <c r="I1163" s="58"/>
      <c r="J1163" s="58"/>
      <c r="K1163" s="40"/>
      <c r="L1163" s="58"/>
      <c r="M1163" s="3"/>
      <c r="N1163" s="3"/>
    </row>
    <row r="1164" spans="2:14" x14ac:dyDescent="0.25">
      <c r="B1164" s="1"/>
      <c r="C1164" s="4"/>
      <c r="D1164" s="3"/>
      <c r="E1164" s="40"/>
      <c r="F1164" s="125"/>
      <c r="G1164" s="40"/>
      <c r="H1164" s="58"/>
      <c r="I1164" s="58"/>
      <c r="J1164" s="58"/>
      <c r="K1164" s="40"/>
      <c r="L1164" s="58"/>
      <c r="M1164" s="3"/>
      <c r="N1164" s="3"/>
    </row>
    <row r="1165" spans="2:14" x14ac:dyDescent="0.25">
      <c r="B1165" s="1"/>
      <c r="C1165" s="4"/>
      <c r="D1165" s="3"/>
      <c r="E1165" s="40"/>
      <c r="F1165" s="125"/>
      <c r="G1165" s="40"/>
      <c r="H1165" s="58"/>
      <c r="I1165" s="58"/>
      <c r="J1165" s="58"/>
      <c r="K1165" s="40"/>
      <c r="L1165" s="58"/>
      <c r="M1165" s="3"/>
      <c r="N1165" s="3"/>
    </row>
    <row r="1166" spans="2:14" x14ac:dyDescent="0.25">
      <c r="B1166" s="1"/>
      <c r="C1166" s="4"/>
      <c r="D1166" s="3"/>
      <c r="E1166" s="40"/>
      <c r="F1166" s="125"/>
      <c r="G1166" s="40"/>
      <c r="H1166" s="58"/>
      <c r="I1166" s="58"/>
      <c r="J1166" s="58"/>
      <c r="K1166" s="40"/>
      <c r="L1166" s="58"/>
      <c r="M1166" s="3"/>
      <c r="N1166" s="3"/>
    </row>
    <row r="1167" spans="2:14" x14ac:dyDescent="0.25">
      <c r="B1167" s="1"/>
      <c r="C1167" s="4"/>
      <c r="D1167" s="3"/>
      <c r="E1167" s="40"/>
      <c r="F1167" s="125"/>
      <c r="G1167" s="40"/>
      <c r="H1167" s="58"/>
      <c r="I1167" s="58"/>
      <c r="J1167" s="58"/>
      <c r="K1167" s="40"/>
      <c r="L1167" s="58"/>
      <c r="M1167" s="3"/>
      <c r="N1167" s="3"/>
    </row>
    <row r="1168" spans="2:14" x14ac:dyDescent="0.25">
      <c r="B1168" s="1"/>
      <c r="C1168" s="4"/>
      <c r="D1168" s="3"/>
      <c r="E1168" s="40"/>
      <c r="F1168" s="125"/>
      <c r="G1168" s="40"/>
      <c r="H1168" s="58"/>
      <c r="I1168" s="58"/>
      <c r="J1168" s="58"/>
      <c r="K1168" s="40"/>
      <c r="L1168" s="58"/>
      <c r="M1168" s="3"/>
      <c r="N1168" s="3"/>
    </row>
    <row r="1169" spans="2:14" x14ac:dyDescent="0.25">
      <c r="B1169" s="1"/>
      <c r="C1169" s="4"/>
      <c r="D1169" s="3"/>
      <c r="E1169" s="40"/>
      <c r="F1169" s="125"/>
      <c r="G1169" s="40"/>
      <c r="H1169" s="58"/>
      <c r="I1169" s="58"/>
      <c r="J1169" s="58"/>
      <c r="K1169" s="40"/>
      <c r="L1169" s="58"/>
      <c r="M1169" s="3"/>
      <c r="N1169" s="3"/>
    </row>
    <row r="1170" spans="2:14" x14ac:dyDescent="0.25">
      <c r="B1170" s="1"/>
      <c r="C1170" s="4"/>
      <c r="D1170" s="3"/>
      <c r="E1170" s="40"/>
      <c r="F1170" s="125"/>
      <c r="G1170" s="40"/>
      <c r="H1170" s="58"/>
      <c r="I1170" s="58"/>
      <c r="J1170" s="58"/>
      <c r="K1170" s="40"/>
      <c r="L1170" s="58"/>
      <c r="M1170" s="3"/>
      <c r="N1170" s="3"/>
    </row>
    <row r="1171" spans="2:14" x14ac:dyDescent="0.25">
      <c r="B1171" s="1"/>
      <c r="C1171" s="4"/>
      <c r="D1171" s="3"/>
      <c r="E1171" s="40"/>
      <c r="F1171" s="125"/>
      <c r="G1171" s="40"/>
      <c r="H1171" s="58"/>
      <c r="I1171" s="58"/>
      <c r="J1171" s="58"/>
      <c r="K1171" s="40"/>
      <c r="L1171" s="58"/>
      <c r="M1171" s="3"/>
      <c r="N1171" s="3"/>
    </row>
    <row r="1172" spans="2:14" x14ac:dyDescent="0.25">
      <c r="B1172" s="1"/>
      <c r="C1172" s="4"/>
      <c r="D1172" s="3"/>
      <c r="E1172" s="40"/>
      <c r="F1172" s="125"/>
      <c r="G1172" s="40"/>
      <c r="H1172" s="58"/>
      <c r="I1172" s="58"/>
      <c r="J1172" s="58"/>
      <c r="K1172" s="40"/>
      <c r="L1172" s="58"/>
      <c r="M1172" s="3"/>
      <c r="N1172" s="3"/>
    </row>
    <row r="1173" spans="2:14" x14ac:dyDescent="0.25">
      <c r="B1173" s="1"/>
      <c r="C1173" s="4"/>
      <c r="D1173" s="3"/>
      <c r="E1173" s="40"/>
      <c r="F1173" s="125"/>
      <c r="G1173" s="40"/>
      <c r="H1173" s="58"/>
      <c r="I1173" s="58"/>
      <c r="J1173" s="58"/>
      <c r="K1173" s="40"/>
      <c r="L1173" s="58"/>
      <c r="M1173" s="3"/>
      <c r="N1173" s="3"/>
    </row>
    <row r="1174" spans="2:14" x14ac:dyDescent="0.25">
      <c r="B1174" s="1"/>
      <c r="C1174" s="4"/>
      <c r="D1174" s="3"/>
      <c r="E1174" s="40"/>
      <c r="F1174" s="125"/>
      <c r="G1174" s="40"/>
      <c r="H1174" s="58"/>
      <c r="I1174" s="58"/>
      <c r="J1174" s="58"/>
      <c r="K1174" s="40"/>
      <c r="L1174" s="58"/>
      <c r="M1174" s="3"/>
      <c r="N1174" s="3"/>
    </row>
    <row r="1175" spans="2:14" x14ac:dyDescent="0.25">
      <c r="B1175" s="1"/>
      <c r="C1175" s="4"/>
      <c r="D1175" s="3"/>
      <c r="E1175" s="40"/>
      <c r="F1175" s="125"/>
      <c r="G1175" s="40"/>
      <c r="H1175" s="58"/>
      <c r="I1175" s="58"/>
      <c r="J1175" s="58"/>
      <c r="K1175" s="40"/>
      <c r="L1175" s="58"/>
      <c r="M1175" s="3"/>
      <c r="N1175" s="3"/>
    </row>
    <row r="1176" spans="2:14" x14ac:dyDescent="0.25">
      <c r="B1176" s="1"/>
      <c r="C1176" s="4"/>
      <c r="D1176" s="3"/>
      <c r="E1176" s="40"/>
      <c r="F1176" s="125"/>
      <c r="G1176" s="40"/>
      <c r="H1176" s="58"/>
      <c r="I1176" s="58"/>
      <c r="J1176" s="58"/>
      <c r="K1176" s="40"/>
      <c r="L1176" s="58"/>
      <c r="M1176" s="3"/>
      <c r="N1176" s="3"/>
    </row>
    <row r="1177" spans="2:14" x14ac:dyDescent="0.25">
      <c r="B1177" s="1"/>
      <c r="C1177" s="4"/>
      <c r="D1177" s="3"/>
      <c r="E1177" s="40"/>
      <c r="F1177" s="125"/>
      <c r="G1177" s="40"/>
      <c r="H1177" s="58"/>
      <c r="I1177" s="58"/>
      <c r="J1177" s="58"/>
      <c r="K1177" s="40"/>
      <c r="L1177" s="58"/>
      <c r="M1177" s="3"/>
      <c r="N1177" s="3"/>
    </row>
    <row r="1178" spans="2:14" x14ac:dyDescent="0.25">
      <c r="B1178" s="1"/>
      <c r="C1178" s="4"/>
      <c r="D1178" s="3"/>
      <c r="E1178" s="40"/>
      <c r="F1178" s="125"/>
      <c r="G1178" s="40"/>
      <c r="H1178" s="58"/>
      <c r="I1178" s="58"/>
      <c r="J1178" s="58"/>
      <c r="K1178" s="40"/>
      <c r="L1178" s="58"/>
      <c r="M1178" s="3"/>
      <c r="N1178" s="3"/>
    </row>
    <row r="1179" spans="2:14" x14ac:dyDescent="0.25">
      <c r="B1179" s="1"/>
      <c r="C1179" s="4"/>
      <c r="D1179" s="3"/>
      <c r="E1179" s="40"/>
      <c r="F1179" s="125"/>
      <c r="G1179" s="40"/>
      <c r="H1179" s="58"/>
      <c r="I1179" s="58"/>
      <c r="J1179" s="58"/>
      <c r="K1179" s="40"/>
      <c r="L1179" s="58"/>
      <c r="M1179" s="3"/>
      <c r="N1179" s="3"/>
    </row>
    <row r="1180" spans="2:14" x14ac:dyDescent="0.25">
      <c r="B1180" s="1"/>
      <c r="C1180" s="4"/>
      <c r="D1180" s="3"/>
      <c r="E1180" s="40"/>
      <c r="F1180" s="125"/>
      <c r="G1180" s="40"/>
      <c r="H1180" s="58"/>
      <c r="I1180" s="58"/>
      <c r="J1180" s="58"/>
      <c r="K1180" s="40"/>
      <c r="L1180" s="58"/>
      <c r="M1180" s="3"/>
      <c r="N1180" s="3"/>
    </row>
    <row r="1181" spans="2:14" x14ac:dyDescent="0.25">
      <c r="B1181" s="1"/>
      <c r="C1181" s="4"/>
      <c r="D1181" s="3"/>
      <c r="E1181" s="40"/>
      <c r="F1181" s="125"/>
      <c r="G1181" s="40"/>
      <c r="H1181" s="58"/>
      <c r="I1181" s="58"/>
      <c r="J1181" s="58"/>
      <c r="K1181" s="40"/>
      <c r="L1181" s="58"/>
      <c r="M1181" s="3"/>
      <c r="N1181" s="3"/>
    </row>
    <row r="1182" spans="2:14" x14ac:dyDescent="0.25">
      <c r="B1182" s="1"/>
      <c r="C1182" s="4"/>
      <c r="D1182" s="3"/>
      <c r="E1182" s="40"/>
      <c r="F1182" s="125"/>
      <c r="G1182" s="40"/>
      <c r="H1182" s="58"/>
      <c r="I1182" s="58"/>
      <c r="J1182" s="58"/>
      <c r="K1182" s="40"/>
      <c r="L1182" s="58"/>
      <c r="M1182" s="3"/>
      <c r="N1182" s="3"/>
    </row>
    <row r="1183" spans="2:14" x14ac:dyDescent="0.25">
      <c r="B1183" s="1"/>
      <c r="C1183" s="4"/>
      <c r="D1183" s="3"/>
      <c r="E1183" s="40"/>
      <c r="F1183" s="125"/>
      <c r="G1183" s="40"/>
      <c r="H1183" s="58"/>
      <c r="I1183" s="58"/>
      <c r="J1183" s="58"/>
      <c r="K1183" s="40"/>
      <c r="L1183" s="58"/>
      <c r="M1183" s="3"/>
      <c r="N1183" s="3"/>
    </row>
    <row r="1184" spans="2:14" x14ac:dyDescent="0.25">
      <c r="B1184" s="1"/>
      <c r="C1184" s="4"/>
      <c r="D1184" s="3"/>
      <c r="E1184" s="40"/>
      <c r="F1184" s="125"/>
      <c r="G1184" s="40"/>
      <c r="H1184" s="58"/>
      <c r="I1184" s="58"/>
      <c r="J1184" s="58"/>
      <c r="K1184" s="40"/>
      <c r="L1184" s="58"/>
      <c r="M1184" s="3"/>
      <c r="N1184" s="3"/>
    </row>
    <row r="1185" spans="2:14" x14ac:dyDescent="0.25">
      <c r="B1185" s="1"/>
      <c r="C1185" s="4"/>
      <c r="D1185" s="3"/>
      <c r="E1185" s="40"/>
      <c r="F1185" s="125"/>
      <c r="G1185" s="40"/>
      <c r="H1185" s="58"/>
      <c r="I1185" s="58"/>
      <c r="J1185" s="58"/>
      <c r="K1185" s="40"/>
      <c r="L1185" s="58"/>
      <c r="M1185" s="3"/>
      <c r="N1185" s="3"/>
    </row>
    <row r="1186" spans="2:14" x14ac:dyDescent="0.25">
      <c r="B1186" s="1"/>
      <c r="C1186" s="4"/>
      <c r="D1186" s="3"/>
      <c r="E1186" s="40"/>
      <c r="F1186" s="125"/>
      <c r="G1186" s="40"/>
      <c r="H1186" s="58"/>
      <c r="I1186" s="58"/>
      <c r="J1186" s="58"/>
      <c r="K1186" s="40"/>
      <c r="L1186" s="58"/>
      <c r="M1186" s="3"/>
      <c r="N1186" s="3"/>
    </row>
    <row r="1187" spans="2:14" x14ac:dyDescent="0.25">
      <c r="B1187" s="1"/>
      <c r="C1187" s="4"/>
      <c r="D1187" s="3"/>
      <c r="E1187" s="40"/>
      <c r="F1187" s="125"/>
      <c r="G1187" s="40"/>
      <c r="H1187" s="58"/>
      <c r="I1187" s="58"/>
      <c r="J1187" s="58"/>
      <c r="K1187" s="40"/>
      <c r="L1187" s="58"/>
      <c r="M1187" s="3"/>
      <c r="N1187" s="3"/>
    </row>
    <row r="1188" spans="2:14" x14ac:dyDescent="0.25">
      <c r="B1188" s="1"/>
      <c r="C1188" s="4"/>
      <c r="D1188" s="3"/>
      <c r="E1188" s="40"/>
      <c r="F1188" s="125"/>
      <c r="G1188" s="40"/>
      <c r="H1188" s="58"/>
      <c r="I1188" s="58"/>
      <c r="J1188" s="58"/>
      <c r="K1188" s="40"/>
      <c r="L1188" s="58"/>
      <c r="M1188" s="3"/>
      <c r="N1188" s="3"/>
    </row>
    <row r="1189" spans="2:14" x14ac:dyDescent="0.25">
      <c r="B1189" s="1"/>
      <c r="C1189" s="4"/>
      <c r="D1189" s="3"/>
      <c r="E1189" s="40"/>
      <c r="F1189" s="125"/>
      <c r="G1189" s="40"/>
      <c r="H1189" s="58"/>
      <c r="I1189" s="58"/>
      <c r="J1189" s="58"/>
      <c r="K1189" s="40"/>
      <c r="L1189" s="58"/>
      <c r="M1189" s="3"/>
      <c r="N1189" s="3"/>
    </row>
    <row r="1190" spans="2:14" x14ac:dyDescent="0.25">
      <c r="B1190" s="1"/>
      <c r="C1190" s="4"/>
      <c r="D1190" s="3"/>
      <c r="E1190" s="40"/>
      <c r="F1190" s="125"/>
      <c r="G1190" s="40"/>
      <c r="H1190" s="58"/>
      <c r="I1190" s="58"/>
      <c r="J1190" s="58"/>
      <c r="K1190" s="40"/>
      <c r="L1190" s="58"/>
      <c r="M1190" s="3"/>
      <c r="N1190" s="3"/>
    </row>
    <row r="1191" spans="2:14" x14ac:dyDescent="0.25">
      <c r="B1191" s="1"/>
      <c r="C1191" s="4"/>
      <c r="D1191" s="3"/>
      <c r="E1191" s="40"/>
      <c r="F1191" s="125"/>
      <c r="G1191" s="40"/>
      <c r="H1191" s="58"/>
      <c r="I1191" s="58"/>
      <c r="J1191" s="58"/>
      <c r="K1191" s="40"/>
      <c r="L1191" s="58"/>
      <c r="M1191" s="3"/>
      <c r="N1191" s="3"/>
    </row>
    <row r="1192" spans="2:14" x14ac:dyDescent="0.25">
      <c r="B1192" s="1"/>
      <c r="C1192" s="4"/>
      <c r="D1192" s="3"/>
      <c r="E1192" s="40"/>
      <c r="F1192" s="125"/>
      <c r="G1192" s="40"/>
      <c r="H1192" s="58"/>
      <c r="I1192" s="58"/>
      <c r="J1192" s="58"/>
      <c r="K1192" s="40"/>
      <c r="L1192" s="58"/>
      <c r="M1192" s="3"/>
      <c r="N1192" s="3"/>
    </row>
    <row r="1193" spans="2:14" x14ac:dyDescent="0.25">
      <c r="B1193" s="1"/>
      <c r="C1193" s="4"/>
      <c r="D1193" s="3"/>
      <c r="E1193" s="40"/>
      <c r="F1193" s="125"/>
      <c r="G1193" s="40"/>
      <c r="H1193" s="58"/>
      <c r="I1193" s="58"/>
      <c r="J1193" s="58"/>
      <c r="K1193" s="40"/>
      <c r="L1193" s="58"/>
      <c r="M1193" s="3"/>
      <c r="N1193" s="3"/>
    </row>
    <row r="1194" spans="2:14" x14ac:dyDescent="0.25">
      <c r="B1194" s="1"/>
      <c r="C1194" s="4"/>
      <c r="D1194" s="3"/>
      <c r="E1194" s="40"/>
      <c r="F1194" s="125"/>
      <c r="G1194" s="40"/>
      <c r="H1194" s="58"/>
      <c r="I1194" s="58"/>
      <c r="J1194" s="58"/>
      <c r="K1194" s="40"/>
      <c r="L1194" s="58"/>
      <c r="M1194" s="3"/>
      <c r="N1194" s="3"/>
    </row>
    <row r="1195" spans="2:14" x14ac:dyDescent="0.25">
      <c r="B1195" s="1"/>
      <c r="C1195" s="4"/>
      <c r="D1195" s="3"/>
      <c r="E1195" s="40"/>
      <c r="F1195" s="125"/>
      <c r="G1195" s="40"/>
      <c r="H1195" s="58"/>
      <c r="I1195" s="58"/>
      <c r="J1195" s="58"/>
      <c r="K1195" s="40"/>
      <c r="L1195" s="58"/>
      <c r="M1195" s="3"/>
      <c r="N1195" s="3"/>
    </row>
    <row r="1196" spans="2:14" x14ac:dyDescent="0.25">
      <c r="B1196" s="1"/>
      <c r="C1196" s="4"/>
      <c r="D1196" s="3"/>
      <c r="E1196" s="40"/>
      <c r="F1196" s="125"/>
      <c r="G1196" s="40"/>
      <c r="H1196" s="58"/>
      <c r="I1196" s="58"/>
      <c r="J1196" s="58"/>
      <c r="K1196" s="40"/>
      <c r="L1196" s="58"/>
      <c r="M1196" s="3"/>
      <c r="N1196" s="3"/>
    </row>
    <row r="1197" spans="2:14" x14ac:dyDescent="0.25">
      <c r="B1197" s="1"/>
      <c r="C1197" s="4"/>
      <c r="D1197" s="3"/>
      <c r="E1197" s="40"/>
      <c r="F1197" s="125"/>
      <c r="G1197" s="40"/>
      <c r="H1197" s="58"/>
      <c r="I1197" s="58"/>
      <c r="J1197" s="58"/>
      <c r="K1197" s="40"/>
      <c r="L1197" s="58"/>
      <c r="M1197" s="3"/>
      <c r="N1197" s="3"/>
    </row>
    <row r="1198" spans="2:14" x14ac:dyDescent="0.25">
      <c r="B1198" s="1"/>
      <c r="C1198" s="4"/>
      <c r="D1198" s="3"/>
      <c r="E1198" s="40"/>
      <c r="F1198" s="125"/>
      <c r="G1198" s="40"/>
      <c r="H1198" s="58"/>
      <c r="I1198" s="58"/>
      <c r="J1198" s="58"/>
      <c r="K1198" s="40"/>
      <c r="L1198" s="58"/>
      <c r="M1198" s="3"/>
      <c r="N1198" s="3"/>
    </row>
    <row r="1199" spans="2:14" x14ac:dyDescent="0.25">
      <c r="B1199" s="1"/>
      <c r="C1199" s="4"/>
      <c r="D1199" s="3"/>
      <c r="E1199" s="40"/>
      <c r="F1199" s="125"/>
      <c r="G1199" s="40"/>
      <c r="H1199" s="58"/>
      <c r="I1199" s="58"/>
      <c r="J1199" s="58"/>
      <c r="K1199" s="40"/>
      <c r="L1199" s="58"/>
      <c r="M1199" s="3"/>
      <c r="N1199" s="3"/>
    </row>
    <row r="1200" spans="2:14" x14ac:dyDescent="0.25">
      <c r="B1200" s="1"/>
      <c r="C1200" s="4"/>
      <c r="D1200" s="3"/>
      <c r="E1200" s="40"/>
      <c r="F1200" s="125"/>
      <c r="G1200" s="40"/>
      <c r="H1200" s="58"/>
      <c r="I1200" s="58"/>
      <c r="J1200" s="58"/>
      <c r="K1200" s="40"/>
      <c r="L1200" s="58"/>
      <c r="M1200" s="3"/>
      <c r="N1200" s="3"/>
    </row>
    <row r="1201" spans="2:14" x14ac:dyDescent="0.25">
      <c r="B1201" s="1"/>
      <c r="C1201" s="4"/>
      <c r="D1201" s="3"/>
      <c r="E1201" s="40"/>
      <c r="F1201" s="125"/>
      <c r="G1201" s="40"/>
      <c r="H1201" s="58"/>
      <c r="I1201" s="58"/>
      <c r="J1201" s="58"/>
      <c r="K1201" s="40"/>
      <c r="L1201" s="58"/>
      <c r="M1201" s="3"/>
      <c r="N1201" s="3"/>
    </row>
    <row r="1202" spans="2:14" x14ac:dyDescent="0.25">
      <c r="B1202" s="1"/>
      <c r="C1202" s="4"/>
      <c r="D1202" s="3"/>
      <c r="E1202" s="40"/>
      <c r="F1202" s="125"/>
      <c r="G1202" s="40"/>
      <c r="H1202" s="58"/>
      <c r="I1202" s="58"/>
      <c r="J1202" s="58"/>
      <c r="K1202" s="40"/>
      <c r="L1202" s="58"/>
      <c r="M1202" s="3"/>
      <c r="N1202" s="3"/>
    </row>
    <row r="1203" spans="2:14" x14ac:dyDescent="0.25">
      <c r="B1203" s="1"/>
      <c r="C1203" s="4"/>
      <c r="D1203" s="3"/>
      <c r="E1203" s="40"/>
      <c r="F1203" s="125"/>
      <c r="G1203" s="40"/>
      <c r="H1203" s="58"/>
      <c r="I1203" s="58"/>
      <c r="J1203" s="58"/>
      <c r="K1203" s="40"/>
      <c r="L1203" s="58"/>
      <c r="M1203" s="3"/>
      <c r="N1203" s="3"/>
    </row>
    <row r="1204" spans="2:14" x14ac:dyDescent="0.25">
      <c r="B1204" s="1"/>
      <c r="C1204" s="4"/>
      <c r="D1204" s="3"/>
      <c r="E1204" s="40"/>
      <c r="F1204" s="125"/>
      <c r="G1204" s="40"/>
      <c r="H1204" s="58"/>
      <c r="I1204" s="58"/>
      <c r="J1204" s="58"/>
      <c r="K1204" s="40"/>
      <c r="L1204" s="58"/>
      <c r="M1204" s="3"/>
      <c r="N1204" s="3"/>
    </row>
    <row r="1205" spans="2:14" x14ac:dyDescent="0.25">
      <c r="B1205" s="1"/>
      <c r="C1205" s="4"/>
      <c r="D1205" s="3"/>
      <c r="E1205" s="40"/>
      <c r="F1205" s="125"/>
      <c r="G1205" s="40"/>
      <c r="H1205" s="58"/>
      <c r="I1205" s="58"/>
      <c r="J1205" s="58"/>
      <c r="K1205" s="40"/>
      <c r="L1205" s="58"/>
      <c r="M1205" s="3"/>
      <c r="N1205" s="3"/>
    </row>
    <row r="1206" spans="2:14" x14ac:dyDescent="0.25">
      <c r="B1206" s="1"/>
      <c r="C1206" s="4"/>
      <c r="D1206" s="3"/>
      <c r="E1206" s="40"/>
      <c r="F1206" s="125"/>
      <c r="G1206" s="40"/>
      <c r="H1206" s="58"/>
      <c r="I1206" s="58"/>
      <c r="J1206" s="58"/>
      <c r="K1206" s="40"/>
      <c r="L1206" s="58"/>
      <c r="M1206" s="3"/>
      <c r="N1206" s="3"/>
    </row>
    <row r="1207" spans="2:14" x14ac:dyDescent="0.25">
      <c r="B1207" s="1"/>
      <c r="C1207" s="4"/>
      <c r="D1207" s="3"/>
      <c r="E1207" s="40"/>
      <c r="F1207" s="125"/>
      <c r="G1207" s="40"/>
      <c r="H1207" s="58"/>
      <c r="I1207" s="58"/>
      <c r="J1207" s="58"/>
      <c r="K1207" s="40"/>
      <c r="L1207" s="58"/>
      <c r="M1207" s="3"/>
      <c r="N1207" s="3"/>
    </row>
    <row r="1208" spans="2:14" x14ac:dyDescent="0.25">
      <c r="B1208" s="1"/>
      <c r="C1208" s="4"/>
      <c r="D1208" s="3"/>
      <c r="E1208" s="40"/>
      <c r="F1208" s="125"/>
      <c r="G1208" s="40"/>
      <c r="H1208" s="58"/>
      <c r="I1208" s="58"/>
      <c r="J1208" s="58"/>
      <c r="K1208" s="40"/>
      <c r="L1208" s="58"/>
      <c r="M1208" s="3"/>
      <c r="N1208" s="3"/>
    </row>
    <row r="1209" spans="2:14" x14ac:dyDescent="0.25">
      <c r="B1209" s="1"/>
      <c r="C1209" s="4"/>
      <c r="D1209" s="3"/>
      <c r="E1209" s="40"/>
      <c r="F1209" s="125"/>
      <c r="G1209" s="40"/>
      <c r="H1209" s="58"/>
      <c r="I1209" s="58"/>
      <c r="J1209" s="58"/>
      <c r="K1209" s="40"/>
      <c r="L1209" s="58"/>
      <c r="M1209" s="3"/>
      <c r="N1209" s="3"/>
    </row>
    <row r="1210" spans="2:14" x14ac:dyDescent="0.25">
      <c r="B1210" s="1"/>
      <c r="C1210" s="4"/>
      <c r="D1210" s="3"/>
      <c r="E1210" s="40"/>
      <c r="F1210" s="125"/>
      <c r="G1210" s="40"/>
      <c r="H1210" s="58"/>
      <c r="I1210" s="58"/>
      <c r="J1210" s="58"/>
      <c r="K1210" s="40"/>
      <c r="L1210" s="58"/>
      <c r="M1210" s="3"/>
      <c r="N1210" s="3"/>
    </row>
    <row r="1211" spans="2:14" x14ac:dyDescent="0.25">
      <c r="B1211" s="1"/>
      <c r="C1211" s="4"/>
      <c r="D1211" s="3"/>
      <c r="E1211" s="40"/>
      <c r="F1211" s="125"/>
      <c r="G1211" s="40"/>
      <c r="H1211" s="58"/>
      <c r="I1211" s="58"/>
      <c r="J1211" s="58"/>
      <c r="K1211" s="40"/>
      <c r="L1211" s="58"/>
      <c r="M1211" s="3"/>
      <c r="N1211" s="3"/>
    </row>
    <row r="1212" spans="2:14" x14ac:dyDescent="0.25">
      <c r="B1212" s="1"/>
      <c r="C1212" s="4"/>
      <c r="D1212" s="3"/>
      <c r="E1212" s="40"/>
      <c r="F1212" s="125"/>
      <c r="G1212" s="40"/>
      <c r="H1212" s="58"/>
      <c r="I1212" s="58"/>
      <c r="J1212" s="58"/>
      <c r="K1212" s="40"/>
      <c r="L1212" s="58"/>
      <c r="M1212" s="3"/>
      <c r="N1212" s="3"/>
    </row>
    <row r="1213" spans="2:14" x14ac:dyDescent="0.25">
      <c r="B1213" s="1"/>
      <c r="C1213" s="4"/>
      <c r="D1213" s="3"/>
      <c r="E1213" s="40"/>
      <c r="F1213" s="125"/>
      <c r="G1213" s="40"/>
      <c r="H1213" s="58"/>
      <c r="I1213" s="58"/>
      <c r="J1213" s="58"/>
      <c r="K1213" s="40"/>
      <c r="L1213" s="58"/>
      <c r="M1213" s="3"/>
      <c r="N1213" s="3"/>
    </row>
    <row r="1214" spans="2:14" x14ac:dyDescent="0.25">
      <c r="B1214" s="1"/>
      <c r="C1214" s="4"/>
      <c r="D1214" s="3"/>
      <c r="E1214" s="40"/>
      <c r="F1214" s="125"/>
      <c r="G1214" s="40"/>
      <c r="H1214" s="58"/>
      <c r="I1214" s="58"/>
      <c r="J1214" s="58"/>
      <c r="K1214" s="40"/>
      <c r="L1214" s="58"/>
      <c r="M1214" s="3"/>
      <c r="N1214" s="3"/>
    </row>
    <row r="1215" spans="2:14" x14ac:dyDescent="0.25">
      <c r="B1215" s="1"/>
      <c r="C1215" s="4"/>
      <c r="D1215" s="3"/>
      <c r="E1215" s="40"/>
      <c r="F1215" s="125"/>
      <c r="G1215" s="40"/>
      <c r="H1215" s="58"/>
      <c r="I1215" s="58"/>
      <c r="J1215" s="58"/>
      <c r="K1215" s="40"/>
      <c r="L1215" s="58"/>
      <c r="M1215" s="3"/>
      <c r="N1215" s="3"/>
    </row>
    <row r="1216" spans="2:14" x14ac:dyDescent="0.25">
      <c r="B1216" s="1"/>
      <c r="C1216" s="4"/>
      <c r="D1216" s="3"/>
      <c r="E1216" s="40"/>
      <c r="F1216" s="125"/>
      <c r="G1216" s="40"/>
      <c r="H1216" s="58"/>
      <c r="I1216" s="58"/>
      <c r="J1216" s="58"/>
      <c r="K1216" s="40"/>
      <c r="L1216" s="58"/>
      <c r="M1216" s="3"/>
      <c r="N1216" s="3"/>
    </row>
    <row r="1217" spans="2:14" x14ac:dyDescent="0.25">
      <c r="B1217" s="1"/>
      <c r="C1217" s="4"/>
      <c r="D1217" s="3"/>
      <c r="E1217" s="40"/>
      <c r="F1217" s="125"/>
      <c r="G1217" s="40"/>
      <c r="H1217" s="58"/>
      <c r="I1217" s="58"/>
      <c r="J1217" s="58"/>
      <c r="K1217" s="40"/>
      <c r="L1217" s="58"/>
      <c r="M1217" s="3"/>
      <c r="N1217" s="3"/>
    </row>
    <row r="1218" spans="2:14" x14ac:dyDescent="0.25">
      <c r="B1218" s="1"/>
      <c r="C1218" s="4"/>
      <c r="D1218" s="3"/>
      <c r="E1218" s="40"/>
      <c r="F1218" s="125"/>
      <c r="G1218" s="40"/>
      <c r="H1218" s="58"/>
      <c r="I1218" s="58"/>
      <c r="J1218" s="58"/>
      <c r="K1218" s="40"/>
      <c r="L1218" s="58"/>
      <c r="M1218" s="3"/>
      <c r="N1218" s="3"/>
    </row>
    <row r="1219" spans="2:14" x14ac:dyDescent="0.25">
      <c r="B1219" s="1"/>
      <c r="C1219" s="4"/>
      <c r="D1219" s="3"/>
      <c r="E1219" s="40"/>
      <c r="F1219" s="125"/>
      <c r="G1219" s="40"/>
      <c r="H1219" s="58"/>
      <c r="I1219" s="58"/>
      <c r="J1219" s="58"/>
      <c r="K1219" s="40"/>
      <c r="L1219" s="58"/>
      <c r="M1219" s="3"/>
      <c r="N1219" s="3"/>
    </row>
    <row r="1220" spans="2:14" x14ac:dyDescent="0.25">
      <c r="B1220" s="1"/>
      <c r="C1220" s="4"/>
      <c r="D1220" s="3"/>
      <c r="E1220" s="40"/>
      <c r="F1220" s="125"/>
      <c r="G1220" s="40"/>
      <c r="H1220" s="58"/>
      <c r="I1220" s="58"/>
      <c r="J1220" s="58"/>
      <c r="K1220" s="40"/>
      <c r="L1220" s="58"/>
      <c r="M1220" s="3"/>
      <c r="N1220" s="3"/>
    </row>
    <row r="1221" spans="2:14" x14ac:dyDescent="0.25">
      <c r="B1221" s="1"/>
      <c r="C1221" s="4"/>
      <c r="D1221" s="3"/>
      <c r="E1221" s="40"/>
      <c r="F1221" s="125"/>
      <c r="G1221" s="40"/>
      <c r="H1221" s="58"/>
      <c r="I1221" s="58"/>
      <c r="J1221" s="58"/>
      <c r="K1221" s="40"/>
      <c r="L1221" s="58"/>
      <c r="M1221" s="3"/>
      <c r="N1221" s="3"/>
    </row>
    <row r="1222" spans="2:14" x14ac:dyDescent="0.25">
      <c r="B1222" s="1"/>
      <c r="C1222" s="4"/>
      <c r="D1222" s="3"/>
      <c r="E1222" s="40"/>
      <c r="F1222" s="125"/>
      <c r="G1222" s="40"/>
      <c r="H1222" s="58"/>
      <c r="I1222" s="58"/>
      <c r="J1222" s="58"/>
      <c r="K1222" s="40"/>
      <c r="L1222" s="58"/>
      <c r="M1222" s="3"/>
      <c r="N1222" s="3"/>
    </row>
    <row r="1223" spans="2:14" x14ac:dyDescent="0.25">
      <c r="B1223" s="1"/>
      <c r="C1223" s="4"/>
      <c r="D1223" s="3"/>
      <c r="E1223" s="40"/>
      <c r="F1223" s="125"/>
      <c r="G1223" s="40"/>
      <c r="H1223" s="58"/>
      <c r="I1223" s="58"/>
      <c r="J1223" s="58"/>
      <c r="K1223" s="40"/>
      <c r="L1223" s="58"/>
      <c r="M1223" s="3"/>
      <c r="N1223" s="3"/>
    </row>
    <row r="1224" spans="2:14" x14ac:dyDescent="0.25">
      <c r="B1224" s="1"/>
      <c r="C1224" s="4"/>
      <c r="D1224" s="3"/>
      <c r="E1224" s="40"/>
      <c r="F1224" s="125"/>
      <c r="G1224" s="40"/>
      <c r="H1224" s="58"/>
      <c r="I1224" s="58"/>
      <c r="J1224" s="58"/>
      <c r="K1224" s="40"/>
      <c r="L1224" s="58"/>
      <c r="M1224" s="3"/>
      <c r="N1224" s="3"/>
    </row>
    <row r="1225" spans="2:14" x14ac:dyDescent="0.25">
      <c r="B1225" s="1"/>
      <c r="C1225" s="4"/>
      <c r="D1225" s="3"/>
      <c r="E1225" s="40"/>
      <c r="F1225" s="125"/>
      <c r="G1225" s="40"/>
      <c r="H1225" s="58"/>
      <c r="I1225" s="58"/>
      <c r="J1225" s="58"/>
      <c r="K1225" s="40"/>
      <c r="L1225" s="58"/>
      <c r="M1225" s="3"/>
      <c r="N1225" s="3"/>
    </row>
    <row r="1226" spans="2:14" x14ac:dyDescent="0.25">
      <c r="B1226" s="1"/>
      <c r="C1226" s="4"/>
      <c r="D1226" s="3"/>
      <c r="E1226" s="40"/>
      <c r="F1226" s="125"/>
      <c r="G1226" s="40"/>
      <c r="H1226" s="58"/>
      <c r="I1226" s="58"/>
      <c r="J1226" s="58"/>
      <c r="K1226" s="40"/>
      <c r="L1226" s="58"/>
      <c r="M1226" s="3"/>
      <c r="N1226" s="3"/>
    </row>
    <row r="1227" spans="2:14" x14ac:dyDescent="0.25">
      <c r="B1227" s="1"/>
      <c r="C1227" s="4"/>
      <c r="D1227" s="3"/>
      <c r="E1227" s="40"/>
      <c r="F1227" s="125"/>
      <c r="G1227" s="40"/>
      <c r="H1227" s="58"/>
      <c r="I1227" s="58"/>
      <c r="J1227" s="58"/>
      <c r="K1227" s="40"/>
      <c r="L1227" s="58"/>
      <c r="M1227" s="3"/>
      <c r="N1227" s="3"/>
    </row>
    <row r="1228" spans="2:14" x14ac:dyDescent="0.25">
      <c r="B1228" s="1"/>
      <c r="C1228" s="4"/>
      <c r="D1228" s="3"/>
      <c r="E1228" s="40"/>
      <c r="F1228" s="125"/>
      <c r="G1228" s="40"/>
      <c r="H1228" s="58"/>
      <c r="I1228" s="58"/>
      <c r="J1228" s="58"/>
      <c r="K1228" s="40"/>
      <c r="L1228" s="58"/>
      <c r="M1228" s="3"/>
      <c r="N1228" s="3"/>
    </row>
    <row r="1229" spans="2:14" x14ac:dyDescent="0.25">
      <c r="B1229" s="1"/>
      <c r="C1229" s="4"/>
      <c r="D1229" s="3"/>
      <c r="E1229" s="40"/>
      <c r="F1229" s="125"/>
      <c r="G1229" s="40"/>
      <c r="H1229" s="58"/>
      <c r="I1229" s="58"/>
      <c r="J1229" s="58"/>
      <c r="K1229" s="40"/>
      <c r="L1229" s="58"/>
      <c r="M1229" s="3"/>
      <c r="N1229" s="3"/>
    </row>
    <row r="1230" spans="2:14" x14ac:dyDescent="0.25">
      <c r="B1230" s="1"/>
      <c r="C1230" s="4"/>
      <c r="D1230" s="3"/>
      <c r="E1230" s="40"/>
      <c r="F1230" s="125"/>
      <c r="G1230" s="40"/>
      <c r="H1230" s="58"/>
      <c r="I1230" s="58"/>
      <c r="J1230" s="58"/>
      <c r="K1230" s="40"/>
      <c r="L1230" s="58"/>
      <c r="M1230" s="3"/>
      <c r="N1230" s="3"/>
    </row>
    <row r="1231" spans="2:14" x14ac:dyDescent="0.25">
      <c r="B1231" s="1"/>
      <c r="C1231" s="4"/>
      <c r="D1231" s="3"/>
      <c r="E1231" s="40"/>
      <c r="F1231" s="125"/>
      <c r="G1231" s="40"/>
      <c r="H1231" s="58"/>
      <c r="I1231" s="58"/>
      <c r="J1231" s="58"/>
      <c r="K1231" s="40"/>
      <c r="L1231" s="58"/>
      <c r="M1231" s="3"/>
      <c r="N1231" s="3"/>
    </row>
    <row r="1232" spans="2:14" x14ac:dyDescent="0.25">
      <c r="B1232" s="1"/>
      <c r="C1232" s="4"/>
      <c r="D1232" s="3"/>
      <c r="E1232" s="40"/>
      <c r="F1232" s="125"/>
      <c r="G1232" s="40"/>
      <c r="H1232" s="58"/>
      <c r="I1232" s="58"/>
      <c r="J1232" s="58"/>
      <c r="K1232" s="40"/>
      <c r="L1232" s="58"/>
      <c r="M1232" s="3"/>
      <c r="N1232" s="3"/>
    </row>
    <row r="1233" spans="2:14" x14ac:dyDescent="0.25">
      <c r="B1233" s="1"/>
      <c r="C1233" s="4"/>
      <c r="D1233" s="3"/>
      <c r="E1233" s="40"/>
      <c r="F1233" s="125"/>
      <c r="G1233" s="40"/>
      <c r="H1233" s="58"/>
      <c r="I1233" s="58"/>
      <c r="J1233" s="58"/>
      <c r="K1233" s="40"/>
      <c r="L1233" s="58"/>
      <c r="M1233" s="3"/>
      <c r="N1233" s="3"/>
    </row>
    <row r="1234" spans="2:14" x14ac:dyDescent="0.25">
      <c r="B1234" s="1"/>
      <c r="C1234" s="4"/>
      <c r="D1234" s="3"/>
      <c r="E1234" s="40"/>
      <c r="F1234" s="125"/>
      <c r="G1234" s="40"/>
      <c r="H1234" s="58"/>
      <c r="I1234" s="58"/>
      <c r="J1234" s="58"/>
      <c r="K1234" s="40"/>
      <c r="L1234" s="58"/>
      <c r="M1234" s="3"/>
      <c r="N1234" s="3"/>
    </row>
    <row r="1235" spans="2:14" x14ac:dyDescent="0.25">
      <c r="B1235" s="1"/>
      <c r="C1235" s="4"/>
      <c r="D1235" s="3"/>
      <c r="E1235" s="40"/>
      <c r="F1235" s="125"/>
      <c r="G1235" s="40"/>
      <c r="H1235" s="58"/>
      <c r="I1235" s="58"/>
      <c r="J1235" s="58"/>
      <c r="K1235" s="40"/>
      <c r="L1235" s="58"/>
      <c r="M1235" s="3"/>
      <c r="N1235" s="3"/>
    </row>
    <row r="1236" spans="2:14" x14ac:dyDescent="0.25">
      <c r="B1236" s="1"/>
      <c r="C1236" s="4"/>
      <c r="D1236" s="3"/>
      <c r="E1236" s="40"/>
      <c r="F1236" s="125"/>
      <c r="G1236" s="40"/>
      <c r="H1236" s="58"/>
      <c r="I1236" s="58"/>
      <c r="J1236" s="58"/>
      <c r="K1236" s="40"/>
      <c r="L1236" s="58"/>
      <c r="M1236" s="3"/>
      <c r="N1236" s="3"/>
    </row>
    <row r="1237" spans="2:14" x14ac:dyDescent="0.25">
      <c r="B1237" s="1"/>
      <c r="C1237" s="4"/>
      <c r="D1237" s="3"/>
      <c r="E1237" s="40"/>
      <c r="F1237" s="125"/>
      <c r="G1237" s="40"/>
      <c r="H1237" s="58"/>
      <c r="I1237" s="58"/>
      <c r="J1237" s="58"/>
      <c r="K1237" s="40"/>
      <c r="L1237" s="58"/>
      <c r="M1237" s="3"/>
      <c r="N1237" s="3"/>
    </row>
    <row r="1238" spans="2:14" x14ac:dyDescent="0.25">
      <c r="B1238" s="1"/>
      <c r="C1238" s="4"/>
      <c r="D1238" s="3"/>
      <c r="E1238" s="40"/>
      <c r="F1238" s="125"/>
      <c r="G1238" s="40"/>
      <c r="H1238" s="58"/>
      <c r="I1238" s="58"/>
      <c r="J1238" s="58"/>
      <c r="K1238" s="40"/>
      <c r="L1238" s="58"/>
      <c r="M1238" s="3"/>
      <c r="N1238" s="3"/>
    </row>
    <row r="1239" spans="2:14" x14ac:dyDescent="0.25">
      <c r="B1239" s="1"/>
      <c r="C1239" s="4"/>
      <c r="D1239" s="3"/>
      <c r="E1239" s="40"/>
      <c r="F1239" s="125"/>
      <c r="G1239" s="40"/>
      <c r="H1239" s="58"/>
      <c r="I1239" s="58"/>
      <c r="J1239" s="58"/>
      <c r="K1239" s="40"/>
      <c r="L1239" s="58"/>
      <c r="M1239" s="3"/>
      <c r="N1239" s="3"/>
    </row>
    <row r="1240" spans="2:14" x14ac:dyDescent="0.25">
      <c r="B1240" s="1"/>
      <c r="C1240" s="4"/>
      <c r="D1240" s="3"/>
      <c r="E1240" s="40"/>
      <c r="F1240" s="125"/>
      <c r="G1240" s="40"/>
      <c r="H1240" s="58"/>
      <c r="I1240" s="58"/>
      <c r="J1240" s="58"/>
      <c r="K1240" s="40"/>
      <c r="L1240" s="58"/>
      <c r="M1240" s="3"/>
      <c r="N1240" s="3"/>
    </row>
    <row r="1241" spans="2:14" x14ac:dyDescent="0.25">
      <c r="B1241" s="1"/>
      <c r="C1241" s="4"/>
      <c r="D1241" s="3"/>
      <c r="E1241" s="40"/>
      <c r="F1241" s="125"/>
      <c r="G1241" s="40"/>
      <c r="H1241" s="58"/>
      <c r="I1241" s="58"/>
      <c r="J1241" s="58"/>
      <c r="K1241" s="40"/>
      <c r="L1241" s="58"/>
      <c r="M1241" s="3"/>
      <c r="N1241" s="3"/>
    </row>
    <row r="1242" spans="2:14" x14ac:dyDescent="0.25">
      <c r="B1242" s="1"/>
      <c r="C1242" s="4"/>
      <c r="D1242" s="3"/>
      <c r="E1242" s="40"/>
      <c r="F1242" s="125"/>
      <c r="G1242" s="40"/>
      <c r="H1242" s="58"/>
      <c r="I1242" s="58"/>
      <c r="J1242" s="58"/>
      <c r="K1242" s="40"/>
      <c r="L1242" s="58"/>
      <c r="M1242" s="3"/>
      <c r="N1242" s="3"/>
    </row>
    <row r="1243" spans="2:14" x14ac:dyDescent="0.25">
      <c r="B1243" s="1"/>
      <c r="C1243" s="4"/>
      <c r="D1243" s="3"/>
      <c r="E1243" s="40"/>
      <c r="F1243" s="125"/>
      <c r="G1243" s="40"/>
      <c r="H1243" s="58"/>
      <c r="I1243" s="58"/>
      <c r="J1243" s="58"/>
      <c r="K1243" s="40"/>
      <c r="L1243" s="58"/>
      <c r="M1243" s="3"/>
      <c r="N1243" s="3"/>
    </row>
    <row r="1244" spans="2:14" x14ac:dyDescent="0.25">
      <c r="B1244" s="1"/>
      <c r="C1244" s="4"/>
      <c r="D1244" s="3"/>
      <c r="E1244" s="40"/>
      <c r="F1244" s="125"/>
      <c r="G1244" s="40"/>
      <c r="H1244" s="58"/>
      <c r="I1244" s="58"/>
      <c r="J1244" s="58"/>
      <c r="K1244" s="40"/>
      <c r="L1244" s="58"/>
      <c r="M1244" s="3"/>
      <c r="N1244" s="3"/>
    </row>
    <row r="1245" spans="2:14" x14ac:dyDescent="0.25">
      <c r="B1245" s="1"/>
      <c r="C1245" s="4"/>
      <c r="D1245" s="3"/>
      <c r="E1245" s="40"/>
      <c r="F1245" s="125"/>
      <c r="G1245" s="40"/>
      <c r="H1245" s="58"/>
      <c r="I1245" s="58"/>
      <c r="J1245" s="58"/>
      <c r="K1245" s="40"/>
      <c r="L1245" s="58"/>
      <c r="M1245" s="3"/>
      <c r="N1245" s="3"/>
    </row>
    <row r="1246" spans="2:14" x14ac:dyDescent="0.25">
      <c r="B1246" s="1"/>
      <c r="C1246" s="4"/>
      <c r="D1246" s="3"/>
      <c r="E1246" s="40"/>
      <c r="F1246" s="125"/>
      <c r="G1246" s="40"/>
      <c r="H1246" s="58"/>
      <c r="I1246" s="58"/>
      <c r="J1246" s="58"/>
      <c r="K1246" s="40"/>
      <c r="L1246" s="58"/>
      <c r="M1246" s="3"/>
      <c r="N1246" s="3"/>
    </row>
    <row r="1247" spans="2:14" x14ac:dyDescent="0.25">
      <c r="B1247" s="1"/>
      <c r="C1247" s="4"/>
      <c r="D1247" s="3"/>
      <c r="E1247" s="40"/>
      <c r="F1247" s="125"/>
      <c r="G1247" s="40"/>
      <c r="H1247" s="58"/>
      <c r="I1247" s="58"/>
      <c r="J1247" s="58"/>
      <c r="K1247" s="40"/>
      <c r="L1247" s="58"/>
      <c r="M1247" s="3"/>
      <c r="N1247" s="3"/>
    </row>
    <row r="1248" spans="2:14" x14ac:dyDescent="0.25">
      <c r="B1248" s="1"/>
      <c r="C1248" s="4"/>
      <c r="D1248" s="3"/>
      <c r="E1248" s="40"/>
      <c r="F1248" s="125"/>
      <c r="G1248" s="40"/>
      <c r="H1248" s="58"/>
      <c r="I1248" s="58"/>
      <c r="J1248" s="58"/>
      <c r="K1248" s="40"/>
      <c r="L1248" s="58"/>
      <c r="M1248" s="3"/>
      <c r="N1248" s="3"/>
    </row>
    <row r="1249" spans="2:14" x14ac:dyDescent="0.25">
      <c r="B1249" s="1"/>
      <c r="C1249" s="4"/>
      <c r="D1249" s="3"/>
      <c r="E1249" s="40"/>
      <c r="F1249" s="125"/>
      <c r="G1249" s="40"/>
      <c r="H1249" s="58"/>
      <c r="I1249" s="58"/>
      <c r="J1249" s="58"/>
      <c r="K1249" s="40"/>
      <c r="L1249" s="58"/>
      <c r="M1249" s="3"/>
      <c r="N1249" s="3"/>
    </row>
    <row r="1250" spans="2:14" x14ac:dyDescent="0.25">
      <c r="B1250" s="1"/>
      <c r="C1250" s="4"/>
      <c r="D1250" s="3"/>
      <c r="E1250" s="40"/>
      <c r="F1250" s="125"/>
      <c r="G1250" s="40"/>
      <c r="H1250" s="58"/>
      <c r="I1250" s="58"/>
      <c r="J1250" s="58"/>
      <c r="K1250" s="40"/>
      <c r="L1250" s="58"/>
      <c r="M1250" s="3"/>
      <c r="N1250" s="3"/>
    </row>
    <row r="1251" spans="2:14" x14ac:dyDescent="0.25">
      <c r="B1251" s="1"/>
      <c r="C1251" s="4"/>
      <c r="D1251" s="3"/>
      <c r="E1251" s="40"/>
      <c r="F1251" s="125"/>
      <c r="G1251" s="40"/>
      <c r="H1251" s="58"/>
      <c r="I1251" s="58"/>
      <c r="J1251" s="58"/>
      <c r="K1251" s="40"/>
      <c r="L1251" s="58"/>
      <c r="M1251" s="3"/>
      <c r="N1251" s="3"/>
    </row>
    <row r="1252" spans="2:14" x14ac:dyDescent="0.25">
      <c r="B1252" s="1"/>
      <c r="C1252" s="4"/>
      <c r="D1252" s="3"/>
      <c r="E1252" s="40"/>
      <c r="F1252" s="125"/>
      <c r="G1252" s="40"/>
      <c r="H1252" s="58"/>
      <c r="I1252" s="58"/>
      <c r="J1252" s="58"/>
      <c r="K1252" s="40"/>
      <c r="L1252" s="58"/>
      <c r="M1252" s="3"/>
      <c r="N1252" s="3"/>
    </row>
    <row r="1253" spans="2:14" x14ac:dyDescent="0.25">
      <c r="B1253" s="1"/>
      <c r="C1253" s="4"/>
      <c r="D1253" s="3"/>
      <c r="E1253" s="40"/>
      <c r="F1253" s="125"/>
      <c r="G1253" s="40"/>
      <c r="H1253" s="58"/>
      <c r="I1253" s="58"/>
      <c r="J1253" s="58"/>
      <c r="K1253" s="40"/>
      <c r="L1253" s="58"/>
      <c r="M1253" s="3"/>
      <c r="N1253" s="3"/>
    </row>
    <row r="1254" spans="2:14" x14ac:dyDescent="0.25">
      <c r="B1254" s="1"/>
      <c r="C1254" s="4"/>
      <c r="D1254" s="3"/>
      <c r="E1254" s="40"/>
      <c r="F1254" s="125"/>
      <c r="G1254" s="40"/>
      <c r="H1254" s="58"/>
      <c r="I1254" s="58"/>
      <c r="J1254" s="58"/>
      <c r="K1254" s="40"/>
      <c r="L1254" s="58"/>
      <c r="M1254" s="3"/>
      <c r="N1254" s="3"/>
    </row>
    <row r="1255" spans="2:14" x14ac:dyDescent="0.25">
      <c r="B1255" s="1"/>
      <c r="C1255" s="4"/>
      <c r="D1255" s="3"/>
      <c r="E1255" s="40"/>
      <c r="F1255" s="125"/>
      <c r="G1255" s="40"/>
      <c r="H1255" s="58"/>
      <c r="I1255" s="58"/>
      <c r="J1255" s="58"/>
      <c r="K1255" s="40"/>
      <c r="L1255" s="58"/>
      <c r="M1255" s="3"/>
      <c r="N1255" s="3"/>
    </row>
    <row r="1256" spans="2:14" x14ac:dyDescent="0.25">
      <c r="B1256" s="1"/>
      <c r="C1256" s="4"/>
      <c r="D1256" s="3"/>
      <c r="E1256" s="40"/>
      <c r="F1256" s="125"/>
      <c r="G1256" s="40"/>
      <c r="H1256" s="58"/>
      <c r="I1256" s="58"/>
      <c r="J1256" s="58"/>
      <c r="K1256" s="40"/>
      <c r="L1256" s="58"/>
      <c r="M1256" s="3"/>
      <c r="N1256" s="3"/>
    </row>
    <row r="1257" spans="2:14" x14ac:dyDescent="0.25">
      <c r="B1257" s="1"/>
      <c r="C1257" s="4"/>
      <c r="D1257" s="3"/>
      <c r="E1257" s="40"/>
      <c r="F1257" s="125"/>
      <c r="G1257" s="40"/>
      <c r="H1257" s="58"/>
      <c r="I1257" s="58"/>
      <c r="J1257" s="58"/>
      <c r="K1257" s="40"/>
      <c r="L1257" s="58"/>
      <c r="M1257" s="3"/>
      <c r="N1257" s="3"/>
    </row>
    <row r="1258" spans="2:14" x14ac:dyDescent="0.25">
      <c r="B1258" s="1"/>
      <c r="C1258" s="4"/>
      <c r="D1258" s="3"/>
      <c r="E1258" s="40"/>
      <c r="F1258" s="125"/>
      <c r="G1258" s="40"/>
      <c r="H1258" s="58"/>
      <c r="I1258" s="58"/>
      <c r="J1258" s="58"/>
      <c r="K1258" s="40"/>
      <c r="L1258" s="58"/>
      <c r="M1258" s="3"/>
      <c r="N1258" s="3"/>
    </row>
    <row r="1259" spans="2:14" x14ac:dyDescent="0.25">
      <c r="B1259" s="1"/>
      <c r="C1259" s="4"/>
      <c r="D1259" s="3"/>
      <c r="E1259" s="40"/>
      <c r="F1259" s="125"/>
      <c r="G1259" s="40"/>
      <c r="H1259" s="58"/>
      <c r="I1259" s="58"/>
      <c r="J1259" s="58"/>
      <c r="K1259" s="40"/>
      <c r="L1259" s="58"/>
      <c r="M1259" s="3"/>
      <c r="N1259" s="3"/>
    </row>
    <row r="1260" spans="2:14" x14ac:dyDescent="0.25">
      <c r="B1260" s="1"/>
      <c r="C1260" s="4"/>
      <c r="D1260" s="3"/>
      <c r="E1260" s="40"/>
      <c r="F1260" s="125"/>
      <c r="G1260" s="40"/>
      <c r="H1260" s="58"/>
      <c r="I1260" s="58"/>
      <c r="J1260" s="58"/>
      <c r="K1260" s="40"/>
      <c r="L1260" s="58"/>
      <c r="M1260" s="3"/>
      <c r="N1260" s="3"/>
    </row>
    <row r="1261" spans="2:14" x14ac:dyDescent="0.25">
      <c r="B1261" s="1"/>
      <c r="C1261" s="4"/>
      <c r="D1261" s="3"/>
      <c r="E1261" s="40"/>
      <c r="F1261" s="125"/>
      <c r="G1261" s="40"/>
      <c r="H1261" s="58"/>
      <c r="I1261" s="58"/>
      <c r="J1261" s="58"/>
      <c r="K1261" s="40"/>
      <c r="L1261" s="58"/>
      <c r="M1261" s="3"/>
      <c r="N1261" s="3"/>
    </row>
    <row r="1262" spans="2:14" x14ac:dyDescent="0.25">
      <c r="B1262" s="1"/>
      <c r="C1262" s="4"/>
      <c r="D1262" s="3"/>
      <c r="E1262" s="40"/>
      <c r="F1262" s="125"/>
      <c r="G1262" s="40"/>
      <c r="H1262" s="58"/>
      <c r="I1262" s="58"/>
      <c r="J1262" s="58"/>
      <c r="K1262" s="40"/>
      <c r="L1262" s="58"/>
      <c r="M1262" s="3"/>
      <c r="N1262" s="3"/>
    </row>
    <row r="1263" spans="2:14" x14ac:dyDescent="0.25">
      <c r="B1263" s="1"/>
      <c r="C1263" s="4"/>
      <c r="D1263" s="3"/>
      <c r="E1263" s="40"/>
      <c r="F1263" s="125"/>
      <c r="G1263" s="40"/>
      <c r="H1263" s="58"/>
      <c r="I1263" s="58"/>
      <c r="J1263" s="58"/>
      <c r="K1263" s="40"/>
      <c r="L1263" s="58"/>
      <c r="M1263" s="3"/>
      <c r="N1263" s="3"/>
    </row>
    <row r="1264" spans="2:14" x14ac:dyDescent="0.25">
      <c r="B1264" s="1"/>
      <c r="C1264" s="4"/>
      <c r="D1264" s="3"/>
      <c r="E1264" s="40"/>
      <c r="F1264" s="125"/>
      <c r="G1264" s="40"/>
      <c r="H1264" s="58"/>
      <c r="I1264" s="58"/>
      <c r="J1264" s="58"/>
      <c r="K1264" s="40"/>
      <c r="L1264" s="58"/>
      <c r="M1264" s="3"/>
      <c r="N1264" s="3"/>
    </row>
    <row r="1265" spans="2:14" x14ac:dyDescent="0.25">
      <c r="B1265" s="1"/>
      <c r="C1265" s="4"/>
      <c r="D1265" s="3"/>
      <c r="E1265" s="40"/>
      <c r="F1265" s="125"/>
      <c r="G1265" s="40"/>
      <c r="H1265" s="58"/>
      <c r="I1265" s="58"/>
      <c r="J1265" s="58"/>
      <c r="K1265" s="40"/>
      <c r="L1265" s="58"/>
      <c r="M1265" s="3"/>
      <c r="N1265" s="3"/>
    </row>
    <row r="1266" spans="2:14" x14ac:dyDescent="0.25">
      <c r="B1266" s="1"/>
      <c r="C1266" s="4"/>
      <c r="D1266" s="3"/>
      <c r="E1266" s="40"/>
      <c r="F1266" s="125"/>
      <c r="G1266" s="40"/>
      <c r="H1266" s="58"/>
      <c r="I1266" s="58"/>
      <c r="J1266" s="58"/>
      <c r="K1266" s="40"/>
      <c r="L1266" s="58"/>
      <c r="M1266" s="3"/>
      <c r="N1266" s="3"/>
    </row>
    <row r="1267" spans="2:14" x14ac:dyDescent="0.25">
      <c r="B1267" s="1"/>
      <c r="C1267" s="4"/>
      <c r="D1267" s="3"/>
      <c r="E1267" s="40"/>
      <c r="F1267" s="125"/>
      <c r="G1267" s="40"/>
      <c r="H1267" s="58"/>
      <c r="I1267" s="58"/>
      <c r="J1267" s="58"/>
      <c r="K1267" s="40"/>
      <c r="L1267" s="58"/>
      <c r="M1267" s="3"/>
      <c r="N1267" s="3"/>
    </row>
    <row r="1268" spans="2:14" x14ac:dyDescent="0.25">
      <c r="B1268" s="1"/>
      <c r="C1268" s="4"/>
      <c r="D1268" s="3"/>
      <c r="E1268" s="40"/>
      <c r="F1268" s="125"/>
      <c r="G1268" s="40"/>
      <c r="H1268" s="58"/>
      <c r="I1268" s="58"/>
      <c r="J1268" s="58"/>
      <c r="K1268" s="40"/>
      <c r="L1268" s="58"/>
      <c r="M1268" s="3"/>
      <c r="N1268" s="3"/>
    </row>
    <row r="1269" spans="2:14" x14ac:dyDescent="0.25">
      <c r="B1269" s="1"/>
      <c r="C1269" s="4"/>
      <c r="D1269" s="3"/>
      <c r="E1269" s="40"/>
      <c r="F1269" s="125"/>
      <c r="G1269" s="40"/>
      <c r="H1269" s="58"/>
      <c r="I1269" s="58"/>
      <c r="J1269" s="58"/>
      <c r="K1269" s="40"/>
      <c r="L1269" s="58"/>
      <c r="M1269" s="3"/>
      <c r="N1269" s="3"/>
    </row>
    <row r="1270" spans="2:14" x14ac:dyDescent="0.25">
      <c r="B1270" s="1"/>
      <c r="C1270" s="4"/>
      <c r="D1270" s="3"/>
      <c r="E1270" s="40"/>
      <c r="F1270" s="125"/>
      <c r="G1270" s="40"/>
      <c r="H1270" s="58"/>
      <c r="I1270" s="58"/>
      <c r="J1270" s="58"/>
      <c r="K1270" s="40"/>
      <c r="L1270" s="58"/>
      <c r="M1270" s="3"/>
      <c r="N1270" s="3"/>
    </row>
    <row r="1271" spans="2:14" x14ac:dyDescent="0.25">
      <c r="B1271" s="1"/>
      <c r="C1271" s="4"/>
      <c r="D1271" s="3"/>
      <c r="E1271" s="40"/>
      <c r="F1271" s="125"/>
      <c r="G1271" s="40"/>
      <c r="H1271" s="58"/>
      <c r="I1271" s="58"/>
      <c r="J1271" s="58"/>
      <c r="K1271" s="40"/>
      <c r="L1271" s="58"/>
      <c r="M1271" s="3"/>
      <c r="N1271" s="3"/>
    </row>
    <row r="1272" spans="2:14" x14ac:dyDescent="0.25">
      <c r="B1272" s="1"/>
      <c r="C1272" s="4"/>
      <c r="D1272" s="3"/>
      <c r="E1272" s="40"/>
      <c r="F1272" s="125"/>
      <c r="G1272" s="40"/>
      <c r="H1272" s="58"/>
      <c r="I1272" s="58"/>
      <c r="J1272" s="58"/>
      <c r="K1272" s="40"/>
      <c r="L1272" s="58"/>
      <c r="M1272" s="3"/>
      <c r="N1272" s="3"/>
    </row>
    <row r="1273" spans="2:14" x14ac:dyDescent="0.25">
      <c r="B1273" s="1"/>
      <c r="C1273" s="4"/>
      <c r="D1273" s="3"/>
      <c r="E1273" s="40"/>
      <c r="F1273" s="125"/>
      <c r="G1273" s="40"/>
      <c r="H1273" s="58"/>
      <c r="I1273" s="58"/>
      <c r="J1273" s="58"/>
      <c r="K1273" s="40"/>
      <c r="L1273" s="58"/>
      <c r="M1273" s="3"/>
      <c r="N1273" s="3"/>
    </row>
    <row r="1274" spans="2:14" x14ac:dyDescent="0.25">
      <c r="B1274" s="1"/>
      <c r="C1274" s="4"/>
      <c r="D1274" s="3"/>
      <c r="E1274" s="40"/>
      <c r="F1274" s="125"/>
      <c r="G1274" s="40"/>
      <c r="H1274" s="58"/>
      <c r="I1274" s="58"/>
      <c r="J1274" s="58"/>
      <c r="K1274" s="40"/>
      <c r="L1274" s="58"/>
      <c r="M1274" s="3"/>
      <c r="N1274" s="3"/>
    </row>
    <row r="1275" spans="2:14" x14ac:dyDescent="0.25">
      <c r="B1275" s="1"/>
      <c r="C1275" s="4"/>
      <c r="D1275" s="3"/>
      <c r="E1275" s="40"/>
      <c r="F1275" s="125"/>
      <c r="G1275" s="40"/>
      <c r="H1275" s="58"/>
      <c r="I1275" s="58"/>
      <c r="J1275" s="58"/>
      <c r="K1275" s="40"/>
      <c r="L1275" s="58"/>
      <c r="M1275" s="3"/>
      <c r="N1275" s="3"/>
    </row>
    <row r="1276" spans="2:14" x14ac:dyDescent="0.25">
      <c r="B1276" s="1"/>
      <c r="C1276" s="4"/>
      <c r="D1276" s="3"/>
      <c r="E1276" s="40"/>
      <c r="F1276" s="125"/>
      <c r="G1276" s="40"/>
      <c r="H1276" s="58"/>
      <c r="I1276" s="58"/>
      <c r="J1276" s="58"/>
      <c r="K1276" s="40"/>
      <c r="L1276" s="58"/>
      <c r="M1276" s="3"/>
      <c r="N1276" s="3"/>
    </row>
    <row r="1277" spans="2:14" x14ac:dyDescent="0.25">
      <c r="B1277" s="1"/>
      <c r="C1277" s="4"/>
      <c r="D1277" s="3"/>
      <c r="E1277" s="40"/>
      <c r="F1277" s="125"/>
      <c r="G1277" s="40"/>
      <c r="H1277" s="58"/>
      <c r="I1277" s="58"/>
      <c r="J1277" s="58"/>
      <c r="K1277" s="40"/>
      <c r="L1277" s="58"/>
      <c r="M1277" s="3"/>
      <c r="N1277" s="3"/>
    </row>
    <row r="1278" spans="2:14" x14ac:dyDescent="0.25">
      <c r="B1278" s="1"/>
      <c r="C1278" s="4"/>
      <c r="D1278" s="3"/>
      <c r="E1278" s="40"/>
      <c r="F1278" s="125"/>
      <c r="G1278" s="40"/>
      <c r="H1278" s="58"/>
      <c r="I1278" s="58"/>
      <c r="J1278" s="58"/>
      <c r="K1278" s="40"/>
      <c r="L1278" s="58"/>
      <c r="M1278" s="3"/>
      <c r="N1278" s="3"/>
    </row>
    <row r="1279" spans="2:14" x14ac:dyDescent="0.25">
      <c r="B1279" s="1"/>
      <c r="C1279" s="4"/>
      <c r="D1279" s="3"/>
      <c r="E1279" s="40"/>
      <c r="F1279" s="125"/>
      <c r="G1279" s="40"/>
      <c r="H1279" s="58"/>
      <c r="I1279" s="58"/>
      <c r="J1279" s="58"/>
      <c r="K1279" s="40"/>
      <c r="L1279" s="58"/>
      <c r="M1279" s="3"/>
      <c r="N1279" s="3"/>
    </row>
    <row r="1280" spans="2:14" x14ac:dyDescent="0.25">
      <c r="B1280" s="1"/>
      <c r="C1280" s="4"/>
      <c r="D1280" s="3"/>
      <c r="E1280" s="40"/>
      <c r="F1280" s="125"/>
      <c r="G1280" s="40"/>
      <c r="H1280" s="58"/>
      <c r="I1280" s="58"/>
      <c r="J1280" s="58"/>
      <c r="K1280" s="40"/>
      <c r="L1280" s="58"/>
      <c r="M1280" s="3"/>
      <c r="N1280" s="3"/>
    </row>
    <row r="1281" spans="2:14" x14ac:dyDescent="0.25">
      <c r="B1281" s="1"/>
      <c r="C1281" s="4"/>
      <c r="D1281" s="3"/>
      <c r="E1281" s="40"/>
      <c r="F1281" s="125"/>
      <c r="G1281" s="40"/>
      <c r="H1281" s="58"/>
      <c r="I1281" s="58"/>
      <c r="J1281" s="58"/>
      <c r="K1281" s="40"/>
      <c r="L1281" s="58"/>
      <c r="M1281" s="3"/>
      <c r="N1281" s="3"/>
    </row>
    <row r="1282" spans="2:14" x14ac:dyDescent="0.25">
      <c r="B1282" s="1"/>
      <c r="C1282" s="4"/>
      <c r="D1282" s="3"/>
      <c r="E1282" s="40"/>
      <c r="F1282" s="125"/>
      <c r="G1282" s="40"/>
      <c r="H1282" s="58"/>
      <c r="I1282" s="58"/>
      <c r="J1282" s="58"/>
      <c r="K1282" s="40"/>
      <c r="L1282" s="58"/>
      <c r="M1282" s="3"/>
      <c r="N1282" s="3"/>
    </row>
    <row r="1283" spans="2:14" x14ac:dyDescent="0.25">
      <c r="B1283" s="1"/>
      <c r="C1283" s="4"/>
      <c r="D1283" s="3"/>
      <c r="E1283" s="40"/>
      <c r="F1283" s="125"/>
      <c r="G1283" s="40"/>
      <c r="H1283" s="58"/>
      <c r="I1283" s="58"/>
      <c r="J1283" s="58"/>
      <c r="K1283" s="40"/>
      <c r="L1283" s="58"/>
      <c r="M1283" s="3"/>
      <c r="N1283" s="3"/>
    </row>
    <row r="1284" spans="2:14" x14ac:dyDescent="0.25">
      <c r="B1284" s="1"/>
      <c r="C1284" s="4"/>
      <c r="D1284" s="3"/>
      <c r="E1284" s="40"/>
      <c r="F1284" s="125"/>
      <c r="G1284" s="40"/>
      <c r="H1284" s="58"/>
      <c r="I1284" s="58"/>
      <c r="J1284" s="58"/>
      <c r="K1284" s="40"/>
      <c r="L1284" s="58"/>
      <c r="M1284" s="3"/>
      <c r="N1284" s="3"/>
    </row>
    <row r="1285" spans="2:14" x14ac:dyDescent="0.25">
      <c r="B1285" s="1"/>
      <c r="C1285" s="4"/>
      <c r="D1285" s="3"/>
      <c r="E1285" s="40"/>
      <c r="F1285" s="125"/>
      <c r="G1285" s="40"/>
      <c r="H1285" s="58"/>
      <c r="I1285" s="58"/>
      <c r="J1285" s="58"/>
      <c r="K1285" s="40"/>
      <c r="L1285" s="58"/>
      <c r="M1285" s="3"/>
      <c r="N1285" s="3"/>
    </row>
    <row r="1286" spans="2:14" x14ac:dyDescent="0.25">
      <c r="B1286" s="1"/>
      <c r="C1286" s="4"/>
      <c r="D1286" s="3"/>
      <c r="E1286" s="40"/>
      <c r="F1286" s="125"/>
      <c r="G1286" s="40"/>
      <c r="H1286" s="58"/>
      <c r="I1286" s="58"/>
      <c r="J1286" s="58"/>
      <c r="K1286" s="40"/>
      <c r="L1286" s="58"/>
      <c r="M1286" s="3"/>
      <c r="N1286" s="3"/>
    </row>
    <row r="1287" spans="2:14" x14ac:dyDescent="0.25">
      <c r="B1287" s="1"/>
      <c r="C1287" s="4"/>
      <c r="D1287" s="3"/>
      <c r="E1287" s="40"/>
      <c r="F1287" s="125"/>
      <c r="G1287" s="40"/>
      <c r="H1287" s="58"/>
      <c r="I1287" s="58"/>
      <c r="J1287" s="58"/>
      <c r="K1287" s="40"/>
      <c r="L1287" s="58"/>
      <c r="M1287" s="3"/>
      <c r="N1287" s="3"/>
    </row>
    <row r="1288" spans="2:14" x14ac:dyDescent="0.25">
      <c r="B1288" s="1"/>
      <c r="C1288" s="4"/>
      <c r="D1288" s="3"/>
      <c r="E1288" s="40"/>
      <c r="F1288" s="125"/>
      <c r="G1288" s="40"/>
      <c r="H1288" s="58"/>
      <c r="I1288" s="58"/>
      <c r="J1288" s="58"/>
      <c r="K1288" s="40"/>
      <c r="L1288" s="58"/>
      <c r="M1288" s="3"/>
      <c r="N1288" s="3"/>
    </row>
    <row r="1289" spans="2:14" x14ac:dyDescent="0.25">
      <c r="B1289" s="1"/>
      <c r="C1289" s="4"/>
      <c r="D1289" s="3"/>
      <c r="E1289" s="40"/>
      <c r="F1289" s="125"/>
      <c r="G1289" s="40"/>
      <c r="H1289" s="58"/>
      <c r="I1289" s="58"/>
      <c r="J1289" s="58"/>
      <c r="K1289" s="40"/>
      <c r="L1289" s="58"/>
      <c r="M1289" s="3"/>
      <c r="N1289" s="3"/>
    </row>
    <row r="1290" spans="2:14" x14ac:dyDescent="0.25">
      <c r="B1290" s="1"/>
      <c r="C1290" s="4"/>
      <c r="D1290" s="3"/>
      <c r="E1290" s="40"/>
      <c r="F1290" s="125"/>
      <c r="G1290" s="40"/>
      <c r="H1290" s="58"/>
      <c r="I1290" s="58"/>
      <c r="J1290" s="58"/>
      <c r="K1290" s="40"/>
      <c r="L1290" s="58"/>
      <c r="M1290" s="3"/>
      <c r="N1290" s="3"/>
    </row>
    <row r="1291" spans="2:14" x14ac:dyDescent="0.25">
      <c r="B1291" s="1"/>
      <c r="C1291" s="4"/>
      <c r="D1291" s="3"/>
      <c r="E1291" s="40"/>
      <c r="F1291" s="125"/>
      <c r="G1291" s="40"/>
      <c r="H1291" s="58"/>
      <c r="I1291" s="58"/>
      <c r="J1291" s="58"/>
      <c r="K1291" s="40"/>
      <c r="L1291" s="58"/>
      <c r="M1291" s="3"/>
      <c r="N1291" s="3"/>
    </row>
    <row r="1292" spans="2:14" x14ac:dyDescent="0.25">
      <c r="B1292" s="1"/>
      <c r="C1292" s="4"/>
      <c r="D1292" s="3"/>
      <c r="E1292" s="40"/>
      <c r="F1292" s="125"/>
      <c r="G1292" s="40"/>
      <c r="H1292" s="58"/>
      <c r="I1292" s="58"/>
      <c r="J1292" s="58"/>
      <c r="K1292" s="40"/>
      <c r="L1292" s="58"/>
      <c r="M1292" s="3"/>
      <c r="N1292" s="3"/>
    </row>
    <row r="1293" spans="2:14" x14ac:dyDescent="0.25">
      <c r="B1293" s="1"/>
      <c r="C1293" s="4"/>
      <c r="D1293" s="3"/>
      <c r="E1293" s="40"/>
      <c r="F1293" s="125"/>
      <c r="G1293" s="40"/>
      <c r="H1293" s="58"/>
      <c r="I1293" s="58"/>
      <c r="J1293" s="58"/>
      <c r="K1293" s="40"/>
      <c r="L1293" s="58"/>
      <c r="M1293" s="3"/>
      <c r="N1293" s="3"/>
    </row>
    <row r="1294" spans="2:14" x14ac:dyDescent="0.25">
      <c r="B1294" s="1"/>
      <c r="C1294" s="4"/>
      <c r="D1294" s="3"/>
      <c r="E1294" s="40"/>
      <c r="F1294" s="125"/>
      <c r="G1294" s="40"/>
      <c r="H1294" s="58"/>
      <c r="I1294" s="58"/>
      <c r="J1294" s="58"/>
      <c r="K1294" s="40"/>
      <c r="L1294" s="58"/>
      <c r="M1294" s="3"/>
      <c r="N1294" s="3"/>
    </row>
    <row r="1295" spans="2:14" x14ac:dyDescent="0.25">
      <c r="B1295" s="1"/>
      <c r="C1295" s="4"/>
      <c r="D1295" s="3"/>
      <c r="E1295" s="40"/>
      <c r="F1295" s="125"/>
      <c r="G1295" s="40"/>
      <c r="H1295" s="58"/>
      <c r="I1295" s="58"/>
      <c r="J1295" s="58"/>
      <c r="K1295" s="40"/>
      <c r="L1295" s="58"/>
      <c r="M1295" s="3"/>
      <c r="N1295" s="3"/>
    </row>
    <row r="1296" spans="2:14" x14ac:dyDescent="0.25">
      <c r="B1296" s="1"/>
      <c r="C1296" s="4"/>
      <c r="D1296" s="3"/>
      <c r="E1296" s="40"/>
      <c r="F1296" s="125"/>
      <c r="G1296" s="40"/>
      <c r="H1296" s="58"/>
      <c r="I1296" s="58"/>
      <c r="J1296" s="58"/>
      <c r="K1296" s="40"/>
      <c r="L1296" s="58"/>
      <c r="M1296" s="3"/>
      <c r="N1296" s="3"/>
    </row>
    <row r="1297" spans="2:14" x14ac:dyDescent="0.25">
      <c r="B1297" s="1"/>
      <c r="C1297" s="4"/>
      <c r="D1297" s="3"/>
      <c r="E1297" s="40"/>
      <c r="F1297" s="125"/>
      <c r="G1297" s="40"/>
      <c r="H1297" s="58"/>
      <c r="I1297" s="58"/>
      <c r="J1297" s="58"/>
      <c r="K1297" s="40"/>
      <c r="L1297" s="58"/>
      <c r="M1297" s="3"/>
      <c r="N1297" s="3"/>
    </row>
    <row r="1298" spans="2:14" x14ac:dyDescent="0.25">
      <c r="B1298" s="1"/>
      <c r="C1298" s="4"/>
      <c r="D1298" s="3"/>
      <c r="E1298" s="40"/>
      <c r="F1298" s="125"/>
      <c r="G1298" s="40"/>
      <c r="H1298" s="58"/>
      <c r="I1298" s="58"/>
      <c r="J1298" s="58"/>
      <c r="K1298" s="40"/>
      <c r="L1298" s="58"/>
      <c r="M1298" s="3"/>
      <c r="N1298" s="3"/>
    </row>
    <row r="1299" spans="2:14" x14ac:dyDescent="0.25">
      <c r="B1299" s="1"/>
      <c r="C1299" s="4"/>
      <c r="D1299" s="3"/>
      <c r="E1299" s="40"/>
      <c r="F1299" s="125"/>
      <c r="G1299" s="40"/>
      <c r="H1299" s="58"/>
      <c r="I1299" s="58"/>
      <c r="J1299" s="58"/>
      <c r="K1299" s="40"/>
      <c r="L1299" s="58"/>
      <c r="M1299" s="3"/>
      <c r="N1299" s="3"/>
    </row>
    <row r="1300" spans="2:14" x14ac:dyDescent="0.25">
      <c r="B1300" s="1"/>
      <c r="C1300" s="4"/>
      <c r="D1300" s="3"/>
      <c r="E1300" s="40"/>
      <c r="F1300" s="125"/>
      <c r="G1300" s="40"/>
      <c r="H1300" s="58"/>
      <c r="I1300" s="58"/>
      <c r="J1300" s="58"/>
      <c r="K1300" s="40"/>
      <c r="L1300" s="58"/>
      <c r="M1300" s="3"/>
      <c r="N1300" s="3"/>
    </row>
    <row r="1301" spans="2:14" x14ac:dyDescent="0.25">
      <c r="B1301" s="1"/>
      <c r="C1301" s="4"/>
      <c r="D1301" s="3"/>
      <c r="E1301" s="40"/>
      <c r="F1301" s="125"/>
      <c r="G1301" s="40"/>
      <c r="H1301" s="58"/>
      <c r="I1301" s="58"/>
      <c r="J1301" s="58"/>
      <c r="K1301" s="40"/>
      <c r="L1301" s="58"/>
      <c r="M1301" s="3"/>
      <c r="N1301" s="3"/>
    </row>
    <row r="1302" spans="2:14" x14ac:dyDescent="0.25">
      <c r="B1302" s="1"/>
      <c r="C1302" s="4"/>
      <c r="D1302" s="3"/>
      <c r="E1302" s="40"/>
      <c r="F1302" s="125"/>
      <c r="G1302" s="40"/>
      <c r="H1302" s="58"/>
      <c r="I1302" s="58"/>
      <c r="J1302" s="58"/>
      <c r="K1302" s="40"/>
      <c r="L1302" s="58"/>
      <c r="M1302" s="3"/>
      <c r="N1302" s="3"/>
    </row>
    <row r="1303" spans="2:14" x14ac:dyDescent="0.25">
      <c r="B1303" s="1"/>
      <c r="C1303" s="4"/>
      <c r="D1303" s="3"/>
      <c r="E1303" s="40"/>
      <c r="F1303" s="125"/>
      <c r="G1303" s="40"/>
      <c r="H1303" s="58"/>
      <c r="I1303" s="58"/>
      <c r="J1303" s="58"/>
      <c r="K1303" s="40"/>
      <c r="L1303" s="58"/>
      <c r="M1303" s="3"/>
      <c r="N1303" s="3"/>
    </row>
    <row r="1304" spans="2:14" x14ac:dyDescent="0.25">
      <c r="B1304" s="1"/>
      <c r="C1304" s="4"/>
      <c r="D1304" s="3"/>
      <c r="E1304" s="40"/>
      <c r="F1304" s="125"/>
      <c r="G1304" s="40"/>
      <c r="H1304" s="58"/>
      <c r="I1304" s="58"/>
      <c r="J1304" s="58"/>
      <c r="K1304" s="40"/>
      <c r="L1304" s="58"/>
      <c r="M1304" s="3"/>
      <c r="N1304" s="3"/>
    </row>
    <row r="1305" spans="2:14" x14ac:dyDescent="0.25">
      <c r="B1305" s="1"/>
      <c r="C1305" s="4"/>
      <c r="D1305" s="3"/>
      <c r="E1305" s="40"/>
      <c r="F1305" s="125"/>
      <c r="G1305" s="40"/>
      <c r="H1305" s="58"/>
      <c r="I1305" s="58"/>
      <c r="J1305" s="58"/>
      <c r="K1305" s="40"/>
      <c r="L1305" s="58"/>
      <c r="M1305" s="3"/>
      <c r="N1305" s="3"/>
    </row>
    <row r="1306" spans="2:14" x14ac:dyDescent="0.25">
      <c r="B1306" s="1"/>
      <c r="C1306" s="4"/>
      <c r="D1306" s="3"/>
      <c r="E1306" s="40"/>
      <c r="F1306" s="125"/>
      <c r="G1306" s="40"/>
      <c r="H1306" s="58"/>
      <c r="I1306" s="58"/>
      <c r="J1306" s="58"/>
      <c r="K1306" s="40"/>
      <c r="L1306" s="58"/>
      <c r="M1306" s="3"/>
      <c r="N1306" s="3"/>
    </row>
    <row r="1307" spans="2:14" x14ac:dyDescent="0.25">
      <c r="B1307" s="1"/>
      <c r="C1307" s="4"/>
      <c r="D1307" s="3"/>
      <c r="E1307" s="40"/>
      <c r="F1307" s="125"/>
      <c r="G1307" s="40"/>
      <c r="H1307" s="58"/>
      <c r="I1307" s="58"/>
      <c r="J1307" s="58"/>
      <c r="K1307" s="40"/>
      <c r="L1307" s="58"/>
      <c r="M1307" s="3"/>
      <c r="N1307" s="3"/>
    </row>
    <row r="1308" spans="2:14" x14ac:dyDescent="0.25">
      <c r="B1308" s="1"/>
      <c r="C1308" s="4"/>
      <c r="D1308" s="3"/>
      <c r="E1308" s="40"/>
      <c r="F1308" s="125"/>
      <c r="G1308" s="40"/>
      <c r="H1308" s="58"/>
      <c r="I1308" s="58"/>
      <c r="J1308" s="58"/>
      <c r="K1308" s="40"/>
      <c r="L1308" s="58"/>
      <c r="M1308" s="3"/>
      <c r="N1308" s="3"/>
    </row>
    <row r="1309" spans="2:14" x14ac:dyDescent="0.25">
      <c r="B1309" s="1"/>
      <c r="C1309" s="4"/>
      <c r="D1309" s="3"/>
      <c r="E1309" s="40"/>
      <c r="F1309" s="125"/>
      <c r="G1309" s="40"/>
      <c r="H1309" s="58"/>
      <c r="I1309" s="58"/>
      <c r="J1309" s="58"/>
      <c r="K1309" s="40"/>
      <c r="L1309" s="58"/>
      <c r="M1309" s="3"/>
      <c r="N1309" s="3"/>
    </row>
    <row r="1310" spans="2:14" x14ac:dyDescent="0.25">
      <c r="B1310" s="1"/>
      <c r="C1310" s="4"/>
      <c r="D1310" s="3"/>
      <c r="E1310" s="40"/>
      <c r="F1310" s="125"/>
      <c r="G1310" s="40"/>
      <c r="H1310" s="58"/>
      <c r="I1310" s="58"/>
      <c r="J1310" s="58"/>
      <c r="K1310" s="40"/>
      <c r="L1310" s="58"/>
      <c r="M1310" s="3"/>
      <c r="N1310" s="3"/>
    </row>
    <row r="1311" spans="2:14" x14ac:dyDescent="0.25">
      <c r="B1311" s="1"/>
      <c r="C1311" s="4"/>
      <c r="D1311" s="3"/>
      <c r="E1311" s="40"/>
      <c r="F1311" s="125"/>
      <c r="G1311" s="40"/>
      <c r="H1311" s="58"/>
      <c r="I1311" s="58"/>
      <c r="J1311" s="58"/>
      <c r="K1311" s="40"/>
      <c r="L1311" s="58"/>
      <c r="M1311" s="3"/>
      <c r="N1311" s="3"/>
    </row>
    <row r="1312" spans="2:14" x14ac:dyDescent="0.25">
      <c r="B1312" s="1"/>
      <c r="C1312" s="4"/>
      <c r="D1312" s="3"/>
      <c r="E1312" s="40"/>
      <c r="F1312" s="125"/>
      <c r="G1312" s="40"/>
      <c r="H1312" s="58"/>
      <c r="I1312" s="58"/>
      <c r="J1312" s="58"/>
      <c r="K1312" s="40"/>
      <c r="L1312" s="58"/>
      <c r="M1312" s="3"/>
      <c r="N1312" s="3"/>
    </row>
    <row r="1313" spans="2:14" x14ac:dyDescent="0.25">
      <c r="B1313" s="1"/>
      <c r="C1313" s="4"/>
      <c r="D1313" s="3"/>
      <c r="E1313" s="40"/>
      <c r="F1313" s="125"/>
      <c r="G1313" s="40"/>
      <c r="H1313" s="58"/>
      <c r="I1313" s="58"/>
      <c r="J1313" s="58"/>
      <c r="K1313" s="40"/>
      <c r="L1313" s="58"/>
      <c r="M1313" s="3"/>
      <c r="N1313" s="3"/>
    </row>
    <row r="1314" spans="2:14" x14ac:dyDescent="0.25">
      <c r="B1314" s="1"/>
      <c r="C1314" s="4"/>
      <c r="D1314" s="3"/>
      <c r="E1314" s="40"/>
      <c r="F1314" s="125"/>
      <c r="G1314" s="40"/>
      <c r="H1314" s="58"/>
      <c r="I1314" s="58"/>
      <c r="J1314" s="58"/>
      <c r="K1314" s="40"/>
      <c r="L1314" s="58"/>
      <c r="M1314" s="3"/>
      <c r="N1314" s="3"/>
    </row>
    <row r="1315" spans="2:14" x14ac:dyDescent="0.25">
      <c r="B1315" s="1"/>
      <c r="C1315" s="4"/>
      <c r="D1315" s="3"/>
      <c r="E1315" s="40"/>
      <c r="F1315" s="125"/>
      <c r="G1315" s="40"/>
      <c r="H1315" s="58"/>
      <c r="I1315" s="58"/>
      <c r="J1315" s="58"/>
      <c r="K1315" s="40"/>
      <c r="L1315" s="58"/>
      <c r="M1315" s="3"/>
      <c r="N1315" s="3"/>
    </row>
    <row r="1316" spans="2:14" x14ac:dyDescent="0.25">
      <c r="B1316" s="1"/>
      <c r="C1316" s="4"/>
      <c r="D1316" s="3"/>
      <c r="E1316" s="40"/>
      <c r="F1316" s="125"/>
      <c r="G1316" s="40"/>
      <c r="H1316" s="58"/>
      <c r="I1316" s="58"/>
      <c r="J1316" s="58"/>
      <c r="K1316" s="40"/>
      <c r="L1316" s="58"/>
      <c r="M1316" s="3"/>
      <c r="N1316" s="3"/>
    </row>
    <row r="1317" spans="2:14" x14ac:dyDescent="0.25">
      <c r="B1317" s="1"/>
      <c r="C1317" s="4"/>
      <c r="D1317" s="3"/>
      <c r="E1317" s="40"/>
      <c r="F1317" s="125"/>
      <c r="G1317" s="40"/>
      <c r="H1317" s="58"/>
      <c r="I1317" s="58"/>
      <c r="J1317" s="58"/>
      <c r="K1317" s="40"/>
      <c r="L1317" s="58"/>
      <c r="M1317" s="3"/>
      <c r="N1317" s="3"/>
    </row>
    <row r="1318" spans="2:14" x14ac:dyDescent="0.25">
      <c r="B1318" s="1"/>
      <c r="C1318" s="4"/>
      <c r="D1318" s="3"/>
      <c r="E1318" s="40"/>
      <c r="F1318" s="125"/>
      <c r="G1318" s="40"/>
      <c r="H1318" s="58"/>
      <c r="I1318" s="58"/>
      <c r="J1318" s="58"/>
      <c r="K1318" s="40"/>
      <c r="L1318" s="58"/>
      <c r="M1318" s="3"/>
      <c r="N1318" s="3"/>
    </row>
    <row r="1319" spans="2:14" x14ac:dyDescent="0.25">
      <c r="B1319" s="1"/>
      <c r="C1319" s="4"/>
      <c r="D1319" s="3"/>
      <c r="E1319" s="40"/>
      <c r="F1319" s="125"/>
      <c r="G1319" s="40"/>
      <c r="H1319" s="58"/>
      <c r="I1319" s="58"/>
      <c r="J1319" s="58"/>
      <c r="K1319" s="40"/>
      <c r="L1319" s="58"/>
      <c r="M1319" s="3"/>
      <c r="N1319" s="3"/>
    </row>
    <row r="1320" spans="2:14" x14ac:dyDescent="0.25">
      <c r="B1320" s="1"/>
      <c r="C1320" s="4"/>
      <c r="D1320" s="3"/>
      <c r="E1320" s="40"/>
      <c r="F1320" s="125"/>
      <c r="G1320" s="40"/>
      <c r="H1320" s="58"/>
      <c r="I1320" s="58"/>
      <c r="J1320" s="58"/>
      <c r="K1320" s="40"/>
      <c r="L1320" s="58"/>
      <c r="M1320" s="3"/>
      <c r="N1320" s="3"/>
    </row>
    <row r="1321" spans="2:14" x14ac:dyDescent="0.25">
      <c r="B1321" s="1"/>
      <c r="C1321" s="4"/>
      <c r="D1321" s="3"/>
      <c r="E1321" s="40"/>
      <c r="F1321" s="125"/>
      <c r="G1321" s="40"/>
      <c r="H1321" s="58"/>
      <c r="I1321" s="58"/>
      <c r="J1321" s="58"/>
      <c r="K1321" s="40"/>
      <c r="L1321" s="58"/>
      <c r="M1321" s="3"/>
      <c r="N1321" s="3"/>
    </row>
    <row r="1322" spans="2:14" x14ac:dyDescent="0.25">
      <c r="B1322" s="1"/>
      <c r="C1322" s="4"/>
      <c r="D1322" s="3"/>
      <c r="E1322" s="40"/>
      <c r="F1322" s="125"/>
      <c r="G1322" s="40"/>
      <c r="H1322" s="58"/>
      <c r="I1322" s="58"/>
      <c r="J1322" s="58"/>
      <c r="K1322" s="40"/>
      <c r="L1322" s="58"/>
      <c r="M1322" s="3"/>
      <c r="N1322" s="3"/>
    </row>
    <row r="1323" spans="2:14" x14ac:dyDescent="0.25">
      <c r="B1323" s="1"/>
      <c r="C1323" s="4"/>
      <c r="D1323" s="3"/>
      <c r="E1323" s="40"/>
      <c r="F1323" s="125"/>
      <c r="G1323" s="40"/>
      <c r="H1323" s="58"/>
      <c r="I1323" s="58"/>
      <c r="J1323" s="58"/>
      <c r="K1323" s="40"/>
      <c r="L1323" s="58"/>
      <c r="M1323" s="3"/>
      <c r="N1323" s="3"/>
    </row>
    <row r="1324" spans="2:14" x14ac:dyDescent="0.25">
      <c r="B1324" s="1"/>
      <c r="C1324" s="4"/>
      <c r="D1324" s="3"/>
      <c r="E1324" s="40"/>
      <c r="F1324" s="125"/>
      <c r="G1324" s="40"/>
      <c r="H1324" s="58"/>
      <c r="I1324" s="58"/>
      <c r="J1324" s="58"/>
      <c r="K1324" s="40"/>
      <c r="L1324" s="58"/>
      <c r="M1324" s="3"/>
      <c r="N1324" s="3"/>
    </row>
    <row r="1325" spans="2:14" x14ac:dyDescent="0.25">
      <c r="B1325" s="1"/>
      <c r="C1325" s="4"/>
      <c r="D1325" s="3"/>
      <c r="E1325" s="40"/>
      <c r="F1325" s="125"/>
      <c r="G1325" s="40"/>
      <c r="H1325" s="58"/>
      <c r="I1325" s="58"/>
      <c r="J1325" s="58"/>
      <c r="K1325" s="40"/>
      <c r="L1325" s="58"/>
      <c r="M1325" s="3"/>
      <c r="N1325" s="3"/>
    </row>
    <row r="1326" spans="2:14" x14ac:dyDescent="0.25">
      <c r="B1326" s="1"/>
      <c r="C1326" s="4"/>
      <c r="D1326" s="3"/>
      <c r="E1326" s="40"/>
      <c r="F1326" s="125"/>
      <c r="G1326" s="40"/>
      <c r="H1326" s="58"/>
      <c r="I1326" s="58"/>
      <c r="J1326" s="58"/>
      <c r="K1326" s="40"/>
      <c r="L1326" s="58"/>
      <c r="M1326" s="3"/>
      <c r="N1326" s="3"/>
    </row>
    <row r="1327" spans="2:14" x14ac:dyDescent="0.25">
      <c r="B1327" s="1"/>
      <c r="C1327" s="4"/>
      <c r="D1327" s="3"/>
      <c r="E1327" s="40"/>
      <c r="F1327" s="125"/>
      <c r="G1327" s="40"/>
      <c r="H1327" s="58"/>
      <c r="I1327" s="58"/>
      <c r="J1327" s="58"/>
      <c r="K1327" s="40"/>
      <c r="L1327" s="58"/>
      <c r="M1327" s="3"/>
      <c r="N1327" s="3"/>
    </row>
    <row r="1328" spans="2:14" x14ac:dyDescent="0.25">
      <c r="B1328" s="1"/>
      <c r="C1328" s="4"/>
      <c r="D1328" s="3"/>
      <c r="E1328" s="40"/>
      <c r="F1328" s="125"/>
      <c r="G1328" s="40"/>
      <c r="H1328" s="58"/>
      <c r="I1328" s="58"/>
      <c r="J1328" s="58"/>
      <c r="K1328" s="40"/>
      <c r="L1328" s="58"/>
      <c r="M1328" s="3"/>
      <c r="N1328" s="3"/>
    </row>
    <row r="1329" spans="2:14" x14ac:dyDescent="0.25">
      <c r="B1329" s="1"/>
      <c r="C1329" s="4"/>
      <c r="D1329" s="3"/>
      <c r="E1329" s="40"/>
      <c r="F1329" s="125"/>
      <c r="G1329" s="40"/>
      <c r="H1329" s="58"/>
      <c r="I1329" s="58"/>
      <c r="J1329" s="58"/>
      <c r="K1329" s="40"/>
      <c r="L1329" s="58"/>
      <c r="M1329" s="3"/>
      <c r="N1329" s="3"/>
    </row>
    <row r="1330" spans="2:14" x14ac:dyDescent="0.25">
      <c r="B1330" s="1"/>
      <c r="C1330" s="4"/>
      <c r="D1330" s="3"/>
      <c r="E1330" s="40"/>
      <c r="F1330" s="125"/>
      <c r="G1330" s="40"/>
      <c r="H1330" s="58"/>
      <c r="I1330" s="58"/>
      <c r="J1330" s="58"/>
      <c r="K1330" s="40"/>
      <c r="L1330" s="58"/>
      <c r="M1330" s="3"/>
      <c r="N1330" s="3"/>
    </row>
    <row r="1331" spans="2:14" x14ac:dyDescent="0.25">
      <c r="B1331" s="1"/>
      <c r="C1331" s="4"/>
      <c r="D1331" s="3"/>
      <c r="E1331" s="40"/>
      <c r="F1331" s="125"/>
      <c r="G1331" s="40"/>
      <c r="H1331" s="58"/>
      <c r="I1331" s="58"/>
      <c r="J1331" s="58"/>
      <c r="K1331" s="40"/>
      <c r="L1331" s="58"/>
      <c r="M1331" s="3"/>
      <c r="N1331" s="3"/>
    </row>
    <row r="1332" spans="2:14" x14ac:dyDescent="0.25">
      <c r="B1332" s="1"/>
      <c r="C1332" s="4"/>
      <c r="D1332" s="3"/>
      <c r="E1332" s="40"/>
      <c r="F1332" s="125"/>
      <c r="G1332" s="40"/>
      <c r="H1332" s="58"/>
      <c r="I1332" s="58"/>
      <c r="J1332" s="58"/>
      <c r="K1332" s="40"/>
      <c r="L1332" s="58"/>
      <c r="M1332" s="3"/>
      <c r="N1332" s="3"/>
    </row>
    <row r="1333" spans="2:14" x14ac:dyDescent="0.25">
      <c r="B1333" s="1"/>
      <c r="C1333" s="4"/>
      <c r="D1333" s="3"/>
      <c r="E1333" s="40"/>
      <c r="F1333" s="125"/>
      <c r="G1333" s="40"/>
      <c r="H1333" s="58"/>
      <c r="I1333" s="58"/>
      <c r="J1333" s="58"/>
      <c r="K1333" s="40"/>
      <c r="L1333" s="58"/>
      <c r="M1333" s="3"/>
      <c r="N1333" s="3"/>
    </row>
    <row r="1334" spans="2:14" x14ac:dyDescent="0.25">
      <c r="B1334" s="1"/>
      <c r="C1334" s="4"/>
      <c r="D1334" s="3"/>
      <c r="E1334" s="40"/>
      <c r="F1334" s="125"/>
      <c r="G1334" s="40"/>
      <c r="H1334" s="58"/>
      <c r="I1334" s="58"/>
      <c r="J1334" s="58"/>
      <c r="K1334" s="40"/>
      <c r="L1334" s="58"/>
      <c r="M1334" s="3"/>
      <c r="N1334" s="3"/>
    </row>
    <row r="1335" spans="2:14" x14ac:dyDescent="0.25">
      <c r="B1335" s="1"/>
      <c r="C1335" s="4"/>
      <c r="D1335" s="3"/>
      <c r="E1335" s="40"/>
      <c r="F1335" s="125"/>
      <c r="G1335" s="40"/>
      <c r="H1335" s="58"/>
      <c r="I1335" s="58"/>
      <c r="J1335" s="58"/>
      <c r="K1335" s="40"/>
      <c r="L1335" s="58"/>
      <c r="M1335" s="3"/>
      <c r="N1335" s="3"/>
    </row>
    <row r="1336" spans="2:14" x14ac:dyDescent="0.25">
      <c r="B1336" s="1"/>
      <c r="C1336" s="4"/>
      <c r="D1336" s="3"/>
      <c r="E1336" s="40"/>
      <c r="F1336" s="125"/>
      <c r="G1336" s="40"/>
      <c r="H1336" s="58"/>
      <c r="I1336" s="58"/>
      <c r="J1336" s="58"/>
      <c r="K1336" s="40"/>
      <c r="L1336" s="58"/>
      <c r="M1336" s="3"/>
      <c r="N1336" s="3"/>
    </row>
    <row r="1337" spans="2:14" x14ac:dyDescent="0.25">
      <c r="B1337" s="1"/>
      <c r="C1337" s="4"/>
      <c r="D1337" s="3"/>
      <c r="E1337" s="40"/>
      <c r="F1337" s="125"/>
      <c r="G1337" s="40"/>
      <c r="H1337" s="58"/>
      <c r="I1337" s="58"/>
      <c r="J1337" s="58"/>
      <c r="K1337" s="40"/>
      <c r="L1337" s="58"/>
      <c r="M1337" s="3"/>
      <c r="N1337" s="3"/>
    </row>
    <row r="1338" spans="2:14" x14ac:dyDescent="0.25">
      <c r="B1338" s="1"/>
      <c r="C1338" s="4"/>
      <c r="D1338" s="3"/>
      <c r="E1338" s="40"/>
      <c r="F1338" s="125"/>
      <c r="G1338" s="40"/>
      <c r="H1338" s="58"/>
      <c r="I1338" s="58"/>
      <c r="J1338" s="58"/>
      <c r="K1338" s="40"/>
      <c r="L1338" s="58"/>
      <c r="M1338" s="3"/>
      <c r="N1338" s="3"/>
    </row>
    <row r="1339" spans="2:14" x14ac:dyDescent="0.25">
      <c r="B1339" s="1"/>
      <c r="C1339" s="4"/>
      <c r="D1339" s="3"/>
      <c r="E1339" s="40"/>
      <c r="F1339" s="125"/>
      <c r="G1339" s="40"/>
      <c r="H1339" s="58"/>
      <c r="I1339" s="58"/>
      <c r="J1339" s="58"/>
      <c r="K1339" s="40"/>
      <c r="L1339" s="58"/>
      <c r="M1339" s="3"/>
      <c r="N1339" s="3"/>
    </row>
    <row r="1340" spans="2:14" x14ac:dyDescent="0.25">
      <c r="B1340" s="1"/>
      <c r="C1340" s="4"/>
      <c r="D1340" s="3"/>
      <c r="E1340" s="40"/>
      <c r="F1340" s="125"/>
      <c r="G1340" s="40"/>
      <c r="H1340" s="58"/>
      <c r="I1340" s="58"/>
      <c r="J1340" s="58"/>
      <c r="K1340" s="40"/>
      <c r="L1340" s="58"/>
      <c r="M1340" s="3"/>
      <c r="N1340" s="3"/>
    </row>
    <row r="1341" spans="2:14" x14ac:dyDescent="0.25">
      <c r="B1341" s="1"/>
      <c r="C1341" s="4"/>
      <c r="D1341" s="3"/>
      <c r="E1341" s="40"/>
      <c r="F1341" s="125"/>
      <c r="G1341" s="40"/>
      <c r="H1341" s="58"/>
      <c r="I1341" s="58"/>
      <c r="J1341" s="58"/>
      <c r="K1341" s="40"/>
      <c r="L1341" s="58"/>
      <c r="M1341" s="3"/>
      <c r="N1341" s="3"/>
    </row>
    <row r="1342" spans="2:14" x14ac:dyDescent="0.25">
      <c r="B1342" s="1"/>
      <c r="C1342" s="4"/>
      <c r="D1342" s="3"/>
      <c r="E1342" s="40"/>
      <c r="F1342" s="125"/>
      <c r="G1342" s="40"/>
      <c r="H1342" s="58"/>
      <c r="I1342" s="58"/>
      <c r="J1342" s="58"/>
      <c r="K1342" s="40"/>
      <c r="L1342" s="58"/>
      <c r="M1342" s="3"/>
      <c r="N1342" s="3"/>
    </row>
    <row r="1343" spans="2:14" x14ac:dyDescent="0.25">
      <c r="B1343" s="1"/>
      <c r="C1343" s="4"/>
      <c r="D1343" s="3"/>
      <c r="E1343" s="40"/>
      <c r="F1343" s="125"/>
      <c r="G1343" s="40"/>
      <c r="H1343" s="58"/>
      <c r="I1343" s="58"/>
      <c r="J1343" s="58"/>
      <c r="K1343" s="40"/>
      <c r="L1343" s="58"/>
      <c r="M1343" s="3"/>
      <c r="N1343" s="3"/>
    </row>
    <row r="1344" spans="2:14" x14ac:dyDescent="0.25">
      <c r="B1344" s="1"/>
      <c r="C1344" s="4"/>
      <c r="D1344" s="3"/>
      <c r="E1344" s="40"/>
      <c r="F1344" s="125"/>
      <c r="G1344" s="40"/>
      <c r="H1344" s="58"/>
      <c r="I1344" s="58"/>
      <c r="J1344" s="58"/>
      <c r="K1344" s="40"/>
      <c r="L1344" s="58"/>
      <c r="M1344" s="3"/>
      <c r="N1344" s="3"/>
    </row>
    <row r="1345" spans="2:14" x14ac:dyDescent="0.25">
      <c r="B1345" s="1"/>
      <c r="C1345" s="4"/>
      <c r="D1345" s="3"/>
      <c r="E1345" s="40"/>
      <c r="F1345" s="125"/>
      <c r="G1345" s="40"/>
      <c r="H1345" s="58"/>
      <c r="I1345" s="58"/>
      <c r="J1345" s="58"/>
      <c r="K1345" s="40"/>
      <c r="L1345" s="58"/>
      <c r="M1345" s="3"/>
      <c r="N1345" s="3"/>
    </row>
    <row r="1346" spans="2:14" x14ac:dyDescent="0.25">
      <c r="B1346" s="1"/>
      <c r="C1346" s="4"/>
      <c r="D1346" s="3"/>
      <c r="E1346" s="40"/>
      <c r="F1346" s="125"/>
      <c r="G1346" s="40"/>
      <c r="H1346" s="58"/>
      <c r="I1346" s="58"/>
      <c r="J1346" s="58"/>
      <c r="K1346" s="40"/>
      <c r="L1346" s="58"/>
      <c r="M1346" s="3"/>
      <c r="N1346" s="3"/>
    </row>
    <row r="1347" spans="2:14" x14ac:dyDescent="0.25">
      <c r="B1347" s="1"/>
      <c r="C1347" s="4"/>
      <c r="D1347" s="3"/>
      <c r="E1347" s="40"/>
      <c r="F1347" s="125"/>
      <c r="G1347" s="40"/>
      <c r="H1347" s="58"/>
      <c r="I1347" s="58"/>
      <c r="J1347" s="58"/>
      <c r="K1347" s="40"/>
      <c r="L1347" s="58"/>
      <c r="M1347" s="3"/>
      <c r="N1347" s="3"/>
    </row>
    <row r="1348" spans="2:14" x14ac:dyDescent="0.25">
      <c r="B1348" s="1"/>
      <c r="C1348" s="4"/>
      <c r="D1348" s="3"/>
      <c r="E1348" s="40"/>
      <c r="F1348" s="125"/>
      <c r="G1348" s="40"/>
      <c r="H1348" s="58"/>
      <c r="I1348" s="58"/>
      <c r="J1348" s="58"/>
      <c r="K1348" s="40"/>
      <c r="L1348" s="58"/>
      <c r="M1348" s="3"/>
      <c r="N1348" s="3"/>
    </row>
    <row r="1349" spans="2:14" x14ac:dyDescent="0.25">
      <c r="B1349" s="1"/>
      <c r="C1349" s="4"/>
      <c r="D1349" s="3"/>
      <c r="E1349" s="40"/>
      <c r="F1349" s="125"/>
      <c r="G1349" s="40"/>
      <c r="H1349" s="58"/>
      <c r="I1349" s="58"/>
      <c r="J1349" s="58"/>
      <c r="K1349" s="40"/>
      <c r="L1349" s="58"/>
      <c r="M1349" s="3"/>
      <c r="N1349" s="3"/>
    </row>
    <row r="1350" spans="2:14" x14ac:dyDescent="0.25">
      <c r="B1350" s="1"/>
      <c r="C1350" s="4"/>
      <c r="D1350" s="3"/>
      <c r="E1350" s="40"/>
      <c r="F1350" s="125"/>
      <c r="G1350" s="40"/>
      <c r="H1350" s="58"/>
      <c r="I1350" s="58"/>
      <c r="J1350" s="58"/>
      <c r="K1350" s="40"/>
      <c r="L1350" s="58"/>
      <c r="M1350" s="3"/>
      <c r="N1350" s="3"/>
    </row>
    <row r="1351" spans="2:14" x14ac:dyDescent="0.25">
      <c r="B1351" s="1"/>
      <c r="C1351" s="4"/>
      <c r="D1351" s="3"/>
      <c r="E1351" s="40"/>
      <c r="F1351" s="125"/>
      <c r="G1351" s="40"/>
      <c r="H1351" s="58"/>
      <c r="I1351" s="58"/>
      <c r="J1351" s="58"/>
      <c r="K1351" s="40"/>
      <c r="L1351" s="58"/>
      <c r="M1351" s="3"/>
      <c r="N1351" s="3"/>
    </row>
    <row r="1352" spans="2:14" x14ac:dyDescent="0.25">
      <c r="B1352" s="1"/>
      <c r="C1352" s="4"/>
      <c r="D1352" s="3"/>
      <c r="E1352" s="40"/>
      <c r="F1352" s="125"/>
      <c r="G1352" s="40"/>
      <c r="H1352" s="58"/>
      <c r="I1352" s="58"/>
      <c r="J1352" s="58"/>
      <c r="K1352" s="40"/>
      <c r="L1352" s="58"/>
      <c r="M1352" s="3"/>
      <c r="N1352" s="3"/>
    </row>
    <row r="1353" spans="2:14" x14ac:dyDescent="0.25">
      <c r="B1353" s="1"/>
      <c r="C1353" s="4"/>
      <c r="D1353" s="3"/>
      <c r="E1353" s="40"/>
      <c r="F1353" s="125"/>
      <c r="G1353" s="40"/>
      <c r="H1353" s="58"/>
      <c r="I1353" s="58"/>
      <c r="J1353" s="58"/>
      <c r="K1353" s="40"/>
      <c r="L1353" s="58"/>
      <c r="M1353" s="3"/>
      <c r="N1353" s="3"/>
    </row>
    <row r="1354" spans="2:14" x14ac:dyDescent="0.25">
      <c r="B1354" s="1"/>
      <c r="C1354" s="4"/>
      <c r="D1354" s="3"/>
      <c r="E1354" s="40"/>
      <c r="F1354" s="125"/>
      <c r="G1354" s="40"/>
      <c r="H1354" s="58"/>
      <c r="I1354" s="58"/>
      <c r="J1354" s="58"/>
      <c r="K1354" s="40"/>
      <c r="L1354" s="58"/>
      <c r="M1354" s="3"/>
      <c r="N1354" s="3"/>
    </row>
    <row r="1355" spans="2:14" x14ac:dyDescent="0.25">
      <c r="B1355" s="1"/>
      <c r="C1355" s="4"/>
      <c r="D1355" s="3"/>
      <c r="E1355" s="40"/>
      <c r="F1355" s="125"/>
      <c r="G1355" s="40"/>
      <c r="H1355" s="58"/>
      <c r="I1355" s="58"/>
      <c r="J1355" s="58"/>
      <c r="K1355" s="40"/>
      <c r="L1355" s="58"/>
      <c r="M1355" s="3"/>
      <c r="N1355" s="3"/>
    </row>
    <row r="1356" spans="2:14" x14ac:dyDescent="0.25">
      <c r="B1356" s="1"/>
      <c r="C1356" s="4"/>
      <c r="D1356" s="3"/>
      <c r="E1356" s="40"/>
      <c r="F1356" s="125"/>
      <c r="G1356" s="40"/>
      <c r="H1356" s="58"/>
      <c r="I1356" s="58"/>
      <c r="J1356" s="58"/>
      <c r="K1356" s="40"/>
      <c r="L1356" s="58"/>
      <c r="M1356" s="3"/>
      <c r="N1356" s="3"/>
    </row>
    <row r="1357" spans="2:14" x14ac:dyDescent="0.25">
      <c r="B1357" s="1"/>
      <c r="C1357" s="4"/>
      <c r="D1357" s="3"/>
      <c r="E1357" s="40"/>
      <c r="F1357" s="125"/>
      <c r="G1357" s="40"/>
      <c r="H1357" s="58"/>
      <c r="I1357" s="58"/>
      <c r="J1357" s="58"/>
      <c r="K1357" s="40"/>
      <c r="L1357" s="58"/>
      <c r="M1357" s="3"/>
      <c r="N1357" s="3"/>
    </row>
    <row r="1358" spans="2:14" x14ac:dyDescent="0.25">
      <c r="B1358" s="1"/>
      <c r="C1358" s="4"/>
      <c r="D1358" s="3"/>
      <c r="E1358" s="40"/>
      <c r="F1358" s="125"/>
      <c r="G1358" s="40"/>
      <c r="H1358" s="58"/>
      <c r="I1358" s="58"/>
      <c r="J1358" s="58"/>
      <c r="K1358" s="40"/>
      <c r="L1358" s="58"/>
      <c r="M1358" s="3"/>
      <c r="N1358" s="3"/>
    </row>
    <row r="1359" spans="2:14" x14ac:dyDescent="0.25">
      <c r="B1359" s="1"/>
      <c r="C1359" s="4"/>
      <c r="D1359" s="3"/>
      <c r="E1359" s="40"/>
      <c r="F1359" s="125"/>
      <c r="G1359" s="40"/>
      <c r="H1359" s="58"/>
      <c r="I1359" s="58"/>
      <c r="J1359" s="58"/>
      <c r="K1359" s="40"/>
      <c r="L1359" s="58"/>
      <c r="M1359" s="3"/>
      <c r="N1359" s="3"/>
    </row>
    <row r="1360" spans="2:14" x14ac:dyDescent="0.25">
      <c r="B1360" s="1"/>
      <c r="C1360" s="4"/>
      <c r="D1360" s="3"/>
      <c r="E1360" s="40"/>
      <c r="F1360" s="125"/>
      <c r="G1360" s="40"/>
      <c r="H1360" s="58"/>
      <c r="I1360" s="58"/>
      <c r="J1360" s="58"/>
      <c r="K1360" s="40"/>
      <c r="L1360" s="58"/>
      <c r="M1360" s="3"/>
      <c r="N1360" s="3"/>
    </row>
    <row r="1361" spans="2:14" x14ac:dyDescent="0.25">
      <c r="B1361" s="1"/>
      <c r="C1361" s="4"/>
      <c r="D1361" s="3"/>
      <c r="E1361" s="40"/>
      <c r="F1361" s="125"/>
      <c r="G1361" s="40"/>
      <c r="H1361" s="58"/>
      <c r="I1361" s="58"/>
      <c r="J1361" s="58"/>
      <c r="K1361" s="40"/>
      <c r="L1361" s="58"/>
      <c r="M1361" s="3"/>
      <c r="N1361" s="3"/>
    </row>
    <row r="1362" spans="2:14" x14ac:dyDescent="0.25">
      <c r="B1362" s="1"/>
      <c r="C1362" s="4"/>
      <c r="D1362" s="3"/>
      <c r="E1362" s="40"/>
      <c r="F1362" s="125"/>
      <c r="G1362" s="40"/>
      <c r="H1362" s="58"/>
      <c r="I1362" s="58"/>
      <c r="J1362" s="58"/>
      <c r="K1362" s="40"/>
      <c r="L1362" s="58"/>
      <c r="M1362" s="3"/>
      <c r="N1362" s="3"/>
    </row>
    <row r="1363" spans="2:14" x14ac:dyDescent="0.25">
      <c r="B1363" s="1"/>
      <c r="C1363" s="4"/>
      <c r="D1363" s="3"/>
      <c r="E1363" s="40"/>
      <c r="F1363" s="125"/>
      <c r="G1363" s="40"/>
      <c r="H1363" s="58"/>
      <c r="I1363" s="58"/>
      <c r="J1363" s="58"/>
      <c r="K1363" s="40"/>
      <c r="L1363" s="58"/>
      <c r="M1363" s="3"/>
      <c r="N1363" s="3"/>
    </row>
    <row r="1364" spans="2:14" x14ac:dyDescent="0.25">
      <c r="B1364" s="1"/>
      <c r="C1364" s="4"/>
      <c r="D1364" s="3"/>
      <c r="E1364" s="40"/>
      <c r="F1364" s="125"/>
      <c r="G1364" s="40"/>
      <c r="H1364" s="58"/>
      <c r="I1364" s="58"/>
      <c r="J1364" s="58"/>
      <c r="K1364" s="40"/>
      <c r="L1364" s="58"/>
      <c r="M1364" s="3"/>
      <c r="N1364" s="3"/>
    </row>
    <row r="1365" spans="2:14" x14ac:dyDescent="0.25">
      <c r="B1365" s="1"/>
      <c r="C1365" s="4"/>
      <c r="D1365" s="3"/>
      <c r="E1365" s="40"/>
      <c r="F1365" s="125"/>
      <c r="G1365" s="40"/>
      <c r="H1365" s="58"/>
      <c r="I1365" s="58"/>
      <c r="J1365" s="58"/>
      <c r="K1365" s="40"/>
      <c r="L1365" s="58"/>
      <c r="M1365" s="3"/>
      <c r="N1365" s="3"/>
    </row>
    <row r="1366" spans="2:14" x14ac:dyDescent="0.25">
      <c r="B1366" s="1"/>
      <c r="C1366" s="4"/>
      <c r="D1366" s="3"/>
      <c r="E1366" s="40"/>
      <c r="F1366" s="125"/>
      <c r="G1366" s="40"/>
      <c r="H1366" s="58"/>
      <c r="I1366" s="58"/>
      <c r="J1366" s="58"/>
      <c r="K1366" s="40"/>
      <c r="L1366" s="58"/>
      <c r="M1366" s="3"/>
      <c r="N1366" s="3"/>
    </row>
    <row r="1367" spans="2:14" x14ac:dyDescent="0.25">
      <c r="B1367" s="1"/>
      <c r="C1367" s="4"/>
      <c r="D1367" s="3"/>
      <c r="E1367" s="40"/>
      <c r="F1367" s="125"/>
      <c r="G1367" s="40"/>
      <c r="H1367" s="58"/>
      <c r="I1367" s="58"/>
      <c r="J1367" s="58"/>
      <c r="K1367" s="40"/>
      <c r="L1367" s="58"/>
      <c r="M1367" s="3"/>
      <c r="N1367" s="3"/>
    </row>
    <row r="1368" spans="2:14" x14ac:dyDescent="0.25">
      <c r="B1368" s="1"/>
      <c r="C1368" s="4"/>
      <c r="D1368" s="3"/>
      <c r="E1368" s="40"/>
      <c r="F1368" s="125"/>
      <c r="G1368" s="40"/>
      <c r="H1368" s="58"/>
      <c r="I1368" s="58"/>
      <c r="J1368" s="58"/>
      <c r="K1368" s="40"/>
      <c r="L1368" s="58"/>
      <c r="M1368" s="3"/>
      <c r="N1368" s="3"/>
    </row>
    <row r="1369" spans="2:14" x14ac:dyDescent="0.25">
      <c r="B1369" s="1"/>
      <c r="C1369" s="4"/>
      <c r="D1369" s="3"/>
      <c r="E1369" s="40"/>
      <c r="F1369" s="125"/>
      <c r="G1369" s="40"/>
      <c r="H1369" s="58"/>
      <c r="I1369" s="58"/>
      <c r="J1369" s="58"/>
      <c r="K1369" s="40"/>
      <c r="L1369" s="58"/>
      <c r="M1369" s="3"/>
      <c r="N1369" s="3"/>
    </row>
    <row r="1370" spans="2:14" x14ac:dyDescent="0.25">
      <c r="B1370" s="1"/>
      <c r="C1370" s="4"/>
      <c r="D1370" s="3"/>
      <c r="E1370" s="40"/>
      <c r="F1370" s="125"/>
      <c r="G1370" s="40"/>
      <c r="H1370" s="58"/>
      <c r="I1370" s="58"/>
      <c r="J1370" s="58"/>
      <c r="K1370" s="40"/>
      <c r="L1370" s="58"/>
      <c r="M1370" s="3"/>
      <c r="N1370" s="3"/>
    </row>
    <row r="1371" spans="2:14" x14ac:dyDescent="0.25">
      <c r="B1371" s="1"/>
      <c r="C1371" s="4"/>
      <c r="D1371" s="3"/>
      <c r="E1371" s="40"/>
      <c r="F1371" s="125"/>
      <c r="G1371" s="40"/>
      <c r="H1371" s="58"/>
      <c r="I1371" s="58"/>
      <c r="J1371" s="58"/>
      <c r="K1371" s="40"/>
      <c r="L1371" s="58"/>
      <c r="M1371" s="3"/>
      <c r="N1371" s="3"/>
    </row>
    <row r="1372" spans="2:14" x14ac:dyDescent="0.25">
      <c r="B1372" s="1"/>
      <c r="C1372" s="4"/>
      <c r="D1372" s="3"/>
      <c r="E1372" s="40"/>
      <c r="F1372" s="125"/>
      <c r="G1372" s="40"/>
      <c r="H1372" s="58"/>
      <c r="I1372" s="58"/>
      <c r="J1372" s="58"/>
      <c r="K1372" s="40"/>
      <c r="L1372" s="58"/>
      <c r="M1372" s="3"/>
      <c r="N1372" s="3"/>
    </row>
    <row r="1373" spans="2:14" x14ac:dyDescent="0.25">
      <c r="B1373" s="1"/>
      <c r="C1373" s="4"/>
      <c r="D1373" s="3"/>
      <c r="E1373" s="40"/>
      <c r="F1373" s="125"/>
      <c r="G1373" s="40"/>
      <c r="H1373" s="58"/>
      <c r="I1373" s="58"/>
      <c r="J1373" s="58"/>
      <c r="K1373" s="40"/>
      <c r="L1373" s="58"/>
      <c r="M1373" s="3"/>
      <c r="N1373" s="3"/>
    </row>
    <row r="1374" spans="2:14" x14ac:dyDescent="0.25">
      <c r="B1374" s="1"/>
      <c r="C1374" s="4"/>
      <c r="D1374" s="3"/>
      <c r="E1374" s="40"/>
      <c r="F1374" s="125"/>
      <c r="G1374" s="40"/>
      <c r="H1374" s="58"/>
      <c r="I1374" s="58"/>
      <c r="J1374" s="58"/>
      <c r="K1374" s="40"/>
      <c r="L1374" s="58"/>
      <c r="M1374" s="3"/>
      <c r="N1374" s="3"/>
    </row>
    <row r="1375" spans="2:14" x14ac:dyDescent="0.25">
      <c r="B1375" s="1"/>
      <c r="C1375" s="4"/>
      <c r="D1375" s="3"/>
      <c r="E1375" s="40"/>
      <c r="F1375" s="125"/>
      <c r="G1375" s="40"/>
      <c r="H1375" s="58"/>
      <c r="I1375" s="58"/>
      <c r="J1375" s="58"/>
      <c r="K1375" s="40"/>
      <c r="L1375" s="58"/>
      <c r="M1375" s="3"/>
      <c r="N1375" s="3"/>
    </row>
    <row r="1376" spans="2:14" x14ac:dyDescent="0.25">
      <c r="B1376" s="1"/>
      <c r="C1376" s="4"/>
      <c r="D1376" s="3"/>
      <c r="E1376" s="40"/>
      <c r="F1376" s="125"/>
      <c r="G1376" s="40"/>
      <c r="H1376" s="58"/>
      <c r="I1376" s="58"/>
      <c r="J1376" s="58"/>
      <c r="K1376" s="40"/>
      <c r="L1376" s="58"/>
      <c r="M1376" s="3"/>
      <c r="N1376" s="3"/>
    </row>
    <row r="1377" spans="2:14" x14ac:dyDescent="0.25">
      <c r="B1377" s="1"/>
      <c r="C1377" s="4"/>
      <c r="D1377" s="3"/>
      <c r="E1377" s="40"/>
      <c r="F1377" s="125"/>
      <c r="G1377" s="40"/>
      <c r="H1377" s="58"/>
      <c r="I1377" s="58"/>
      <c r="J1377" s="58"/>
      <c r="K1377" s="40"/>
      <c r="L1377" s="58"/>
      <c r="M1377" s="3"/>
      <c r="N1377" s="3"/>
    </row>
    <row r="1378" spans="2:14" x14ac:dyDescent="0.25">
      <c r="B1378" s="1"/>
      <c r="C1378" s="4"/>
      <c r="D1378" s="3"/>
      <c r="E1378" s="40"/>
      <c r="F1378" s="125"/>
      <c r="G1378" s="40"/>
      <c r="H1378" s="58"/>
      <c r="I1378" s="58"/>
      <c r="J1378" s="58"/>
      <c r="K1378" s="40"/>
      <c r="L1378" s="58"/>
      <c r="M1378" s="3"/>
      <c r="N1378" s="3"/>
    </row>
    <row r="1379" spans="2:14" x14ac:dyDescent="0.25">
      <c r="B1379" s="1"/>
      <c r="C1379" s="4"/>
      <c r="D1379" s="3"/>
      <c r="E1379" s="40"/>
      <c r="F1379" s="125"/>
      <c r="G1379" s="40"/>
      <c r="H1379" s="58"/>
      <c r="I1379" s="58"/>
      <c r="J1379" s="58"/>
      <c r="K1379" s="40"/>
      <c r="L1379" s="58"/>
      <c r="M1379" s="3"/>
      <c r="N1379" s="3"/>
    </row>
    <row r="1380" spans="2:14" x14ac:dyDescent="0.25">
      <c r="B1380" s="1"/>
      <c r="C1380" s="4"/>
      <c r="D1380" s="3"/>
      <c r="E1380" s="40"/>
      <c r="F1380" s="125"/>
      <c r="G1380" s="40"/>
      <c r="H1380" s="58"/>
      <c r="I1380" s="58"/>
      <c r="J1380" s="58"/>
      <c r="K1380" s="40"/>
      <c r="L1380" s="58"/>
      <c r="M1380" s="3"/>
      <c r="N1380" s="3"/>
    </row>
    <row r="1381" spans="2:14" x14ac:dyDescent="0.25">
      <c r="B1381" s="1"/>
      <c r="C1381" s="4"/>
      <c r="D1381" s="3"/>
      <c r="E1381" s="40"/>
      <c r="F1381" s="125"/>
      <c r="G1381" s="40"/>
      <c r="H1381" s="58"/>
      <c r="I1381" s="58"/>
      <c r="J1381" s="58"/>
      <c r="K1381" s="40"/>
      <c r="L1381" s="58"/>
      <c r="M1381" s="3"/>
      <c r="N1381" s="3"/>
    </row>
    <row r="1382" spans="2:14" x14ac:dyDescent="0.25">
      <c r="B1382" s="1"/>
      <c r="C1382" s="4"/>
      <c r="D1382" s="3"/>
      <c r="E1382" s="40"/>
      <c r="F1382" s="125"/>
      <c r="G1382" s="40"/>
      <c r="H1382" s="58"/>
      <c r="I1382" s="58"/>
      <c r="J1382" s="58"/>
      <c r="K1382" s="40"/>
      <c r="L1382" s="58"/>
      <c r="M1382" s="3"/>
      <c r="N1382" s="3"/>
    </row>
    <row r="1383" spans="2:14" x14ac:dyDescent="0.25">
      <c r="B1383" s="1"/>
      <c r="C1383" s="4"/>
      <c r="D1383" s="3"/>
      <c r="E1383" s="40"/>
      <c r="F1383" s="125"/>
      <c r="G1383" s="40"/>
      <c r="H1383" s="58"/>
      <c r="I1383" s="58"/>
      <c r="J1383" s="58"/>
      <c r="K1383" s="40"/>
      <c r="L1383" s="58"/>
      <c r="M1383" s="3"/>
      <c r="N1383" s="3"/>
    </row>
    <row r="1384" spans="2:14" x14ac:dyDescent="0.25">
      <c r="B1384" s="1"/>
      <c r="C1384" s="4"/>
      <c r="D1384" s="3"/>
      <c r="E1384" s="40"/>
      <c r="F1384" s="125"/>
      <c r="G1384" s="40"/>
      <c r="H1384" s="58"/>
      <c r="I1384" s="58"/>
      <c r="J1384" s="58"/>
      <c r="K1384" s="40"/>
      <c r="L1384" s="58"/>
      <c r="M1384" s="3"/>
      <c r="N1384" s="3"/>
    </row>
    <row r="1385" spans="2:14" x14ac:dyDescent="0.25">
      <c r="B1385" s="1"/>
      <c r="C1385" s="4"/>
      <c r="D1385" s="3"/>
      <c r="E1385" s="40"/>
      <c r="F1385" s="125"/>
      <c r="G1385" s="40"/>
      <c r="H1385" s="58"/>
      <c r="I1385" s="58"/>
      <c r="J1385" s="58"/>
      <c r="K1385" s="40"/>
      <c r="L1385" s="58"/>
      <c r="M1385" s="3"/>
      <c r="N1385" s="3"/>
    </row>
    <row r="1386" spans="2:14" x14ac:dyDescent="0.25">
      <c r="B1386" s="1"/>
      <c r="C1386" s="4"/>
      <c r="D1386" s="3"/>
      <c r="E1386" s="40"/>
      <c r="F1386" s="125"/>
      <c r="G1386" s="40"/>
      <c r="H1386" s="58"/>
      <c r="I1386" s="58"/>
      <c r="J1386" s="58"/>
      <c r="K1386" s="40"/>
      <c r="L1386" s="58"/>
      <c r="M1386" s="3"/>
      <c r="N1386" s="3"/>
    </row>
    <row r="1387" spans="2:14" x14ac:dyDescent="0.25">
      <c r="B1387" s="1"/>
      <c r="C1387" s="4"/>
      <c r="D1387" s="3"/>
      <c r="E1387" s="40"/>
      <c r="F1387" s="125"/>
      <c r="G1387" s="40"/>
      <c r="H1387" s="58"/>
      <c r="I1387" s="58"/>
      <c r="J1387" s="58"/>
      <c r="K1387" s="40"/>
      <c r="L1387" s="58"/>
      <c r="M1387" s="3"/>
      <c r="N1387" s="3"/>
    </row>
    <row r="1388" spans="2:14" x14ac:dyDescent="0.25">
      <c r="B1388" s="1"/>
      <c r="C1388" s="4"/>
      <c r="D1388" s="3"/>
      <c r="E1388" s="40"/>
      <c r="F1388" s="125"/>
      <c r="G1388" s="40"/>
      <c r="H1388" s="58"/>
      <c r="I1388" s="58"/>
      <c r="J1388" s="58"/>
      <c r="K1388" s="40"/>
      <c r="L1388" s="58"/>
      <c r="M1388" s="3"/>
      <c r="N1388" s="3"/>
    </row>
    <row r="1389" spans="2:14" x14ac:dyDescent="0.25">
      <c r="B1389" s="1"/>
      <c r="C1389" s="4"/>
      <c r="D1389" s="3"/>
      <c r="E1389" s="40"/>
      <c r="F1389" s="125"/>
      <c r="G1389" s="40"/>
      <c r="H1389" s="58"/>
      <c r="I1389" s="58"/>
      <c r="J1389" s="58"/>
      <c r="K1389" s="40"/>
      <c r="L1389" s="58"/>
      <c r="M1389" s="3"/>
      <c r="N1389" s="3"/>
    </row>
    <row r="1390" spans="2:14" x14ac:dyDescent="0.25">
      <c r="B1390" s="1"/>
      <c r="C1390" s="4"/>
      <c r="D1390" s="3"/>
      <c r="E1390" s="40"/>
      <c r="F1390" s="125"/>
      <c r="G1390" s="40"/>
      <c r="H1390" s="58"/>
      <c r="I1390" s="58"/>
      <c r="J1390" s="58"/>
      <c r="K1390" s="40"/>
      <c r="L1390" s="58"/>
      <c r="M1390" s="3"/>
      <c r="N1390" s="3"/>
    </row>
    <row r="1391" spans="2:14" x14ac:dyDescent="0.25">
      <c r="B1391" s="1"/>
      <c r="C1391" s="4"/>
      <c r="D1391" s="3"/>
      <c r="E1391" s="40"/>
      <c r="F1391" s="125"/>
      <c r="G1391" s="40"/>
      <c r="H1391" s="58"/>
      <c r="I1391" s="58"/>
      <c r="J1391" s="58"/>
      <c r="K1391" s="40"/>
      <c r="L1391" s="58"/>
      <c r="M1391" s="3"/>
      <c r="N1391" s="3"/>
    </row>
    <row r="1392" spans="2:14" x14ac:dyDescent="0.25">
      <c r="B1392" s="1"/>
      <c r="C1392" s="4"/>
      <c r="D1392" s="3"/>
      <c r="E1392" s="40"/>
      <c r="F1392" s="125"/>
      <c r="G1392" s="40"/>
      <c r="H1392" s="58"/>
      <c r="I1392" s="58"/>
      <c r="J1392" s="58"/>
      <c r="K1392" s="40"/>
      <c r="L1392" s="58"/>
      <c r="M1392" s="3"/>
      <c r="N1392" s="3"/>
    </row>
    <row r="1393" spans="2:14" x14ac:dyDescent="0.25">
      <c r="B1393" s="1"/>
      <c r="C1393" s="4"/>
      <c r="D1393" s="3"/>
      <c r="E1393" s="40"/>
      <c r="F1393" s="125"/>
      <c r="G1393" s="40"/>
      <c r="H1393" s="58"/>
      <c r="I1393" s="58"/>
      <c r="J1393" s="58"/>
      <c r="K1393" s="40"/>
      <c r="L1393" s="58"/>
      <c r="M1393" s="3"/>
      <c r="N1393" s="3"/>
    </row>
    <row r="1394" spans="2:14" x14ac:dyDescent="0.25">
      <c r="B1394" s="1"/>
      <c r="C1394" s="4"/>
      <c r="D1394" s="3"/>
      <c r="E1394" s="40"/>
      <c r="F1394" s="125"/>
      <c r="G1394" s="40"/>
      <c r="H1394" s="58"/>
      <c r="I1394" s="58"/>
      <c r="J1394" s="58"/>
      <c r="K1394" s="40"/>
      <c r="L1394" s="58"/>
      <c r="M1394" s="3"/>
      <c r="N1394" s="3"/>
    </row>
    <row r="1395" spans="2:14" x14ac:dyDescent="0.25">
      <c r="B1395" s="1"/>
      <c r="C1395" s="4"/>
      <c r="D1395" s="3"/>
      <c r="E1395" s="40"/>
      <c r="F1395" s="125"/>
      <c r="G1395" s="40"/>
      <c r="H1395" s="58"/>
      <c r="I1395" s="58"/>
      <c r="J1395" s="58"/>
      <c r="K1395" s="40"/>
      <c r="L1395" s="58"/>
      <c r="M1395" s="3"/>
      <c r="N1395" s="3"/>
    </row>
    <row r="1396" spans="2:14" x14ac:dyDescent="0.25">
      <c r="B1396" s="1"/>
      <c r="C1396" s="4"/>
      <c r="D1396" s="3"/>
      <c r="E1396" s="40"/>
      <c r="F1396" s="125"/>
      <c r="G1396" s="40"/>
      <c r="H1396" s="58"/>
      <c r="I1396" s="58"/>
      <c r="J1396" s="58"/>
      <c r="K1396" s="40"/>
      <c r="L1396" s="58"/>
      <c r="M1396" s="3"/>
      <c r="N1396" s="3"/>
    </row>
    <row r="1397" spans="2:14" x14ac:dyDescent="0.25">
      <c r="B1397" s="1"/>
      <c r="C1397" s="4"/>
      <c r="D1397" s="3"/>
      <c r="E1397" s="40"/>
      <c r="F1397" s="125"/>
      <c r="G1397" s="40"/>
      <c r="H1397" s="58"/>
      <c r="I1397" s="58"/>
      <c r="J1397" s="58"/>
      <c r="K1397" s="40"/>
      <c r="L1397" s="58"/>
      <c r="M1397" s="3"/>
      <c r="N1397" s="3"/>
    </row>
    <row r="1398" spans="2:14" x14ac:dyDescent="0.25">
      <c r="B1398" s="1"/>
      <c r="C1398" s="4"/>
      <c r="D1398" s="3"/>
      <c r="E1398" s="40"/>
      <c r="F1398" s="125"/>
      <c r="G1398" s="40"/>
      <c r="H1398" s="58"/>
      <c r="I1398" s="58"/>
      <c r="J1398" s="58"/>
      <c r="K1398" s="40"/>
      <c r="L1398" s="58"/>
      <c r="M1398" s="3"/>
      <c r="N1398" s="3"/>
    </row>
    <row r="1399" spans="2:14" x14ac:dyDescent="0.25">
      <c r="B1399" s="1"/>
      <c r="C1399" s="4"/>
      <c r="D1399" s="3"/>
      <c r="E1399" s="40"/>
      <c r="F1399" s="125"/>
      <c r="G1399" s="40"/>
      <c r="H1399" s="58"/>
      <c r="I1399" s="58"/>
      <c r="J1399" s="58"/>
      <c r="K1399" s="40"/>
      <c r="L1399" s="58"/>
      <c r="M1399" s="3"/>
      <c r="N1399" s="3"/>
    </row>
    <row r="1400" spans="2:14" x14ac:dyDescent="0.25">
      <c r="B1400" s="1"/>
      <c r="C1400" s="4"/>
      <c r="D1400" s="3"/>
      <c r="E1400" s="40"/>
      <c r="F1400" s="125"/>
      <c r="G1400" s="40"/>
      <c r="H1400" s="58"/>
      <c r="I1400" s="58"/>
      <c r="J1400" s="58"/>
      <c r="K1400" s="40"/>
      <c r="L1400" s="58"/>
      <c r="M1400" s="3"/>
      <c r="N1400" s="3"/>
    </row>
    <row r="1401" spans="2:14" x14ac:dyDescent="0.25">
      <c r="B1401" s="1"/>
      <c r="C1401" s="4"/>
      <c r="D1401" s="3"/>
      <c r="E1401" s="40"/>
      <c r="F1401" s="125"/>
      <c r="G1401" s="40"/>
      <c r="H1401" s="58"/>
      <c r="I1401" s="58"/>
      <c r="J1401" s="58"/>
      <c r="K1401" s="40"/>
      <c r="L1401" s="58"/>
      <c r="M1401" s="3"/>
      <c r="N1401" s="3"/>
    </row>
    <row r="1402" spans="2:14" x14ac:dyDescent="0.25">
      <c r="B1402" s="1"/>
      <c r="C1402" s="4"/>
      <c r="D1402" s="3"/>
      <c r="E1402" s="40"/>
      <c r="F1402" s="125"/>
      <c r="G1402" s="40"/>
      <c r="H1402" s="58"/>
      <c r="I1402" s="58"/>
      <c r="J1402" s="58"/>
      <c r="K1402" s="40"/>
      <c r="L1402" s="58"/>
      <c r="M1402" s="3"/>
      <c r="N1402" s="3"/>
    </row>
    <row r="1403" spans="2:14" x14ac:dyDescent="0.25">
      <c r="B1403" s="1"/>
      <c r="C1403" s="4"/>
      <c r="D1403" s="3"/>
      <c r="E1403" s="40"/>
      <c r="F1403" s="125"/>
      <c r="G1403" s="40"/>
      <c r="H1403" s="58"/>
      <c r="I1403" s="58"/>
      <c r="J1403" s="58"/>
      <c r="K1403" s="40"/>
      <c r="L1403" s="58"/>
      <c r="M1403" s="3"/>
      <c r="N1403" s="3"/>
    </row>
    <row r="1404" spans="2:14" x14ac:dyDescent="0.25">
      <c r="B1404" s="1"/>
      <c r="C1404" s="4"/>
      <c r="D1404" s="3"/>
      <c r="E1404" s="40"/>
      <c r="F1404" s="125"/>
      <c r="G1404" s="40"/>
      <c r="H1404" s="58"/>
      <c r="I1404" s="58"/>
      <c r="J1404" s="58"/>
      <c r="K1404" s="40"/>
      <c r="L1404" s="58"/>
      <c r="M1404" s="3"/>
      <c r="N1404" s="3"/>
    </row>
    <row r="1405" spans="2:14" x14ac:dyDescent="0.25">
      <c r="B1405" s="1"/>
      <c r="C1405" s="4"/>
      <c r="D1405" s="3"/>
      <c r="E1405" s="40"/>
      <c r="F1405" s="125"/>
      <c r="G1405" s="40"/>
      <c r="H1405" s="58"/>
      <c r="I1405" s="58"/>
      <c r="J1405" s="58"/>
      <c r="K1405" s="40"/>
      <c r="L1405" s="58"/>
      <c r="M1405" s="3"/>
      <c r="N1405" s="3"/>
    </row>
    <row r="1406" spans="2:14" x14ac:dyDescent="0.25">
      <c r="B1406" s="1"/>
      <c r="C1406" s="4"/>
      <c r="D1406" s="3"/>
      <c r="E1406" s="40"/>
      <c r="F1406" s="125"/>
      <c r="G1406" s="40"/>
      <c r="H1406" s="58"/>
      <c r="I1406" s="58"/>
      <c r="J1406" s="58"/>
      <c r="K1406" s="40"/>
      <c r="L1406" s="58"/>
      <c r="M1406" s="3"/>
      <c r="N1406" s="3"/>
    </row>
    <row r="1407" spans="2:14" x14ac:dyDescent="0.25">
      <c r="B1407" s="1"/>
      <c r="C1407" s="4"/>
      <c r="D1407" s="3"/>
      <c r="E1407" s="40"/>
      <c r="F1407" s="125"/>
      <c r="G1407" s="40"/>
      <c r="H1407" s="58"/>
      <c r="I1407" s="58"/>
      <c r="J1407" s="58"/>
      <c r="K1407" s="40"/>
      <c r="L1407" s="58"/>
      <c r="M1407" s="3"/>
      <c r="N1407" s="3"/>
    </row>
    <row r="1408" spans="2:14" x14ac:dyDescent="0.25">
      <c r="B1408" s="1"/>
      <c r="C1408" s="4"/>
      <c r="D1408" s="3"/>
      <c r="E1408" s="40"/>
      <c r="F1408" s="125"/>
      <c r="G1408" s="40"/>
      <c r="H1408" s="58"/>
      <c r="I1408" s="58"/>
      <c r="J1408" s="58"/>
      <c r="K1408" s="40"/>
      <c r="L1408" s="58"/>
      <c r="M1408" s="3"/>
      <c r="N1408" s="3"/>
    </row>
    <row r="1409" spans="2:14" x14ac:dyDescent="0.25">
      <c r="B1409" s="1"/>
      <c r="C1409" s="4"/>
      <c r="D1409" s="3"/>
      <c r="E1409" s="40"/>
      <c r="F1409" s="125"/>
      <c r="G1409" s="40"/>
      <c r="H1409" s="58"/>
      <c r="I1409" s="58"/>
      <c r="J1409" s="58"/>
      <c r="K1409" s="40"/>
      <c r="L1409" s="58"/>
      <c r="M1409" s="3"/>
      <c r="N1409" s="3"/>
    </row>
    <row r="1410" spans="2:14" x14ac:dyDescent="0.25">
      <c r="B1410" s="1"/>
      <c r="C1410" s="4"/>
      <c r="D1410" s="3"/>
      <c r="E1410" s="40"/>
      <c r="F1410" s="125"/>
      <c r="G1410" s="40"/>
      <c r="H1410" s="58"/>
      <c r="I1410" s="58"/>
      <c r="J1410" s="58"/>
      <c r="K1410" s="40"/>
      <c r="L1410" s="58"/>
      <c r="M1410" s="3"/>
      <c r="N1410" s="3"/>
    </row>
    <row r="1411" spans="2:14" x14ac:dyDescent="0.25">
      <c r="B1411" s="1"/>
      <c r="C1411" s="4"/>
      <c r="D1411" s="3"/>
      <c r="E1411" s="40"/>
      <c r="F1411" s="125"/>
      <c r="G1411" s="40"/>
      <c r="H1411" s="58"/>
      <c r="I1411" s="58"/>
      <c r="J1411" s="58"/>
      <c r="K1411" s="40"/>
      <c r="L1411" s="58"/>
      <c r="M1411" s="3"/>
      <c r="N1411" s="3"/>
    </row>
    <row r="1412" spans="2:14" x14ac:dyDescent="0.25">
      <c r="B1412" s="1"/>
      <c r="C1412" s="4"/>
      <c r="D1412" s="3"/>
      <c r="E1412" s="40"/>
      <c r="F1412" s="125"/>
      <c r="G1412" s="40"/>
      <c r="H1412" s="58"/>
      <c r="I1412" s="58"/>
      <c r="J1412" s="58"/>
      <c r="K1412" s="40"/>
      <c r="L1412" s="58"/>
      <c r="M1412" s="3"/>
      <c r="N1412" s="3"/>
    </row>
    <row r="1413" spans="2:14" x14ac:dyDescent="0.25">
      <c r="B1413" s="1"/>
      <c r="C1413" s="4"/>
      <c r="D1413" s="3"/>
      <c r="E1413" s="40"/>
      <c r="F1413" s="125"/>
      <c r="G1413" s="40"/>
      <c r="H1413" s="58"/>
      <c r="I1413" s="58"/>
      <c r="J1413" s="58"/>
      <c r="K1413" s="40"/>
      <c r="L1413" s="58"/>
      <c r="M1413" s="3"/>
      <c r="N1413" s="3"/>
    </row>
    <row r="1414" spans="2:14" x14ac:dyDescent="0.25">
      <c r="B1414" s="1"/>
      <c r="C1414" s="4"/>
      <c r="D1414" s="3"/>
      <c r="E1414" s="40"/>
      <c r="F1414" s="125"/>
      <c r="G1414" s="40"/>
      <c r="H1414" s="58"/>
      <c r="I1414" s="58"/>
      <c r="J1414" s="58"/>
      <c r="K1414" s="40"/>
      <c r="L1414" s="58"/>
      <c r="M1414" s="3"/>
      <c r="N1414" s="3"/>
    </row>
    <row r="1415" spans="2:14" x14ac:dyDescent="0.25">
      <c r="B1415" s="1"/>
      <c r="C1415" s="4"/>
      <c r="D1415" s="3"/>
      <c r="E1415" s="40"/>
      <c r="F1415" s="125"/>
      <c r="G1415" s="40"/>
      <c r="H1415" s="58"/>
      <c r="I1415" s="58"/>
      <c r="J1415" s="58"/>
      <c r="K1415" s="40"/>
      <c r="L1415" s="58"/>
      <c r="M1415" s="3"/>
      <c r="N1415" s="3"/>
    </row>
    <row r="1416" spans="2:14" x14ac:dyDescent="0.25">
      <c r="B1416" s="1"/>
      <c r="C1416" s="4"/>
      <c r="D1416" s="3"/>
      <c r="E1416" s="40"/>
      <c r="F1416" s="125"/>
      <c r="G1416" s="40"/>
      <c r="H1416" s="58"/>
      <c r="I1416" s="58"/>
      <c r="J1416" s="58"/>
      <c r="K1416" s="40"/>
      <c r="L1416" s="58"/>
      <c r="M1416" s="3"/>
      <c r="N1416" s="3"/>
    </row>
    <row r="1417" spans="2:14" x14ac:dyDescent="0.25">
      <c r="B1417" s="1"/>
      <c r="C1417" s="4"/>
      <c r="D1417" s="3"/>
      <c r="E1417" s="40"/>
      <c r="F1417" s="125"/>
      <c r="G1417" s="40"/>
      <c r="H1417" s="58"/>
      <c r="I1417" s="58"/>
      <c r="J1417" s="58"/>
      <c r="K1417" s="40"/>
      <c r="L1417" s="58"/>
      <c r="M1417" s="3"/>
      <c r="N1417" s="3"/>
    </row>
    <row r="1418" spans="2:14" x14ac:dyDescent="0.25">
      <c r="B1418" s="1"/>
      <c r="C1418" s="4"/>
      <c r="D1418" s="3"/>
      <c r="E1418" s="40"/>
      <c r="F1418" s="125"/>
      <c r="G1418" s="40"/>
      <c r="H1418" s="58"/>
      <c r="I1418" s="58"/>
      <c r="J1418" s="58"/>
      <c r="K1418" s="40"/>
      <c r="L1418" s="58"/>
      <c r="M1418" s="3"/>
      <c r="N1418" s="3"/>
    </row>
    <row r="1419" spans="2:14" x14ac:dyDescent="0.25">
      <c r="B1419" s="1"/>
      <c r="C1419" s="4"/>
      <c r="D1419" s="3"/>
      <c r="E1419" s="40"/>
      <c r="F1419" s="125"/>
      <c r="G1419" s="40"/>
      <c r="H1419" s="58"/>
      <c r="I1419" s="58"/>
      <c r="J1419" s="58"/>
      <c r="K1419" s="40"/>
      <c r="L1419" s="58"/>
      <c r="M1419" s="3"/>
      <c r="N1419" s="3"/>
    </row>
    <row r="1420" spans="2:14" x14ac:dyDescent="0.25">
      <c r="B1420" s="1"/>
      <c r="C1420" s="4"/>
      <c r="D1420" s="3"/>
      <c r="E1420" s="40"/>
      <c r="F1420" s="125"/>
      <c r="G1420" s="40"/>
      <c r="H1420" s="58"/>
      <c r="I1420" s="58"/>
      <c r="J1420" s="58"/>
      <c r="K1420" s="40"/>
      <c r="L1420" s="58"/>
      <c r="M1420" s="3"/>
      <c r="N1420" s="3"/>
    </row>
    <row r="1421" spans="2:14" x14ac:dyDescent="0.25">
      <c r="B1421" s="1"/>
      <c r="C1421" s="4"/>
      <c r="D1421" s="3"/>
      <c r="E1421" s="40"/>
      <c r="F1421" s="125"/>
      <c r="G1421" s="40"/>
      <c r="H1421" s="58"/>
      <c r="I1421" s="58"/>
      <c r="J1421" s="58"/>
      <c r="K1421" s="40"/>
      <c r="L1421" s="58"/>
      <c r="M1421" s="3"/>
      <c r="N1421" s="3"/>
    </row>
    <row r="1422" spans="2:14" x14ac:dyDescent="0.25">
      <c r="B1422" s="1"/>
      <c r="C1422" s="4"/>
      <c r="D1422" s="3"/>
      <c r="E1422" s="40"/>
      <c r="F1422" s="125"/>
      <c r="G1422" s="40"/>
      <c r="H1422" s="58"/>
      <c r="I1422" s="58"/>
      <c r="J1422" s="58"/>
      <c r="K1422" s="40"/>
      <c r="L1422" s="58"/>
      <c r="M1422" s="3"/>
      <c r="N1422" s="3"/>
    </row>
    <row r="1423" spans="2:14" x14ac:dyDescent="0.25">
      <c r="B1423" s="1"/>
      <c r="C1423" s="4"/>
      <c r="D1423" s="3"/>
      <c r="E1423" s="40"/>
      <c r="F1423" s="125"/>
      <c r="G1423" s="40"/>
      <c r="H1423" s="58"/>
      <c r="I1423" s="58"/>
      <c r="J1423" s="58"/>
      <c r="K1423" s="40"/>
      <c r="L1423" s="58"/>
      <c r="M1423" s="3"/>
      <c r="N1423" s="3"/>
    </row>
    <row r="1424" spans="2:14" x14ac:dyDescent="0.25">
      <c r="B1424" s="1"/>
      <c r="C1424" s="4"/>
      <c r="D1424" s="3"/>
      <c r="E1424" s="40"/>
      <c r="F1424" s="125"/>
      <c r="G1424" s="40"/>
      <c r="H1424" s="58"/>
      <c r="I1424" s="58"/>
      <c r="J1424" s="58"/>
      <c r="K1424" s="40"/>
      <c r="L1424" s="58"/>
      <c r="M1424" s="3"/>
      <c r="N1424" s="3"/>
    </row>
    <row r="1425" spans="2:14" x14ac:dyDescent="0.25">
      <c r="B1425" s="1"/>
      <c r="C1425" s="4"/>
      <c r="D1425" s="3"/>
      <c r="E1425" s="40"/>
      <c r="F1425" s="125"/>
      <c r="G1425" s="40"/>
      <c r="H1425" s="58"/>
      <c r="I1425" s="58"/>
      <c r="J1425" s="58"/>
      <c r="K1425" s="40"/>
      <c r="L1425" s="58"/>
      <c r="M1425" s="3"/>
      <c r="N1425" s="3"/>
    </row>
    <row r="1426" spans="2:14" x14ac:dyDescent="0.25">
      <c r="B1426" s="1"/>
      <c r="C1426" s="4"/>
      <c r="D1426" s="3"/>
      <c r="E1426" s="40"/>
      <c r="F1426" s="125"/>
      <c r="G1426" s="40"/>
      <c r="H1426" s="58"/>
      <c r="I1426" s="58"/>
      <c r="J1426" s="58"/>
      <c r="K1426" s="40"/>
      <c r="L1426" s="58"/>
      <c r="M1426" s="3"/>
      <c r="N1426" s="3"/>
    </row>
    <row r="1427" spans="2:14" x14ac:dyDescent="0.25">
      <c r="B1427" s="1"/>
      <c r="C1427" s="4"/>
      <c r="D1427" s="3"/>
      <c r="E1427" s="40"/>
      <c r="F1427" s="125"/>
      <c r="G1427" s="40"/>
      <c r="H1427" s="58"/>
      <c r="I1427" s="58"/>
      <c r="J1427" s="58"/>
      <c r="K1427" s="40"/>
      <c r="L1427" s="58"/>
      <c r="M1427" s="3"/>
      <c r="N1427" s="3"/>
    </row>
    <row r="1428" spans="2:14" x14ac:dyDescent="0.25">
      <c r="B1428" s="1"/>
      <c r="C1428" s="4"/>
      <c r="D1428" s="3"/>
      <c r="E1428" s="40"/>
      <c r="F1428" s="125"/>
      <c r="G1428" s="40"/>
      <c r="H1428" s="58"/>
      <c r="I1428" s="58"/>
      <c r="J1428" s="58"/>
      <c r="K1428" s="40"/>
      <c r="L1428" s="58"/>
      <c r="M1428" s="3"/>
      <c r="N1428" s="3"/>
    </row>
    <row r="1429" spans="2:14" x14ac:dyDescent="0.25">
      <c r="B1429" s="1"/>
      <c r="C1429" s="4"/>
      <c r="D1429" s="3"/>
      <c r="E1429" s="40"/>
      <c r="F1429" s="125"/>
      <c r="G1429" s="40"/>
      <c r="H1429" s="58"/>
      <c r="I1429" s="58"/>
      <c r="J1429" s="58"/>
      <c r="K1429" s="40"/>
      <c r="L1429" s="58"/>
      <c r="M1429" s="3"/>
      <c r="N1429" s="3"/>
    </row>
    <row r="1430" spans="2:14" x14ac:dyDescent="0.25">
      <c r="B1430" s="1"/>
      <c r="C1430" s="4"/>
      <c r="D1430" s="3"/>
      <c r="E1430" s="40"/>
      <c r="F1430" s="125"/>
      <c r="G1430" s="40"/>
      <c r="H1430" s="58"/>
      <c r="I1430" s="58"/>
      <c r="J1430" s="58"/>
      <c r="K1430" s="40"/>
      <c r="L1430" s="58"/>
      <c r="M1430" s="3"/>
      <c r="N1430" s="3"/>
    </row>
    <row r="1431" spans="2:14" x14ac:dyDescent="0.25">
      <c r="B1431" s="1"/>
      <c r="C1431" s="4"/>
      <c r="D1431" s="3"/>
      <c r="E1431" s="40"/>
      <c r="F1431" s="125"/>
      <c r="G1431" s="40"/>
      <c r="H1431" s="58"/>
      <c r="I1431" s="58"/>
      <c r="J1431" s="58"/>
      <c r="K1431" s="40"/>
      <c r="L1431" s="58"/>
      <c r="M1431" s="3"/>
      <c r="N1431" s="3"/>
    </row>
    <row r="1432" spans="2:14" x14ac:dyDescent="0.25">
      <c r="B1432" s="1"/>
      <c r="C1432" s="4"/>
      <c r="D1432" s="3"/>
      <c r="E1432" s="40"/>
      <c r="F1432" s="125"/>
      <c r="G1432" s="40"/>
      <c r="H1432" s="58"/>
      <c r="I1432" s="58"/>
      <c r="J1432" s="58"/>
      <c r="K1432" s="40"/>
      <c r="L1432" s="58"/>
      <c r="M1432" s="3"/>
      <c r="N1432" s="3"/>
    </row>
    <row r="1433" spans="2:14" x14ac:dyDescent="0.25">
      <c r="B1433" s="1"/>
      <c r="C1433" s="4"/>
      <c r="D1433" s="3"/>
      <c r="E1433" s="40"/>
      <c r="F1433" s="125"/>
      <c r="G1433" s="40"/>
      <c r="H1433" s="58"/>
      <c r="I1433" s="58"/>
      <c r="J1433" s="58"/>
      <c r="K1433" s="40"/>
      <c r="L1433" s="58"/>
      <c r="M1433" s="3"/>
      <c r="N1433" s="3"/>
    </row>
    <row r="1434" spans="2:14" x14ac:dyDescent="0.25">
      <c r="B1434" s="1"/>
      <c r="C1434" s="4"/>
      <c r="D1434" s="3"/>
      <c r="E1434" s="40"/>
      <c r="F1434" s="125"/>
      <c r="G1434" s="40"/>
      <c r="H1434" s="58"/>
      <c r="I1434" s="58"/>
      <c r="J1434" s="58"/>
      <c r="K1434" s="40"/>
      <c r="L1434" s="58"/>
      <c r="M1434" s="3"/>
      <c r="N1434" s="3"/>
    </row>
    <row r="1435" spans="2:14" x14ac:dyDescent="0.25">
      <c r="B1435" s="1"/>
      <c r="C1435" s="4"/>
      <c r="D1435" s="3"/>
      <c r="E1435" s="40"/>
      <c r="F1435" s="125"/>
      <c r="G1435" s="40"/>
      <c r="H1435" s="58"/>
      <c r="I1435" s="58"/>
      <c r="J1435" s="58"/>
      <c r="K1435" s="40"/>
      <c r="L1435" s="58"/>
      <c r="M1435" s="3"/>
      <c r="N1435" s="3"/>
    </row>
    <row r="1436" spans="2:14" x14ac:dyDescent="0.25">
      <c r="B1436" s="1"/>
      <c r="C1436" s="4"/>
      <c r="D1436" s="3"/>
      <c r="E1436" s="40"/>
      <c r="F1436" s="125"/>
      <c r="G1436" s="40"/>
      <c r="H1436" s="58"/>
      <c r="I1436" s="58"/>
      <c r="J1436" s="58"/>
      <c r="K1436" s="40"/>
      <c r="L1436" s="58"/>
      <c r="M1436" s="3"/>
      <c r="N1436" s="3"/>
    </row>
    <row r="1437" spans="2:14" x14ac:dyDescent="0.25">
      <c r="B1437" s="1"/>
      <c r="C1437" s="4"/>
      <c r="D1437" s="3"/>
      <c r="E1437" s="40"/>
      <c r="F1437" s="125"/>
      <c r="G1437" s="40"/>
      <c r="H1437" s="58"/>
      <c r="I1437" s="58"/>
      <c r="J1437" s="58"/>
      <c r="K1437" s="40"/>
      <c r="L1437" s="58"/>
      <c r="M1437" s="3"/>
      <c r="N1437" s="3"/>
    </row>
    <row r="1438" spans="2:14" x14ac:dyDescent="0.25">
      <c r="B1438" s="1"/>
      <c r="C1438" s="4"/>
      <c r="D1438" s="3"/>
      <c r="E1438" s="40"/>
      <c r="F1438" s="125"/>
      <c r="G1438" s="40"/>
      <c r="H1438" s="58"/>
      <c r="I1438" s="58"/>
      <c r="J1438" s="58"/>
      <c r="K1438" s="40"/>
      <c r="L1438" s="58"/>
      <c r="M1438" s="3"/>
      <c r="N1438" s="3"/>
    </row>
    <row r="1439" spans="2:14" x14ac:dyDescent="0.25">
      <c r="B1439" s="1"/>
      <c r="C1439" s="4"/>
      <c r="D1439" s="3"/>
      <c r="E1439" s="40"/>
      <c r="F1439" s="125"/>
      <c r="G1439" s="40"/>
      <c r="H1439" s="58"/>
      <c r="I1439" s="58"/>
      <c r="J1439" s="58"/>
      <c r="K1439" s="40"/>
      <c r="L1439" s="58"/>
      <c r="M1439" s="3"/>
      <c r="N1439" s="3"/>
    </row>
    <row r="1440" spans="2:14" x14ac:dyDescent="0.25">
      <c r="B1440" s="1"/>
      <c r="C1440" s="4"/>
      <c r="D1440" s="3"/>
      <c r="E1440" s="40"/>
      <c r="F1440" s="125"/>
      <c r="G1440" s="40"/>
      <c r="H1440" s="58"/>
      <c r="I1440" s="58"/>
      <c r="J1440" s="58"/>
      <c r="K1440" s="40"/>
      <c r="L1440" s="58"/>
      <c r="M1440" s="3"/>
      <c r="N1440" s="3"/>
    </row>
    <row r="1441" spans="2:14" x14ac:dyDescent="0.25">
      <c r="B1441" s="1"/>
      <c r="C1441" s="4"/>
      <c r="D1441" s="3"/>
      <c r="E1441" s="40"/>
      <c r="F1441" s="125"/>
      <c r="G1441" s="40"/>
      <c r="H1441" s="58"/>
      <c r="I1441" s="58"/>
      <c r="J1441" s="58"/>
      <c r="K1441" s="40"/>
      <c r="L1441" s="58"/>
      <c r="M1441" s="3"/>
      <c r="N1441" s="3"/>
    </row>
    <row r="1442" spans="2:14" x14ac:dyDescent="0.25">
      <c r="B1442" s="1"/>
      <c r="C1442" s="4"/>
      <c r="D1442" s="3"/>
      <c r="E1442" s="40"/>
      <c r="F1442" s="125"/>
      <c r="G1442" s="40"/>
      <c r="H1442" s="58"/>
      <c r="I1442" s="58"/>
      <c r="J1442" s="58"/>
      <c r="K1442" s="40"/>
      <c r="L1442" s="58"/>
      <c r="M1442" s="3"/>
      <c r="N1442" s="3"/>
    </row>
    <row r="1443" spans="2:14" x14ac:dyDescent="0.25">
      <c r="B1443" s="1"/>
      <c r="C1443" s="4"/>
      <c r="D1443" s="3"/>
      <c r="E1443" s="40"/>
      <c r="F1443" s="125"/>
      <c r="G1443" s="40"/>
      <c r="H1443" s="58"/>
      <c r="I1443" s="58"/>
      <c r="J1443" s="58"/>
      <c r="K1443" s="40"/>
      <c r="L1443" s="58"/>
      <c r="M1443" s="3"/>
      <c r="N1443" s="3"/>
    </row>
    <row r="1444" spans="2:14" x14ac:dyDescent="0.25">
      <c r="B1444" s="1"/>
      <c r="C1444" s="4"/>
      <c r="D1444" s="3"/>
      <c r="E1444" s="40"/>
      <c r="F1444" s="125"/>
      <c r="G1444" s="40"/>
      <c r="H1444" s="58"/>
      <c r="I1444" s="58"/>
      <c r="J1444" s="58"/>
      <c r="K1444" s="40"/>
      <c r="L1444" s="58"/>
      <c r="M1444" s="3"/>
      <c r="N1444" s="3"/>
    </row>
    <row r="1445" spans="2:14" x14ac:dyDescent="0.25">
      <c r="B1445" s="1"/>
      <c r="C1445" s="4"/>
      <c r="D1445" s="3"/>
      <c r="E1445" s="40"/>
      <c r="F1445" s="125"/>
      <c r="G1445" s="40"/>
      <c r="H1445" s="58"/>
      <c r="I1445" s="58"/>
      <c r="J1445" s="58"/>
      <c r="K1445" s="40"/>
      <c r="L1445" s="58"/>
      <c r="M1445" s="3"/>
      <c r="N1445" s="3"/>
    </row>
    <row r="1446" spans="2:14" x14ac:dyDescent="0.25">
      <c r="B1446" s="1"/>
      <c r="C1446" s="4"/>
      <c r="D1446" s="3"/>
      <c r="E1446" s="40"/>
      <c r="F1446" s="125"/>
      <c r="G1446" s="40"/>
      <c r="H1446" s="58"/>
      <c r="I1446" s="58"/>
      <c r="J1446" s="58"/>
      <c r="K1446" s="40"/>
      <c r="L1446" s="58"/>
      <c r="M1446" s="3"/>
      <c r="N1446" s="3"/>
    </row>
    <row r="1447" spans="2:14" x14ac:dyDescent="0.25">
      <c r="B1447" s="1"/>
      <c r="C1447" s="4"/>
      <c r="D1447" s="3"/>
      <c r="E1447" s="40"/>
      <c r="F1447" s="125"/>
      <c r="G1447" s="40"/>
      <c r="H1447" s="58"/>
      <c r="I1447" s="58"/>
      <c r="J1447" s="58"/>
      <c r="K1447" s="40"/>
      <c r="L1447" s="58"/>
      <c r="M1447" s="3"/>
      <c r="N1447" s="3"/>
    </row>
    <row r="1448" spans="2:14" x14ac:dyDescent="0.25">
      <c r="B1448" s="1"/>
      <c r="C1448" s="4"/>
      <c r="D1448" s="3"/>
      <c r="E1448" s="40"/>
      <c r="F1448" s="125"/>
      <c r="G1448" s="40"/>
      <c r="H1448" s="58"/>
      <c r="I1448" s="58"/>
      <c r="J1448" s="58"/>
      <c r="K1448" s="40"/>
      <c r="L1448" s="58"/>
      <c r="M1448" s="3"/>
      <c r="N1448" s="3"/>
    </row>
    <row r="1449" spans="2:14" x14ac:dyDescent="0.25">
      <c r="B1449" s="1"/>
      <c r="C1449" s="4"/>
      <c r="D1449" s="3"/>
      <c r="E1449" s="40"/>
      <c r="F1449" s="125"/>
      <c r="G1449" s="40"/>
      <c r="H1449" s="58"/>
      <c r="I1449" s="58"/>
      <c r="J1449" s="58"/>
      <c r="K1449" s="40"/>
      <c r="L1449" s="58"/>
      <c r="M1449" s="3"/>
      <c r="N1449" s="3"/>
    </row>
    <row r="1450" spans="2:14" x14ac:dyDescent="0.25">
      <c r="B1450" s="1"/>
      <c r="C1450" s="4"/>
      <c r="D1450" s="3"/>
      <c r="E1450" s="40"/>
      <c r="F1450" s="125"/>
      <c r="G1450" s="40"/>
      <c r="H1450" s="58"/>
      <c r="I1450" s="58"/>
      <c r="J1450" s="58"/>
      <c r="K1450" s="40"/>
      <c r="L1450" s="58"/>
      <c r="M1450" s="3"/>
      <c r="N1450" s="3"/>
    </row>
    <row r="1451" spans="2:14" x14ac:dyDescent="0.25">
      <c r="B1451" s="1"/>
      <c r="C1451" s="4"/>
      <c r="D1451" s="3"/>
      <c r="E1451" s="40"/>
      <c r="F1451" s="125"/>
      <c r="G1451" s="40"/>
      <c r="H1451" s="58"/>
      <c r="I1451" s="58"/>
      <c r="J1451" s="58"/>
      <c r="K1451" s="40"/>
      <c r="L1451" s="58"/>
      <c r="M1451" s="3"/>
      <c r="N1451" s="3"/>
    </row>
    <row r="1452" spans="2:14" x14ac:dyDescent="0.25">
      <c r="B1452" s="1"/>
      <c r="C1452" s="4"/>
      <c r="D1452" s="3"/>
      <c r="E1452" s="40"/>
      <c r="F1452" s="125"/>
      <c r="G1452" s="40"/>
      <c r="H1452" s="58"/>
      <c r="I1452" s="58"/>
      <c r="J1452" s="58"/>
      <c r="K1452" s="40"/>
      <c r="L1452" s="58"/>
      <c r="M1452" s="3"/>
      <c r="N1452" s="3"/>
    </row>
    <row r="1453" spans="2:14" x14ac:dyDescent="0.25">
      <c r="B1453" s="1"/>
      <c r="C1453" s="4"/>
      <c r="D1453" s="3"/>
      <c r="E1453" s="40"/>
      <c r="F1453" s="125"/>
      <c r="G1453" s="40"/>
      <c r="H1453" s="58"/>
      <c r="I1453" s="58"/>
      <c r="J1453" s="58"/>
      <c r="K1453" s="40"/>
      <c r="L1453" s="58"/>
      <c r="M1453" s="3"/>
      <c r="N1453" s="3"/>
    </row>
    <row r="1454" spans="2:14" x14ac:dyDescent="0.25">
      <c r="B1454" s="1"/>
      <c r="C1454" s="4"/>
      <c r="D1454" s="3"/>
      <c r="E1454" s="40"/>
      <c r="F1454" s="125"/>
      <c r="G1454" s="40"/>
      <c r="H1454" s="58"/>
      <c r="I1454" s="58"/>
      <c r="J1454" s="58"/>
      <c r="K1454" s="40"/>
      <c r="L1454" s="58"/>
      <c r="M1454" s="3"/>
      <c r="N1454" s="3"/>
    </row>
    <row r="1455" spans="2:14" x14ac:dyDescent="0.25">
      <c r="B1455" s="1"/>
      <c r="C1455" s="4"/>
      <c r="D1455" s="3"/>
      <c r="E1455" s="40"/>
      <c r="F1455" s="125"/>
      <c r="G1455" s="40"/>
      <c r="H1455" s="58"/>
      <c r="I1455" s="58"/>
      <c r="J1455" s="58"/>
      <c r="K1455" s="40"/>
      <c r="L1455" s="58"/>
      <c r="M1455" s="3"/>
      <c r="N1455" s="3"/>
    </row>
    <row r="1456" spans="2:14" x14ac:dyDescent="0.25">
      <c r="B1456" s="1"/>
      <c r="C1456" s="4"/>
      <c r="D1456" s="3"/>
      <c r="E1456" s="40"/>
      <c r="F1456" s="125"/>
      <c r="G1456" s="40"/>
      <c r="H1456" s="58"/>
      <c r="I1456" s="58"/>
      <c r="J1456" s="58"/>
      <c r="K1456" s="40"/>
      <c r="L1456" s="58"/>
      <c r="M1456" s="3"/>
      <c r="N1456" s="3"/>
    </row>
    <row r="1457" spans="2:14" x14ac:dyDescent="0.25">
      <c r="B1457" s="1"/>
      <c r="C1457" s="4"/>
      <c r="D1457" s="3"/>
      <c r="E1457" s="40"/>
      <c r="F1457" s="125"/>
      <c r="G1457" s="40"/>
      <c r="H1457" s="58"/>
      <c r="I1457" s="58"/>
      <c r="J1457" s="58"/>
      <c r="K1457" s="40"/>
      <c r="L1457" s="58"/>
      <c r="M1457" s="3"/>
      <c r="N1457" s="3"/>
    </row>
    <row r="1458" spans="2:14" x14ac:dyDescent="0.25">
      <c r="B1458" s="1"/>
      <c r="C1458" s="4"/>
      <c r="D1458" s="3"/>
      <c r="E1458" s="40"/>
      <c r="F1458" s="125"/>
      <c r="G1458" s="40"/>
      <c r="H1458" s="58"/>
      <c r="I1458" s="58"/>
      <c r="J1458" s="58"/>
      <c r="K1458" s="40"/>
      <c r="L1458" s="58"/>
      <c r="M1458" s="3"/>
      <c r="N1458" s="3"/>
    </row>
    <row r="1459" spans="2:14" x14ac:dyDescent="0.25">
      <c r="B1459" s="1"/>
      <c r="C1459" s="4"/>
      <c r="D1459" s="3"/>
      <c r="E1459" s="40"/>
      <c r="F1459" s="125"/>
      <c r="G1459" s="40"/>
      <c r="H1459" s="58"/>
      <c r="I1459" s="58"/>
      <c r="J1459" s="58"/>
      <c r="K1459" s="40"/>
      <c r="L1459" s="58"/>
      <c r="M1459" s="3"/>
      <c r="N1459" s="3"/>
    </row>
    <row r="1460" spans="2:14" x14ac:dyDescent="0.25">
      <c r="B1460" s="1"/>
      <c r="C1460" s="4"/>
      <c r="D1460" s="3"/>
      <c r="E1460" s="40"/>
      <c r="F1460" s="125"/>
      <c r="G1460" s="40"/>
      <c r="H1460" s="58"/>
      <c r="I1460" s="58"/>
      <c r="J1460" s="58"/>
      <c r="K1460" s="40"/>
      <c r="L1460" s="58"/>
      <c r="M1460" s="3"/>
      <c r="N1460" s="3"/>
    </row>
    <row r="1461" spans="2:14" x14ac:dyDescent="0.25">
      <c r="B1461" s="1"/>
      <c r="C1461" s="4"/>
      <c r="D1461" s="3"/>
      <c r="E1461" s="40"/>
      <c r="F1461" s="125"/>
      <c r="G1461" s="40"/>
      <c r="H1461" s="58"/>
      <c r="I1461" s="58"/>
      <c r="J1461" s="58"/>
      <c r="K1461" s="40"/>
      <c r="L1461" s="58"/>
      <c r="M1461" s="3"/>
      <c r="N1461" s="3"/>
    </row>
    <row r="1462" spans="2:14" x14ac:dyDescent="0.25">
      <c r="B1462" s="1"/>
      <c r="C1462" s="4"/>
      <c r="D1462" s="3"/>
      <c r="E1462" s="40"/>
      <c r="F1462" s="125"/>
      <c r="G1462" s="40"/>
      <c r="H1462" s="58"/>
      <c r="I1462" s="58"/>
      <c r="J1462" s="58"/>
      <c r="K1462" s="40"/>
      <c r="L1462" s="58"/>
      <c r="M1462" s="3"/>
      <c r="N1462" s="3"/>
    </row>
    <row r="1463" spans="2:14" x14ac:dyDescent="0.25">
      <c r="B1463" s="1"/>
      <c r="C1463" s="4"/>
      <c r="D1463" s="3"/>
      <c r="E1463" s="40"/>
      <c r="F1463" s="125"/>
      <c r="G1463" s="40"/>
      <c r="H1463" s="58"/>
      <c r="I1463" s="58"/>
      <c r="J1463" s="58"/>
      <c r="K1463" s="40"/>
      <c r="L1463" s="58"/>
      <c r="M1463" s="3"/>
      <c r="N1463" s="3"/>
    </row>
    <row r="1464" spans="2:14" x14ac:dyDescent="0.25">
      <c r="B1464" s="1"/>
      <c r="C1464" s="4"/>
      <c r="D1464" s="3"/>
      <c r="E1464" s="40"/>
      <c r="F1464" s="125"/>
      <c r="G1464" s="40"/>
      <c r="H1464" s="58"/>
      <c r="I1464" s="58"/>
      <c r="J1464" s="58"/>
      <c r="K1464" s="40"/>
      <c r="L1464" s="58"/>
      <c r="M1464" s="3"/>
      <c r="N1464" s="3"/>
    </row>
    <row r="1465" spans="2:14" x14ac:dyDescent="0.25">
      <c r="B1465" s="1"/>
      <c r="C1465" s="4"/>
      <c r="D1465" s="3"/>
      <c r="E1465" s="40"/>
      <c r="F1465" s="125"/>
      <c r="G1465" s="40"/>
      <c r="H1465" s="58"/>
      <c r="I1465" s="58"/>
      <c r="J1465" s="58"/>
      <c r="K1465" s="40"/>
      <c r="L1465" s="58"/>
      <c r="M1465" s="3"/>
      <c r="N1465" s="3"/>
    </row>
    <row r="1466" spans="2:14" x14ac:dyDescent="0.25">
      <c r="B1466" s="1"/>
      <c r="C1466" s="4"/>
      <c r="D1466" s="3"/>
      <c r="E1466" s="40"/>
      <c r="F1466" s="125"/>
      <c r="G1466" s="40"/>
      <c r="H1466" s="58"/>
      <c r="I1466" s="58"/>
      <c r="J1466" s="58"/>
      <c r="K1466" s="40"/>
      <c r="L1466" s="58"/>
      <c r="M1466" s="3"/>
      <c r="N1466" s="3"/>
    </row>
    <row r="1467" spans="2:14" x14ac:dyDescent="0.25">
      <c r="B1467" s="1"/>
      <c r="C1467" s="4"/>
      <c r="D1467" s="3"/>
      <c r="E1467" s="40"/>
      <c r="F1467" s="125"/>
      <c r="G1467" s="40"/>
      <c r="H1467" s="58"/>
      <c r="I1467" s="58"/>
      <c r="J1467" s="58"/>
      <c r="K1467" s="40"/>
      <c r="L1467" s="58"/>
      <c r="M1467" s="3"/>
      <c r="N1467" s="3"/>
    </row>
    <row r="1468" spans="2:14" x14ac:dyDescent="0.25">
      <c r="B1468" s="1"/>
      <c r="C1468" s="4"/>
      <c r="D1468" s="3"/>
      <c r="E1468" s="40"/>
      <c r="F1468" s="125"/>
      <c r="G1468" s="40"/>
      <c r="H1468" s="58"/>
      <c r="I1468" s="58"/>
      <c r="J1468" s="58"/>
      <c r="K1468" s="40"/>
      <c r="L1468" s="58"/>
      <c r="M1468" s="3"/>
      <c r="N1468" s="3"/>
    </row>
    <row r="1469" spans="2:14" x14ac:dyDescent="0.25">
      <c r="B1469" s="1"/>
      <c r="C1469" s="4"/>
      <c r="D1469" s="3"/>
      <c r="E1469" s="40"/>
      <c r="F1469" s="125"/>
      <c r="G1469" s="40"/>
      <c r="H1469" s="58"/>
      <c r="I1469" s="58"/>
      <c r="J1469" s="58"/>
      <c r="K1469" s="40"/>
      <c r="L1469" s="58"/>
      <c r="M1469" s="3"/>
      <c r="N1469" s="3"/>
    </row>
    <row r="1470" spans="2:14" x14ac:dyDescent="0.25">
      <c r="B1470" s="1"/>
      <c r="C1470" s="4"/>
      <c r="D1470" s="3"/>
      <c r="E1470" s="40"/>
      <c r="F1470" s="125"/>
      <c r="G1470" s="40"/>
      <c r="H1470" s="58"/>
      <c r="I1470" s="58"/>
      <c r="J1470" s="58"/>
      <c r="K1470" s="40"/>
      <c r="L1470" s="58"/>
      <c r="M1470" s="3"/>
      <c r="N1470" s="3"/>
    </row>
    <row r="1471" spans="2:14" x14ac:dyDescent="0.25">
      <c r="B1471" s="1"/>
      <c r="C1471" s="4"/>
      <c r="D1471" s="3"/>
      <c r="E1471" s="40"/>
      <c r="F1471" s="125"/>
      <c r="G1471" s="40"/>
      <c r="H1471" s="58"/>
      <c r="I1471" s="58"/>
      <c r="J1471" s="58"/>
      <c r="K1471" s="40"/>
      <c r="L1471" s="58"/>
      <c r="M1471" s="3"/>
      <c r="N1471" s="3"/>
    </row>
    <row r="1472" spans="2:14" x14ac:dyDescent="0.25">
      <c r="B1472" s="1"/>
      <c r="C1472" s="4"/>
      <c r="D1472" s="3"/>
      <c r="E1472" s="40"/>
      <c r="F1472" s="125"/>
      <c r="G1472" s="40"/>
      <c r="H1472" s="58"/>
      <c r="I1472" s="58"/>
      <c r="J1472" s="58"/>
      <c r="K1472" s="40"/>
      <c r="L1472" s="58"/>
      <c r="M1472" s="3"/>
      <c r="N1472" s="3"/>
    </row>
    <row r="1473" spans="2:14" x14ac:dyDescent="0.25">
      <c r="B1473" s="1"/>
      <c r="C1473" s="4"/>
      <c r="D1473" s="3"/>
      <c r="E1473" s="40"/>
      <c r="F1473" s="125"/>
      <c r="G1473" s="40"/>
      <c r="H1473" s="58"/>
      <c r="I1473" s="58"/>
      <c r="J1473" s="58"/>
      <c r="K1473" s="40"/>
      <c r="L1473" s="58"/>
      <c r="M1473" s="3"/>
      <c r="N1473" s="3"/>
    </row>
    <row r="1474" spans="2:14" x14ac:dyDescent="0.25">
      <c r="B1474" s="1"/>
      <c r="C1474" s="4"/>
      <c r="D1474" s="3"/>
      <c r="E1474" s="40"/>
      <c r="F1474" s="125"/>
      <c r="G1474" s="40"/>
      <c r="H1474" s="58"/>
      <c r="I1474" s="58"/>
      <c r="J1474" s="58"/>
      <c r="K1474" s="40"/>
      <c r="L1474" s="58"/>
      <c r="M1474" s="3"/>
      <c r="N1474" s="3"/>
    </row>
    <row r="1475" spans="2:14" x14ac:dyDescent="0.25">
      <c r="B1475" s="1"/>
      <c r="C1475" s="4"/>
      <c r="D1475" s="3"/>
      <c r="E1475" s="40"/>
      <c r="F1475" s="125"/>
      <c r="G1475" s="40"/>
      <c r="H1475" s="58"/>
      <c r="I1475" s="58"/>
      <c r="J1475" s="58"/>
      <c r="K1475" s="40"/>
      <c r="L1475" s="58"/>
      <c r="M1475" s="3"/>
      <c r="N1475" s="3"/>
    </row>
    <row r="1476" spans="2:14" x14ac:dyDescent="0.25">
      <c r="B1476" s="1"/>
      <c r="C1476" s="4"/>
      <c r="D1476" s="3"/>
      <c r="E1476" s="40"/>
      <c r="F1476" s="125"/>
      <c r="G1476" s="40"/>
      <c r="H1476" s="58"/>
      <c r="I1476" s="58"/>
      <c r="J1476" s="58"/>
      <c r="K1476" s="40"/>
      <c r="L1476" s="58"/>
      <c r="M1476" s="3"/>
      <c r="N1476" s="3"/>
    </row>
    <row r="1477" spans="2:14" x14ac:dyDescent="0.25">
      <c r="B1477" s="1"/>
      <c r="C1477" s="4"/>
      <c r="D1477" s="3"/>
      <c r="E1477" s="40"/>
      <c r="F1477" s="125"/>
      <c r="G1477" s="40"/>
      <c r="H1477" s="58"/>
      <c r="I1477" s="58"/>
      <c r="J1477" s="58"/>
      <c r="K1477" s="40"/>
      <c r="L1477" s="58"/>
      <c r="M1477" s="3"/>
      <c r="N1477" s="3"/>
    </row>
    <row r="1478" spans="2:14" x14ac:dyDescent="0.25">
      <c r="B1478" s="1"/>
      <c r="C1478" s="4"/>
      <c r="D1478" s="3"/>
      <c r="E1478" s="40"/>
      <c r="F1478" s="125"/>
      <c r="G1478" s="40"/>
      <c r="H1478" s="58"/>
      <c r="I1478" s="58"/>
      <c r="J1478" s="58"/>
      <c r="K1478" s="40"/>
      <c r="L1478" s="58"/>
      <c r="M1478" s="3"/>
      <c r="N1478" s="3"/>
    </row>
    <row r="1479" spans="2:14" x14ac:dyDescent="0.25">
      <c r="B1479" s="1"/>
      <c r="C1479" s="4"/>
      <c r="D1479" s="3"/>
      <c r="E1479" s="40"/>
      <c r="F1479" s="125"/>
      <c r="G1479" s="40"/>
      <c r="H1479" s="58"/>
      <c r="I1479" s="58"/>
      <c r="J1479" s="58"/>
      <c r="K1479" s="40"/>
      <c r="L1479" s="58"/>
      <c r="M1479" s="3"/>
      <c r="N1479" s="3"/>
    </row>
    <row r="1480" spans="2:14" x14ac:dyDescent="0.25">
      <c r="B1480" s="1"/>
      <c r="C1480" s="4"/>
      <c r="D1480" s="3"/>
      <c r="E1480" s="40"/>
      <c r="F1480" s="125"/>
      <c r="G1480" s="40"/>
      <c r="H1480" s="58"/>
      <c r="I1480" s="58"/>
      <c r="J1480" s="58"/>
      <c r="K1480" s="40"/>
      <c r="L1480" s="58"/>
      <c r="M1480" s="3"/>
      <c r="N1480" s="3"/>
    </row>
    <row r="1481" spans="2:14" x14ac:dyDescent="0.25">
      <c r="B1481" s="1"/>
      <c r="C1481" s="4"/>
      <c r="D1481" s="3"/>
      <c r="E1481" s="40"/>
      <c r="F1481" s="125"/>
      <c r="G1481" s="40"/>
      <c r="H1481" s="58"/>
      <c r="I1481" s="58"/>
      <c r="J1481" s="58"/>
      <c r="K1481" s="40"/>
      <c r="L1481" s="58"/>
      <c r="M1481" s="3"/>
      <c r="N1481" s="3"/>
    </row>
    <row r="1482" spans="2:14" x14ac:dyDescent="0.25">
      <c r="B1482" s="1"/>
      <c r="C1482" s="4"/>
      <c r="D1482" s="3"/>
      <c r="E1482" s="40"/>
      <c r="F1482" s="125"/>
      <c r="G1482" s="40"/>
      <c r="H1482" s="58"/>
      <c r="I1482" s="58"/>
      <c r="J1482" s="58"/>
      <c r="K1482" s="40"/>
      <c r="L1482" s="58"/>
      <c r="M1482" s="3"/>
      <c r="N1482" s="3"/>
    </row>
    <row r="1483" spans="2:14" x14ac:dyDescent="0.25">
      <c r="B1483" s="1"/>
      <c r="C1483" s="4"/>
      <c r="D1483" s="3"/>
      <c r="E1483" s="40"/>
      <c r="F1483" s="125"/>
      <c r="G1483" s="40"/>
      <c r="H1483" s="58"/>
      <c r="I1483" s="58"/>
      <c r="J1483" s="58"/>
      <c r="K1483" s="40"/>
      <c r="L1483" s="58"/>
      <c r="M1483" s="3"/>
      <c r="N1483" s="3"/>
    </row>
    <row r="1484" spans="2:14" x14ac:dyDescent="0.25">
      <c r="B1484" s="1"/>
      <c r="C1484" s="4"/>
      <c r="D1484" s="3"/>
      <c r="E1484" s="40"/>
      <c r="F1484" s="125"/>
      <c r="G1484" s="40"/>
      <c r="H1484" s="58"/>
      <c r="I1484" s="58"/>
      <c r="J1484" s="58"/>
      <c r="K1484" s="40"/>
      <c r="L1484" s="58"/>
      <c r="M1484" s="3"/>
      <c r="N1484" s="3"/>
    </row>
    <row r="1485" spans="2:14" x14ac:dyDescent="0.25">
      <c r="B1485" s="1"/>
      <c r="C1485" s="4"/>
      <c r="D1485" s="3"/>
      <c r="E1485" s="40"/>
      <c r="F1485" s="125"/>
      <c r="G1485" s="40"/>
      <c r="H1485" s="58"/>
      <c r="I1485" s="58"/>
      <c r="J1485" s="58"/>
      <c r="K1485" s="40"/>
      <c r="L1485" s="58"/>
      <c r="M1485" s="3"/>
      <c r="N1485" s="3"/>
    </row>
    <row r="1486" spans="2:14" x14ac:dyDescent="0.25">
      <c r="B1486" s="1"/>
      <c r="C1486" s="4"/>
      <c r="D1486" s="3"/>
      <c r="E1486" s="40"/>
      <c r="F1486" s="125"/>
      <c r="G1486" s="40"/>
      <c r="H1486" s="58"/>
      <c r="I1486" s="58"/>
      <c r="J1486" s="58"/>
      <c r="K1486" s="40"/>
      <c r="L1486" s="58"/>
      <c r="M1486" s="3"/>
      <c r="N1486" s="3"/>
    </row>
    <row r="1487" spans="2:14" x14ac:dyDescent="0.25">
      <c r="B1487" s="1"/>
      <c r="C1487" s="4"/>
      <c r="D1487" s="3"/>
      <c r="E1487" s="40"/>
      <c r="F1487" s="125"/>
      <c r="G1487" s="40"/>
      <c r="H1487" s="58"/>
      <c r="I1487" s="58"/>
      <c r="J1487" s="58"/>
      <c r="K1487" s="40"/>
      <c r="L1487" s="58"/>
      <c r="M1487" s="3"/>
      <c r="N1487" s="3"/>
    </row>
    <row r="1488" spans="2:14" x14ac:dyDescent="0.25">
      <c r="B1488" s="1"/>
      <c r="C1488" s="4"/>
      <c r="D1488" s="3"/>
      <c r="E1488" s="40"/>
      <c r="F1488" s="125"/>
      <c r="G1488" s="40"/>
      <c r="H1488" s="58"/>
      <c r="I1488" s="58"/>
      <c r="J1488" s="58"/>
      <c r="K1488" s="40"/>
      <c r="L1488" s="58"/>
      <c r="M1488" s="3"/>
      <c r="N1488" s="3"/>
    </row>
    <row r="1489" spans="2:14" x14ac:dyDescent="0.25">
      <c r="B1489" s="1"/>
      <c r="C1489" s="4"/>
      <c r="D1489" s="3"/>
      <c r="E1489" s="40"/>
      <c r="F1489" s="125"/>
      <c r="G1489" s="40"/>
      <c r="H1489" s="58"/>
      <c r="I1489" s="58"/>
      <c r="J1489" s="58"/>
      <c r="K1489" s="40"/>
      <c r="L1489" s="58"/>
      <c r="M1489" s="3"/>
      <c r="N1489" s="3"/>
    </row>
    <row r="1490" spans="2:14" x14ac:dyDescent="0.25">
      <c r="B1490" s="1"/>
      <c r="C1490" s="4"/>
      <c r="D1490" s="3"/>
      <c r="E1490" s="40"/>
      <c r="F1490" s="125"/>
      <c r="G1490" s="40"/>
      <c r="H1490" s="58"/>
      <c r="I1490" s="58"/>
      <c r="J1490" s="58"/>
      <c r="K1490" s="40"/>
      <c r="L1490" s="58"/>
      <c r="M1490" s="3"/>
      <c r="N1490" s="3"/>
    </row>
    <row r="1491" spans="2:14" x14ac:dyDescent="0.25">
      <c r="B1491" s="1"/>
      <c r="C1491" s="4"/>
      <c r="D1491" s="3"/>
      <c r="E1491" s="40"/>
      <c r="F1491" s="125"/>
      <c r="G1491" s="40"/>
      <c r="H1491" s="58"/>
      <c r="I1491" s="58"/>
      <c r="J1491" s="58"/>
      <c r="K1491" s="40"/>
      <c r="L1491" s="58"/>
      <c r="M1491" s="3"/>
      <c r="N1491" s="3"/>
    </row>
    <row r="1492" spans="2:14" x14ac:dyDescent="0.25">
      <c r="B1492" s="1"/>
      <c r="C1492" s="4"/>
      <c r="D1492" s="3"/>
      <c r="E1492" s="40"/>
      <c r="F1492" s="125"/>
      <c r="G1492" s="40"/>
      <c r="H1492" s="58"/>
      <c r="I1492" s="58"/>
      <c r="J1492" s="58"/>
      <c r="K1492" s="40"/>
      <c r="L1492" s="58"/>
      <c r="M1492" s="3"/>
      <c r="N1492" s="3"/>
    </row>
    <row r="1493" spans="2:14" x14ac:dyDescent="0.25">
      <c r="B1493" s="1"/>
      <c r="C1493" s="4"/>
      <c r="D1493" s="3"/>
      <c r="E1493" s="40"/>
      <c r="F1493" s="125"/>
      <c r="G1493" s="40"/>
      <c r="H1493" s="58"/>
      <c r="I1493" s="58"/>
      <c r="J1493" s="58"/>
      <c r="K1493" s="40"/>
      <c r="L1493" s="58"/>
      <c r="M1493" s="3"/>
      <c r="N1493" s="3"/>
    </row>
    <row r="1494" spans="2:14" x14ac:dyDescent="0.25">
      <c r="B1494" s="1"/>
      <c r="C1494" s="4"/>
      <c r="D1494" s="3"/>
      <c r="E1494" s="40"/>
      <c r="F1494" s="125"/>
      <c r="G1494" s="40"/>
      <c r="H1494" s="58"/>
      <c r="I1494" s="58"/>
      <c r="J1494" s="58"/>
      <c r="K1494" s="40"/>
      <c r="L1494" s="58"/>
      <c r="M1494" s="3"/>
      <c r="N1494" s="3"/>
    </row>
    <row r="1495" spans="2:14" x14ac:dyDescent="0.25">
      <c r="B1495" s="1"/>
      <c r="C1495" s="4"/>
      <c r="D1495" s="3"/>
      <c r="E1495" s="40"/>
      <c r="F1495" s="125"/>
      <c r="G1495" s="40"/>
      <c r="H1495" s="58"/>
      <c r="I1495" s="58"/>
      <c r="J1495" s="58"/>
      <c r="K1495" s="40"/>
      <c r="L1495" s="58"/>
      <c r="M1495" s="3"/>
      <c r="N1495" s="3"/>
    </row>
    <row r="1496" spans="2:14" x14ac:dyDescent="0.25">
      <c r="B1496" s="1"/>
      <c r="C1496" s="4"/>
      <c r="D1496" s="3"/>
      <c r="E1496" s="40"/>
      <c r="F1496" s="125"/>
      <c r="G1496" s="40"/>
      <c r="H1496" s="58"/>
      <c r="I1496" s="58"/>
      <c r="J1496" s="58"/>
      <c r="K1496" s="40"/>
      <c r="L1496" s="58"/>
      <c r="M1496" s="3"/>
      <c r="N1496" s="3"/>
    </row>
    <row r="1497" spans="2:14" x14ac:dyDescent="0.25">
      <c r="B1497" s="1"/>
      <c r="C1497" s="4"/>
      <c r="D1497" s="3"/>
      <c r="E1497" s="40"/>
      <c r="F1497" s="125"/>
      <c r="G1497" s="40"/>
      <c r="H1497" s="58"/>
      <c r="I1497" s="58"/>
      <c r="J1497" s="58"/>
      <c r="K1497" s="40"/>
      <c r="L1497" s="58"/>
      <c r="M1497" s="3"/>
      <c r="N1497" s="3"/>
    </row>
    <row r="1498" spans="2:14" x14ac:dyDescent="0.25">
      <c r="B1498" s="1"/>
      <c r="C1498" s="4"/>
      <c r="D1498" s="3"/>
      <c r="E1498" s="40"/>
      <c r="F1498" s="125"/>
      <c r="G1498" s="40"/>
      <c r="H1498" s="58"/>
      <c r="I1498" s="58"/>
      <c r="J1498" s="58"/>
      <c r="K1498" s="40"/>
      <c r="L1498" s="58"/>
      <c r="M1498" s="3"/>
      <c r="N1498" s="3"/>
    </row>
    <row r="1499" spans="2:14" x14ac:dyDescent="0.25">
      <c r="B1499" s="1"/>
      <c r="C1499" s="4"/>
      <c r="D1499" s="3"/>
      <c r="E1499" s="40"/>
      <c r="F1499" s="125"/>
      <c r="G1499" s="40"/>
      <c r="H1499" s="58"/>
      <c r="I1499" s="58"/>
      <c r="J1499" s="58"/>
      <c r="K1499" s="40"/>
      <c r="L1499" s="58"/>
      <c r="M1499" s="3"/>
      <c r="N1499" s="3"/>
    </row>
    <row r="1500" spans="2:14" x14ac:dyDescent="0.25">
      <c r="B1500" s="1"/>
      <c r="C1500" s="4"/>
      <c r="D1500" s="3"/>
      <c r="E1500" s="40"/>
      <c r="F1500" s="125"/>
      <c r="G1500" s="40"/>
      <c r="H1500" s="58"/>
      <c r="I1500" s="58"/>
      <c r="J1500" s="58"/>
      <c r="K1500" s="40"/>
      <c r="L1500" s="58"/>
      <c r="M1500" s="3"/>
      <c r="N1500" s="3"/>
    </row>
    <row r="1501" spans="2:14" x14ac:dyDescent="0.25">
      <c r="B1501" s="1"/>
      <c r="C1501" s="4"/>
      <c r="D1501" s="3"/>
      <c r="E1501" s="40"/>
      <c r="F1501" s="125"/>
      <c r="G1501" s="40"/>
      <c r="H1501" s="58"/>
      <c r="I1501" s="58"/>
      <c r="J1501" s="58"/>
      <c r="K1501" s="40"/>
      <c r="L1501" s="58"/>
      <c r="M1501" s="3"/>
      <c r="N1501" s="3"/>
    </row>
    <row r="1502" spans="2:14" x14ac:dyDescent="0.25">
      <c r="B1502" s="1"/>
      <c r="C1502" s="4"/>
      <c r="D1502" s="3"/>
      <c r="E1502" s="40"/>
      <c r="F1502" s="125"/>
      <c r="G1502" s="40"/>
      <c r="H1502" s="58"/>
      <c r="I1502" s="58"/>
      <c r="J1502" s="58"/>
      <c r="K1502" s="40"/>
      <c r="L1502" s="58"/>
      <c r="M1502" s="3"/>
      <c r="N1502" s="3"/>
    </row>
    <row r="1503" spans="2:14" x14ac:dyDescent="0.25">
      <c r="B1503" s="1"/>
      <c r="C1503" s="4"/>
      <c r="D1503" s="3"/>
      <c r="E1503" s="40"/>
      <c r="F1503" s="125"/>
      <c r="G1503" s="40"/>
      <c r="H1503" s="58"/>
      <c r="I1503" s="58"/>
      <c r="J1503" s="58"/>
      <c r="K1503" s="40"/>
      <c r="L1503" s="58"/>
      <c r="M1503" s="3"/>
      <c r="N1503" s="3"/>
    </row>
    <row r="1504" spans="2:14" x14ac:dyDescent="0.25">
      <c r="B1504" s="1"/>
      <c r="C1504" s="4"/>
      <c r="D1504" s="3"/>
      <c r="E1504" s="40"/>
      <c r="F1504" s="125"/>
      <c r="G1504" s="40"/>
      <c r="H1504" s="58"/>
      <c r="I1504" s="58"/>
      <c r="J1504" s="58"/>
      <c r="K1504" s="40"/>
      <c r="L1504" s="58"/>
      <c r="M1504" s="3"/>
      <c r="N1504" s="3"/>
    </row>
    <row r="1505" spans="2:14" x14ac:dyDescent="0.25">
      <c r="B1505" s="1"/>
      <c r="C1505" s="4"/>
      <c r="D1505" s="3"/>
      <c r="E1505" s="40"/>
      <c r="F1505" s="125"/>
      <c r="G1505" s="40"/>
      <c r="H1505" s="58"/>
      <c r="I1505" s="58"/>
      <c r="J1505" s="58"/>
      <c r="K1505" s="40"/>
      <c r="L1505" s="58"/>
      <c r="M1505" s="3"/>
      <c r="N1505" s="3"/>
    </row>
    <row r="1506" spans="2:14" x14ac:dyDescent="0.25">
      <c r="B1506" s="1"/>
      <c r="C1506" s="4"/>
      <c r="D1506" s="3"/>
      <c r="E1506" s="40"/>
      <c r="F1506" s="125"/>
      <c r="G1506" s="40"/>
      <c r="H1506" s="58"/>
      <c r="I1506" s="58"/>
      <c r="J1506" s="58"/>
      <c r="K1506" s="40"/>
      <c r="L1506" s="58"/>
      <c r="M1506" s="3"/>
      <c r="N1506" s="3"/>
    </row>
    <row r="1507" spans="2:14" x14ac:dyDescent="0.25">
      <c r="B1507" s="1"/>
      <c r="C1507" s="4"/>
      <c r="D1507" s="3"/>
      <c r="E1507" s="40"/>
      <c r="F1507" s="125"/>
      <c r="G1507" s="40"/>
      <c r="H1507" s="58"/>
      <c r="I1507" s="58"/>
      <c r="J1507" s="58"/>
      <c r="K1507" s="40"/>
      <c r="L1507" s="58"/>
      <c r="M1507" s="3"/>
      <c r="N1507" s="3"/>
    </row>
    <row r="1508" spans="2:14" x14ac:dyDescent="0.25">
      <c r="B1508" s="1"/>
      <c r="C1508" s="4"/>
      <c r="D1508" s="3"/>
      <c r="E1508" s="40"/>
      <c r="F1508" s="125"/>
      <c r="G1508" s="40"/>
      <c r="H1508" s="58"/>
      <c r="I1508" s="58"/>
      <c r="J1508" s="58"/>
      <c r="K1508" s="40"/>
      <c r="L1508" s="58"/>
      <c r="M1508" s="3"/>
      <c r="N1508" s="3"/>
    </row>
    <row r="1509" spans="2:14" x14ac:dyDescent="0.25">
      <c r="B1509" s="1"/>
      <c r="C1509" s="4"/>
      <c r="D1509" s="3"/>
      <c r="E1509" s="40"/>
      <c r="F1509" s="125"/>
      <c r="G1509" s="40"/>
      <c r="H1509" s="58"/>
      <c r="I1509" s="58"/>
      <c r="J1509" s="58"/>
      <c r="K1509" s="40"/>
      <c r="L1509" s="58"/>
      <c r="M1509" s="3"/>
      <c r="N1509" s="3"/>
    </row>
    <row r="1510" spans="2:14" x14ac:dyDescent="0.25">
      <c r="B1510" s="1"/>
      <c r="C1510" s="4"/>
      <c r="D1510" s="3"/>
      <c r="E1510" s="40"/>
      <c r="F1510" s="125"/>
      <c r="G1510" s="40"/>
      <c r="H1510" s="58"/>
      <c r="I1510" s="58"/>
      <c r="J1510" s="58"/>
      <c r="K1510" s="40"/>
      <c r="L1510" s="58"/>
      <c r="M1510" s="3"/>
      <c r="N1510" s="3"/>
    </row>
    <row r="1511" spans="2:14" x14ac:dyDescent="0.25">
      <c r="B1511" s="1"/>
      <c r="C1511" s="4"/>
      <c r="D1511" s="3"/>
      <c r="E1511" s="40"/>
      <c r="F1511" s="125"/>
      <c r="G1511" s="40"/>
      <c r="H1511" s="58"/>
      <c r="I1511" s="58"/>
      <c r="J1511" s="58"/>
      <c r="K1511" s="40"/>
      <c r="L1511" s="58"/>
      <c r="M1511" s="3"/>
      <c r="N1511" s="3"/>
    </row>
    <row r="1512" spans="2:14" x14ac:dyDescent="0.25">
      <c r="B1512" s="1"/>
      <c r="C1512" s="4"/>
      <c r="D1512" s="3"/>
      <c r="E1512" s="40"/>
      <c r="F1512" s="125"/>
      <c r="G1512" s="40"/>
      <c r="H1512" s="58"/>
      <c r="I1512" s="58"/>
      <c r="J1512" s="58"/>
      <c r="K1512" s="40"/>
      <c r="L1512" s="58"/>
      <c r="M1512" s="3"/>
      <c r="N1512" s="3"/>
    </row>
    <row r="1513" spans="2:14" x14ac:dyDescent="0.25">
      <c r="B1513" s="1"/>
      <c r="C1513" s="4"/>
      <c r="D1513" s="3"/>
      <c r="E1513" s="40"/>
      <c r="F1513" s="125"/>
      <c r="G1513" s="40"/>
      <c r="H1513" s="58"/>
      <c r="I1513" s="58"/>
      <c r="J1513" s="58"/>
      <c r="K1513" s="40"/>
      <c r="L1513" s="58"/>
      <c r="M1513" s="3"/>
      <c r="N1513" s="3"/>
    </row>
    <row r="1514" spans="2:14" x14ac:dyDescent="0.25">
      <c r="B1514" s="1"/>
      <c r="C1514" s="4"/>
      <c r="D1514" s="3"/>
      <c r="E1514" s="40"/>
      <c r="F1514" s="125"/>
      <c r="G1514" s="40"/>
      <c r="H1514" s="58"/>
      <c r="I1514" s="58"/>
      <c r="J1514" s="58"/>
      <c r="K1514" s="40"/>
      <c r="L1514" s="58"/>
      <c r="M1514" s="3"/>
      <c r="N1514" s="3"/>
    </row>
    <row r="1515" spans="2:14" x14ac:dyDescent="0.25">
      <c r="B1515" s="1"/>
      <c r="C1515" s="4"/>
      <c r="D1515" s="3"/>
      <c r="E1515" s="40"/>
      <c r="F1515" s="125"/>
      <c r="G1515" s="40"/>
      <c r="H1515" s="58"/>
      <c r="I1515" s="58"/>
      <c r="J1515" s="58"/>
      <c r="K1515" s="40"/>
      <c r="L1515" s="58"/>
      <c r="M1515" s="3"/>
      <c r="N1515" s="3"/>
    </row>
    <row r="1516" spans="2:14" x14ac:dyDescent="0.25">
      <c r="B1516" s="1"/>
      <c r="C1516" s="4"/>
      <c r="D1516" s="3"/>
      <c r="E1516" s="40"/>
      <c r="F1516" s="125"/>
      <c r="G1516" s="40"/>
      <c r="H1516" s="58"/>
      <c r="I1516" s="58"/>
      <c r="J1516" s="58"/>
      <c r="K1516" s="40"/>
      <c r="L1516" s="58"/>
      <c r="M1516" s="3"/>
      <c r="N1516" s="3"/>
    </row>
    <row r="1517" spans="2:14" x14ac:dyDescent="0.25">
      <c r="B1517" s="1"/>
      <c r="C1517" s="4"/>
      <c r="D1517" s="3"/>
      <c r="E1517" s="40"/>
      <c r="F1517" s="125"/>
      <c r="G1517" s="40"/>
      <c r="H1517" s="58"/>
      <c r="I1517" s="58"/>
      <c r="J1517" s="58"/>
      <c r="K1517" s="40"/>
      <c r="L1517" s="58"/>
      <c r="M1517" s="3"/>
      <c r="N1517" s="3"/>
    </row>
    <row r="1518" spans="2:14" x14ac:dyDescent="0.25">
      <c r="B1518" s="1"/>
      <c r="C1518" s="4"/>
      <c r="D1518" s="3"/>
      <c r="E1518" s="40"/>
      <c r="F1518" s="125"/>
      <c r="G1518" s="40"/>
      <c r="H1518" s="58"/>
      <c r="I1518" s="58"/>
      <c r="J1518" s="58"/>
      <c r="K1518" s="40"/>
      <c r="L1518" s="58"/>
      <c r="M1518" s="3"/>
      <c r="N1518" s="3"/>
    </row>
    <row r="1519" spans="2:14" x14ac:dyDescent="0.25">
      <c r="B1519" s="1"/>
      <c r="C1519" s="4"/>
      <c r="D1519" s="3"/>
      <c r="E1519" s="40"/>
      <c r="F1519" s="125"/>
      <c r="G1519" s="40"/>
      <c r="H1519" s="58"/>
      <c r="I1519" s="58"/>
      <c r="J1519" s="58"/>
      <c r="K1519" s="40"/>
      <c r="L1519" s="58"/>
      <c r="M1519" s="3"/>
      <c r="N1519" s="3"/>
    </row>
    <row r="1520" spans="2:14" x14ac:dyDescent="0.25">
      <c r="B1520" s="1"/>
      <c r="C1520" s="4"/>
      <c r="D1520" s="3"/>
      <c r="E1520" s="40"/>
      <c r="F1520" s="125"/>
      <c r="G1520" s="40"/>
      <c r="H1520" s="58"/>
      <c r="I1520" s="58"/>
      <c r="J1520" s="58"/>
      <c r="K1520" s="40"/>
      <c r="L1520" s="58"/>
      <c r="M1520" s="3"/>
      <c r="N1520" s="3"/>
    </row>
    <row r="1521" spans="2:14" x14ac:dyDescent="0.25">
      <c r="B1521" s="1"/>
      <c r="C1521" s="4"/>
      <c r="D1521" s="3"/>
      <c r="E1521" s="40"/>
      <c r="F1521" s="125"/>
      <c r="G1521" s="40"/>
      <c r="H1521" s="58"/>
      <c r="I1521" s="58"/>
      <c r="J1521" s="58"/>
      <c r="K1521" s="40"/>
      <c r="L1521" s="58"/>
      <c r="M1521" s="3"/>
      <c r="N1521" s="3"/>
    </row>
    <row r="1522" spans="2:14" x14ac:dyDescent="0.25">
      <c r="B1522" s="1"/>
      <c r="C1522" s="4"/>
      <c r="D1522" s="3"/>
      <c r="E1522" s="40"/>
      <c r="F1522" s="125"/>
      <c r="G1522" s="40"/>
      <c r="H1522" s="58"/>
      <c r="I1522" s="58"/>
      <c r="J1522" s="58"/>
      <c r="K1522" s="40"/>
      <c r="L1522" s="58"/>
      <c r="M1522" s="3"/>
      <c r="N1522" s="3"/>
    </row>
    <row r="1523" spans="2:14" x14ac:dyDescent="0.25">
      <c r="B1523" s="1"/>
      <c r="C1523" s="4"/>
      <c r="D1523" s="3"/>
      <c r="E1523" s="40"/>
      <c r="F1523" s="125"/>
      <c r="G1523" s="40"/>
      <c r="H1523" s="58"/>
      <c r="I1523" s="58"/>
      <c r="J1523" s="58"/>
      <c r="K1523" s="40"/>
      <c r="L1523" s="58"/>
      <c r="M1523" s="3"/>
      <c r="N1523" s="3"/>
    </row>
    <row r="1524" spans="2:14" x14ac:dyDescent="0.25">
      <c r="B1524" s="1"/>
      <c r="C1524" s="4"/>
      <c r="D1524" s="3"/>
      <c r="E1524" s="40"/>
      <c r="F1524" s="125"/>
      <c r="G1524" s="40"/>
      <c r="H1524" s="58"/>
      <c r="I1524" s="58"/>
      <c r="J1524" s="58"/>
      <c r="K1524" s="40"/>
      <c r="L1524" s="58"/>
      <c r="M1524" s="3"/>
      <c r="N1524" s="3"/>
    </row>
    <row r="1525" spans="2:14" x14ac:dyDescent="0.25">
      <c r="B1525" s="1"/>
      <c r="C1525" s="4"/>
      <c r="D1525" s="3"/>
      <c r="E1525" s="40"/>
      <c r="F1525" s="125"/>
      <c r="G1525" s="40"/>
      <c r="H1525" s="58"/>
      <c r="I1525" s="58"/>
      <c r="J1525" s="58"/>
      <c r="K1525" s="40"/>
      <c r="L1525" s="58"/>
      <c r="M1525" s="3"/>
      <c r="N1525" s="3"/>
    </row>
    <row r="1526" spans="2:14" x14ac:dyDescent="0.25">
      <c r="B1526" s="1"/>
      <c r="C1526" s="4"/>
      <c r="D1526" s="3"/>
      <c r="E1526" s="40"/>
      <c r="F1526" s="125"/>
      <c r="G1526" s="40"/>
      <c r="H1526" s="58"/>
      <c r="I1526" s="58"/>
      <c r="J1526" s="58"/>
      <c r="K1526" s="40"/>
      <c r="L1526" s="58"/>
      <c r="M1526" s="3"/>
      <c r="N1526" s="3"/>
    </row>
    <row r="1527" spans="2:14" x14ac:dyDescent="0.25">
      <c r="B1527" s="1"/>
      <c r="C1527" s="4"/>
      <c r="D1527" s="3"/>
      <c r="E1527" s="40"/>
      <c r="F1527" s="125"/>
      <c r="G1527" s="40"/>
      <c r="H1527" s="58"/>
      <c r="I1527" s="58"/>
      <c r="J1527" s="58"/>
      <c r="K1527" s="40"/>
      <c r="L1527" s="58"/>
      <c r="M1527" s="3"/>
      <c r="N1527" s="3"/>
    </row>
    <row r="1528" spans="2:14" x14ac:dyDescent="0.25">
      <c r="B1528" s="1"/>
      <c r="C1528" s="4"/>
      <c r="D1528" s="3"/>
      <c r="E1528" s="40"/>
      <c r="F1528" s="125"/>
      <c r="G1528" s="40"/>
      <c r="H1528" s="58"/>
      <c r="I1528" s="58"/>
      <c r="J1528" s="58"/>
      <c r="K1528" s="40"/>
      <c r="L1528" s="58"/>
      <c r="M1528" s="3"/>
      <c r="N1528" s="3"/>
    </row>
    <row r="1529" spans="2:14" x14ac:dyDescent="0.25">
      <c r="B1529" s="1"/>
      <c r="C1529" s="4"/>
      <c r="D1529" s="3"/>
      <c r="E1529" s="40"/>
      <c r="F1529" s="125"/>
      <c r="G1529" s="40"/>
      <c r="H1529" s="58"/>
      <c r="I1529" s="58"/>
      <c r="J1529" s="58"/>
      <c r="K1529" s="40"/>
      <c r="L1529" s="58"/>
      <c r="M1529" s="3"/>
      <c r="N1529" s="3"/>
    </row>
    <row r="1530" spans="2:14" x14ac:dyDescent="0.25">
      <c r="B1530" s="1"/>
      <c r="C1530" s="4"/>
      <c r="D1530" s="3"/>
      <c r="E1530" s="40"/>
      <c r="F1530" s="125"/>
      <c r="G1530" s="40"/>
      <c r="H1530" s="58"/>
      <c r="I1530" s="58"/>
      <c r="J1530" s="58"/>
      <c r="K1530" s="40"/>
      <c r="L1530" s="58"/>
      <c r="M1530" s="3"/>
      <c r="N1530" s="3"/>
    </row>
    <row r="1531" spans="2:14" x14ac:dyDescent="0.25">
      <c r="B1531" s="1"/>
      <c r="C1531" s="4"/>
      <c r="D1531" s="3"/>
      <c r="E1531" s="40"/>
      <c r="F1531" s="125"/>
      <c r="G1531" s="40"/>
      <c r="H1531" s="58"/>
      <c r="I1531" s="58"/>
      <c r="J1531" s="58"/>
      <c r="K1531" s="40"/>
      <c r="L1531" s="58"/>
      <c r="M1531" s="3"/>
      <c r="N1531" s="3"/>
    </row>
    <row r="1532" spans="2:14" x14ac:dyDescent="0.25">
      <c r="B1532" s="1"/>
      <c r="C1532" s="4"/>
      <c r="D1532" s="3"/>
      <c r="E1532" s="40"/>
      <c r="F1532" s="125"/>
      <c r="G1532" s="40"/>
      <c r="H1532" s="58"/>
      <c r="I1532" s="58"/>
      <c r="J1532" s="58"/>
      <c r="K1532" s="40"/>
      <c r="L1532" s="58"/>
      <c r="M1532" s="3"/>
      <c r="N1532" s="3"/>
    </row>
    <row r="1533" spans="2:14" x14ac:dyDescent="0.25">
      <c r="B1533" s="1"/>
      <c r="C1533" s="4"/>
      <c r="D1533" s="3"/>
      <c r="E1533" s="40"/>
      <c r="F1533" s="125"/>
      <c r="G1533" s="40"/>
      <c r="H1533" s="58"/>
      <c r="I1533" s="58"/>
      <c r="J1533" s="58"/>
      <c r="K1533" s="40"/>
      <c r="L1533" s="58"/>
      <c r="M1533" s="3"/>
      <c r="N1533" s="3"/>
    </row>
    <row r="1534" spans="2:14" x14ac:dyDescent="0.25">
      <c r="B1534" s="1"/>
      <c r="C1534" s="4"/>
      <c r="D1534" s="3"/>
      <c r="E1534" s="40"/>
      <c r="F1534" s="125"/>
      <c r="G1534" s="40"/>
      <c r="H1534" s="58"/>
      <c r="I1534" s="58"/>
      <c r="J1534" s="58"/>
      <c r="K1534" s="40"/>
      <c r="L1534" s="58"/>
      <c r="M1534" s="3"/>
      <c r="N1534" s="3"/>
    </row>
    <row r="1535" spans="2:14" x14ac:dyDescent="0.25">
      <c r="B1535" s="1"/>
      <c r="C1535" s="4"/>
      <c r="D1535" s="3"/>
      <c r="E1535" s="40"/>
      <c r="F1535" s="125"/>
      <c r="G1535" s="40"/>
      <c r="H1535" s="58"/>
      <c r="I1535" s="58"/>
      <c r="J1535" s="58"/>
      <c r="K1535" s="40"/>
      <c r="L1535" s="58"/>
      <c r="M1535" s="3"/>
      <c r="N1535" s="3"/>
    </row>
    <row r="1536" spans="2:14" x14ac:dyDescent="0.25">
      <c r="B1536" s="1"/>
      <c r="C1536" s="4"/>
      <c r="D1536" s="3"/>
      <c r="E1536" s="40"/>
      <c r="F1536" s="125"/>
      <c r="G1536" s="40"/>
      <c r="H1536" s="58"/>
      <c r="I1536" s="58"/>
      <c r="J1536" s="58"/>
      <c r="K1536" s="40"/>
      <c r="L1536" s="58"/>
      <c r="M1536" s="3"/>
      <c r="N1536" s="3"/>
    </row>
    <row r="1537" spans="2:14" x14ac:dyDescent="0.25">
      <c r="B1537" s="1"/>
      <c r="C1537" s="4"/>
      <c r="D1537" s="3"/>
      <c r="E1537" s="40"/>
      <c r="F1537" s="125"/>
      <c r="G1537" s="40"/>
      <c r="H1537" s="58"/>
      <c r="I1537" s="58"/>
      <c r="J1537" s="58"/>
      <c r="K1537" s="40"/>
      <c r="L1537" s="58"/>
      <c r="M1537" s="3"/>
      <c r="N1537" s="3"/>
    </row>
    <row r="1538" spans="2:14" x14ac:dyDescent="0.25">
      <c r="B1538" s="1"/>
      <c r="C1538" s="4"/>
      <c r="D1538" s="3"/>
      <c r="E1538" s="40"/>
      <c r="F1538" s="125"/>
      <c r="G1538" s="40"/>
      <c r="H1538" s="58"/>
      <c r="I1538" s="58"/>
      <c r="J1538" s="58"/>
      <c r="K1538" s="40"/>
      <c r="L1538" s="58"/>
      <c r="M1538" s="3"/>
      <c r="N1538" s="3"/>
    </row>
    <row r="1539" spans="2:14" x14ac:dyDescent="0.25">
      <c r="B1539" s="1"/>
      <c r="C1539" s="4"/>
      <c r="D1539" s="3"/>
      <c r="E1539" s="40"/>
      <c r="F1539" s="125"/>
      <c r="G1539" s="40"/>
      <c r="H1539" s="58"/>
      <c r="I1539" s="58"/>
      <c r="J1539" s="58"/>
      <c r="K1539" s="40"/>
      <c r="L1539" s="58"/>
      <c r="M1539" s="3"/>
      <c r="N1539" s="3"/>
    </row>
    <row r="1540" spans="2:14" x14ac:dyDescent="0.25">
      <c r="B1540" s="1"/>
      <c r="C1540" s="4"/>
      <c r="D1540" s="3"/>
      <c r="E1540" s="40"/>
      <c r="F1540" s="125"/>
      <c r="G1540" s="40"/>
      <c r="H1540" s="58"/>
      <c r="I1540" s="58"/>
      <c r="J1540" s="58"/>
      <c r="K1540" s="40"/>
      <c r="L1540" s="58"/>
      <c r="M1540" s="3"/>
      <c r="N1540" s="3"/>
    </row>
    <row r="1541" spans="2:14" x14ac:dyDescent="0.25">
      <c r="B1541" s="1"/>
      <c r="C1541" s="4"/>
      <c r="D1541" s="3"/>
      <c r="E1541" s="40"/>
      <c r="F1541" s="125"/>
      <c r="G1541" s="40"/>
      <c r="H1541" s="58"/>
      <c r="I1541" s="58"/>
      <c r="J1541" s="58"/>
      <c r="K1541" s="40"/>
      <c r="L1541" s="58"/>
      <c r="M1541" s="3"/>
      <c r="N1541" s="3"/>
    </row>
    <row r="1542" spans="2:14" x14ac:dyDescent="0.25">
      <c r="B1542" s="1"/>
      <c r="C1542" s="4"/>
      <c r="D1542" s="3"/>
      <c r="E1542" s="40"/>
      <c r="F1542" s="125"/>
      <c r="G1542" s="40"/>
      <c r="H1542" s="58"/>
      <c r="I1542" s="58"/>
      <c r="J1542" s="58"/>
      <c r="K1542" s="40"/>
      <c r="L1542" s="58"/>
      <c r="M1542" s="3"/>
      <c r="N1542" s="3"/>
    </row>
    <row r="1543" spans="2:14" x14ac:dyDescent="0.25">
      <c r="B1543" s="1"/>
      <c r="C1543" s="4"/>
      <c r="D1543" s="3"/>
      <c r="E1543" s="40"/>
      <c r="F1543" s="125"/>
      <c r="G1543" s="40"/>
      <c r="H1543" s="58"/>
      <c r="I1543" s="58"/>
      <c r="J1543" s="58"/>
      <c r="K1543" s="40"/>
      <c r="L1543" s="58"/>
      <c r="M1543" s="3"/>
      <c r="N1543" s="3"/>
    </row>
    <row r="1544" spans="2:14" x14ac:dyDescent="0.25">
      <c r="B1544" s="1"/>
      <c r="C1544" s="4"/>
      <c r="D1544" s="3"/>
      <c r="E1544" s="40"/>
      <c r="F1544" s="125"/>
      <c r="G1544" s="40"/>
      <c r="H1544" s="58"/>
      <c r="I1544" s="58"/>
      <c r="J1544" s="58"/>
      <c r="K1544" s="40"/>
      <c r="L1544" s="58"/>
      <c r="M1544" s="3"/>
      <c r="N1544" s="3"/>
    </row>
    <row r="1545" spans="2:14" x14ac:dyDescent="0.25">
      <c r="B1545" s="1"/>
      <c r="C1545" s="4"/>
      <c r="D1545" s="3"/>
      <c r="E1545" s="40"/>
      <c r="F1545" s="125"/>
      <c r="G1545" s="40"/>
      <c r="H1545" s="58"/>
      <c r="I1545" s="58"/>
      <c r="J1545" s="58"/>
      <c r="K1545" s="40"/>
      <c r="L1545" s="58"/>
      <c r="M1545" s="3"/>
      <c r="N1545" s="3"/>
    </row>
    <row r="1546" spans="2:14" x14ac:dyDescent="0.25">
      <c r="B1546" s="1"/>
      <c r="C1546" s="4"/>
      <c r="D1546" s="3"/>
      <c r="E1546" s="40"/>
      <c r="F1546" s="125"/>
      <c r="G1546" s="40"/>
      <c r="H1546" s="58"/>
      <c r="I1546" s="58"/>
      <c r="J1546" s="58"/>
      <c r="K1546" s="40"/>
      <c r="L1546" s="58"/>
      <c r="M1546" s="3"/>
      <c r="N1546" s="3"/>
    </row>
    <row r="1547" spans="2:14" x14ac:dyDescent="0.25">
      <c r="B1547" s="1"/>
      <c r="C1547" s="4"/>
      <c r="D1547" s="3"/>
      <c r="E1547" s="40"/>
      <c r="F1547" s="125"/>
      <c r="G1547" s="40"/>
      <c r="H1547" s="58"/>
      <c r="I1547" s="58"/>
      <c r="J1547" s="58"/>
      <c r="K1547" s="40"/>
      <c r="L1547" s="58"/>
      <c r="M1547" s="3"/>
      <c r="N1547" s="3"/>
    </row>
    <row r="1548" spans="2:14" x14ac:dyDescent="0.25">
      <c r="B1548" s="1"/>
      <c r="C1548" s="4"/>
      <c r="D1548" s="3"/>
      <c r="E1548" s="40"/>
      <c r="F1548" s="125"/>
      <c r="G1548" s="40"/>
      <c r="H1548" s="58"/>
      <c r="I1548" s="58"/>
      <c r="J1548" s="58"/>
      <c r="K1548" s="40"/>
      <c r="L1548" s="58"/>
      <c r="M1548" s="3"/>
      <c r="N1548" s="3"/>
    </row>
    <row r="1549" spans="2:14" x14ac:dyDescent="0.25">
      <c r="B1549" s="1"/>
      <c r="C1549" s="4"/>
      <c r="D1549" s="3"/>
      <c r="E1549" s="40"/>
      <c r="F1549" s="125"/>
      <c r="G1549" s="40"/>
      <c r="H1549" s="58"/>
      <c r="I1549" s="58"/>
      <c r="J1549" s="58"/>
      <c r="K1549" s="40"/>
      <c r="L1549" s="58"/>
      <c r="M1549" s="3"/>
      <c r="N1549" s="3"/>
    </row>
    <row r="1550" spans="2:14" x14ac:dyDescent="0.25">
      <c r="B1550" s="1"/>
      <c r="C1550" s="4"/>
      <c r="D1550" s="3"/>
      <c r="E1550" s="40"/>
      <c r="F1550" s="125"/>
      <c r="G1550" s="40"/>
      <c r="H1550" s="58"/>
      <c r="I1550" s="58"/>
      <c r="J1550" s="58"/>
      <c r="K1550" s="40"/>
      <c r="L1550" s="58"/>
      <c r="M1550" s="3"/>
      <c r="N1550" s="3"/>
    </row>
    <row r="1551" spans="2:14" x14ac:dyDescent="0.25">
      <c r="B1551" s="1"/>
      <c r="C1551" s="4"/>
      <c r="D1551" s="3"/>
      <c r="E1551" s="40"/>
      <c r="F1551" s="125"/>
      <c r="G1551" s="40"/>
      <c r="H1551" s="58"/>
      <c r="I1551" s="58"/>
      <c r="J1551" s="58"/>
      <c r="K1551" s="40"/>
      <c r="L1551" s="58"/>
      <c r="M1551" s="3"/>
      <c r="N1551" s="3"/>
    </row>
    <row r="1552" spans="2:14" x14ac:dyDescent="0.25">
      <c r="B1552" s="1"/>
      <c r="C1552" s="4"/>
      <c r="D1552" s="3"/>
      <c r="E1552" s="40"/>
      <c r="F1552" s="125"/>
      <c r="G1552" s="40"/>
      <c r="H1552" s="58"/>
      <c r="I1552" s="58"/>
      <c r="J1552" s="58"/>
      <c r="K1552" s="40"/>
      <c r="L1552" s="58"/>
      <c r="M1552" s="3"/>
      <c r="N1552" s="3"/>
    </row>
    <row r="1553" spans="2:14" x14ac:dyDescent="0.25">
      <c r="B1553" s="1"/>
      <c r="C1553" s="4"/>
      <c r="D1553" s="3"/>
      <c r="E1553" s="40"/>
      <c r="F1553" s="125"/>
      <c r="G1553" s="40"/>
      <c r="H1553" s="58"/>
      <c r="I1553" s="58"/>
      <c r="J1553" s="58"/>
      <c r="K1553" s="40"/>
      <c r="L1553" s="58"/>
      <c r="M1553" s="3"/>
      <c r="N1553" s="3"/>
    </row>
    <row r="1554" spans="2:14" x14ac:dyDescent="0.25">
      <c r="B1554" s="1"/>
      <c r="C1554" s="4"/>
      <c r="D1554" s="3"/>
      <c r="E1554" s="40"/>
      <c r="F1554" s="125"/>
      <c r="G1554" s="40"/>
      <c r="H1554" s="58"/>
      <c r="I1554" s="58"/>
      <c r="J1554" s="58"/>
      <c r="K1554" s="40"/>
      <c r="L1554" s="58"/>
      <c r="M1554" s="3"/>
      <c r="N1554" s="3"/>
    </row>
    <row r="1555" spans="2:14" x14ac:dyDescent="0.25">
      <c r="B1555" s="1"/>
      <c r="C1555" s="4"/>
      <c r="D1555" s="3"/>
      <c r="E1555" s="40"/>
      <c r="F1555" s="125"/>
      <c r="G1555" s="40"/>
      <c r="H1555" s="58"/>
      <c r="I1555" s="58"/>
      <c r="J1555" s="58"/>
      <c r="K1555" s="40"/>
      <c r="L1555" s="58"/>
      <c r="M1555" s="3"/>
      <c r="N1555" s="3"/>
    </row>
    <row r="1556" spans="2:14" x14ac:dyDescent="0.25">
      <c r="B1556" s="1"/>
      <c r="C1556" s="4"/>
      <c r="D1556" s="3"/>
      <c r="E1556" s="40"/>
      <c r="F1556" s="125"/>
      <c r="G1556" s="40"/>
      <c r="H1556" s="58"/>
      <c r="I1556" s="58"/>
      <c r="J1556" s="58"/>
      <c r="K1556" s="40"/>
      <c r="L1556" s="58"/>
      <c r="M1556" s="3"/>
      <c r="N1556" s="3"/>
    </row>
    <row r="1557" spans="2:14" x14ac:dyDescent="0.25">
      <c r="B1557" s="1"/>
      <c r="C1557" s="4"/>
      <c r="D1557" s="3"/>
      <c r="E1557" s="40"/>
      <c r="F1557" s="125"/>
      <c r="G1557" s="40"/>
      <c r="H1557" s="58"/>
      <c r="I1557" s="58"/>
      <c r="J1557" s="58"/>
      <c r="K1557" s="40"/>
      <c r="L1557" s="58"/>
      <c r="M1557" s="3"/>
      <c r="N1557" s="3"/>
    </row>
    <row r="1558" spans="2:14" x14ac:dyDescent="0.25">
      <c r="B1558" s="1"/>
      <c r="C1558" s="4"/>
      <c r="D1558" s="3"/>
      <c r="E1558" s="40"/>
      <c r="F1558" s="125"/>
      <c r="G1558" s="40"/>
      <c r="H1558" s="58"/>
      <c r="I1558" s="58"/>
      <c r="J1558" s="58"/>
      <c r="K1558" s="40"/>
      <c r="L1558" s="58"/>
      <c r="M1558" s="3"/>
      <c r="N1558" s="3"/>
    </row>
    <row r="1559" spans="2:14" x14ac:dyDescent="0.25">
      <c r="B1559" s="1"/>
      <c r="C1559" s="4"/>
      <c r="D1559" s="3"/>
      <c r="E1559" s="40"/>
      <c r="F1559" s="125"/>
      <c r="G1559" s="40"/>
      <c r="H1559" s="58"/>
      <c r="I1559" s="58"/>
      <c r="J1559" s="58"/>
      <c r="K1559" s="40"/>
      <c r="L1559" s="58"/>
      <c r="M1559" s="3"/>
      <c r="N1559" s="3"/>
    </row>
    <row r="1560" spans="2:14" x14ac:dyDescent="0.25">
      <c r="B1560" s="1"/>
      <c r="C1560" s="4"/>
      <c r="D1560" s="3"/>
      <c r="E1560" s="40"/>
      <c r="F1560" s="125"/>
      <c r="G1560" s="40"/>
      <c r="H1560" s="58"/>
      <c r="I1560" s="58"/>
      <c r="J1560" s="58"/>
      <c r="K1560" s="40"/>
      <c r="L1560" s="58"/>
      <c r="M1560" s="3"/>
      <c r="N1560" s="3"/>
    </row>
    <row r="1561" spans="2:14" x14ac:dyDescent="0.25">
      <c r="B1561" s="1"/>
      <c r="C1561" s="4"/>
      <c r="D1561" s="3"/>
      <c r="E1561" s="40"/>
      <c r="F1561" s="125"/>
      <c r="G1561" s="40"/>
      <c r="H1561" s="58"/>
      <c r="I1561" s="58"/>
      <c r="J1561" s="58"/>
      <c r="K1561" s="40"/>
      <c r="L1561" s="58"/>
      <c r="M1561" s="3"/>
      <c r="N1561" s="3"/>
    </row>
    <row r="1562" spans="2:14" x14ac:dyDescent="0.25">
      <c r="B1562" s="1"/>
      <c r="C1562" s="4"/>
      <c r="D1562" s="3"/>
      <c r="E1562" s="40"/>
      <c r="F1562" s="125"/>
      <c r="G1562" s="40"/>
      <c r="H1562" s="58"/>
      <c r="I1562" s="58"/>
      <c r="J1562" s="58"/>
      <c r="K1562" s="40"/>
      <c r="L1562" s="58"/>
      <c r="M1562" s="3"/>
      <c r="N1562" s="3"/>
    </row>
    <row r="1563" spans="2:14" x14ac:dyDescent="0.25">
      <c r="B1563" s="1"/>
      <c r="C1563" s="4"/>
      <c r="D1563" s="3"/>
      <c r="E1563" s="40"/>
      <c r="F1563" s="125"/>
      <c r="G1563" s="40"/>
      <c r="H1563" s="58"/>
      <c r="I1563" s="58"/>
      <c r="J1563" s="58"/>
      <c r="K1563" s="40"/>
      <c r="L1563" s="58"/>
      <c r="M1563" s="3"/>
      <c r="N1563" s="3"/>
    </row>
    <row r="1564" spans="2:14" x14ac:dyDescent="0.25">
      <c r="B1564" s="1"/>
      <c r="C1564" s="4"/>
      <c r="D1564" s="3"/>
      <c r="E1564" s="40"/>
      <c r="F1564" s="125"/>
      <c r="G1564" s="40"/>
      <c r="H1564" s="58"/>
      <c r="I1564" s="58"/>
      <c r="J1564" s="58"/>
      <c r="K1564" s="40"/>
      <c r="L1564" s="58"/>
      <c r="M1564" s="3"/>
      <c r="N1564" s="3"/>
    </row>
    <row r="1565" spans="2:14" x14ac:dyDescent="0.25">
      <c r="B1565" s="1"/>
      <c r="C1565" s="4"/>
      <c r="D1565" s="3"/>
      <c r="E1565" s="40"/>
      <c r="F1565" s="125"/>
      <c r="G1565" s="40"/>
      <c r="H1565" s="58"/>
      <c r="I1565" s="58"/>
      <c r="J1565" s="58"/>
      <c r="K1565" s="40"/>
      <c r="L1565" s="58"/>
      <c r="M1565" s="3"/>
      <c r="N1565" s="3"/>
    </row>
    <row r="1566" spans="2:14" x14ac:dyDescent="0.25">
      <c r="B1566" s="1"/>
      <c r="C1566" s="4"/>
      <c r="D1566" s="3"/>
      <c r="E1566" s="40"/>
      <c r="F1566" s="125"/>
      <c r="G1566" s="40"/>
      <c r="H1566" s="58"/>
      <c r="I1566" s="58"/>
      <c r="J1566" s="58"/>
      <c r="K1566" s="40"/>
      <c r="L1566" s="58"/>
      <c r="M1566" s="3"/>
      <c r="N1566" s="3"/>
    </row>
    <row r="1567" spans="2:14" x14ac:dyDescent="0.25">
      <c r="B1567" s="1"/>
      <c r="C1567" s="4"/>
      <c r="D1567" s="3"/>
      <c r="E1567" s="40"/>
      <c r="F1567" s="125"/>
      <c r="G1567" s="40"/>
      <c r="H1567" s="58"/>
      <c r="I1567" s="58"/>
      <c r="J1567" s="58"/>
      <c r="K1567" s="40"/>
      <c r="L1567" s="58"/>
      <c r="M1567" s="3"/>
      <c r="N1567" s="3"/>
    </row>
    <row r="1568" spans="2:14" x14ac:dyDescent="0.25">
      <c r="B1568" s="1"/>
      <c r="C1568" s="4"/>
      <c r="D1568" s="3"/>
      <c r="E1568" s="40"/>
      <c r="F1568" s="125"/>
      <c r="G1568" s="40"/>
      <c r="H1568" s="58"/>
      <c r="I1568" s="58"/>
      <c r="J1568" s="58"/>
      <c r="K1568" s="40"/>
      <c r="L1568" s="58"/>
      <c r="M1568" s="3"/>
      <c r="N1568" s="3"/>
    </row>
    <row r="1569" spans="2:14" x14ac:dyDescent="0.25">
      <c r="B1569" s="1"/>
      <c r="C1569" s="4"/>
      <c r="D1569" s="3"/>
      <c r="E1569" s="40"/>
      <c r="F1569" s="125"/>
      <c r="G1569" s="40"/>
      <c r="H1569" s="58"/>
      <c r="I1569" s="58"/>
      <c r="J1569" s="58"/>
      <c r="K1569" s="40"/>
      <c r="L1569" s="58"/>
      <c r="M1569" s="3"/>
      <c r="N1569" s="3"/>
    </row>
    <row r="1570" spans="2:14" x14ac:dyDescent="0.25">
      <c r="B1570" s="1"/>
      <c r="C1570" s="4"/>
      <c r="D1570" s="3"/>
      <c r="E1570" s="40"/>
      <c r="F1570" s="125"/>
      <c r="G1570" s="40"/>
      <c r="H1570" s="58"/>
      <c r="I1570" s="58"/>
      <c r="J1570" s="58"/>
      <c r="K1570" s="40"/>
      <c r="L1570" s="58"/>
      <c r="M1570" s="3"/>
      <c r="N1570" s="3"/>
    </row>
    <row r="1571" spans="2:14" x14ac:dyDescent="0.25">
      <c r="B1571" s="1"/>
      <c r="C1571" s="4"/>
      <c r="D1571" s="3"/>
      <c r="E1571" s="40"/>
      <c r="F1571" s="125"/>
      <c r="G1571" s="40"/>
      <c r="H1571" s="58"/>
      <c r="I1571" s="58"/>
      <c r="J1571" s="58"/>
      <c r="K1571" s="40"/>
      <c r="L1571" s="58"/>
      <c r="M1571" s="3"/>
      <c r="N1571" s="3"/>
    </row>
    <row r="1572" spans="2:14" x14ac:dyDescent="0.25">
      <c r="B1572" s="1"/>
      <c r="C1572" s="4"/>
      <c r="D1572" s="3"/>
      <c r="E1572" s="40"/>
      <c r="F1572" s="125"/>
      <c r="G1572" s="40"/>
      <c r="H1572" s="58"/>
      <c r="I1572" s="58"/>
      <c r="J1572" s="58"/>
      <c r="K1572" s="40"/>
      <c r="L1572" s="58"/>
      <c r="M1572" s="3"/>
      <c r="N1572" s="3"/>
    </row>
    <row r="1573" spans="2:14" x14ac:dyDescent="0.25">
      <c r="B1573" s="1"/>
      <c r="C1573" s="4"/>
      <c r="D1573" s="3"/>
      <c r="E1573" s="40"/>
      <c r="F1573" s="125"/>
      <c r="G1573" s="40"/>
      <c r="H1573" s="58"/>
      <c r="I1573" s="58"/>
      <c r="J1573" s="58"/>
      <c r="K1573" s="40"/>
      <c r="L1573" s="58"/>
      <c r="M1573" s="3"/>
      <c r="N1573" s="3"/>
    </row>
    <row r="1574" spans="2:14" x14ac:dyDescent="0.25">
      <c r="B1574" s="1"/>
      <c r="C1574" s="4"/>
      <c r="D1574" s="3"/>
      <c r="E1574" s="40"/>
      <c r="F1574" s="125"/>
      <c r="G1574" s="40"/>
      <c r="H1574" s="58"/>
      <c r="I1574" s="58"/>
      <c r="J1574" s="58"/>
      <c r="K1574" s="40"/>
      <c r="L1574" s="58"/>
      <c r="M1574" s="3"/>
      <c r="N1574" s="3"/>
    </row>
    <row r="1575" spans="2:14" x14ac:dyDescent="0.25">
      <c r="B1575" s="1"/>
      <c r="C1575" s="4"/>
      <c r="D1575" s="3"/>
      <c r="E1575" s="40"/>
      <c r="F1575" s="125"/>
      <c r="G1575" s="40"/>
      <c r="H1575" s="58"/>
      <c r="I1575" s="58"/>
      <c r="J1575" s="58"/>
      <c r="K1575" s="40"/>
      <c r="L1575" s="58"/>
      <c r="M1575" s="3"/>
      <c r="N1575" s="3"/>
    </row>
    <row r="1576" spans="2:14" x14ac:dyDescent="0.25">
      <c r="B1576" s="1"/>
      <c r="C1576" s="4"/>
      <c r="D1576" s="3"/>
      <c r="E1576" s="40"/>
      <c r="F1576" s="125"/>
      <c r="G1576" s="40"/>
      <c r="H1576" s="58"/>
      <c r="I1576" s="58"/>
      <c r="J1576" s="58"/>
      <c r="K1576" s="40"/>
      <c r="L1576" s="58"/>
      <c r="M1576" s="3"/>
      <c r="N1576" s="3"/>
    </row>
    <row r="1577" spans="2:14" x14ac:dyDescent="0.25">
      <c r="B1577" s="1"/>
      <c r="C1577" s="4"/>
      <c r="D1577" s="3"/>
      <c r="E1577" s="40"/>
      <c r="F1577" s="125"/>
      <c r="G1577" s="40"/>
      <c r="H1577" s="58"/>
      <c r="I1577" s="58"/>
      <c r="J1577" s="58"/>
      <c r="K1577" s="40"/>
      <c r="L1577" s="58"/>
      <c r="M1577" s="3"/>
      <c r="N1577" s="3"/>
    </row>
    <row r="1578" spans="2:14" x14ac:dyDescent="0.25">
      <c r="B1578" s="1"/>
      <c r="C1578" s="4"/>
      <c r="D1578" s="3"/>
      <c r="E1578" s="40"/>
      <c r="F1578" s="125"/>
      <c r="G1578" s="40"/>
      <c r="H1578" s="58"/>
      <c r="I1578" s="58"/>
      <c r="J1578" s="58"/>
      <c r="K1578" s="40"/>
      <c r="L1578" s="58"/>
      <c r="M1578" s="3"/>
      <c r="N1578" s="3"/>
    </row>
    <row r="1579" spans="2:14" x14ac:dyDescent="0.25">
      <c r="B1579" s="1"/>
      <c r="C1579" s="4"/>
      <c r="D1579" s="3"/>
      <c r="E1579" s="40"/>
      <c r="F1579" s="125"/>
      <c r="G1579" s="40"/>
      <c r="H1579" s="58"/>
      <c r="I1579" s="58"/>
      <c r="J1579" s="58"/>
      <c r="K1579" s="40"/>
      <c r="L1579" s="58"/>
      <c r="M1579" s="3"/>
      <c r="N1579" s="3"/>
    </row>
    <row r="1580" spans="2:14" x14ac:dyDescent="0.25">
      <c r="B1580" s="1"/>
      <c r="C1580" s="4"/>
      <c r="D1580" s="3"/>
      <c r="E1580" s="40"/>
      <c r="F1580" s="125"/>
      <c r="G1580" s="40"/>
      <c r="H1580" s="58"/>
      <c r="I1580" s="58"/>
      <c r="J1580" s="58"/>
      <c r="K1580" s="40"/>
      <c r="L1580" s="58"/>
      <c r="M1580" s="3"/>
      <c r="N1580" s="3"/>
    </row>
    <row r="1581" spans="2:14" x14ac:dyDescent="0.25">
      <c r="B1581" s="1"/>
      <c r="C1581" s="4"/>
      <c r="D1581" s="3"/>
      <c r="E1581" s="40"/>
      <c r="F1581" s="125"/>
      <c r="G1581" s="40"/>
      <c r="H1581" s="58"/>
      <c r="I1581" s="58"/>
      <c r="J1581" s="58"/>
      <c r="K1581" s="40"/>
      <c r="L1581" s="58"/>
      <c r="M1581" s="3"/>
      <c r="N1581" s="3"/>
    </row>
    <row r="1582" spans="2:14" x14ac:dyDescent="0.25">
      <c r="B1582" s="1"/>
      <c r="C1582" s="4"/>
      <c r="D1582" s="3"/>
      <c r="E1582" s="40"/>
      <c r="F1582" s="125"/>
      <c r="G1582" s="40"/>
      <c r="H1582" s="58"/>
      <c r="I1582" s="58"/>
      <c r="J1582" s="58"/>
      <c r="K1582" s="40"/>
      <c r="L1582" s="58"/>
      <c r="M1582" s="3"/>
      <c r="N1582" s="3"/>
    </row>
    <row r="1583" spans="2:14" x14ac:dyDescent="0.25">
      <c r="B1583" s="1"/>
      <c r="C1583" s="4"/>
      <c r="D1583" s="3"/>
      <c r="E1583" s="40"/>
      <c r="F1583" s="125"/>
      <c r="G1583" s="40"/>
      <c r="H1583" s="58"/>
      <c r="I1583" s="58"/>
      <c r="J1583" s="58"/>
      <c r="K1583" s="40"/>
      <c r="L1583" s="58"/>
      <c r="M1583" s="3"/>
      <c r="N1583" s="3"/>
    </row>
    <row r="1584" spans="2:14" x14ac:dyDescent="0.25">
      <c r="B1584" s="1"/>
      <c r="C1584" s="4"/>
      <c r="D1584" s="3"/>
      <c r="E1584" s="40"/>
      <c r="F1584" s="125"/>
      <c r="G1584" s="40"/>
      <c r="H1584" s="58"/>
      <c r="I1584" s="58"/>
      <c r="J1584" s="58"/>
      <c r="K1584" s="40"/>
      <c r="L1584" s="58"/>
      <c r="M1584" s="3"/>
      <c r="N1584" s="3"/>
    </row>
    <row r="1585" spans="2:14" x14ac:dyDescent="0.25">
      <c r="B1585" s="1"/>
      <c r="C1585" s="4"/>
      <c r="D1585" s="3"/>
      <c r="E1585" s="40"/>
      <c r="F1585" s="125"/>
      <c r="G1585" s="40"/>
      <c r="H1585" s="58"/>
      <c r="I1585" s="58"/>
      <c r="J1585" s="58"/>
      <c r="K1585" s="40"/>
      <c r="L1585" s="58"/>
      <c r="M1585" s="3"/>
      <c r="N1585" s="3"/>
    </row>
    <row r="1586" spans="2:14" x14ac:dyDescent="0.25">
      <c r="B1586" s="1"/>
      <c r="C1586" s="4"/>
      <c r="D1586" s="3"/>
      <c r="E1586" s="40"/>
      <c r="F1586" s="125"/>
      <c r="G1586" s="40"/>
      <c r="H1586" s="58"/>
      <c r="I1586" s="58"/>
      <c r="J1586" s="58"/>
      <c r="K1586" s="40"/>
      <c r="L1586" s="58"/>
      <c r="M1586" s="3"/>
      <c r="N1586" s="3"/>
    </row>
    <row r="1587" spans="2:14" x14ac:dyDescent="0.25">
      <c r="B1587" s="1"/>
      <c r="C1587" s="4"/>
      <c r="D1587" s="3"/>
      <c r="E1587" s="40"/>
      <c r="F1587" s="125"/>
      <c r="G1587" s="40"/>
      <c r="H1587" s="58"/>
      <c r="I1587" s="58"/>
      <c r="J1587" s="58"/>
      <c r="K1587" s="40"/>
      <c r="L1587" s="58"/>
      <c r="M1587" s="3"/>
      <c r="N1587" s="3"/>
    </row>
    <row r="1588" spans="2:14" x14ac:dyDescent="0.25">
      <c r="B1588" s="1"/>
      <c r="C1588" s="4"/>
      <c r="D1588" s="3"/>
      <c r="E1588" s="40"/>
      <c r="F1588" s="125"/>
      <c r="G1588" s="40"/>
      <c r="H1588" s="58"/>
      <c r="I1588" s="58"/>
      <c r="J1588" s="58"/>
      <c r="K1588" s="40"/>
      <c r="L1588" s="58"/>
      <c r="M1588" s="3"/>
      <c r="N1588" s="3"/>
    </row>
    <row r="1589" spans="2:14" x14ac:dyDescent="0.25">
      <c r="B1589" s="1"/>
      <c r="C1589" s="4"/>
      <c r="D1589" s="3"/>
      <c r="E1589" s="40"/>
      <c r="F1589" s="125"/>
      <c r="G1589" s="40"/>
      <c r="H1589" s="58"/>
      <c r="I1589" s="58"/>
      <c r="J1589" s="58"/>
      <c r="K1589" s="40"/>
      <c r="L1589" s="58"/>
      <c r="M1589" s="3"/>
      <c r="N1589" s="3"/>
    </row>
    <row r="1590" spans="2:14" x14ac:dyDescent="0.25">
      <c r="B1590" s="1"/>
      <c r="C1590" s="4"/>
      <c r="D1590" s="3"/>
      <c r="E1590" s="40"/>
      <c r="F1590" s="125"/>
      <c r="G1590" s="40"/>
      <c r="H1590" s="58"/>
      <c r="I1590" s="58"/>
      <c r="J1590" s="58"/>
      <c r="K1590" s="40"/>
      <c r="L1590" s="58"/>
      <c r="M1590" s="3"/>
      <c r="N1590" s="3"/>
    </row>
    <row r="1591" spans="2:14" x14ac:dyDescent="0.25">
      <c r="B1591" s="1"/>
      <c r="C1591" s="4"/>
      <c r="D1591" s="3"/>
      <c r="E1591" s="40"/>
      <c r="F1591" s="125"/>
      <c r="G1591" s="40"/>
      <c r="H1591" s="58"/>
      <c r="I1591" s="58"/>
      <c r="J1591" s="58"/>
      <c r="K1591" s="40"/>
      <c r="L1591" s="58"/>
      <c r="M1591" s="3"/>
      <c r="N1591" s="3"/>
    </row>
    <row r="1592" spans="2:14" x14ac:dyDescent="0.25">
      <c r="B1592" s="1"/>
      <c r="C1592" s="4"/>
      <c r="D1592" s="3"/>
      <c r="E1592" s="40"/>
      <c r="F1592" s="125"/>
      <c r="G1592" s="40"/>
      <c r="H1592" s="58"/>
      <c r="I1592" s="58"/>
      <c r="J1592" s="58"/>
      <c r="K1592" s="40"/>
      <c r="L1592" s="58"/>
      <c r="M1592" s="3"/>
      <c r="N1592" s="3"/>
    </row>
    <row r="1593" spans="2:14" x14ac:dyDescent="0.25">
      <c r="B1593" s="1"/>
      <c r="C1593" s="4"/>
      <c r="D1593" s="3"/>
      <c r="E1593" s="40"/>
      <c r="F1593" s="125"/>
      <c r="G1593" s="40"/>
      <c r="H1593" s="58"/>
      <c r="I1593" s="58"/>
      <c r="J1593" s="58"/>
      <c r="K1593" s="40"/>
      <c r="L1593" s="58"/>
      <c r="M1593" s="3"/>
      <c r="N1593" s="3"/>
    </row>
    <row r="1594" spans="2:14" x14ac:dyDescent="0.25">
      <c r="B1594" s="1"/>
      <c r="C1594" s="4"/>
      <c r="D1594" s="3"/>
      <c r="E1594" s="40"/>
      <c r="F1594" s="125"/>
      <c r="G1594" s="40"/>
      <c r="H1594" s="58"/>
      <c r="I1594" s="58"/>
      <c r="J1594" s="58"/>
      <c r="K1594" s="40"/>
      <c r="L1594" s="58"/>
      <c r="M1594" s="3"/>
      <c r="N1594" s="3"/>
    </row>
    <row r="1595" spans="2:14" x14ac:dyDescent="0.25">
      <c r="B1595" s="1"/>
      <c r="C1595" s="4"/>
      <c r="D1595" s="3"/>
      <c r="E1595" s="40"/>
      <c r="F1595" s="125"/>
      <c r="G1595" s="40"/>
      <c r="H1595" s="58"/>
      <c r="I1595" s="58"/>
      <c r="J1595" s="58"/>
      <c r="K1595" s="40"/>
      <c r="L1595" s="58"/>
      <c r="M1595" s="3"/>
      <c r="N1595" s="3"/>
    </row>
    <row r="1596" spans="2:14" x14ac:dyDescent="0.25">
      <c r="B1596" s="1"/>
      <c r="C1596" s="4"/>
      <c r="D1596" s="3"/>
      <c r="E1596" s="40"/>
      <c r="F1596" s="125"/>
      <c r="G1596" s="40"/>
      <c r="H1596" s="58"/>
      <c r="I1596" s="58"/>
      <c r="J1596" s="58"/>
      <c r="K1596" s="40"/>
      <c r="L1596" s="58"/>
      <c r="M1596" s="3"/>
      <c r="N1596" s="3"/>
    </row>
    <row r="1597" spans="2:14" x14ac:dyDescent="0.25">
      <c r="B1597" s="1"/>
      <c r="C1597" s="4"/>
      <c r="D1597" s="3"/>
      <c r="E1597" s="40"/>
      <c r="F1597" s="125"/>
      <c r="G1597" s="40"/>
      <c r="H1597" s="58"/>
      <c r="I1597" s="58"/>
      <c r="J1597" s="58"/>
      <c r="K1597" s="40"/>
      <c r="L1597" s="58"/>
      <c r="M1597" s="3"/>
      <c r="N1597" s="3"/>
    </row>
    <row r="1598" spans="2:14" x14ac:dyDescent="0.25">
      <c r="B1598" s="1"/>
      <c r="C1598" s="4"/>
      <c r="D1598" s="3"/>
      <c r="E1598" s="40"/>
      <c r="F1598" s="125"/>
      <c r="G1598" s="40"/>
      <c r="H1598" s="58"/>
      <c r="I1598" s="58"/>
      <c r="J1598" s="58"/>
      <c r="K1598" s="40"/>
      <c r="L1598" s="58"/>
      <c r="M1598" s="3"/>
      <c r="N1598" s="3"/>
    </row>
    <row r="1599" spans="2:14" x14ac:dyDescent="0.25">
      <c r="B1599" s="1"/>
      <c r="C1599" s="4"/>
      <c r="D1599" s="3"/>
      <c r="E1599" s="40"/>
      <c r="F1599" s="125"/>
      <c r="G1599" s="40"/>
      <c r="H1599" s="58"/>
      <c r="I1599" s="58"/>
      <c r="J1599" s="58"/>
      <c r="K1599" s="40"/>
      <c r="L1599" s="58"/>
      <c r="M1599" s="3"/>
      <c r="N1599" s="3"/>
    </row>
    <row r="1600" spans="2:14" x14ac:dyDescent="0.25">
      <c r="B1600" s="1"/>
      <c r="C1600" s="4"/>
      <c r="D1600" s="3"/>
      <c r="E1600" s="40"/>
      <c r="F1600" s="125"/>
      <c r="G1600" s="40"/>
      <c r="H1600" s="58"/>
      <c r="I1600" s="58"/>
      <c r="J1600" s="58"/>
      <c r="K1600" s="40"/>
      <c r="L1600" s="58"/>
      <c r="M1600" s="3"/>
      <c r="N1600" s="3"/>
    </row>
    <row r="1601" spans="2:14" x14ac:dyDescent="0.25">
      <c r="B1601" s="1"/>
      <c r="C1601" s="4"/>
      <c r="D1601" s="3"/>
      <c r="E1601" s="40"/>
      <c r="F1601" s="125"/>
      <c r="G1601" s="40"/>
      <c r="H1601" s="58"/>
      <c r="I1601" s="58"/>
      <c r="J1601" s="58"/>
      <c r="K1601" s="40"/>
      <c r="L1601" s="58"/>
      <c r="M1601" s="3"/>
      <c r="N1601" s="3"/>
    </row>
    <row r="1602" spans="2:14" x14ac:dyDescent="0.25">
      <c r="B1602" s="1"/>
      <c r="C1602" s="4"/>
      <c r="D1602" s="3"/>
      <c r="E1602" s="40"/>
      <c r="F1602" s="125"/>
      <c r="G1602" s="40"/>
      <c r="H1602" s="58"/>
      <c r="I1602" s="58"/>
      <c r="J1602" s="58"/>
      <c r="K1602" s="40"/>
      <c r="L1602" s="58"/>
      <c r="M1602" s="3"/>
      <c r="N1602" s="3"/>
    </row>
    <row r="1603" spans="2:14" x14ac:dyDescent="0.25">
      <c r="B1603" s="1"/>
      <c r="C1603" s="4"/>
      <c r="D1603" s="3"/>
      <c r="E1603" s="40"/>
      <c r="F1603" s="125"/>
      <c r="G1603" s="40"/>
      <c r="H1603" s="58"/>
      <c r="I1603" s="58"/>
      <c r="J1603" s="58"/>
      <c r="K1603" s="40"/>
      <c r="L1603" s="58"/>
      <c r="M1603" s="3"/>
      <c r="N1603" s="3"/>
    </row>
    <row r="1604" spans="2:14" x14ac:dyDescent="0.25">
      <c r="B1604" s="1"/>
      <c r="C1604" s="4"/>
      <c r="D1604" s="3"/>
      <c r="E1604" s="40"/>
      <c r="F1604" s="125"/>
      <c r="G1604" s="40"/>
      <c r="H1604" s="58"/>
      <c r="I1604" s="58"/>
      <c r="J1604" s="58"/>
      <c r="K1604" s="40"/>
      <c r="L1604" s="58"/>
      <c r="M1604" s="3"/>
      <c r="N1604" s="3"/>
    </row>
    <row r="1605" spans="2:14" x14ac:dyDescent="0.25">
      <c r="B1605" s="1"/>
      <c r="C1605" s="4"/>
      <c r="D1605" s="3"/>
      <c r="E1605" s="40"/>
      <c r="F1605" s="125"/>
      <c r="G1605" s="40"/>
      <c r="H1605" s="58"/>
      <c r="I1605" s="58"/>
      <c r="J1605" s="58"/>
      <c r="K1605" s="40"/>
      <c r="L1605" s="58"/>
      <c r="M1605" s="3"/>
      <c r="N1605" s="3"/>
    </row>
    <row r="1606" spans="2:14" x14ac:dyDescent="0.25">
      <c r="B1606" s="1"/>
      <c r="C1606" s="4"/>
      <c r="D1606" s="3"/>
      <c r="E1606" s="40"/>
      <c r="F1606" s="125"/>
      <c r="G1606" s="40"/>
      <c r="H1606" s="58"/>
      <c r="I1606" s="58"/>
      <c r="J1606" s="58"/>
      <c r="K1606" s="40"/>
      <c r="L1606" s="58"/>
      <c r="M1606" s="3"/>
      <c r="N1606" s="3"/>
    </row>
    <row r="1607" spans="2:14" x14ac:dyDescent="0.25">
      <c r="B1607" s="1"/>
      <c r="C1607" s="4"/>
      <c r="D1607" s="3"/>
      <c r="E1607" s="40"/>
      <c r="F1607" s="125"/>
      <c r="G1607" s="40"/>
      <c r="H1607" s="58"/>
      <c r="I1607" s="58"/>
      <c r="J1607" s="58"/>
      <c r="K1607" s="40"/>
      <c r="L1607" s="58"/>
      <c r="M1607" s="3"/>
      <c r="N1607" s="3"/>
    </row>
    <row r="1608" spans="2:14" x14ac:dyDescent="0.25">
      <c r="B1608" s="1"/>
      <c r="C1608" s="4"/>
      <c r="D1608" s="3"/>
      <c r="E1608" s="40"/>
      <c r="F1608" s="125"/>
      <c r="G1608" s="40"/>
      <c r="H1608" s="58"/>
      <c r="I1608" s="58"/>
      <c r="J1608" s="58"/>
      <c r="K1608" s="40"/>
      <c r="L1608" s="58"/>
      <c r="M1608" s="3"/>
      <c r="N1608" s="3"/>
    </row>
    <row r="1609" spans="2:14" x14ac:dyDescent="0.25">
      <c r="B1609" s="1"/>
      <c r="C1609" s="4"/>
      <c r="D1609" s="3"/>
      <c r="E1609" s="40"/>
      <c r="F1609" s="125"/>
      <c r="G1609" s="40"/>
      <c r="H1609" s="58"/>
      <c r="I1609" s="58"/>
      <c r="J1609" s="58"/>
      <c r="K1609" s="40"/>
      <c r="L1609" s="58"/>
      <c r="M1609" s="3"/>
      <c r="N1609" s="3"/>
    </row>
    <row r="1610" spans="2:14" x14ac:dyDescent="0.25">
      <c r="B1610" s="1"/>
      <c r="C1610" s="4"/>
      <c r="D1610" s="3"/>
      <c r="E1610" s="40"/>
      <c r="F1610" s="125"/>
      <c r="G1610" s="40"/>
      <c r="H1610" s="58"/>
      <c r="I1610" s="58"/>
      <c r="J1610" s="58"/>
      <c r="K1610" s="40"/>
      <c r="L1610" s="58"/>
      <c r="M1610" s="3"/>
      <c r="N1610" s="3"/>
    </row>
    <row r="1611" spans="2:14" x14ac:dyDescent="0.25">
      <c r="B1611" s="1"/>
      <c r="C1611" s="4"/>
      <c r="D1611" s="3"/>
      <c r="E1611" s="40"/>
      <c r="F1611" s="125"/>
      <c r="G1611" s="40"/>
      <c r="H1611" s="58"/>
      <c r="I1611" s="58"/>
      <c r="J1611" s="58"/>
      <c r="K1611" s="40"/>
      <c r="L1611" s="58"/>
      <c r="M1611" s="3"/>
      <c r="N1611" s="3"/>
    </row>
    <row r="1612" spans="2:14" x14ac:dyDescent="0.25">
      <c r="B1612" s="1"/>
      <c r="C1612" s="4"/>
      <c r="D1612" s="3"/>
      <c r="E1612" s="40"/>
      <c r="F1612" s="125"/>
      <c r="G1612" s="40"/>
      <c r="H1612" s="58"/>
      <c r="I1612" s="58"/>
      <c r="J1612" s="58"/>
      <c r="K1612" s="40"/>
      <c r="L1612" s="58"/>
      <c r="M1612" s="3"/>
      <c r="N1612" s="3"/>
    </row>
    <row r="1613" spans="2:14" x14ac:dyDescent="0.25">
      <c r="B1613" s="1"/>
      <c r="C1613" s="4"/>
      <c r="D1613" s="3"/>
      <c r="E1613" s="40"/>
      <c r="F1613" s="125"/>
      <c r="G1613" s="40"/>
      <c r="H1613" s="58"/>
      <c r="I1613" s="58"/>
      <c r="J1613" s="58"/>
      <c r="K1613" s="40"/>
      <c r="L1613" s="58"/>
      <c r="M1613" s="3"/>
      <c r="N1613" s="3"/>
    </row>
    <row r="1614" spans="2:14" x14ac:dyDescent="0.25">
      <c r="B1614" s="1"/>
      <c r="C1614" s="4"/>
      <c r="D1614" s="3"/>
      <c r="E1614" s="40"/>
      <c r="F1614" s="125"/>
      <c r="G1614" s="40"/>
      <c r="H1614" s="58"/>
      <c r="I1614" s="58"/>
      <c r="J1614" s="58"/>
      <c r="K1614" s="40"/>
      <c r="L1614" s="58"/>
      <c r="M1614" s="3"/>
      <c r="N1614" s="3"/>
    </row>
    <row r="1615" spans="2:14" x14ac:dyDescent="0.25">
      <c r="B1615" s="1"/>
      <c r="C1615" s="4"/>
      <c r="D1615" s="3"/>
      <c r="E1615" s="40"/>
      <c r="F1615" s="125"/>
      <c r="G1615" s="40"/>
      <c r="H1615" s="58"/>
      <c r="I1615" s="58"/>
      <c r="J1615" s="58"/>
      <c r="K1615" s="40"/>
      <c r="L1615" s="58"/>
      <c r="M1615" s="3"/>
      <c r="N1615" s="3"/>
    </row>
    <row r="1616" spans="2:14" x14ac:dyDescent="0.25">
      <c r="B1616" s="1"/>
      <c r="C1616" s="4"/>
      <c r="D1616" s="3"/>
      <c r="E1616" s="40"/>
      <c r="F1616" s="125"/>
      <c r="G1616" s="40"/>
      <c r="H1616" s="58"/>
      <c r="I1616" s="58"/>
      <c r="J1616" s="58"/>
      <c r="K1616" s="40"/>
      <c r="L1616" s="58"/>
      <c r="M1616" s="3"/>
      <c r="N1616" s="3"/>
    </row>
    <row r="1617" spans="2:14" x14ac:dyDescent="0.25">
      <c r="B1617" s="1"/>
      <c r="C1617" s="4"/>
      <c r="D1617" s="3"/>
      <c r="E1617" s="40"/>
      <c r="F1617" s="125"/>
      <c r="G1617" s="40"/>
      <c r="H1617" s="58"/>
      <c r="I1617" s="58"/>
      <c r="J1617" s="58"/>
      <c r="K1617" s="40"/>
      <c r="L1617" s="58"/>
      <c r="M1617" s="3"/>
      <c r="N1617" s="3"/>
    </row>
    <row r="1618" spans="2:14" ht="15" customHeight="1" x14ac:dyDescent="0.25">
      <c r="L1618" s="58"/>
      <c r="M1618" s="3"/>
      <c r="N1618" s="3"/>
    </row>
    <row r="1619" spans="2:14" ht="15" customHeight="1" x14ac:dyDescent="0.25">
      <c r="L1619" s="58"/>
      <c r="M1619" s="3"/>
      <c r="N1619" s="3"/>
    </row>
    <row r="1620" spans="2:14" ht="15" customHeight="1" x14ac:dyDescent="0.25">
      <c r="L1620" s="58"/>
      <c r="M1620" s="3"/>
      <c r="N1620" s="3"/>
    </row>
    <row r="1621" spans="2:14" ht="15" customHeight="1" x14ac:dyDescent="0.25">
      <c r="L1621" s="58"/>
      <c r="M1621" s="3"/>
      <c r="N1621" s="3"/>
    </row>
    <row r="1622" spans="2:14" ht="15" customHeight="1" x14ac:dyDescent="0.25">
      <c r="L1622" s="58"/>
      <c r="M1622" s="3"/>
      <c r="N1622" s="3"/>
    </row>
    <row r="1623" spans="2:14" ht="15" customHeight="1" x14ac:dyDescent="0.25">
      <c r="L1623" s="58"/>
      <c r="M1623" s="3"/>
      <c r="N1623" s="3"/>
    </row>
    <row r="1624" spans="2:14" ht="15" customHeight="1" x14ac:dyDescent="0.25">
      <c r="L1624" s="58"/>
      <c r="M1624" s="3"/>
      <c r="N1624" s="3"/>
    </row>
    <row r="1625" spans="2:14" ht="15" customHeight="1" x14ac:dyDescent="0.25">
      <c r="L1625" s="58"/>
      <c r="M1625" s="3"/>
      <c r="N1625" s="3"/>
    </row>
    <row r="1626" spans="2:14" ht="15" customHeight="1" x14ac:dyDescent="0.25">
      <c r="L1626" s="58"/>
      <c r="M1626" s="3"/>
      <c r="N1626" s="3"/>
    </row>
    <row r="1627" spans="2:14" ht="15" customHeight="1" x14ac:dyDescent="0.25">
      <c r="L1627" s="58"/>
      <c r="M1627" s="3"/>
      <c r="N1627" s="3"/>
    </row>
    <row r="1628" spans="2:14" ht="15" customHeight="1" x14ac:dyDescent="0.25">
      <c r="L1628" s="58"/>
      <c r="M1628" s="3"/>
      <c r="N1628" s="3"/>
    </row>
    <row r="1629" spans="2:14" ht="15" customHeight="1" x14ac:dyDescent="0.25">
      <c r="L1629" s="58"/>
      <c r="M1629" s="3"/>
      <c r="N1629" s="3"/>
    </row>
    <row r="1630" spans="2:14" ht="15" customHeight="1" x14ac:dyDescent="0.25">
      <c r="L1630" s="58"/>
      <c r="M1630" s="3"/>
      <c r="N1630" s="3"/>
    </row>
    <row r="1631" spans="2:14" ht="15" customHeight="1" x14ac:dyDescent="0.25">
      <c r="L1631" s="58"/>
      <c r="M1631" s="3"/>
      <c r="N1631" s="3"/>
    </row>
    <row r="1632" spans="2:14" ht="15" customHeight="1" x14ac:dyDescent="0.25">
      <c r="L1632" s="58"/>
      <c r="M1632" s="3"/>
      <c r="N1632" s="3"/>
    </row>
    <row r="1633" spans="12:14" ht="15" customHeight="1" x14ac:dyDescent="0.25">
      <c r="L1633" s="58"/>
      <c r="M1633" s="3"/>
      <c r="N1633" s="3"/>
    </row>
    <row r="1634" spans="12:14" ht="15" customHeight="1" x14ac:dyDescent="0.25">
      <c r="L1634" s="58"/>
      <c r="M1634" s="3"/>
      <c r="N1634" s="3"/>
    </row>
    <row r="1635" spans="12:14" ht="15" customHeight="1" x14ac:dyDescent="0.25">
      <c r="L1635" s="58"/>
      <c r="M1635" s="3"/>
      <c r="N1635" s="3"/>
    </row>
    <row r="1636" spans="12:14" ht="15" customHeight="1" x14ac:dyDescent="0.25">
      <c r="L1636" s="58"/>
      <c r="M1636" s="3"/>
      <c r="N1636" s="3"/>
    </row>
    <row r="1637" spans="12:14" ht="15" customHeight="1" x14ac:dyDescent="0.25">
      <c r="L1637" s="58"/>
      <c r="M1637" s="3"/>
      <c r="N1637" s="3"/>
    </row>
    <row r="1638" spans="12:14" ht="15" customHeight="1" x14ac:dyDescent="0.25">
      <c r="L1638" s="58"/>
      <c r="M1638" s="3"/>
      <c r="N1638" s="3"/>
    </row>
    <row r="1639" spans="12:14" ht="15" customHeight="1" x14ac:dyDescent="0.25">
      <c r="L1639" s="58"/>
      <c r="M1639" s="3"/>
      <c r="N1639" s="3"/>
    </row>
  </sheetData>
  <mergeCells count="7">
    <mergeCell ref="N869:N870"/>
    <mergeCell ref="M869:M870"/>
    <mergeCell ref="G870:J870"/>
    <mergeCell ref="D869:D870"/>
    <mergeCell ref="F869:F870"/>
    <mergeCell ref="K869:K870"/>
    <mergeCell ref="E869:E87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232"/>
  <sheetViews>
    <sheetView zoomScale="120" zoomScaleNormal="120" zoomScalePageLayoutView="120" workbookViewId="0">
      <pane xSplit="3" ySplit="4" topLeftCell="D401" activePane="bottomRight" state="frozen"/>
      <selection pane="topRight" activeCell="D1" sqref="D1"/>
      <selection pane="bottomLeft" activeCell="A5" sqref="A5"/>
      <selection pane="bottomRight" activeCell="D405" sqref="D405"/>
    </sheetView>
  </sheetViews>
  <sheetFormatPr baseColWidth="10" defaultColWidth="15.140625" defaultRowHeight="15" customHeight="1" x14ac:dyDescent="0.25"/>
  <cols>
    <col min="1" max="1" width="9.28515625" style="8" customWidth="1"/>
    <col min="2" max="2" width="11.28515625" style="8" customWidth="1"/>
    <col min="3" max="3" width="52.42578125" style="8" customWidth="1"/>
    <col min="4" max="4" width="18.7109375" style="112" customWidth="1"/>
    <col min="5" max="5" width="15.28515625" style="46" customWidth="1"/>
    <col min="6" max="6" width="17.28515625" style="46" customWidth="1"/>
    <col min="7" max="7" width="19" style="46" customWidth="1"/>
    <col min="8" max="10" width="19" style="62" customWidth="1"/>
    <col min="11" max="11" width="16.140625" style="46" customWidth="1"/>
    <col min="12" max="12" width="15.28515625" style="62" customWidth="1"/>
    <col min="13" max="13" width="17.28515625" style="188" customWidth="1"/>
    <col min="14" max="14" width="14.28515625" style="188" customWidth="1"/>
    <col min="15" max="15" width="11.28515625" style="8" customWidth="1"/>
    <col min="16" max="28" width="9.28515625" style="8" customWidth="1"/>
    <col min="29" max="16384" width="15.140625" style="8"/>
  </cols>
  <sheetData>
    <row r="1" spans="2:14" x14ac:dyDescent="0.25">
      <c r="B1" s="1"/>
      <c r="C1" s="7"/>
      <c r="D1" s="114"/>
      <c r="E1" s="40"/>
      <c r="F1" s="40"/>
      <c r="G1" s="40"/>
      <c r="H1" s="58"/>
      <c r="I1" s="58"/>
      <c r="J1" s="58"/>
      <c r="K1" s="40"/>
      <c r="L1" s="58"/>
      <c r="M1" s="3"/>
      <c r="N1" s="3"/>
    </row>
    <row r="2" spans="2:14" x14ac:dyDescent="0.25">
      <c r="B2" s="1"/>
      <c r="C2" s="7"/>
      <c r="D2" s="114"/>
      <c r="E2" s="40"/>
      <c r="F2" s="40"/>
      <c r="G2" s="40"/>
      <c r="H2" s="58"/>
      <c r="I2" s="58"/>
      <c r="J2" s="58"/>
      <c r="K2" s="40"/>
      <c r="L2" s="58"/>
      <c r="M2" s="3"/>
      <c r="N2" s="3"/>
    </row>
    <row r="3" spans="2:14" ht="15.75" thickBot="1" x14ac:dyDescent="0.3">
      <c r="B3" s="1"/>
      <c r="C3" s="7"/>
      <c r="D3" s="114"/>
      <c r="E3" s="40"/>
      <c r="F3" s="40"/>
      <c r="G3" s="40"/>
      <c r="H3" s="58"/>
      <c r="I3" s="58"/>
      <c r="J3" s="58"/>
      <c r="K3" s="40"/>
      <c r="L3" s="58"/>
      <c r="M3" s="3"/>
      <c r="N3" s="3"/>
    </row>
    <row r="4" spans="2:14" ht="30.75" thickBot="1" x14ac:dyDescent="0.3">
      <c r="B4" s="20" t="s">
        <v>0</v>
      </c>
      <c r="C4" s="23" t="s">
        <v>1</v>
      </c>
      <c r="D4" s="115" t="s">
        <v>2</v>
      </c>
      <c r="E4" s="41" t="s">
        <v>3</v>
      </c>
      <c r="F4" s="41" t="s">
        <v>4</v>
      </c>
      <c r="G4" s="82" t="s">
        <v>635</v>
      </c>
      <c r="H4" s="83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277" t="s">
        <v>853</v>
      </c>
      <c r="N4" s="277" t="s">
        <v>854</v>
      </c>
    </row>
    <row r="5" spans="2:14" x14ac:dyDescent="0.25">
      <c r="B5" s="16">
        <v>42679</v>
      </c>
      <c r="C5" s="19" t="s">
        <v>6</v>
      </c>
      <c r="D5" s="116">
        <v>100000</v>
      </c>
      <c r="E5" s="43">
        <v>15.37</v>
      </c>
      <c r="F5" s="43">
        <f>+D5*E5</f>
        <v>1537000</v>
      </c>
      <c r="G5" s="43"/>
      <c r="H5" s="59"/>
      <c r="I5" s="59"/>
      <c r="J5" s="59"/>
      <c r="K5" s="43">
        <f>+F5-G5</f>
        <v>1537000</v>
      </c>
      <c r="L5" s="59">
        <v>15.07</v>
      </c>
      <c r="M5" s="54">
        <f>(G5+H5+I5)/L5</f>
        <v>0</v>
      </c>
      <c r="N5" s="54">
        <f>+J5/L5</f>
        <v>0</v>
      </c>
    </row>
    <row r="6" spans="2:14" x14ac:dyDescent="0.25">
      <c r="B6" s="11"/>
      <c r="C6" s="5" t="s">
        <v>149</v>
      </c>
      <c r="D6" s="117"/>
      <c r="E6" s="44"/>
      <c r="F6" s="44"/>
      <c r="G6" s="44"/>
      <c r="H6" s="60"/>
      <c r="I6" s="60"/>
      <c r="J6" s="60">
        <v>680</v>
      </c>
      <c r="K6" s="44">
        <f>+K5+F6-G6-J6-H6-I6</f>
        <v>1536320</v>
      </c>
      <c r="L6" s="59">
        <v>15.07</v>
      </c>
      <c r="M6" s="54">
        <f t="shared" ref="M6:M69" si="0">(G6+H6+I6)/L6</f>
        <v>0</v>
      </c>
      <c r="N6" s="54">
        <f t="shared" ref="N6:N69" si="1">+J6/L6</f>
        <v>45.122760451227606</v>
      </c>
    </row>
    <row r="7" spans="2:14" x14ac:dyDescent="0.25">
      <c r="B7" s="11"/>
      <c r="C7" s="5" t="s">
        <v>150</v>
      </c>
      <c r="D7" s="117"/>
      <c r="E7" s="44"/>
      <c r="F7" s="44"/>
      <c r="G7" s="44"/>
      <c r="H7" s="60"/>
      <c r="I7" s="60"/>
      <c r="J7" s="60">
        <v>1386000</v>
      </c>
      <c r="K7" s="60">
        <f t="shared" ref="K7:K70" si="2">+K6+F7-G7-J7-H7-I7</f>
        <v>150320</v>
      </c>
      <c r="L7" s="59">
        <v>15.07</v>
      </c>
      <c r="M7" s="54">
        <f t="shared" si="0"/>
        <v>0</v>
      </c>
      <c r="N7" s="54">
        <f t="shared" si="1"/>
        <v>91970.802919708032</v>
      </c>
    </row>
    <row r="8" spans="2:14" x14ac:dyDescent="0.25">
      <c r="B8" s="11"/>
      <c r="C8" s="5" t="s">
        <v>151</v>
      </c>
      <c r="D8" s="117"/>
      <c r="E8" s="44"/>
      <c r="F8" s="44"/>
      <c r="G8" s="44"/>
      <c r="H8" s="60"/>
      <c r="I8" s="60"/>
      <c r="J8" s="60">
        <v>231111</v>
      </c>
      <c r="K8" s="60">
        <f t="shared" si="2"/>
        <v>-80791</v>
      </c>
      <c r="L8" s="59">
        <v>15.07</v>
      </c>
      <c r="M8" s="54">
        <f t="shared" si="0"/>
        <v>0</v>
      </c>
      <c r="N8" s="54">
        <f t="shared" si="1"/>
        <v>15335.832780358327</v>
      </c>
    </row>
    <row r="9" spans="2:14" x14ac:dyDescent="0.25">
      <c r="B9" s="11"/>
      <c r="C9" s="47" t="s">
        <v>152</v>
      </c>
      <c r="D9" s="117"/>
      <c r="E9" s="44"/>
      <c r="F9" s="44"/>
      <c r="G9" s="44"/>
      <c r="H9" s="60"/>
      <c r="I9" s="60"/>
      <c r="J9" s="60">
        <v>3249.4</v>
      </c>
      <c r="K9" s="60">
        <f t="shared" si="2"/>
        <v>-84040.4</v>
      </c>
      <c r="L9" s="59">
        <v>15.07</v>
      </c>
      <c r="M9" s="54">
        <f t="shared" si="0"/>
        <v>0</v>
      </c>
      <c r="N9" s="54">
        <f t="shared" si="1"/>
        <v>215.62043795620437</v>
      </c>
    </row>
    <row r="10" spans="2:14" x14ac:dyDescent="0.25">
      <c r="B10" s="11"/>
      <c r="C10" s="47" t="s">
        <v>153</v>
      </c>
      <c r="D10" s="117"/>
      <c r="E10" s="44"/>
      <c r="F10" s="44"/>
      <c r="G10" s="44"/>
      <c r="H10" s="60"/>
      <c r="I10" s="60"/>
      <c r="J10" s="60">
        <v>2500</v>
      </c>
      <c r="K10" s="60">
        <f t="shared" si="2"/>
        <v>-86540.4</v>
      </c>
      <c r="L10" s="59">
        <v>15.07</v>
      </c>
      <c r="M10" s="54">
        <f t="shared" si="0"/>
        <v>0</v>
      </c>
      <c r="N10" s="54">
        <f t="shared" si="1"/>
        <v>165.89250165892503</v>
      </c>
    </row>
    <row r="11" spans="2:14" x14ac:dyDescent="0.25">
      <c r="B11" s="11"/>
      <c r="C11" s="47" t="s">
        <v>145</v>
      </c>
      <c r="D11" s="117"/>
      <c r="E11" s="44"/>
      <c r="F11" s="44"/>
      <c r="G11" s="44">
        <v>5767.25</v>
      </c>
      <c r="H11" s="60"/>
      <c r="I11" s="60"/>
      <c r="J11" s="60"/>
      <c r="K11" s="60">
        <f t="shared" si="2"/>
        <v>-92307.65</v>
      </c>
      <c r="L11" s="59">
        <v>15.07</v>
      </c>
      <c r="M11" s="54">
        <f t="shared" si="0"/>
        <v>382.6974120769741</v>
      </c>
      <c r="N11" s="54">
        <f t="shared" si="1"/>
        <v>0</v>
      </c>
    </row>
    <row r="12" spans="2:14" x14ac:dyDescent="0.25">
      <c r="B12" s="11">
        <v>42733</v>
      </c>
      <c r="C12" s="14" t="s">
        <v>8</v>
      </c>
      <c r="D12" s="116">
        <v>5500</v>
      </c>
      <c r="E12" s="44">
        <v>16.75</v>
      </c>
      <c r="F12" s="44">
        <f>+D12*E12</f>
        <v>92125</v>
      </c>
      <c r="G12" s="44"/>
      <c r="H12" s="60"/>
      <c r="I12" s="60"/>
      <c r="J12" s="60"/>
      <c r="K12" s="60">
        <f t="shared" si="2"/>
        <v>-182.64999999999418</v>
      </c>
      <c r="L12" s="60">
        <v>17</v>
      </c>
      <c r="M12" s="54">
        <f t="shared" si="0"/>
        <v>0</v>
      </c>
      <c r="N12" s="54">
        <f t="shared" si="1"/>
        <v>0</v>
      </c>
    </row>
    <row r="13" spans="2:14" x14ac:dyDescent="0.25">
      <c r="B13" s="11">
        <v>42760</v>
      </c>
      <c r="C13" s="47" t="s">
        <v>161</v>
      </c>
      <c r="D13" s="117"/>
      <c r="E13" s="44"/>
      <c r="F13" s="44"/>
      <c r="G13" s="44"/>
      <c r="H13" s="60"/>
      <c r="I13" s="60"/>
      <c r="J13" s="60">
        <v>194.97</v>
      </c>
      <c r="K13" s="60">
        <f t="shared" si="2"/>
        <v>-377.61999999999421</v>
      </c>
      <c r="L13" s="60">
        <v>17</v>
      </c>
      <c r="M13" s="54">
        <f t="shared" si="0"/>
        <v>0</v>
      </c>
      <c r="N13" s="54">
        <f t="shared" si="1"/>
        <v>11.468823529411765</v>
      </c>
    </row>
    <row r="14" spans="2:14" x14ac:dyDescent="0.25">
      <c r="B14" s="11">
        <v>42775</v>
      </c>
      <c r="C14" s="47" t="s">
        <v>200</v>
      </c>
      <c r="D14" s="117"/>
      <c r="E14" s="44"/>
      <c r="F14" s="44"/>
      <c r="G14" s="44">
        <v>33000</v>
      </c>
      <c r="H14" s="60"/>
      <c r="I14" s="60"/>
      <c r="J14" s="60"/>
      <c r="K14" s="60">
        <f t="shared" si="2"/>
        <v>-33377.619999999995</v>
      </c>
      <c r="L14" s="60">
        <v>16.03</v>
      </c>
      <c r="M14" s="54">
        <f t="shared" si="0"/>
        <v>2058.6400499064252</v>
      </c>
      <c r="N14" s="54">
        <f t="shared" si="1"/>
        <v>0</v>
      </c>
    </row>
    <row r="15" spans="2:14" x14ac:dyDescent="0.25">
      <c r="B15" s="11">
        <v>42800</v>
      </c>
      <c r="C15" s="14" t="s">
        <v>200</v>
      </c>
      <c r="D15" s="117"/>
      <c r="E15" s="44"/>
      <c r="F15" s="44"/>
      <c r="G15" s="44">
        <v>20000</v>
      </c>
      <c r="H15" s="60"/>
      <c r="I15" s="60"/>
      <c r="J15" s="60"/>
      <c r="K15" s="60">
        <f t="shared" si="2"/>
        <v>-53377.619999999995</v>
      </c>
      <c r="L15" s="60">
        <v>16</v>
      </c>
      <c r="M15" s="54">
        <f t="shared" si="0"/>
        <v>1250</v>
      </c>
      <c r="N15" s="54">
        <f t="shared" si="1"/>
        <v>0</v>
      </c>
    </row>
    <row r="16" spans="2:14" x14ac:dyDescent="0.25">
      <c r="B16" s="11">
        <v>42821</v>
      </c>
      <c r="C16" s="14" t="s">
        <v>231</v>
      </c>
      <c r="D16" s="117"/>
      <c r="E16" s="44"/>
      <c r="F16" s="44"/>
      <c r="G16" s="44">
        <v>23000</v>
      </c>
      <c r="H16" s="60"/>
      <c r="I16" s="60"/>
      <c r="J16" s="60"/>
      <c r="K16" s="60">
        <f t="shared" si="2"/>
        <v>-76377.62</v>
      </c>
      <c r="L16" s="60">
        <v>16</v>
      </c>
      <c r="M16" s="54">
        <f t="shared" si="0"/>
        <v>1437.5</v>
      </c>
      <c r="N16" s="54">
        <f t="shared" si="1"/>
        <v>0</v>
      </c>
    </row>
    <row r="17" spans="2:14" x14ac:dyDescent="0.25">
      <c r="B17" s="11">
        <v>42825</v>
      </c>
      <c r="C17" s="14" t="s">
        <v>233</v>
      </c>
      <c r="D17" s="117">
        <v>4750</v>
      </c>
      <c r="E17" s="44">
        <v>16</v>
      </c>
      <c r="F17" s="44">
        <v>76000</v>
      </c>
      <c r="G17" s="44"/>
      <c r="H17" s="60"/>
      <c r="I17" s="60"/>
      <c r="J17" s="60"/>
      <c r="K17" s="60">
        <f t="shared" si="2"/>
        <v>-377.61999999999534</v>
      </c>
      <c r="L17" s="60">
        <v>15.58</v>
      </c>
      <c r="M17" s="54">
        <f t="shared" si="0"/>
        <v>0</v>
      </c>
      <c r="N17" s="54">
        <f t="shared" si="1"/>
        <v>0</v>
      </c>
    </row>
    <row r="18" spans="2:14" x14ac:dyDescent="0.25">
      <c r="B18" s="11">
        <v>42825</v>
      </c>
      <c r="C18" s="14" t="s">
        <v>235</v>
      </c>
      <c r="D18" s="117"/>
      <c r="E18" s="44"/>
      <c r="F18" s="44"/>
      <c r="G18" s="44"/>
      <c r="H18" s="60"/>
      <c r="I18" s="60"/>
      <c r="J18" s="60">
        <v>125500</v>
      </c>
      <c r="K18" s="60">
        <f t="shared" si="2"/>
        <v>-125877.62</v>
      </c>
      <c r="L18" s="60">
        <v>15.58</v>
      </c>
      <c r="M18" s="54">
        <f t="shared" si="0"/>
        <v>0</v>
      </c>
      <c r="N18" s="54">
        <f t="shared" si="1"/>
        <v>8055.198973042362</v>
      </c>
    </row>
    <row r="19" spans="2:14" x14ac:dyDescent="0.25">
      <c r="B19" s="11">
        <v>42829</v>
      </c>
      <c r="C19" s="14" t="s">
        <v>229</v>
      </c>
      <c r="D19" s="117"/>
      <c r="E19" s="44"/>
      <c r="F19" s="44"/>
      <c r="G19" s="44"/>
      <c r="H19" s="60"/>
      <c r="I19" s="60"/>
      <c r="J19" s="60">
        <v>2200</v>
      </c>
      <c r="K19" s="60">
        <f t="shared" si="2"/>
        <v>-128077.62</v>
      </c>
      <c r="L19" s="60">
        <v>15.48</v>
      </c>
      <c r="M19" s="54">
        <f t="shared" si="0"/>
        <v>0</v>
      </c>
      <c r="N19" s="54">
        <f t="shared" si="1"/>
        <v>142.11886304909561</v>
      </c>
    </row>
    <row r="20" spans="2:14" x14ac:dyDescent="0.25">
      <c r="B20" s="11">
        <v>42829</v>
      </c>
      <c r="C20" s="14" t="s">
        <v>245</v>
      </c>
      <c r="D20" s="117"/>
      <c r="E20" s="44"/>
      <c r="F20" s="44"/>
      <c r="G20" s="44"/>
      <c r="H20" s="60"/>
      <c r="I20" s="60"/>
      <c r="J20" s="60">
        <v>1554</v>
      </c>
      <c r="K20" s="60">
        <f t="shared" si="2"/>
        <v>-129631.62</v>
      </c>
      <c r="L20" s="60">
        <v>15.48</v>
      </c>
      <c r="M20" s="54">
        <f t="shared" si="0"/>
        <v>0</v>
      </c>
      <c r="N20" s="54">
        <f t="shared" si="1"/>
        <v>100.3875968992248</v>
      </c>
    </row>
    <row r="21" spans="2:14" s="57" customFormat="1" x14ac:dyDescent="0.25">
      <c r="B21" s="11">
        <v>42845</v>
      </c>
      <c r="C21" s="14" t="s">
        <v>261</v>
      </c>
      <c r="D21" s="117"/>
      <c r="E21" s="60"/>
      <c r="F21" s="60"/>
      <c r="G21" s="60"/>
      <c r="H21" s="60"/>
      <c r="I21" s="60"/>
      <c r="J21" s="60">
        <v>12500</v>
      </c>
      <c r="K21" s="60">
        <f t="shared" si="2"/>
        <v>-142131.62</v>
      </c>
      <c r="L21" s="60">
        <v>15.69</v>
      </c>
      <c r="M21" s="54">
        <f t="shared" si="0"/>
        <v>0</v>
      </c>
      <c r="N21" s="54">
        <f t="shared" si="1"/>
        <v>796.68578712555768</v>
      </c>
    </row>
    <row r="22" spans="2:14" s="57" customFormat="1" x14ac:dyDescent="0.25">
      <c r="B22" s="11">
        <v>42850</v>
      </c>
      <c r="C22" s="14" t="s">
        <v>262</v>
      </c>
      <c r="D22" s="117"/>
      <c r="E22" s="60"/>
      <c r="F22" s="60"/>
      <c r="G22" s="60"/>
      <c r="H22" s="60"/>
      <c r="I22" s="60"/>
      <c r="J22" s="60">
        <v>17000</v>
      </c>
      <c r="K22" s="60">
        <f t="shared" si="2"/>
        <v>-159131.62</v>
      </c>
      <c r="L22" s="60">
        <v>15.7</v>
      </c>
      <c r="M22" s="54">
        <f t="shared" si="0"/>
        <v>0</v>
      </c>
      <c r="N22" s="54">
        <f t="shared" si="1"/>
        <v>1082.8025477707006</v>
      </c>
    </row>
    <row r="23" spans="2:14" s="57" customFormat="1" x14ac:dyDescent="0.25">
      <c r="B23" s="11">
        <v>42878</v>
      </c>
      <c r="C23" s="14" t="s">
        <v>297</v>
      </c>
      <c r="D23" s="117"/>
      <c r="E23" s="60"/>
      <c r="F23" s="60"/>
      <c r="G23" s="60"/>
      <c r="H23" s="60"/>
      <c r="I23" s="60"/>
      <c r="J23" s="60">
        <v>198500</v>
      </c>
      <c r="K23" s="60">
        <f t="shared" si="2"/>
        <v>-357631.62</v>
      </c>
      <c r="L23" s="60">
        <v>16</v>
      </c>
      <c r="M23" s="54">
        <f t="shared" si="0"/>
        <v>0</v>
      </c>
      <c r="N23" s="54">
        <f t="shared" si="1"/>
        <v>12406.25</v>
      </c>
    </row>
    <row r="24" spans="2:14" s="57" customFormat="1" x14ac:dyDescent="0.25">
      <c r="B24" s="11">
        <v>42879</v>
      </c>
      <c r="C24" s="14" t="s">
        <v>245</v>
      </c>
      <c r="D24" s="117"/>
      <c r="E24" s="60"/>
      <c r="F24" s="60"/>
      <c r="G24" s="60"/>
      <c r="H24" s="60"/>
      <c r="I24" s="60"/>
      <c r="J24" s="60">
        <v>704</v>
      </c>
      <c r="K24" s="60">
        <f t="shared" si="2"/>
        <v>-358335.62</v>
      </c>
      <c r="L24" s="60">
        <v>16</v>
      </c>
      <c r="M24" s="54">
        <f t="shared" si="0"/>
        <v>0</v>
      </c>
      <c r="N24" s="54">
        <f t="shared" si="1"/>
        <v>44</v>
      </c>
    </row>
    <row r="25" spans="2:14" s="57" customFormat="1" x14ac:dyDescent="0.25">
      <c r="B25" s="11">
        <v>42888</v>
      </c>
      <c r="C25" s="14" t="s">
        <v>306</v>
      </c>
      <c r="D25" s="117"/>
      <c r="E25" s="60"/>
      <c r="F25" s="60"/>
      <c r="G25" s="60"/>
      <c r="H25" s="60"/>
      <c r="I25" s="60"/>
      <c r="J25" s="60">
        <v>5450</v>
      </c>
      <c r="K25" s="60">
        <f t="shared" si="2"/>
        <v>-363785.62</v>
      </c>
      <c r="L25" s="60">
        <v>16</v>
      </c>
      <c r="M25" s="54">
        <f t="shared" si="0"/>
        <v>0</v>
      </c>
      <c r="N25" s="54">
        <f t="shared" si="1"/>
        <v>340.625</v>
      </c>
    </row>
    <row r="26" spans="2:14" s="57" customFormat="1" x14ac:dyDescent="0.25">
      <c r="B26" s="11">
        <v>42895</v>
      </c>
      <c r="C26" s="14" t="s">
        <v>317</v>
      </c>
      <c r="D26" s="117">
        <v>14660</v>
      </c>
      <c r="E26" s="60">
        <v>16</v>
      </c>
      <c r="F26" s="60">
        <v>234582</v>
      </c>
      <c r="G26" s="60"/>
      <c r="H26" s="60"/>
      <c r="I26" s="60"/>
      <c r="J26" s="60"/>
      <c r="K26" s="60">
        <f t="shared" si="2"/>
        <v>-129203.62</v>
      </c>
      <c r="L26" s="60">
        <v>16</v>
      </c>
      <c r="M26" s="54">
        <f t="shared" si="0"/>
        <v>0</v>
      </c>
      <c r="N26" s="54">
        <f t="shared" si="1"/>
        <v>0</v>
      </c>
    </row>
    <row r="27" spans="2:14" s="57" customFormat="1" x14ac:dyDescent="0.25">
      <c r="B27" s="11">
        <v>42900</v>
      </c>
      <c r="C27" s="14" t="s">
        <v>319</v>
      </c>
      <c r="D27" s="117"/>
      <c r="E27" s="60"/>
      <c r="F27" s="60"/>
      <c r="G27" s="60"/>
      <c r="H27" s="60">
        <v>162000</v>
      </c>
      <c r="I27" s="60"/>
      <c r="J27" s="60"/>
      <c r="K27" s="60">
        <f t="shared" si="2"/>
        <v>-291203.62</v>
      </c>
      <c r="L27" s="60">
        <v>16.11</v>
      </c>
      <c r="M27" s="54">
        <f t="shared" si="0"/>
        <v>10055.86592178771</v>
      </c>
      <c r="N27" s="54">
        <f t="shared" si="1"/>
        <v>0</v>
      </c>
    </row>
    <row r="28" spans="2:14" s="57" customFormat="1" x14ac:dyDescent="0.25">
      <c r="B28" s="11">
        <v>42900</v>
      </c>
      <c r="C28" s="57" t="s">
        <v>320</v>
      </c>
      <c r="D28" s="117"/>
      <c r="E28" s="60"/>
      <c r="F28" s="60"/>
      <c r="G28" s="60"/>
      <c r="H28" s="60"/>
      <c r="I28" s="60">
        <v>33739</v>
      </c>
      <c r="J28" s="60"/>
      <c r="K28" s="60">
        <f t="shared" si="2"/>
        <v>-324942.62</v>
      </c>
      <c r="L28" s="60">
        <v>16.11</v>
      </c>
      <c r="M28" s="54">
        <f t="shared" si="0"/>
        <v>2094.2892613283675</v>
      </c>
      <c r="N28" s="54">
        <f t="shared" si="1"/>
        <v>0</v>
      </c>
    </row>
    <row r="29" spans="2:14" s="57" customFormat="1" x14ac:dyDescent="0.25">
      <c r="B29" s="11">
        <v>42908</v>
      </c>
      <c r="C29" s="14" t="s">
        <v>326</v>
      </c>
      <c r="D29" s="117">
        <v>55000</v>
      </c>
      <c r="E29" s="60">
        <v>16.350000000000001</v>
      </c>
      <c r="F29" s="60">
        <f>+D29*E29</f>
        <v>899250.00000000012</v>
      </c>
      <c r="G29" s="60"/>
      <c r="H29" s="60"/>
      <c r="I29" s="60"/>
      <c r="J29" s="60"/>
      <c r="K29" s="60">
        <f t="shared" si="2"/>
        <v>574307.38000000012</v>
      </c>
      <c r="L29" s="60">
        <v>16.13</v>
      </c>
      <c r="M29" s="54">
        <f t="shared" si="0"/>
        <v>0</v>
      </c>
      <c r="N29" s="54">
        <f t="shared" si="1"/>
        <v>0</v>
      </c>
    </row>
    <row r="30" spans="2:14" s="57" customFormat="1" x14ac:dyDescent="0.25">
      <c r="B30" s="11">
        <v>42902</v>
      </c>
      <c r="C30" s="14" t="s">
        <v>334</v>
      </c>
      <c r="D30" s="117"/>
      <c r="E30" s="60"/>
      <c r="F30" s="60"/>
      <c r="G30" s="60"/>
      <c r="H30" s="60"/>
      <c r="I30" s="60"/>
      <c r="J30" s="60">
        <v>31000</v>
      </c>
      <c r="K30" s="60">
        <f t="shared" si="2"/>
        <v>543307.38000000012</v>
      </c>
      <c r="L30" s="60">
        <v>16.13</v>
      </c>
      <c r="M30" s="54">
        <f t="shared" si="0"/>
        <v>0</v>
      </c>
      <c r="N30" s="54">
        <f t="shared" si="1"/>
        <v>1921.8846869187851</v>
      </c>
    </row>
    <row r="31" spans="2:14" s="57" customFormat="1" x14ac:dyDescent="0.25">
      <c r="B31" s="11">
        <v>42902</v>
      </c>
      <c r="C31" s="14" t="s">
        <v>335</v>
      </c>
      <c r="D31" s="117"/>
      <c r="E31" s="60"/>
      <c r="F31" s="60"/>
      <c r="G31" s="60"/>
      <c r="H31" s="60"/>
      <c r="I31" s="60"/>
      <c r="J31" s="60">
        <v>60000</v>
      </c>
      <c r="K31" s="60">
        <f t="shared" si="2"/>
        <v>483307.38000000012</v>
      </c>
      <c r="L31" s="60">
        <v>16.13</v>
      </c>
      <c r="M31" s="54">
        <f t="shared" si="0"/>
        <v>0</v>
      </c>
      <c r="N31" s="54">
        <f t="shared" si="1"/>
        <v>3719.7768133911968</v>
      </c>
    </row>
    <row r="32" spans="2:14" s="57" customFormat="1" x14ac:dyDescent="0.25">
      <c r="B32" s="11">
        <v>42908</v>
      </c>
      <c r="C32" s="14" t="s">
        <v>336</v>
      </c>
      <c r="D32" s="117"/>
      <c r="E32" s="60"/>
      <c r="F32" s="60"/>
      <c r="G32" s="60"/>
      <c r="H32" s="60"/>
      <c r="I32" s="60">
        <v>7000</v>
      </c>
      <c r="J32" s="60"/>
      <c r="K32" s="60">
        <f t="shared" si="2"/>
        <v>476307.38000000012</v>
      </c>
      <c r="L32" s="60">
        <v>16.13</v>
      </c>
      <c r="M32" s="54">
        <f t="shared" si="0"/>
        <v>433.97396156230627</v>
      </c>
      <c r="N32" s="54">
        <f t="shared" si="1"/>
        <v>0</v>
      </c>
    </row>
    <row r="33" spans="2:14" s="57" customFormat="1" x14ac:dyDescent="0.25">
      <c r="B33" s="11">
        <v>42908</v>
      </c>
      <c r="C33" s="14" t="s">
        <v>337</v>
      </c>
      <c r="D33" s="117"/>
      <c r="E33" s="60">
        <v>16.55</v>
      </c>
      <c r="F33" s="60"/>
      <c r="G33" s="60"/>
      <c r="H33" s="60">
        <v>82750</v>
      </c>
      <c r="I33" s="60"/>
      <c r="J33" s="60"/>
      <c r="K33" s="60">
        <f t="shared" si="2"/>
        <v>393557.38000000012</v>
      </c>
      <c r="L33" s="60">
        <v>16.13</v>
      </c>
      <c r="M33" s="54">
        <f t="shared" si="0"/>
        <v>5130.1921884686926</v>
      </c>
      <c r="N33" s="54">
        <f t="shared" si="1"/>
        <v>0</v>
      </c>
    </row>
    <row r="34" spans="2:14" s="57" customFormat="1" x14ac:dyDescent="0.25">
      <c r="B34" s="11">
        <v>42915</v>
      </c>
      <c r="C34" s="14" t="s">
        <v>337</v>
      </c>
      <c r="D34" s="117"/>
      <c r="E34" s="60">
        <v>16.5</v>
      </c>
      <c r="F34" s="60"/>
      <c r="G34" s="60"/>
      <c r="H34" s="60">
        <v>115500</v>
      </c>
      <c r="I34" s="60"/>
      <c r="J34" s="60"/>
      <c r="K34" s="60">
        <f t="shared" si="2"/>
        <v>278057.38000000012</v>
      </c>
      <c r="L34" s="60">
        <v>16.309999999999999</v>
      </c>
      <c r="M34" s="54">
        <f t="shared" si="0"/>
        <v>7081.545064377683</v>
      </c>
      <c r="N34" s="54">
        <f t="shared" si="1"/>
        <v>0</v>
      </c>
    </row>
    <row r="35" spans="2:14" s="57" customFormat="1" x14ac:dyDescent="0.25">
      <c r="B35" s="11">
        <v>42916</v>
      </c>
      <c r="C35" s="14" t="s">
        <v>342</v>
      </c>
      <c r="D35" s="117"/>
      <c r="E35" s="60"/>
      <c r="F35" s="60"/>
      <c r="G35" s="60"/>
      <c r="H35" s="60"/>
      <c r="I35" s="60"/>
      <c r="J35" s="60">
        <v>12000</v>
      </c>
      <c r="K35" s="60">
        <f t="shared" si="2"/>
        <v>266057.38000000012</v>
      </c>
      <c r="L35" s="60">
        <v>16.440000000000001</v>
      </c>
      <c r="M35" s="54">
        <f t="shared" si="0"/>
        <v>0</v>
      </c>
      <c r="N35" s="54">
        <f t="shared" si="1"/>
        <v>729.92700729927003</v>
      </c>
    </row>
    <row r="36" spans="2:14" s="57" customFormat="1" x14ac:dyDescent="0.25">
      <c r="B36" s="11">
        <v>42916</v>
      </c>
      <c r="C36" s="14" t="s">
        <v>343</v>
      </c>
      <c r="D36" s="117"/>
      <c r="E36" s="60"/>
      <c r="F36" s="60"/>
      <c r="G36" s="60"/>
      <c r="H36" s="60"/>
      <c r="I36" s="60"/>
      <c r="J36" s="60">
        <v>5000</v>
      </c>
      <c r="K36" s="60">
        <f t="shared" si="2"/>
        <v>261057.38000000012</v>
      </c>
      <c r="L36" s="60">
        <v>16.440000000000001</v>
      </c>
      <c r="M36" s="54">
        <f t="shared" si="0"/>
        <v>0</v>
      </c>
      <c r="N36" s="54">
        <f t="shared" si="1"/>
        <v>304.13625304136252</v>
      </c>
    </row>
    <row r="37" spans="2:14" s="57" customFormat="1" x14ac:dyDescent="0.25">
      <c r="B37" s="11">
        <v>42921</v>
      </c>
      <c r="C37" s="14" t="s">
        <v>347</v>
      </c>
      <c r="D37" s="117"/>
      <c r="E37" s="60">
        <v>16.8</v>
      </c>
      <c r="F37" s="60"/>
      <c r="G37" s="60">
        <v>336000</v>
      </c>
      <c r="H37" s="60"/>
      <c r="I37" s="60"/>
      <c r="J37" s="60"/>
      <c r="K37" s="60">
        <f t="shared" si="2"/>
        <v>-74942.619999999879</v>
      </c>
      <c r="L37" s="60">
        <v>17</v>
      </c>
      <c r="M37" s="54">
        <f t="shared" si="0"/>
        <v>19764.705882352941</v>
      </c>
      <c r="N37" s="54">
        <f t="shared" si="1"/>
        <v>0</v>
      </c>
    </row>
    <row r="38" spans="2:14" s="57" customFormat="1" x14ac:dyDescent="0.25">
      <c r="B38" s="11">
        <v>42923</v>
      </c>
      <c r="C38" s="14" t="s">
        <v>337</v>
      </c>
      <c r="D38" s="117"/>
      <c r="E38" s="60">
        <v>17</v>
      </c>
      <c r="F38" s="60"/>
      <c r="G38" s="60"/>
      <c r="H38" s="60">
        <v>51000</v>
      </c>
      <c r="I38" s="60"/>
      <c r="J38" s="60"/>
      <c r="K38" s="60">
        <f t="shared" si="2"/>
        <v>-125942.61999999988</v>
      </c>
      <c r="L38" s="60">
        <v>17</v>
      </c>
      <c r="M38" s="54">
        <f t="shared" si="0"/>
        <v>3000</v>
      </c>
      <c r="N38" s="54">
        <f t="shared" si="1"/>
        <v>0</v>
      </c>
    </row>
    <row r="39" spans="2:14" x14ac:dyDescent="0.25">
      <c r="B39" s="11">
        <v>42923</v>
      </c>
      <c r="C39" s="14" t="s">
        <v>350</v>
      </c>
      <c r="D39" s="117"/>
      <c r="E39" s="44"/>
      <c r="F39" s="44"/>
      <c r="G39" s="44"/>
      <c r="H39" s="60"/>
      <c r="I39" s="60"/>
      <c r="J39" s="60">
        <v>60000</v>
      </c>
      <c r="K39" s="60">
        <f t="shared" si="2"/>
        <v>-185942.61999999988</v>
      </c>
      <c r="L39" s="60">
        <v>17</v>
      </c>
      <c r="M39" s="54">
        <f t="shared" si="0"/>
        <v>0</v>
      </c>
      <c r="N39" s="54">
        <f t="shared" si="1"/>
        <v>3529.4117647058824</v>
      </c>
    </row>
    <row r="40" spans="2:14" x14ac:dyDescent="0.25">
      <c r="B40" s="11">
        <v>42923</v>
      </c>
      <c r="C40" s="14" t="s">
        <v>342</v>
      </c>
      <c r="D40" s="117"/>
      <c r="E40" s="44"/>
      <c r="F40" s="44"/>
      <c r="G40" s="44"/>
      <c r="H40" s="60"/>
      <c r="I40" s="60"/>
      <c r="J40" s="60">
        <v>12000</v>
      </c>
      <c r="K40" s="60">
        <f t="shared" si="2"/>
        <v>-197942.61999999988</v>
      </c>
      <c r="L40" s="60">
        <v>17</v>
      </c>
      <c r="M40" s="54">
        <f t="shared" si="0"/>
        <v>0</v>
      </c>
      <c r="N40" s="54">
        <f t="shared" si="1"/>
        <v>705.88235294117646</v>
      </c>
    </row>
    <row r="41" spans="2:14" x14ac:dyDescent="0.25">
      <c r="B41" s="11">
        <v>42927</v>
      </c>
      <c r="C41" s="14" t="s">
        <v>356</v>
      </c>
      <c r="D41" s="117"/>
      <c r="E41" s="44"/>
      <c r="F41" s="44"/>
      <c r="G41" s="44"/>
      <c r="H41" s="60">
        <v>130000</v>
      </c>
      <c r="I41" s="60"/>
      <c r="J41" s="60"/>
      <c r="K41" s="60">
        <f t="shared" si="2"/>
        <v>-327942.61999999988</v>
      </c>
      <c r="L41" s="60">
        <v>16.02</v>
      </c>
      <c r="M41" s="54">
        <f t="shared" si="0"/>
        <v>8114.8564294631715</v>
      </c>
      <c r="N41" s="54">
        <f t="shared" si="1"/>
        <v>0</v>
      </c>
    </row>
    <row r="42" spans="2:14" x14ac:dyDescent="0.25">
      <c r="B42" s="11">
        <v>42929</v>
      </c>
      <c r="C42" s="14" t="s">
        <v>20</v>
      </c>
      <c r="D42" s="117">
        <v>43210</v>
      </c>
      <c r="E42" s="44">
        <v>16.25</v>
      </c>
      <c r="F42" s="44">
        <v>702164</v>
      </c>
      <c r="G42" s="44"/>
      <c r="H42" s="60"/>
      <c r="I42" s="60"/>
      <c r="J42" s="60"/>
      <c r="K42" s="60">
        <f t="shared" si="2"/>
        <v>374221.38000000012</v>
      </c>
      <c r="L42" s="60">
        <v>17.2</v>
      </c>
      <c r="M42" s="54">
        <f t="shared" si="0"/>
        <v>0</v>
      </c>
      <c r="N42" s="54">
        <f t="shared" si="1"/>
        <v>0</v>
      </c>
    </row>
    <row r="43" spans="2:14" x14ac:dyDescent="0.25">
      <c r="B43" s="11">
        <v>42933</v>
      </c>
      <c r="C43" s="14" t="s">
        <v>359</v>
      </c>
      <c r="D43" s="117"/>
      <c r="E43" s="44"/>
      <c r="F43" s="44"/>
      <c r="G43" s="44">
        <v>335460</v>
      </c>
      <c r="H43" s="60"/>
      <c r="I43" s="60"/>
      <c r="J43" s="60"/>
      <c r="K43" s="60">
        <f t="shared" si="2"/>
        <v>38761.380000000121</v>
      </c>
      <c r="L43" s="60">
        <v>17.32</v>
      </c>
      <c r="M43" s="54">
        <f t="shared" si="0"/>
        <v>19368.360277136257</v>
      </c>
      <c r="N43" s="54">
        <f t="shared" si="1"/>
        <v>0</v>
      </c>
    </row>
    <row r="44" spans="2:14" x14ac:dyDescent="0.25">
      <c r="B44" s="11">
        <v>42933</v>
      </c>
      <c r="C44" s="14" t="s">
        <v>361</v>
      </c>
      <c r="D44" s="117"/>
      <c r="E44" s="44"/>
      <c r="F44" s="44"/>
      <c r="G44" s="44">
        <v>36400</v>
      </c>
      <c r="H44" s="60"/>
      <c r="I44" s="60"/>
      <c r="J44" s="60"/>
      <c r="K44" s="60">
        <f t="shared" si="2"/>
        <v>2361.3800000001211</v>
      </c>
      <c r="L44" s="60">
        <v>17.32</v>
      </c>
      <c r="M44" s="54">
        <f t="shared" si="0"/>
        <v>2101.6166281755195</v>
      </c>
      <c r="N44" s="54">
        <f t="shared" si="1"/>
        <v>0</v>
      </c>
    </row>
    <row r="45" spans="2:14" x14ac:dyDescent="0.25">
      <c r="B45" s="11">
        <v>42935</v>
      </c>
      <c r="C45" s="14" t="s">
        <v>26</v>
      </c>
      <c r="D45" s="117"/>
      <c r="E45" s="44"/>
      <c r="F45" s="44"/>
      <c r="G45" s="44">
        <v>6500</v>
      </c>
      <c r="H45" s="60"/>
      <c r="I45" s="60"/>
      <c r="J45" s="60"/>
      <c r="K45" s="60">
        <f t="shared" si="2"/>
        <v>-4138.6199999998789</v>
      </c>
      <c r="L45" s="60">
        <v>17.420000000000002</v>
      </c>
      <c r="M45" s="54">
        <f t="shared" si="0"/>
        <v>373.1343283582089</v>
      </c>
      <c r="N45" s="54">
        <f t="shared" si="1"/>
        <v>0</v>
      </c>
    </row>
    <row r="46" spans="2:14" s="87" customFormat="1" x14ac:dyDescent="0.25">
      <c r="B46" s="91">
        <v>42936</v>
      </c>
      <c r="C46" s="68" t="s">
        <v>366</v>
      </c>
      <c r="D46" s="136">
        <v>76136</v>
      </c>
      <c r="E46" s="63">
        <v>17.600000000000001</v>
      </c>
      <c r="F46" s="98">
        <v>1340000</v>
      </c>
      <c r="G46" s="98"/>
      <c r="H46" s="98"/>
      <c r="I46" s="98"/>
      <c r="J46" s="98"/>
      <c r="K46" s="60">
        <f t="shared" si="2"/>
        <v>1335861.3800000001</v>
      </c>
      <c r="L46" s="60">
        <v>17.440000000000001</v>
      </c>
      <c r="M46" s="54">
        <f t="shared" si="0"/>
        <v>0</v>
      </c>
      <c r="N46" s="54">
        <f t="shared" si="1"/>
        <v>0</v>
      </c>
    </row>
    <row r="47" spans="2:14" s="57" customFormat="1" x14ac:dyDescent="0.25">
      <c r="B47" s="11">
        <v>42941</v>
      </c>
      <c r="C47" s="14" t="s">
        <v>391</v>
      </c>
      <c r="D47" s="118"/>
      <c r="E47" s="60"/>
      <c r="F47" s="80"/>
      <c r="G47" s="80"/>
      <c r="H47" s="80"/>
      <c r="I47" s="80"/>
      <c r="J47" s="80">
        <v>12500</v>
      </c>
      <c r="K47" s="60">
        <f t="shared" si="2"/>
        <v>1323361.3800000001</v>
      </c>
      <c r="L47" s="60">
        <v>17.739999999999998</v>
      </c>
      <c r="M47" s="54">
        <f t="shared" si="0"/>
        <v>0</v>
      </c>
      <c r="N47" s="54">
        <f t="shared" si="1"/>
        <v>704.62232243517485</v>
      </c>
    </row>
    <row r="48" spans="2:14" s="57" customFormat="1" x14ac:dyDescent="0.25">
      <c r="B48" s="11">
        <v>42943</v>
      </c>
      <c r="C48" s="14" t="s">
        <v>337</v>
      </c>
      <c r="D48" s="118"/>
      <c r="E48" s="60"/>
      <c r="F48" s="80"/>
      <c r="G48" s="80"/>
      <c r="H48" s="80">
        <v>100000</v>
      </c>
      <c r="I48" s="80"/>
      <c r="J48" s="80"/>
      <c r="K48" s="60">
        <f t="shared" si="2"/>
        <v>1223361.3800000001</v>
      </c>
      <c r="L48" s="60">
        <v>18.02</v>
      </c>
      <c r="M48" s="54">
        <f t="shared" si="0"/>
        <v>5549.3895671476139</v>
      </c>
      <c r="N48" s="54">
        <f t="shared" si="1"/>
        <v>0</v>
      </c>
    </row>
    <row r="49" spans="2:14" s="57" customFormat="1" x14ac:dyDescent="0.25">
      <c r="B49" s="11">
        <v>42943</v>
      </c>
      <c r="C49" s="14" t="s">
        <v>392</v>
      </c>
      <c r="D49" s="118"/>
      <c r="E49" s="60"/>
      <c r="F49" s="80"/>
      <c r="G49" s="80">
        <v>150000</v>
      </c>
      <c r="H49" s="80"/>
      <c r="I49" s="80"/>
      <c r="J49" s="80"/>
      <c r="K49" s="60">
        <f t="shared" si="2"/>
        <v>1073361.3800000001</v>
      </c>
      <c r="L49" s="60">
        <v>18.02</v>
      </c>
      <c r="M49" s="54">
        <f t="shared" si="0"/>
        <v>8324.0843507214213</v>
      </c>
      <c r="N49" s="54">
        <f t="shared" si="1"/>
        <v>0</v>
      </c>
    </row>
    <row r="50" spans="2:14" s="57" customFormat="1" x14ac:dyDescent="0.25">
      <c r="B50" s="11">
        <v>42951</v>
      </c>
      <c r="C50" s="14" t="s">
        <v>393</v>
      </c>
      <c r="D50" s="118"/>
      <c r="E50" s="60"/>
      <c r="F50" s="80"/>
      <c r="G50" s="80"/>
      <c r="H50" s="80">
        <v>297500</v>
      </c>
      <c r="I50" s="80"/>
      <c r="J50" s="80"/>
      <c r="K50" s="60">
        <f t="shared" si="2"/>
        <v>775861.38000000012</v>
      </c>
      <c r="L50" s="60">
        <v>17.75</v>
      </c>
      <c r="M50" s="54">
        <f t="shared" si="0"/>
        <v>16760.563380281692</v>
      </c>
      <c r="N50" s="54">
        <f t="shared" si="1"/>
        <v>0</v>
      </c>
    </row>
    <row r="51" spans="2:14" s="57" customFormat="1" x14ac:dyDescent="0.25">
      <c r="B51" s="11">
        <v>42954</v>
      </c>
      <c r="C51" s="5" t="s">
        <v>396</v>
      </c>
      <c r="D51" s="118"/>
      <c r="E51" s="60"/>
      <c r="F51" s="80"/>
      <c r="G51" s="80"/>
      <c r="H51" s="80"/>
      <c r="I51" s="80"/>
      <c r="J51" s="80">
        <v>5000</v>
      </c>
      <c r="K51" s="60">
        <f t="shared" si="2"/>
        <v>770861.38000000012</v>
      </c>
      <c r="L51" s="60">
        <v>17.79</v>
      </c>
      <c r="M51" s="54">
        <f t="shared" si="0"/>
        <v>0</v>
      </c>
      <c r="N51" s="54">
        <f t="shared" si="1"/>
        <v>281.05677346824058</v>
      </c>
    </row>
    <row r="52" spans="2:14" s="57" customFormat="1" x14ac:dyDescent="0.25">
      <c r="B52" s="11">
        <v>42956</v>
      </c>
      <c r="C52" s="5" t="s">
        <v>405</v>
      </c>
      <c r="D52" s="118"/>
      <c r="E52" s="60"/>
      <c r="F52" s="80"/>
      <c r="G52" s="80"/>
      <c r="H52" s="80"/>
      <c r="I52" s="80"/>
      <c r="J52" s="80">
        <v>60000</v>
      </c>
      <c r="K52" s="60">
        <f t="shared" si="2"/>
        <v>710861.38000000012</v>
      </c>
      <c r="L52" s="60">
        <v>18.010000000000002</v>
      </c>
      <c r="M52" s="54">
        <f t="shared" si="0"/>
        <v>0</v>
      </c>
      <c r="N52" s="54">
        <f t="shared" si="1"/>
        <v>3331.4825097168236</v>
      </c>
    </row>
    <row r="53" spans="2:14" s="57" customFormat="1" x14ac:dyDescent="0.25">
      <c r="B53" s="11">
        <v>42956</v>
      </c>
      <c r="C53" s="5" t="s">
        <v>406</v>
      </c>
      <c r="D53" s="118"/>
      <c r="E53" s="60"/>
      <c r="F53" s="80"/>
      <c r="G53" s="80"/>
      <c r="H53" s="80"/>
      <c r="I53" s="80">
        <v>21600</v>
      </c>
      <c r="J53" s="80"/>
      <c r="K53" s="60">
        <f t="shared" si="2"/>
        <v>689261.38000000012</v>
      </c>
      <c r="L53" s="60">
        <v>18.010000000000002</v>
      </c>
      <c r="M53" s="54">
        <f t="shared" si="0"/>
        <v>1199.3337034980566</v>
      </c>
      <c r="N53" s="54">
        <f t="shared" si="1"/>
        <v>0</v>
      </c>
    </row>
    <row r="54" spans="2:14" s="57" customFormat="1" x14ac:dyDescent="0.25">
      <c r="B54" s="11">
        <v>42956</v>
      </c>
      <c r="C54" s="5" t="s">
        <v>407</v>
      </c>
      <c r="D54" s="118"/>
      <c r="E54" s="60"/>
      <c r="F54" s="80"/>
      <c r="G54" s="80"/>
      <c r="H54" s="80">
        <v>40000</v>
      </c>
      <c r="I54" s="80"/>
      <c r="J54" s="80"/>
      <c r="K54" s="60">
        <f t="shared" si="2"/>
        <v>649261.38000000012</v>
      </c>
      <c r="L54" s="60">
        <v>18.010000000000002</v>
      </c>
      <c r="M54" s="54">
        <f t="shared" si="0"/>
        <v>2220.9883398112156</v>
      </c>
      <c r="N54" s="54">
        <f t="shared" si="1"/>
        <v>0</v>
      </c>
    </row>
    <row r="55" spans="2:14" s="57" customFormat="1" x14ac:dyDescent="0.25">
      <c r="B55" s="11">
        <v>42967</v>
      </c>
      <c r="C55" s="5" t="s">
        <v>419</v>
      </c>
      <c r="D55" s="118"/>
      <c r="E55" s="60"/>
      <c r="F55" s="80"/>
      <c r="G55" s="80"/>
      <c r="H55" s="80"/>
      <c r="I55" s="80">
        <v>23222.76</v>
      </c>
      <c r="J55" s="80"/>
      <c r="K55" s="60">
        <f t="shared" si="2"/>
        <v>626038.62000000011</v>
      </c>
      <c r="L55" s="60">
        <v>18</v>
      </c>
      <c r="M55" s="54">
        <f t="shared" si="0"/>
        <v>1290.1533333333332</v>
      </c>
      <c r="N55" s="54">
        <f t="shared" si="1"/>
        <v>0</v>
      </c>
    </row>
    <row r="56" spans="2:14" s="57" customFormat="1" x14ac:dyDescent="0.25">
      <c r="B56" s="11">
        <v>42967</v>
      </c>
      <c r="C56" s="5" t="s">
        <v>452</v>
      </c>
      <c r="D56" s="118"/>
      <c r="E56" s="60"/>
      <c r="F56" s="80"/>
      <c r="G56" s="80"/>
      <c r="H56" s="80">
        <v>90000</v>
      </c>
      <c r="I56" s="80"/>
      <c r="J56" s="80"/>
      <c r="K56" s="60">
        <f t="shared" si="2"/>
        <v>536038.62000000011</v>
      </c>
      <c r="L56" s="60">
        <v>18</v>
      </c>
      <c r="M56" s="54">
        <f t="shared" si="0"/>
        <v>5000</v>
      </c>
      <c r="N56" s="54">
        <f t="shared" si="1"/>
        <v>0</v>
      </c>
    </row>
    <row r="57" spans="2:14" s="57" customFormat="1" x14ac:dyDescent="0.25">
      <c r="B57" s="11">
        <v>42967</v>
      </c>
      <c r="C57" s="5" t="s">
        <v>420</v>
      </c>
      <c r="D57" s="118"/>
      <c r="E57" s="60"/>
      <c r="F57" s="80"/>
      <c r="G57" s="80"/>
      <c r="H57" s="80"/>
      <c r="I57" s="80"/>
      <c r="J57" s="80">
        <v>14000</v>
      </c>
      <c r="K57" s="60">
        <f t="shared" si="2"/>
        <v>522038.62000000011</v>
      </c>
      <c r="L57" s="60">
        <v>18</v>
      </c>
      <c r="M57" s="54">
        <f t="shared" si="0"/>
        <v>0</v>
      </c>
      <c r="N57" s="54">
        <f t="shared" si="1"/>
        <v>777.77777777777783</v>
      </c>
    </row>
    <row r="58" spans="2:14" s="57" customFormat="1" x14ac:dyDescent="0.25">
      <c r="B58" s="11">
        <v>42978</v>
      </c>
      <c r="C58" s="5" t="s">
        <v>451</v>
      </c>
      <c r="D58" s="118"/>
      <c r="E58" s="60"/>
      <c r="F58" s="80"/>
      <c r="G58" s="80"/>
      <c r="H58" s="80">
        <v>109000</v>
      </c>
      <c r="I58" s="80"/>
      <c r="J58" s="80"/>
      <c r="K58" s="60">
        <f t="shared" si="2"/>
        <v>413038.62000000011</v>
      </c>
      <c r="L58" s="60">
        <v>18</v>
      </c>
      <c r="M58" s="54">
        <f t="shared" si="0"/>
        <v>6055.5555555555557</v>
      </c>
      <c r="N58" s="54">
        <f t="shared" si="1"/>
        <v>0</v>
      </c>
    </row>
    <row r="59" spans="2:14" s="57" customFormat="1" x14ac:dyDescent="0.25">
      <c r="B59" s="11">
        <v>42978</v>
      </c>
      <c r="C59" s="5" t="s">
        <v>450</v>
      </c>
      <c r="D59" s="118"/>
      <c r="E59" s="60"/>
      <c r="F59" s="80"/>
      <c r="G59" s="80"/>
      <c r="H59" s="80">
        <v>486000</v>
      </c>
      <c r="I59" s="80"/>
      <c r="J59" s="80"/>
      <c r="K59" s="60">
        <f t="shared" si="2"/>
        <v>-72961.379999999888</v>
      </c>
      <c r="L59" s="60">
        <v>18</v>
      </c>
      <c r="M59" s="54">
        <f t="shared" si="0"/>
        <v>27000</v>
      </c>
      <c r="N59" s="54">
        <f t="shared" si="1"/>
        <v>0</v>
      </c>
    </row>
    <row r="60" spans="2:14" s="159" customFormat="1" x14ac:dyDescent="0.25">
      <c r="B60" s="160">
        <v>42987</v>
      </c>
      <c r="C60" s="5" t="s">
        <v>447</v>
      </c>
      <c r="D60" s="118"/>
      <c r="E60" s="60"/>
      <c r="F60" s="80"/>
      <c r="G60" s="80">
        <v>50000</v>
      </c>
      <c r="H60" s="80"/>
      <c r="I60" s="80"/>
      <c r="J60" s="80"/>
      <c r="K60" s="60">
        <f t="shared" si="2"/>
        <v>-122961.37999999989</v>
      </c>
      <c r="L60" s="60">
        <v>18</v>
      </c>
      <c r="M60" s="54">
        <f t="shared" si="0"/>
        <v>2777.7777777777778</v>
      </c>
      <c r="N60" s="54">
        <f t="shared" si="1"/>
        <v>0</v>
      </c>
    </row>
    <row r="61" spans="2:14" s="159" customFormat="1" x14ac:dyDescent="0.25">
      <c r="B61" s="160">
        <v>42987</v>
      </c>
      <c r="C61" s="5" t="s">
        <v>453</v>
      </c>
      <c r="D61" s="118"/>
      <c r="E61" s="60"/>
      <c r="F61" s="80"/>
      <c r="G61" s="80"/>
      <c r="H61" s="80">
        <v>89250</v>
      </c>
      <c r="I61" s="80"/>
      <c r="J61" s="80"/>
      <c r="K61" s="60">
        <f t="shared" si="2"/>
        <v>-212211.37999999989</v>
      </c>
      <c r="L61" s="60">
        <v>18</v>
      </c>
      <c r="M61" s="54">
        <f t="shared" si="0"/>
        <v>4958.333333333333</v>
      </c>
      <c r="N61" s="54">
        <f t="shared" si="1"/>
        <v>0</v>
      </c>
    </row>
    <row r="62" spans="2:14" s="159" customFormat="1" x14ac:dyDescent="0.25">
      <c r="B62" s="160">
        <v>42987</v>
      </c>
      <c r="C62" s="5" t="s">
        <v>448</v>
      </c>
      <c r="D62" s="118"/>
      <c r="E62" s="60"/>
      <c r="F62" s="80"/>
      <c r="G62" s="80"/>
      <c r="H62" s="80"/>
      <c r="I62" s="80">
        <v>15000</v>
      </c>
      <c r="J62" s="80"/>
      <c r="K62" s="60">
        <f t="shared" si="2"/>
        <v>-227211.37999999989</v>
      </c>
      <c r="L62" s="60">
        <v>18</v>
      </c>
      <c r="M62" s="54">
        <f t="shared" si="0"/>
        <v>833.33333333333337</v>
      </c>
      <c r="N62" s="54">
        <f t="shared" si="1"/>
        <v>0</v>
      </c>
    </row>
    <row r="63" spans="2:14" s="159" customFormat="1" x14ac:dyDescent="0.25">
      <c r="B63" s="160">
        <v>42987</v>
      </c>
      <c r="C63" s="5" t="s">
        <v>449</v>
      </c>
      <c r="D63" s="118"/>
      <c r="E63" s="60"/>
      <c r="F63" s="80"/>
      <c r="G63" s="80"/>
      <c r="H63" s="80"/>
      <c r="I63" s="80"/>
      <c r="J63" s="80">
        <v>14400</v>
      </c>
      <c r="K63" s="60">
        <f t="shared" si="2"/>
        <v>-241611.37999999989</v>
      </c>
      <c r="L63" s="60">
        <v>18</v>
      </c>
      <c r="M63" s="54">
        <f t="shared" si="0"/>
        <v>0</v>
      </c>
      <c r="N63" s="54">
        <f t="shared" si="1"/>
        <v>800</v>
      </c>
    </row>
    <row r="64" spans="2:14" s="159" customFormat="1" x14ac:dyDescent="0.25">
      <c r="B64" s="11">
        <v>42994</v>
      </c>
      <c r="C64" s="5" t="s">
        <v>457</v>
      </c>
      <c r="D64" s="118"/>
      <c r="E64" s="60"/>
      <c r="F64" s="80"/>
      <c r="G64" s="80">
        <v>170000</v>
      </c>
      <c r="H64" s="80"/>
      <c r="I64" s="80"/>
      <c r="J64" s="80"/>
      <c r="K64" s="60">
        <f t="shared" si="2"/>
        <v>-411611.37999999989</v>
      </c>
      <c r="L64" s="60">
        <v>17.440000000000001</v>
      </c>
      <c r="M64" s="54">
        <f t="shared" si="0"/>
        <v>9747.7064220183474</v>
      </c>
      <c r="N64" s="54">
        <f t="shared" si="1"/>
        <v>0</v>
      </c>
    </row>
    <row r="65" spans="2:14" s="159" customFormat="1" x14ac:dyDescent="0.25">
      <c r="B65" s="11">
        <v>42994</v>
      </c>
      <c r="C65" s="5" t="s">
        <v>458</v>
      </c>
      <c r="D65" s="118"/>
      <c r="E65" s="60"/>
      <c r="F65" s="80"/>
      <c r="G65" s="80">
        <v>12000</v>
      </c>
      <c r="H65" s="80"/>
      <c r="I65" s="80"/>
      <c r="J65" s="80"/>
      <c r="K65" s="60">
        <f t="shared" si="2"/>
        <v>-423611.37999999989</v>
      </c>
      <c r="L65" s="60">
        <v>17.440000000000001</v>
      </c>
      <c r="M65" s="54">
        <f t="shared" si="0"/>
        <v>688.0733944954128</v>
      </c>
      <c r="N65" s="54">
        <f t="shared" si="1"/>
        <v>0</v>
      </c>
    </row>
    <row r="66" spans="2:14" s="159" customFormat="1" x14ac:dyDescent="0.25">
      <c r="B66" s="11">
        <v>42994</v>
      </c>
      <c r="C66" s="5" t="s">
        <v>459</v>
      </c>
      <c r="D66" s="118"/>
      <c r="E66" s="60"/>
      <c r="F66" s="80"/>
      <c r="G66" s="80"/>
      <c r="H66" s="80">
        <v>247100</v>
      </c>
      <c r="I66" s="80"/>
      <c r="J66" s="80"/>
      <c r="K66" s="60">
        <f t="shared" si="2"/>
        <v>-670711.37999999989</v>
      </c>
      <c r="L66" s="60">
        <v>17.440000000000001</v>
      </c>
      <c r="M66" s="54">
        <f t="shared" si="0"/>
        <v>14168.577981651375</v>
      </c>
      <c r="N66" s="54">
        <f t="shared" si="1"/>
        <v>0</v>
      </c>
    </row>
    <row r="67" spans="2:14" s="159" customFormat="1" x14ac:dyDescent="0.25">
      <c r="B67" s="11">
        <v>43001</v>
      </c>
      <c r="C67" s="5" t="s">
        <v>464</v>
      </c>
      <c r="D67" s="118"/>
      <c r="E67" s="60"/>
      <c r="F67" s="80"/>
      <c r="G67" s="80"/>
      <c r="H67" s="80"/>
      <c r="I67" s="80"/>
      <c r="J67" s="80">
        <v>5000</v>
      </c>
      <c r="K67" s="60">
        <f t="shared" si="2"/>
        <v>-675711.37999999989</v>
      </c>
      <c r="L67" s="60">
        <v>17.55</v>
      </c>
      <c r="M67" s="54">
        <f t="shared" si="0"/>
        <v>0</v>
      </c>
      <c r="N67" s="54">
        <f t="shared" si="1"/>
        <v>284.90028490028487</v>
      </c>
    </row>
    <row r="68" spans="2:14" s="159" customFormat="1" x14ac:dyDescent="0.25">
      <c r="B68" s="11">
        <v>43001</v>
      </c>
      <c r="C68" s="5" t="s">
        <v>475</v>
      </c>
      <c r="D68" s="118"/>
      <c r="E68" s="60"/>
      <c r="F68" s="80"/>
      <c r="G68" s="80">
        <v>286400</v>
      </c>
      <c r="H68" s="80"/>
      <c r="I68" s="80"/>
      <c r="J68" s="80"/>
      <c r="K68" s="60">
        <f t="shared" si="2"/>
        <v>-962111.37999999989</v>
      </c>
      <c r="L68" s="60">
        <v>17.55</v>
      </c>
      <c r="M68" s="54">
        <f t="shared" si="0"/>
        <v>16319.088319088318</v>
      </c>
      <c r="N68" s="54">
        <f t="shared" si="1"/>
        <v>0</v>
      </c>
    </row>
    <row r="69" spans="2:14" s="159" customFormat="1" x14ac:dyDescent="0.25">
      <c r="B69" s="11">
        <v>43001</v>
      </c>
      <c r="C69" s="5" t="s">
        <v>476</v>
      </c>
      <c r="D69" s="118"/>
      <c r="E69" s="60"/>
      <c r="F69" s="80"/>
      <c r="G69" s="80"/>
      <c r="H69" s="80"/>
      <c r="I69" s="80"/>
      <c r="J69" s="80">
        <v>12000</v>
      </c>
      <c r="K69" s="60">
        <f t="shared" si="2"/>
        <v>-974111.37999999989</v>
      </c>
      <c r="L69" s="60">
        <v>17.55</v>
      </c>
      <c r="M69" s="54">
        <f t="shared" si="0"/>
        <v>0</v>
      </c>
      <c r="N69" s="54">
        <f t="shared" si="1"/>
        <v>683.76068376068372</v>
      </c>
    </row>
    <row r="70" spans="2:14" s="159" customFormat="1" x14ac:dyDescent="0.25">
      <c r="B70" s="11">
        <v>43001</v>
      </c>
      <c r="C70" s="5" t="s">
        <v>477</v>
      </c>
      <c r="D70" s="118"/>
      <c r="E70" s="60"/>
      <c r="F70" s="80"/>
      <c r="G70" s="80"/>
      <c r="H70" s="80"/>
      <c r="I70" s="80"/>
      <c r="J70" s="80">
        <v>156000</v>
      </c>
      <c r="K70" s="60">
        <f t="shared" si="2"/>
        <v>-1130111.3799999999</v>
      </c>
      <c r="L70" s="60">
        <v>17.55</v>
      </c>
      <c r="M70" s="54">
        <f t="shared" ref="M70:M133" si="3">(G70+H70+I70)/L70</f>
        <v>0</v>
      </c>
      <c r="N70" s="54">
        <f t="shared" ref="N70:N133" si="4">+J70/L70</f>
        <v>8888.8888888888887</v>
      </c>
    </row>
    <row r="71" spans="2:14" s="159" customFormat="1" x14ac:dyDescent="0.25">
      <c r="B71" s="11">
        <v>43001</v>
      </c>
      <c r="C71" s="5" t="s">
        <v>478</v>
      </c>
      <c r="D71" s="118"/>
      <c r="E71" s="60"/>
      <c r="F71" s="80"/>
      <c r="G71" s="80"/>
      <c r="H71" s="80"/>
      <c r="I71" s="80"/>
      <c r="J71" s="80">
        <v>1800</v>
      </c>
      <c r="K71" s="60">
        <f t="shared" ref="K71:K159" si="5">+K70+F71-G71-J71-H71-I71</f>
        <v>-1131911.3799999999</v>
      </c>
      <c r="L71" s="60">
        <v>17.55</v>
      </c>
      <c r="M71" s="54">
        <f t="shared" si="3"/>
        <v>0</v>
      </c>
      <c r="N71" s="54">
        <f t="shared" si="4"/>
        <v>102.56410256410255</v>
      </c>
    </row>
    <row r="72" spans="2:14" s="159" customFormat="1" x14ac:dyDescent="0.25">
      <c r="B72" s="11">
        <v>43001</v>
      </c>
      <c r="C72" s="5" t="s">
        <v>480</v>
      </c>
      <c r="D72" s="118"/>
      <c r="E72" s="60"/>
      <c r="F72" s="80"/>
      <c r="G72" s="80"/>
      <c r="H72" s="80"/>
      <c r="I72" s="80"/>
      <c r="J72" s="80">
        <v>90000</v>
      </c>
      <c r="K72" s="60">
        <f t="shared" si="5"/>
        <v>-1221911.3799999999</v>
      </c>
      <c r="L72" s="60">
        <v>17.55</v>
      </c>
      <c r="M72" s="54">
        <f t="shared" si="3"/>
        <v>0</v>
      </c>
      <c r="N72" s="54">
        <f t="shared" si="4"/>
        <v>5128.2051282051279</v>
      </c>
    </row>
    <row r="73" spans="2:14" s="159" customFormat="1" x14ac:dyDescent="0.25">
      <c r="B73" s="11">
        <v>43001</v>
      </c>
      <c r="C73" s="5" t="s">
        <v>479</v>
      </c>
      <c r="D73" s="118"/>
      <c r="E73" s="60"/>
      <c r="F73" s="80"/>
      <c r="G73" s="80"/>
      <c r="H73" s="80">
        <v>59500</v>
      </c>
      <c r="I73" s="80"/>
      <c r="J73" s="80"/>
      <c r="K73" s="60">
        <f t="shared" si="5"/>
        <v>-1281411.3799999999</v>
      </c>
      <c r="L73" s="60">
        <v>17.55</v>
      </c>
      <c r="M73" s="54">
        <f t="shared" si="3"/>
        <v>3390.3133903133903</v>
      </c>
      <c r="N73" s="54">
        <f t="shared" si="4"/>
        <v>0</v>
      </c>
    </row>
    <row r="74" spans="2:14" s="159" customFormat="1" x14ac:dyDescent="0.25">
      <c r="B74" s="91">
        <v>43004</v>
      </c>
      <c r="C74" s="173" t="s">
        <v>252</v>
      </c>
      <c r="D74" s="136">
        <v>70000</v>
      </c>
      <c r="E74" s="63">
        <v>17.8</v>
      </c>
      <c r="F74" s="98">
        <f>+D74*E74</f>
        <v>1246000</v>
      </c>
      <c r="G74" s="98"/>
      <c r="H74" s="98"/>
      <c r="I74" s="98"/>
      <c r="J74" s="80"/>
      <c r="K74" s="60">
        <f t="shared" si="5"/>
        <v>-35411.379999999888</v>
      </c>
      <c r="L74" s="60">
        <v>17.649999999999999</v>
      </c>
      <c r="M74" s="54">
        <f t="shared" si="3"/>
        <v>0</v>
      </c>
      <c r="N74" s="54">
        <f t="shared" si="4"/>
        <v>0</v>
      </c>
    </row>
    <row r="75" spans="2:14" s="159" customFormat="1" x14ac:dyDescent="0.25">
      <c r="B75" s="11">
        <v>43008</v>
      </c>
      <c r="C75" s="172" t="s">
        <v>490</v>
      </c>
      <c r="D75" s="118"/>
      <c r="E75" s="60"/>
      <c r="F75" s="80"/>
      <c r="G75" s="80"/>
      <c r="H75" s="80">
        <v>180000</v>
      </c>
      <c r="I75" s="80"/>
      <c r="J75" s="80"/>
      <c r="K75" s="60">
        <f t="shared" si="5"/>
        <v>-215411.37999999989</v>
      </c>
      <c r="L75" s="60">
        <v>17.510000000000002</v>
      </c>
      <c r="M75" s="54">
        <f t="shared" si="3"/>
        <v>10279.840091376356</v>
      </c>
      <c r="N75" s="54">
        <f t="shared" si="4"/>
        <v>0</v>
      </c>
    </row>
    <row r="76" spans="2:14" s="57" customFormat="1" x14ac:dyDescent="0.25">
      <c r="B76" s="11">
        <v>43008</v>
      </c>
      <c r="C76" s="172" t="s">
        <v>14</v>
      </c>
      <c r="D76" s="118"/>
      <c r="E76" s="60"/>
      <c r="F76" s="80"/>
      <c r="G76" s="80"/>
      <c r="H76" s="80"/>
      <c r="I76" s="80">
        <v>5000</v>
      </c>
      <c r="J76" s="80"/>
      <c r="K76" s="60">
        <f t="shared" si="5"/>
        <v>-220411.37999999989</v>
      </c>
      <c r="L76" s="60">
        <v>17.399999999999999</v>
      </c>
      <c r="M76" s="54">
        <f t="shared" si="3"/>
        <v>287.35632183908046</v>
      </c>
      <c r="N76" s="54">
        <f t="shared" si="4"/>
        <v>0</v>
      </c>
    </row>
    <row r="77" spans="2:14" s="159" customFormat="1" x14ac:dyDescent="0.25">
      <c r="B77" s="91">
        <v>43013</v>
      </c>
      <c r="C77" s="175" t="s">
        <v>252</v>
      </c>
      <c r="D77" s="136">
        <v>50000</v>
      </c>
      <c r="E77" s="63">
        <v>17.600000000000001</v>
      </c>
      <c r="F77" s="98">
        <f>+D77*E77</f>
        <v>880000.00000000012</v>
      </c>
      <c r="G77" s="98"/>
      <c r="H77" s="98"/>
      <c r="I77" s="98"/>
      <c r="J77" s="80"/>
      <c r="K77" s="60">
        <f t="shared" si="5"/>
        <v>659588.62000000023</v>
      </c>
      <c r="L77" s="60">
        <v>17.41</v>
      </c>
      <c r="M77" s="54">
        <f t="shared" si="3"/>
        <v>0</v>
      </c>
      <c r="N77" s="54">
        <f t="shared" si="4"/>
        <v>0</v>
      </c>
    </row>
    <row r="78" spans="2:14" s="159" customFormat="1" x14ac:dyDescent="0.25">
      <c r="B78" s="11">
        <v>43014</v>
      </c>
      <c r="C78" s="174" t="s">
        <v>493</v>
      </c>
      <c r="D78" s="118"/>
      <c r="E78" s="60"/>
      <c r="F78" s="80"/>
      <c r="G78" s="80"/>
      <c r="H78" s="80"/>
      <c r="I78" s="80"/>
      <c r="J78" s="80">
        <v>5000</v>
      </c>
      <c r="K78" s="60">
        <f t="shared" si="5"/>
        <v>654588.62000000023</v>
      </c>
      <c r="L78" s="60">
        <v>17.41</v>
      </c>
      <c r="M78" s="54">
        <f t="shared" si="3"/>
        <v>0</v>
      </c>
      <c r="N78" s="54">
        <f t="shared" si="4"/>
        <v>287.19126938541069</v>
      </c>
    </row>
    <row r="79" spans="2:14" s="159" customFormat="1" x14ac:dyDescent="0.25">
      <c r="B79" s="11">
        <v>43014</v>
      </c>
      <c r="C79" s="174" t="s">
        <v>497</v>
      </c>
      <c r="D79" s="118"/>
      <c r="E79" s="60"/>
      <c r="F79" s="80"/>
      <c r="G79" s="80"/>
      <c r="H79" s="80"/>
      <c r="I79" s="80"/>
      <c r="J79" s="80">
        <v>20000</v>
      </c>
      <c r="K79" s="60">
        <f t="shared" si="5"/>
        <v>634588.62000000023</v>
      </c>
      <c r="L79" s="60">
        <v>17.41</v>
      </c>
      <c r="M79" s="54">
        <f t="shared" si="3"/>
        <v>0</v>
      </c>
      <c r="N79" s="54">
        <f t="shared" si="4"/>
        <v>1148.7650775416428</v>
      </c>
    </row>
    <row r="80" spans="2:14" s="159" customFormat="1" x14ac:dyDescent="0.25">
      <c r="B80" s="11">
        <v>43014</v>
      </c>
      <c r="C80" s="174" t="s">
        <v>498</v>
      </c>
      <c r="D80" s="118"/>
      <c r="E80" s="60"/>
      <c r="F80" s="80"/>
      <c r="G80" s="80"/>
      <c r="H80" s="80"/>
      <c r="I80" s="80">
        <v>10000</v>
      </c>
      <c r="J80" s="80"/>
      <c r="K80" s="60">
        <f t="shared" si="5"/>
        <v>624588.62000000023</v>
      </c>
      <c r="L80" s="60">
        <v>17.41</v>
      </c>
      <c r="M80" s="54">
        <f t="shared" si="3"/>
        <v>574.38253877082138</v>
      </c>
      <c r="N80" s="54">
        <f t="shared" si="4"/>
        <v>0</v>
      </c>
    </row>
    <row r="81" spans="2:14" s="159" customFormat="1" x14ac:dyDescent="0.25">
      <c r="B81" s="11">
        <v>43014</v>
      </c>
      <c r="C81" s="174" t="s">
        <v>499</v>
      </c>
      <c r="D81" s="118"/>
      <c r="E81" s="60"/>
      <c r="F81" s="80"/>
      <c r="G81" s="80">
        <v>150000</v>
      </c>
      <c r="H81" s="80"/>
      <c r="I81" s="80"/>
      <c r="J81" s="80"/>
      <c r="K81" s="60">
        <f t="shared" si="5"/>
        <v>474588.62000000023</v>
      </c>
      <c r="L81" s="60">
        <v>17.41</v>
      </c>
      <c r="M81" s="54">
        <f t="shared" si="3"/>
        <v>8615.7380815623201</v>
      </c>
      <c r="N81" s="54">
        <f t="shared" si="4"/>
        <v>0</v>
      </c>
    </row>
    <row r="82" spans="2:14" s="159" customFormat="1" x14ac:dyDescent="0.25">
      <c r="B82" s="11">
        <v>43014</v>
      </c>
      <c r="C82" s="174" t="s">
        <v>501</v>
      </c>
      <c r="D82" s="118"/>
      <c r="E82" s="60"/>
      <c r="F82" s="80"/>
      <c r="G82" s="80"/>
      <c r="H82" s="80">
        <v>100000</v>
      </c>
      <c r="I82" s="80"/>
      <c r="J82" s="80"/>
      <c r="K82" s="60">
        <f t="shared" si="5"/>
        <v>374588.62000000023</v>
      </c>
      <c r="L82" s="60">
        <v>17.41</v>
      </c>
      <c r="M82" s="54">
        <f t="shared" si="3"/>
        <v>5743.8253877082134</v>
      </c>
      <c r="N82" s="54">
        <f t="shared" si="4"/>
        <v>0</v>
      </c>
    </row>
    <row r="83" spans="2:14" s="159" customFormat="1" x14ac:dyDescent="0.25">
      <c r="B83" s="11">
        <v>43014</v>
      </c>
      <c r="C83" s="174" t="s">
        <v>500</v>
      </c>
      <c r="D83" s="118"/>
      <c r="E83" s="60"/>
      <c r="F83" s="80"/>
      <c r="G83" s="80"/>
      <c r="H83" s="80"/>
      <c r="I83" s="80"/>
      <c r="J83" s="80">
        <v>600</v>
      </c>
      <c r="K83" s="60">
        <f t="shared" si="5"/>
        <v>373988.62000000023</v>
      </c>
      <c r="L83" s="60">
        <v>17.41</v>
      </c>
      <c r="M83" s="54">
        <f t="shared" si="3"/>
        <v>0</v>
      </c>
      <c r="N83" s="54">
        <f t="shared" si="4"/>
        <v>34.46295232624928</v>
      </c>
    </row>
    <row r="84" spans="2:14" s="159" customFormat="1" x14ac:dyDescent="0.25">
      <c r="B84" s="91">
        <v>43019</v>
      </c>
      <c r="C84" s="175" t="s">
        <v>252</v>
      </c>
      <c r="D84" s="136">
        <v>49362.15</v>
      </c>
      <c r="E84" s="63">
        <v>17.600000000000001</v>
      </c>
      <c r="F84" s="98">
        <f>+D84*E84</f>
        <v>868773.84000000008</v>
      </c>
      <c r="G84" s="98"/>
      <c r="H84" s="98"/>
      <c r="I84" s="98"/>
      <c r="J84" s="80"/>
      <c r="K84" s="60">
        <f t="shared" si="5"/>
        <v>1242762.4600000004</v>
      </c>
      <c r="L84" s="60">
        <v>17.45</v>
      </c>
      <c r="M84" s="54">
        <f t="shared" si="3"/>
        <v>0</v>
      </c>
      <c r="N84" s="54">
        <f t="shared" si="4"/>
        <v>0</v>
      </c>
    </row>
    <row r="85" spans="2:14" s="159" customFormat="1" x14ac:dyDescent="0.25">
      <c r="B85" s="11">
        <v>43022</v>
      </c>
      <c r="C85" s="5" t="s">
        <v>510</v>
      </c>
      <c r="D85" s="118"/>
      <c r="E85" s="60"/>
      <c r="F85" s="80"/>
      <c r="G85" s="80"/>
      <c r="H85" s="80"/>
      <c r="I85" s="80"/>
      <c r="J85" s="80">
        <v>1900</v>
      </c>
      <c r="K85" s="60">
        <f t="shared" si="5"/>
        <v>1240862.4600000004</v>
      </c>
      <c r="L85" s="60">
        <v>17.5</v>
      </c>
      <c r="M85" s="54">
        <f t="shared" si="3"/>
        <v>0</v>
      </c>
      <c r="N85" s="54">
        <f t="shared" si="4"/>
        <v>108.57142857142857</v>
      </c>
    </row>
    <row r="86" spans="2:14" s="57" customFormat="1" x14ac:dyDescent="0.25">
      <c r="B86" s="11">
        <v>43022</v>
      </c>
      <c r="C86" s="5" t="s">
        <v>504</v>
      </c>
      <c r="D86" s="118"/>
      <c r="E86" s="60"/>
      <c r="F86" s="80"/>
      <c r="G86" s="80">
        <v>320000</v>
      </c>
      <c r="H86" s="80"/>
      <c r="I86" s="80"/>
      <c r="J86" s="80"/>
      <c r="K86" s="60">
        <f t="shared" si="5"/>
        <v>920862.46000000043</v>
      </c>
      <c r="L86" s="60">
        <v>17.5</v>
      </c>
      <c r="M86" s="54">
        <f t="shared" si="3"/>
        <v>18285.714285714286</v>
      </c>
      <c r="N86" s="54">
        <f t="shared" si="4"/>
        <v>0</v>
      </c>
    </row>
    <row r="87" spans="2:14" s="57" customFormat="1" x14ac:dyDescent="0.25">
      <c r="B87" s="11">
        <v>43022</v>
      </c>
      <c r="C87" s="5" t="s">
        <v>511</v>
      </c>
      <c r="D87" s="118"/>
      <c r="E87" s="60"/>
      <c r="F87" s="80"/>
      <c r="G87" s="80"/>
      <c r="H87" s="80">
        <v>124000</v>
      </c>
      <c r="I87" s="80"/>
      <c r="J87" s="80"/>
      <c r="K87" s="60">
        <f t="shared" si="5"/>
        <v>796862.46000000043</v>
      </c>
      <c r="L87" s="60">
        <v>17.5</v>
      </c>
      <c r="M87" s="54">
        <f t="shared" si="3"/>
        <v>7085.7142857142853</v>
      </c>
      <c r="N87" s="54">
        <f t="shared" si="4"/>
        <v>0</v>
      </c>
    </row>
    <row r="88" spans="2:14" s="57" customFormat="1" x14ac:dyDescent="0.25">
      <c r="B88" s="11">
        <v>43022</v>
      </c>
      <c r="C88" s="5" t="s">
        <v>14</v>
      </c>
      <c r="D88" s="118"/>
      <c r="E88" s="60"/>
      <c r="F88" s="80"/>
      <c r="G88" s="80"/>
      <c r="H88" s="80"/>
      <c r="I88" s="80">
        <v>18000</v>
      </c>
      <c r="J88" s="80"/>
      <c r="K88" s="60">
        <f t="shared" si="5"/>
        <v>778862.46000000043</v>
      </c>
      <c r="L88" s="60">
        <v>17.5</v>
      </c>
      <c r="M88" s="54">
        <f t="shared" si="3"/>
        <v>1028.5714285714287</v>
      </c>
      <c r="N88" s="54">
        <f t="shared" si="4"/>
        <v>0</v>
      </c>
    </row>
    <row r="89" spans="2:14" s="57" customFormat="1" x14ac:dyDescent="0.25">
      <c r="B89" s="11">
        <v>43027</v>
      </c>
      <c r="C89" s="14" t="s">
        <v>213</v>
      </c>
      <c r="D89" s="118">
        <v>40000</v>
      </c>
      <c r="E89" s="60">
        <v>17.8</v>
      </c>
      <c r="F89" s="80">
        <f>+D89*E89</f>
        <v>712000</v>
      </c>
      <c r="G89" s="80"/>
      <c r="H89" s="80"/>
      <c r="I89" s="80"/>
      <c r="J89" s="80"/>
      <c r="K89" s="60">
        <f t="shared" si="5"/>
        <v>1490862.4600000004</v>
      </c>
      <c r="L89" s="60">
        <v>17.579999999999998</v>
      </c>
      <c r="M89" s="54">
        <f t="shared" si="3"/>
        <v>0</v>
      </c>
      <c r="N89" s="54">
        <f t="shared" si="4"/>
        <v>0</v>
      </c>
    </row>
    <row r="90" spans="2:14" s="159" customFormat="1" x14ac:dyDescent="0.25">
      <c r="B90" s="11">
        <v>43029</v>
      </c>
      <c r="C90" s="5" t="s">
        <v>523</v>
      </c>
      <c r="D90" s="118"/>
      <c r="E90" s="60"/>
      <c r="F90" s="80"/>
      <c r="G90" s="80"/>
      <c r="H90" s="80">
        <v>178000</v>
      </c>
      <c r="I90" s="80"/>
      <c r="J90" s="80"/>
      <c r="K90" s="60">
        <f t="shared" si="5"/>
        <v>1312862.4600000004</v>
      </c>
      <c r="L90" s="60">
        <v>17.61</v>
      </c>
      <c r="M90" s="54">
        <f t="shared" si="3"/>
        <v>10107.893242475866</v>
      </c>
      <c r="N90" s="54">
        <f t="shared" si="4"/>
        <v>0</v>
      </c>
    </row>
    <row r="91" spans="2:14" s="159" customFormat="1" x14ac:dyDescent="0.25">
      <c r="B91" s="11">
        <v>43029</v>
      </c>
      <c r="C91" s="5" t="s">
        <v>524</v>
      </c>
      <c r="D91" s="118"/>
      <c r="E91" s="60"/>
      <c r="F91" s="80"/>
      <c r="G91" s="80"/>
      <c r="H91" s="80"/>
      <c r="I91" s="80"/>
      <c r="J91" s="80">
        <v>36000</v>
      </c>
      <c r="K91" s="60">
        <f t="shared" si="5"/>
        <v>1276862.4600000004</v>
      </c>
      <c r="L91" s="60">
        <v>17.61</v>
      </c>
      <c r="M91" s="54">
        <f t="shared" si="3"/>
        <v>0</v>
      </c>
      <c r="N91" s="54">
        <f t="shared" si="4"/>
        <v>2044.2930153321977</v>
      </c>
    </row>
    <row r="92" spans="2:14" s="159" customFormat="1" x14ac:dyDescent="0.25">
      <c r="B92" s="11">
        <v>43036</v>
      </c>
      <c r="C92" s="5" t="s">
        <v>550</v>
      </c>
      <c r="D92" s="118"/>
      <c r="E92" s="60"/>
      <c r="F92" s="80"/>
      <c r="G92" s="80">
        <v>127885.32</v>
      </c>
      <c r="H92" s="80"/>
      <c r="I92" s="80"/>
      <c r="J92" s="80"/>
      <c r="K92" s="60">
        <f t="shared" si="5"/>
        <v>1148977.1400000004</v>
      </c>
      <c r="L92" s="60">
        <v>17.72</v>
      </c>
      <c r="M92" s="54">
        <f t="shared" si="3"/>
        <v>7217.004514672687</v>
      </c>
      <c r="N92" s="54">
        <f t="shared" si="4"/>
        <v>0</v>
      </c>
    </row>
    <row r="93" spans="2:14" s="159" customFormat="1" x14ac:dyDescent="0.25">
      <c r="B93" s="11">
        <v>43036</v>
      </c>
      <c r="C93" s="5" t="s">
        <v>551</v>
      </c>
      <c r="D93" s="118"/>
      <c r="E93" s="60"/>
      <c r="F93" s="80"/>
      <c r="G93" s="80"/>
      <c r="H93" s="80"/>
      <c r="I93" s="80">
        <v>31797</v>
      </c>
      <c r="J93" s="80"/>
      <c r="K93" s="60">
        <f t="shared" si="5"/>
        <v>1117180.1400000004</v>
      </c>
      <c r="L93" s="60">
        <v>17.72</v>
      </c>
      <c r="M93" s="54">
        <f t="shared" si="3"/>
        <v>1794.4130925507902</v>
      </c>
      <c r="N93" s="54">
        <f t="shared" si="4"/>
        <v>0</v>
      </c>
    </row>
    <row r="94" spans="2:14" s="159" customFormat="1" x14ac:dyDescent="0.25">
      <c r="B94" s="11">
        <v>43036</v>
      </c>
      <c r="C94" s="5" t="s">
        <v>552</v>
      </c>
      <c r="D94" s="118"/>
      <c r="E94" s="60"/>
      <c r="F94" s="80"/>
      <c r="G94" s="80"/>
      <c r="H94" s="80">
        <v>71000</v>
      </c>
      <c r="I94" s="80"/>
      <c r="J94" s="80"/>
      <c r="K94" s="60">
        <f t="shared" si="5"/>
        <v>1046180.1400000004</v>
      </c>
      <c r="L94" s="60">
        <v>17.72</v>
      </c>
      <c r="M94" s="54">
        <f t="shared" si="3"/>
        <v>4006.7720090293456</v>
      </c>
      <c r="N94" s="54">
        <f t="shared" si="4"/>
        <v>0</v>
      </c>
    </row>
    <row r="95" spans="2:14" s="159" customFormat="1" x14ac:dyDescent="0.25">
      <c r="B95" s="11">
        <v>43039</v>
      </c>
      <c r="C95" s="5" t="s">
        <v>213</v>
      </c>
      <c r="D95" s="118">
        <v>100000</v>
      </c>
      <c r="E95" s="60">
        <v>17.899999999999999</v>
      </c>
      <c r="F95" s="80">
        <f>+D95*E95</f>
        <v>1789999.9999999998</v>
      </c>
      <c r="G95" s="80"/>
      <c r="H95" s="80"/>
      <c r="I95" s="80"/>
      <c r="J95" s="80"/>
      <c r="K95" s="60">
        <f t="shared" si="5"/>
        <v>2836180.14</v>
      </c>
      <c r="L95" s="60">
        <v>17.7</v>
      </c>
      <c r="M95" s="54">
        <f t="shared" si="3"/>
        <v>0</v>
      </c>
      <c r="N95" s="54">
        <f t="shared" si="4"/>
        <v>0</v>
      </c>
    </row>
    <row r="96" spans="2:14" s="159" customFormat="1" x14ac:dyDescent="0.25">
      <c r="B96" s="11">
        <v>43042</v>
      </c>
      <c r="C96" s="5" t="s">
        <v>562</v>
      </c>
      <c r="D96" s="118"/>
      <c r="E96" s="60"/>
      <c r="F96" s="80"/>
      <c r="G96" s="80">
        <v>5900</v>
      </c>
      <c r="H96" s="80"/>
      <c r="I96" s="80"/>
      <c r="J96" s="80"/>
      <c r="K96" s="60">
        <f t="shared" si="5"/>
        <v>2830280.14</v>
      </c>
      <c r="L96" s="60">
        <v>17.61</v>
      </c>
      <c r="M96" s="54">
        <f t="shared" si="3"/>
        <v>335.03691084611017</v>
      </c>
      <c r="N96" s="54">
        <f t="shared" si="4"/>
        <v>0</v>
      </c>
    </row>
    <row r="97" spans="2:14" s="159" customFormat="1" x14ac:dyDescent="0.25">
      <c r="B97" s="11">
        <v>43049</v>
      </c>
      <c r="C97" s="5" t="s">
        <v>523</v>
      </c>
      <c r="D97" s="118"/>
      <c r="E97" s="60"/>
      <c r="F97" s="80"/>
      <c r="G97" s="80"/>
      <c r="H97" s="80">
        <v>178500</v>
      </c>
      <c r="I97" s="80"/>
      <c r="J97" s="80"/>
      <c r="K97" s="60">
        <f t="shared" si="5"/>
        <v>2651780.14</v>
      </c>
      <c r="L97" s="60">
        <v>17.579999999999998</v>
      </c>
      <c r="M97" s="54">
        <f t="shared" si="3"/>
        <v>10153.583617747441</v>
      </c>
      <c r="N97" s="54">
        <f t="shared" si="4"/>
        <v>0</v>
      </c>
    </row>
    <row r="98" spans="2:14" s="159" customFormat="1" x14ac:dyDescent="0.25">
      <c r="B98" s="11">
        <v>43049</v>
      </c>
      <c r="C98" s="5" t="s">
        <v>571</v>
      </c>
      <c r="D98" s="118"/>
      <c r="E98" s="60"/>
      <c r="F98" s="80"/>
      <c r="G98" s="80">
        <v>8600</v>
      </c>
      <c r="H98" s="80"/>
      <c r="I98" s="80"/>
      <c r="J98" s="80"/>
      <c r="K98" s="60">
        <f t="shared" si="5"/>
        <v>2643180.14</v>
      </c>
      <c r="L98" s="60">
        <v>17.579999999999998</v>
      </c>
      <c r="M98" s="54">
        <f t="shared" si="3"/>
        <v>489.19226393629128</v>
      </c>
      <c r="N98" s="54">
        <f t="shared" si="4"/>
        <v>0</v>
      </c>
    </row>
    <row r="99" spans="2:14" s="159" customFormat="1" x14ac:dyDescent="0.25">
      <c r="B99" s="11">
        <v>43049</v>
      </c>
      <c r="C99" s="5" t="s">
        <v>289</v>
      </c>
      <c r="D99" s="118"/>
      <c r="E99" s="60"/>
      <c r="F99" s="80"/>
      <c r="G99" s="80">
        <v>58000</v>
      </c>
      <c r="H99" s="80"/>
      <c r="I99" s="80"/>
      <c r="J99" s="80"/>
      <c r="K99" s="60">
        <f t="shared" si="5"/>
        <v>2585180.14</v>
      </c>
      <c r="L99" s="60">
        <v>17.579999999999998</v>
      </c>
      <c r="M99" s="54">
        <f t="shared" si="3"/>
        <v>3299.2036405005692</v>
      </c>
      <c r="N99" s="54">
        <f t="shared" si="4"/>
        <v>0</v>
      </c>
    </row>
    <row r="100" spans="2:14" s="159" customFormat="1" x14ac:dyDescent="0.25">
      <c r="B100" s="11">
        <v>43049</v>
      </c>
      <c r="C100" s="5" t="s">
        <v>569</v>
      </c>
      <c r="D100" s="118"/>
      <c r="E100" s="60"/>
      <c r="F100" s="80"/>
      <c r="G100" s="80"/>
      <c r="H100" s="80"/>
      <c r="I100" s="80"/>
      <c r="J100" s="80">
        <v>5000</v>
      </c>
      <c r="K100" s="60">
        <f t="shared" si="5"/>
        <v>2580180.14</v>
      </c>
      <c r="L100" s="60">
        <v>17.579999999999998</v>
      </c>
      <c r="M100" s="54">
        <f t="shared" si="3"/>
        <v>0</v>
      </c>
      <c r="N100" s="54">
        <f t="shared" si="4"/>
        <v>284.41410693970425</v>
      </c>
    </row>
    <row r="101" spans="2:14" s="159" customFormat="1" x14ac:dyDescent="0.25">
      <c r="B101" s="11">
        <v>43049</v>
      </c>
      <c r="C101" s="5" t="s">
        <v>572</v>
      </c>
      <c r="D101" s="118"/>
      <c r="E101" s="60"/>
      <c r="F101" s="80"/>
      <c r="G101" s="80">
        <v>185000</v>
      </c>
      <c r="H101" s="80"/>
      <c r="I101" s="80"/>
      <c r="J101" s="80"/>
      <c r="K101" s="60">
        <f t="shared" si="5"/>
        <v>2395180.14</v>
      </c>
      <c r="L101" s="60">
        <v>17.579999999999998</v>
      </c>
      <c r="M101" s="54">
        <f t="shared" si="3"/>
        <v>10523.321956769058</v>
      </c>
      <c r="N101" s="54">
        <f t="shared" si="4"/>
        <v>0</v>
      </c>
    </row>
    <row r="102" spans="2:14" s="159" customFormat="1" x14ac:dyDescent="0.25">
      <c r="B102" s="11">
        <v>43063</v>
      </c>
      <c r="C102" s="5" t="s">
        <v>586</v>
      </c>
      <c r="D102" s="118"/>
      <c r="E102" s="60"/>
      <c r="F102" s="80"/>
      <c r="G102" s="80">
        <v>249900</v>
      </c>
      <c r="H102" s="80"/>
      <c r="I102" s="80"/>
      <c r="J102" s="80"/>
      <c r="K102" s="60">
        <f t="shared" si="5"/>
        <v>2145280.14</v>
      </c>
      <c r="L102" s="60">
        <v>17.77</v>
      </c>
      <c r="M102" s="54">
        <f t="shared" si="3"/>
        <v>14063.027574563872</v>
      </c>
      <c r="N102" s="54">
        <f t="shared" si="4"/>
        <v>0</v>
      </c>
    </row>
    <row r="103" spans="2:14" s="159" customFormat="1" x14ac:dyDescent="0.25">
      <c r="B103" s="11">
        <v>43063</v>
      </c>
      <c r="C103" s="5" t="s">
        <v>397</v>
      </c>
      <c r="D103" s="118"/>
      <c r="E103" s="60"/>
      <c r="F103" s="80"/>
      <c r="G103" s="80">
        <v>1008</v>
      </c>
      <c r="H103" s="80"/>
      <c r="I103" s="80"/>
      <c r="J103" s="80"/>
      <c r="K103" s="60">
        <f t="shared" si="5"/>
        <v>2144272.14</v>
      </c>
      <c r="L103" s="60">
        <v>17.77</v>
      </c>
      <c r="M103" s="54">
        <f t="shared" si="3"/>
        <v>56.724817107484526</v>
      </c>
      <c r="N103" s="54">
        <f t="shared" si="4"/>
        <v>0</v>
      </c>
    </row>
    <row r="104" spans="2:14" s="159" customFormat="1" x14ac:dyDescent="0.25">
      <c r="B104" s="11">
        <v>43063</v>
      </c>
      <c r="C104" s="5" t="s">
        <v>585</v>
      </c>
      <c r="D104" s="118"/>
      <c r="E104" s="60"/>
      <c r="F104" s="80"/>
      <c r="G104" s="80">
        <v>7358</v>
      </c>
      <c r="H104" s="80"/>
      <c r="I104" s="80"/>
      <c r="J104" s="80"/>
      <c r="K104" s="60">
        <f t="shared" si="5"/>
        <v>2136914.14</v>
      </c>
      <c r="L104" s="60">
        <v>17.77</v>
      </c>
      <c r="M104" s="54">
        <f t="shared" si="3"/>
        <v>414.06865503657849</v>
      </c>
      <c r="N104" s="54">
        <f t="shared" si="4"/>
        <v>0</v>
      </c>
    </row>
    <row r="105" spans="2:14" s="159" customFormat="1" x14ac:dyDescent="0.25">
      <c r="B105" s="11">
        <v>43063</v>
      </c>
      <c r="C105" s="5" t="s">
        <v>289</v>
      </c>
      <c r="D105" s="118"/>
      <c r="E105" s="60"/>
      <c r="F105" s="80"/>
      <c r="G105" s="80">
        <v>115874</v>
      </c>
      <c r="H105" s="80"/>
      <c r="I105" s="80"/>
      <c r="J105" s="80"/>
      <c r="K105" s="60">
        <f t="shared" si="5"/>
        <v>2021040.1400000001</v>
      </c>
      <c r="L105" s="60">
        <v>17.77</v>
      </c>
      <c r="M105" s="54">
        <f t="shared" si="3"/>
        <v>6520.76533483399</v>
      </c>
      <c r="N105" s="54">
        <f t="shared" si="4"/>
        <v>0</v>
      </c>
    </row>
    <row r="106" spans="2:14" s="159" customFormat="1" x14ac:dyDescent="0.25">
      <c r="B106" s="11">
        <v>43063</v>
      </c>
      <c r="C106" s="5" t="s">
        <v>602</v>
      </c>
      <c r="D106" s="118"/>
      <c r="E106" s="60"/>
      <c r="F106" s="80"/>
      <c r="G106" s="80"/>
      <c r="H106" s="80">
        <v>267000</v>
      </c>
      <c r="I106" s="80"/>
      <c r="J106" s="80"/>
      <c r="K106" s="60">
        <f t="shared" si="5"/>
        <v>1754040.1400000001</v>
      </c>
      <c r="L106" s="60">
        <v>17.77</v>
      </c>
      <c r="M106" s="54">
        <f t="shared" si="3"/>
        <v>15025.323579065842</v>
      </c>
      <c r="N106" s="54">
        <f t="shared" si="4"/>
        <v>0</v>
      </c>
    </row>
    <row r="107" spans="2:14" s="159" customFormat="1" x14ac:dyDescent="0.25">
      <c r="B107" s="222">
        <v>43070</v>
      </c>
      <c r="C107" s="223" t="s">
        <v>252</v>
      </c>
      <c r="D107" s="224">
        <v>80000</v>
      </c>
      <c r="E107" s="225">
        <v>17.61</v>
      </c>
      <c r="F107" s="226">
        <f>+D107*E107</f>
        <v>1408800</v>
      </c>
      <c r="G107" s="80"/>
      <c r="H107" s="80"/>
      <c r="I107" s="80"/>
      <c r="J107" s="80"/>
      <c r="K107" s="60">
        <f t="shared" si="5"/>
        <v>3162840.14</v>
      </c>
      <c r="L107" s="60">
        <v>17.61</v>
      </c>
      <c r="M107" s="54">
        <f t="shared" si="3"/>
        <v>0</v>
      </c>
      <c r="N107" s="54">
        <f t="shared" si="4"/>
        <v>0</v>
      </c>
    </row>
    <row r="108" spans="2:14" s="159" customFormat="1" x14ac:dyDescent="0.25">
      <c r="B108" s="222">
        <v>43070</v>
      </c>
      <c r="C108" s="223" t="s">
        <v>394</v>
      </c>
      <c r="D108" s="224">
        <v>11523</v>
      </c>
      <c r="E108" s="225">
        <v>17.61</v>
      </c>
      <c r="F108" s="226">
        <f>+D108*E108</f>
        <v>202920.03</v>
      </c>
      <c r="G108" s="80"/>
      <c r="H108" s="80"/>
      <c r="I108" s="80"/>
      <c r="J108" s="80"/>
      <c r="K108" s="60">
        <f t="shared" si="5"/>
        <v>3365760.17</v>
      </c>
      <c r="L108" s="60">
        <v>17.61</v>
      </c>
      <c r="M108" s="54">
        <f t="shared" si="3"/>
        <v>0</v>
      </c>
      <c r="N108" s="54">
        <f t="shared" si="4"/>
        <v>0</v>
      </c>
    </row>
    <row r="109" spans="2:14" s="159" customFormat="1" x14ac:dyDescent="0.25">
      <c r="B109" s="222">
        <v>43070</v>
      </c>
      <c r="C109" s="223" t="s">
        <v>613</v>
      </c>
      <c r="D109" s="224">
        <v>1695</v>
      </c>
      <c r="E109" s="225">
        <v>17.61</v>
      </c>
      <c r="F109" s="226">
        <f>+D109*E109</f>
        <v>29848.95</v>
      </c>
      <c r="G109" s="80"/>
      <c r="H109" s="80"/>
      <c r="I109" s="80"/>
      <c r="J109" s="80"/>
      <c r="K109" s="60">
        <f t="shared" si="5"/>
        <v>3395609.12</v>
      </c>
      <c r="L109" s="60">
        <v>17.61</v>
      </c>
      <c r="M109" s="54">
        <f t="shared" si="3"/>
        <v>0</v>
      </c>
      <c r="N109" s="54">
        <f t="shared" si="4"/>
        <v>0</v>
      </c>
    </row>
    <row r="110" spans="2:14" s="159" customFormat="1" x14ac:dyDescent="0.25">
      <c r="B110" s="11">
        <v>43070</v>
      </c>
      <c r="C110" s="5" t="s">
        <v>11</v>
      </c>
      <c r="D110" s="118"/>
      <c r="E110" s="60"/>
      <c r="F110" s="80"/>
      <c r="G110" s="80">
        <v>30541</v>
      </c>
      <c r="H110" s="80"/>
      <c r="I110" s="80"/>
      <c r="J110" s="80"/>
      <c r="K110" s="60">
        <f t="shared" si="5"/>
        <v>3365068.12</v>
      </c>
      <c r="L110" s="60">
        <v>17.61</v>
      </c>
      <c r="M110" s="54">
        <f t="shared" si="3"/>
        <v>1734.298693923907</v>
      </c>
      <c r="N110" s="54">
        <f t="shared" si="4"/>
        <v>0</v>
      </c>
    </row>
    <row r="111" spans="2:14" s="159" customFormat="1" x14ac:dyDescent="0.25">
      <c r="B111" s="11">
        <v>43070</v>
      </c>
      <c r="C111" s="5" t="s">
        <v>14</v>
      </c>
      <c r="D111" s="118"/>
      <c r="E111" s="60"/>
      <c r="F111" s="80"/>
      <c r="G111" s="80"/>
      <c r="H111" s="80"/>
      <c r="I111" s="80">
        <v>12600</v>
      </c>
      <c r="J111" s="80"/>
      <c r="K111" s="60">
        <f t="shared" si="5"/>
        <v>3352468.12</v>
      </c>
      <c r="L111" s="60">
        <v>17.61</v>
      </c>
      <c r="M111" s="54">
        <f t="shared" si="3"/>
        <v>715.50255536626923</v>
      </c>
      <c r="N111" s="54">
        <f t="shared" si="4"/>
        <v>0</v>
      </c>
    </row>
    <row r="112" spans="2:14" s="159" customFormat="1" x14ac:dyDescent="0.25">
      <c r="B112" s="11">
        <v>43070</v>
      </c>
      <c r="C112" s="5" t="s">
        <v>599</v>
      </c>
      <c r="D112" s="118"/>
      <c r="E112" s="60"/>
      <c r="F112" s="80"/>
      <c r="G112" s="80"/>
      <c r="H112" s="80"/>
      <c r="I112" s="80"/>
      <c r="J112" s="80">
        <v>7285</v>
      </c>
      <c r="K112" s="60">
        <f t="shared" si="5"/>
        <v>3345183.12</v>
      </c>
      <c r="L112" s="60">
        <v>17.61</v>
      </c>
      <c r="M112" s="54">
        <f t="shared" si="3"/>
        <v>0</v>
      </c>
      <c r="N112" s="54">
        <f t="shared" si="4"/>
        <v>413.68540601930721</v>
      </c>
    </row>
    <row r="113" spans="2:14" s="159" customFormat="1" x14ac:dyDescent="0.25">
      <c r="B113" s="11">
        <v>43070</v>
      </c>
      <c r="C113" s="5" t="s">
        <v>7</v>
      </c>
      <c r="D113" s="118"/>
      <c r="E113" s="60"/>
      <c r="F113" s="80"/>
      <c r="G113" s="80">
        <v>19500</v>
      </c>
      <c r="H113" s="80"/>
      <c r="I113" s="80"/>
      <c r="J113" s="80"/>
      <c r="K113" s="60">
        <f t="shared" si="5"/>
        <v>3325683.12</v>
      </c>
      <c r="L113" s="60">
        <v>17.61</v>
      </c>
      <c r="M113" s="54">
        <f t="shared" si="3"/>
        <v>1107.3253833049405</v>
      </c>
      <c r="N113" s="54">
        <f t="shared" si="4"/>
        <v>0</v>
      </c>
    </row>
    <row r="114" spans="2:14" s="159" customFormat="1" x14ac:dyDescent="0.25">
      <c r="B114" s="11">
        <v>43070</v>
      </c>
      <c r="C114" s="5" t="s">
        <v>600</v>
      </c>
      <c r="D114" s="118"/>
      <c r="E114" s="60"/>
      <c r="F114" s="80"/>
      <c r="G114" s="80">
        <v>3000</v>
      </c>
      <c r="H114" s="80"/>
      <c r="I114" s="80"/>
      <c r="J114" s="80"/>
      <c r="K114" s="60">
        <f t="shared" si="5"/>
        <v>3322683.12</v>
      </c>
      <c r="L114" s="60">
        <v>17.61</v>
      </c>
      <c r="M114" s="54">
        <f t="shared" si="3"/>
        <v>170.35775127768315</v>
      </c>
      <c r="N114" s="54">
        <f t="shared" si="4"/>
        <v>0</v>
      </c>
    </row>
    <row r="115" spans="2:14" s="159" customFormat="1" x14ac:dyDescent="0.25">
      <c r="B115" s="11">
        <v>43070</v>
      </c>
      <c r="C115" s="5" t="s">
        <v>206</v>
      </c>
      <c r="D115" s="118"/>
      <c r="E115" s="60"/>
      <c r="F115" s="80"/>
      <c r="G115" s="80"/>
      <c r="H115" s="80"/>
      <c r="I115" s="80"/>
      <c r="J115" s="80">
        <v>2000</v>
      </c>
      <c r="K115" s="60">
        <f t="shared" si="5"/>
        <v>3320683.12</v>
      </c>
      <c r="L115" s="60">
        <v>17.61</v>
      </c>
      <c r="M115" s="54">
        <f t="shared" si="3"/>
        <v>0</v>
      </c>
      <c r="N115" s="54">
        <f t="shared" si="4"/>
        <v>113.5718341851221</v>
      </c>
    </row>
    <row r="116" spans="2:14" s="159" customFormat="1" x14ac:dyDescent="0.25">
      <c r="B116" s="11">
        <v>43070</v>
      </c>
      <c r="C116" s="5" t="s">
        <v>601</v>
      </c>
      <c r="D116" s="118"/>
      <c r="E116" s="60"/>
      <c r="F116" s="80"/>
      <c r="G116" s="80"/>
      <c r="H116" s="80">
        <v>89500</v>
      </c>
      <c r="I116" s="80"/>
      <c r="J116" s="80"/>
      <c r="K116" s="60">
        <f t="shared" si="5"/>
        <v>3231183.12</v>
      </c>
      <c r="L116" s="60">
        <v>17.61</v>
      </c>
      <c r="M116" s="54">
        <f t="shared" si="3"/>
        <v>5082.339579784214</v>
      </c>
      <c r="N116" s="54">
        <f t="shared" si="4"/>
        <v>0</v>
      </c>
    </row>
    <row r="117" spans="2:14" s="159" customFormat="1" x14ac:dyDescent="0.25">
      <c r="B117" s="11">
        <v>43078</v>
      </c>
      <c r="C117" s="221" t="s">
        <v>612</v>
      </c>
      <c r="D117" s="118"/>
      <c r="E117" s="60"/>
      <c r="F117" s="80"/>
      <c r="G117" s="80"/>
      <c r="H117" s="80">
        <v>178500</v>
      </c>
      <c r="I117" s="80"/>
      <c r="J117" s="80"/>
      <c r="K117" s="60">
        <f t="shared" si="5"/>
        <v>3052683.12</v>
      </c>
      <c r="L117" s="60">
        <v>17.48</v>
      </c>
      <c r="M117" s="54">
        <f t="shared" si="3"/>
        <v>10211.670480549199</v>
      </c>
      <c r="N117" s="54">
        <f t="shared" si="4"/>
        <v>0</v>
      </c>
    </row>
    <row r="118" spans="2:14" s="159" customFormat="1" x14ac:dyDescent="0.25">
      <c r="B118" s="11">
        <v>43078</v>
      </c>
      <c r="C118" s="220" t="s">
        <v>338</v>
      </c>
      <c r="D118" s="118"/>
      <c r="E118" s="60"/>
      <c r="F118" s="80"/>
      <c r="G118" s="80">
        <v>84360</v>
      </c>
      <c r="H118" s="80"/>
      <c r="I118" s="80"/>
      <c r="J118" s="80"/>
      <c r="K118" s="60">
        <f t="shared" si="5"/>
        <v>2968323.12</v>
      </c>
      <c r="L118" s="60">
        <v>17.48</v>
      </c>
      <c r="M118" s="54">
        <f t="shared" si="3"/>
        <v>4826.086956521739</v>
      </c>
      <c r="N118" s="54">
        <f t="shared" si="4"/>
        <v>0</v>
      </c>
    </row>
    <row r="119" spans="2:14" s="159" customFormat="1" x14ac:dyDescent="0.25">
      <c r="B119" s="11">
        <v>43078</v>
      </c>
      <c r="C119" s="220" t="s">
        <v>609</v>
      </c>
      <c r="D119" s="118"/>
      <c r="E119" s="60"/>
      <c r="F119" s="80"/>
      <c r="G119" s="80"/>
      <c r="H119" s="80"/>
      <c r="I119" s="80"/>
      <c r="J119" s="80">
        <v>5000</v>
      </c>
      <c r="K119" s="60">
        <f t="shared" si="5"/>
        <v>2963323.12</v>
      </c>
      <c r="L119" s="60">
        <v>17.48</v>
      </c>
      <c r="M119" s="54">
        <f t="shared" si="3"/>
        <v>0</v>
      </c>
      <c r="N119" s="54">
        <f t="shared" si="4"/>
        <v>286.04118993135012</v>
      </c>
    </row>
    <row r="120" spans="2:14" s="159" customFormat="1" x14ac:dyDescent="0.25">
      <c r="B120" s="222">
        <v>43086</v>
      </c>
      <c r="C120" s="223" t="s">
        <v>614</v>
      </c>
      <c r="D120" s="224">
        <v>18315</v>
      </c>
      <c r="E120" s="225">
        <v>17.5</v>
      </c>
      <c r="F120" s="226">
        <f>+D120*E120</f>
        <v>320512.5</v>
      </c>
      <c r="G120" s="80"/>
      <c r="H120" s="80"/>
      <c r="I120" s="80"/>
      <c r="J120" s="80"/>
      <c r="K120" s="60">
        <f t="shared" si="5"/>
        <v>3283835.62</v>
      </c>
      <c r="L120" s="60">
        <v>17.690000000000001</v>
      </c>
      <c r="M120" s="54">
        <f t="shared" si="3"/>
        <v>0</v>
      </c>
      <c r="N120" s="54">
        <f t="shared" si="4"/>
        <v>0</v>
      </c>
    </row>
    <row r="121" spans="2:14" s="159" customFormat="1" x14ac:dyDescent="0.25">
      <c r="B121" s="11">
        <v>43085</v>
      </c>
      <c r="C121" s="5" t="s">
        <v>572</v>
      </c>
      <c r="D121" s="118"/>
      <c r="E121" s="60"/>
      <c r="F121" s="80"/>
      <c r="G121" s="80">
        <v>180000</v>
      </c>
      <c r="H121" s="80"/>
      <c r="I121" s="80"/>
      <c r="J121" s="80"/>
      <c r="K121" s="60">
        <f t="shared" si="5"/>
        <v>3103835.62</v>
      </c>
      <c r="L121" s="60">
        <v>17.690000000000001</v>
      </c>
      <c r="M121" s="54">
        <f t="shared" si="3"/>
        <v>10175.240248728094</v>
      </c>
      <c r="N121" s="54">
        <f t="shared" si="4"/>
        <v>0</v>
      </c>
    </row>
    <row r="122" spans="2:14" s="159" customFormat="1" x14ac:dyDescent="0.25">
      <c r="B122" s="11">
        <v>43085</v>
      </c>
      <c r="C122" s="5" t="s">
        <v>619</v>
      </c>
      <c r="D122" s="118"/>
      <c r="E122" s="60"/>
      <c r="F122" s="80"/>
      <c r="G122" s="80">
        <v>21500</v>
      </c>
      <c r="H122" s="80"/>
      <c r="I122" s="80"/>
      <c r="J122" s="80"/>
      <c r="K122" s="60">
        <f t="shared" si="5"/>
        <v>3082335.62</v>
      </c>
      <c r="L122" s="60">
        <v>17.690000000000001</v>
      </c>
      <c r="M122" s="54">
        <f t="shared" si="3"/>
        <v>1215.375918598078</v>
      </c>
      <c r="N122" s="54">
        <f t="shared" si="4"/>
        <v>0</v>
      </c>
    </row>
    <row r="123" spans="2:14" s="159" customFormat="1" x14ac:dyDescent="0.25">
      <c r="B123" s="11">
        <v>43085</v>
      </c>
      <c r="C123" s="5" t="s">
        <v>615</v>
      </c>
      <c r="D123" s="118"/>
      <c r="E123" s="60"/>
      <c r="F123" s="80"/>
      <c r="G123" s="107"/>
      <c r="H123" s="107"/>
      <c r="I123" s="107"/>
      <c r="J123" s="98"/>
      <c r="K123" s="60">
        <f t="shared" si="5"/>
        <v>3082335.62</v>
      </c>
      <c r="L123" s="60">
        <v>17.690000000000001</v>
      </c>
      <c r="M123" s="54">
        <f t="shared" si="3"/>
        <v>0</v>
      </c>
      <c r="N123" s="54">
        <f t="shared" si="4"/>
        <v>0</v>
      </c>
    </row>
    <row r="124" spans="2:14" s="159" customFormat="1" x14ac:dyDescent="0.25">
      <c r="B124" s="11">
        <v>43085</v>
      </c>
      <c r="C124" s="5" t="s">
        <v>620</v>
      </c>
      <c r="D124" s="118"/>
      <c r="E124" s="60"/>
      <c r="F124" s="80"/>
      <c r="G124" s="80"/>
      <c r="H124" s="80">
        <v>178000</v>
      </c>
      <c r="I124" s="80"/>
      <c r="J124" s="80"/>
      <c r="K124" s="60">
        <f t="shared" si="5"/>
        <v>2904335.62</v>
      </c>
      <c r="L124" s="60">
        <v>17.690000000000001</v>
      </c>
      <c r="M124" s="54">
        <f t="shared" si="3"/>
        <v>10062.182023742227</v>
      </c>
      <c r="N124" s="54">
        <f t="shared" si="4"/>
        <v>0</v>
      </c>
    </row>
    <row r="125" spans="2:14" s="159" customFormat="1" x14ac:dyDescent="0.25">
      <c r="B125" s="91">
        <v>43092</v>
      </c>
      <c r="C125" s="173" t="s">
        <v>645</v>
      </c>
      <c r="D125" s="136"/>
      <c r="E125" s="93"/>
      <c r="F125" s="98"/>
      <c r="G125" s="98"/>
      <c r="H125" s="98"/>
      <c r="I125" s="98"/>
      <c r="J125" s="80">
        <v>177000</v>
      </c>
      <c r="K125" s="60">
        <f t="shared" si="5"/>
        <v>2727335.62</v>
      </c>
      <c r="L125" s="60">
        <v>18.07</v>
      </c>
      <c r="M125" s="54">
        <f t="shared" si="3"/>
        <v>0</v>
      </c>
      <c r="N125" s="54">
        <f t="shared" si="4"/>
        <v>9795.2407304925291</v>
      </c>
    </row>
    <row r="126" spans="2:14" s="159" customFormat="1" x14ac:dyDescent="0.25">
      <c r="B126" s="91">
        <v>43092</v>
      </c>
      <c r="C126" s="173" t="s">
        <v>646</v>
      </c>
      <c r="D126" s="136"/>
      <c r="E126" s="93"/>
      <c r="F126" s="98"/>
      <c r="G126" s="98"/>
      <c r="H126" s="98"/>
      <c r="I126" s="98"/>
      <c r="J126" s="80">
        <v>88500</v>
      </c>
      <c r="K126" s="60">
        <f t="shared" si="5"/>
        <v>2638835.62</v>
      </c>
      <c r="L126" s="60">
        <v>18.07</v>
      </c>
      <c r="M126" s="54">
        <f t="shared" si="3"/>
        <v>0</v>
      </c>
      <c r="N126" s="54">
        <f t="shared" si="4"/>
        <v>4897.6203652462646</v>
      </c>
    </row>
    <row r="127" spans="2:14" s="159" customFormat="1" x14ac:dyDescent="0.25">
      <c r="B127" s="11">
        <v>43092</v>
      </c>
      <c r="C127" s="5" t="s">
        <v>11</v>
      </c>
      <c r="D127" s="118"/>
      <c r="E127" s="60"/>
      <c r="F127" s="80"/>
      <c r="G127" s="80">
        <v>12049</v>
      </c>
      <c r="H127" s="80"/>
      <c r="I127" s="80"/>
      <c r="J127" s="80"/>
      <c r="K127" s="60">
        <f t="shared" si="5"/>
        <v>2626786.62</v>
      </c>
      <c r="L127" s="60">
        <v>18.07</v>
      </c>
      <c r="M127" s="54">
        <f t="shared" si="3"/>
        <v>666.79579413392366</v>
      </c>
      <c r="N127" s="54">
        <f t="shared" si="4"/>
        <v>0</v>
      </c>
    </row>
    <row r="128" spans="2:14" s="159" customFormat="1" x14ac:dyDescent="0.25">
      <c r="B128" s="11">
        <v>43092</v>
      </c>
      <c r="C128" s="5" t="s">
        <v>647</v>
      </c>
      <c r="D128" s="118"/>
      <c r="E128" s="60"/>
      <c r="F128" s="80"/>
      <c r="G128" s="80"/>
      <c r="H128" s="80">
        <v>180000</v>
      </c>
      <c r="I128" s="80"/>
      <c r="J128" s="80"/>
      <c r="K128" s="60">
        <f t="shared" si="5"/>
        <v>2446786.62</v>
      </c>
      <c r="L128" s="60">
        <v>18.07</v>
      </c>
      <c r="M128" s="54">
        <f t="shared" si="3"/>
        <v>9961.2617598229099</v>
      </c>
      <c r="N128" s="54">
        <f t="shared" si="4"/>
        <v>0</v>
      </c>
    </row>
    <row r="129" spans="2:14" s="159" customFormat="1" x14ac:dyDescent="0.25">
      <c r="B129" s="11">
        <v>43092</v>
      </c>
      <c r="C129" s="5" t="s">
        <v>11</v>
      </c>
      <c r="D129" s="118"/>
      <c r="E129" s="60"/>
      <c r="F129" s="80"/>
      <c r="G129" s="80">
        <v>89250</v>
      </c>
      <c r="H129" s="80"/>
      <c r="I129" s="80"/>
      <c r="J129" s="80"/>
      <c r="K129" s="60">
        <f t="shared" si="5"/>
        <v>2357536.62</v>
      </c>
      <c r="L129" s="60">
        <v>18.07</v>
      </c>
      <c r="M129" s="54">
        <f t="shared" si="3"/>
        <v>4939.1256225788602</v>
      </c>
      <c r="N129" s="54">
        <f t="shared" si="4"/>
        <v>0</v>
      </c>
    </row>
    <row r="130" spans="2:14" s="159" customFormat="1" x14ac:dyDescent="0.25">
      <c r="B130" s="11">
        <v>43092</v>
      </c>
      <c r="C130" s="5" t="s">
        <v>631</v>
      </c>
      <c r="D130" s="118"/>
      <c r="E130" s="60"/>
      <c r="F130" s="80"/>
      <c r="G130" s="80"/>
      <c r="H130" s="80"/>
      <c r="I130" s="80"/>
      <c r="J130" s="80">
        <v>12450</v>
      </c>
      <c r="K130" s="60">
        <f t="shared" si="5"/>
        <v>2345086.62</v>
      </c>
      <c r="L130" s="60">
        <v>18.07</v>
      </c>
      <c r="M130" s="54">
        <f t="shared" si="3"/>
        <v>0</v>
      </c>
      <c r="N130" s="54">
        <f t="shared" si="4"/>
        <v>688.98727172108465</v>
      </c>
    </row>
    <row r="131" spans="2:14" s="159" customFormat="1" x14ac:dyDescent="0.25">
      <c r="B131" s="11">
        <v>43099</v>
      </c>
      <c r="C131" s="172" t="s">
        <v>289</v>
      </c>
      <c r="D131" s="118"/>
      <c r="E131" s="60"/>
      <c r="F131" s="80"/>
      <c r="G131" s="80">
        <v>84360</v>
      </c>
      <c r="H131" s="80"/>
      <c r="I131" s="80"/>
      <c r="J131" s="80"/>
      <c r="K131" s="60">
        <f t="shared" si="5"/>
        <v>2260726.62</v>
      </c>
      <c r="L131" s="60">
        <v>18.88</v>
      </c>
      <c r="M131" s="54">
        <f t="shared" si="3"/>
        <v>4468.2203389830511</v>
      </c>
      <c r="N131" s="54">
        <f t="shared" si="4"/>
        <v>0</v>
      </c>
    </row>
    <row r="132" spans="2:14" s="159" customFormat="1" x14ac:dyDescent="0.25">
      <c r="B132" s="11">
        <v>43099</v>
      </c>
      <c r="C132" s="172" t="s">
        <v>649</v>
      </c>
      <c r="D132" s="118"/>
      <c r="E132" s="60"/>
      <c r="F132" s="80"/>
      <c r="G132" s="80"/>
      <c r="H132" s="80">
        <v>131600</v>
      </c>
      <c r="I132" s="80"/>
      <c r="J132" s="80"/>
      <c r="K132" s="60">
        <f t="shared" si="5"/>
        <v>2129126.62</v>
      </c>
      <c r="L132" s="60">
        <v>18.88</v>
      </c>
      <c r="M132" s="54">
        <f t="shared" si="3"/>
        <v>6970.3389830508477</v>
      </c>
      <c r="N132" s="54">
        <f t="shared" si="4"/>
        <v>0</v>
      </c>
    </row>
    <row r="133" spans="2:14" s="188" customFormat="1" x14ac:dyDescent="0.25">
      <c r="B133" s="11">
        <v>43106</v>
      </c>
      <c r="C133" s="5" t="s">
        <v>612</v>
      </c>
      <c r="D133" s="118"/>
      <c r="E133" s="60"/>
      <c r="F133" s="80"/>
      <c r="G133" s="80"/>
      <c r="H133" s="80">
        <v>189500</v>
      </c>
      <c r="I133" s="80"/>
      <c r="J133" s="80"/>
      <c r="K133" s="60">
        <f t="shared" si="5"/>
        <v>1939626.62</v>
      </c>
      <c r="L133" s="60">
        <v>19.05</v>
      </c>
      <c r="M133" s="54">
        <f t="shared" si="3"/>
        <v>9947.5065616797892</v>
      </c>
      <c r="N133" s="54">
        <f t="shared" si="4"/>
        <v>0</v>
      </c>
    </row>
    <row r="134" spans="2:14" s="188" customFormat="1" x14ac:dyDescent="0.25">
      <c r="B134" s="11">
        <v>43106</v>
      </c>
      <c r="C134" s="5" t="s">
        <v>338</v>
      </c>
      <c r="D134" s="118"/>
      <c r="E134" s="60"/>
      <c r="F134" s="80"/>
      <c r="G134" s="80">
        <v>35825</v>
      </c>
      <c r="H134" s="80"/>
      <c r="I134" s="80"/>
      <c r="J134" s="80"/>
      <c r="K134" s="60">
        <f t="shared" si="5"/>
        <v>1903801.62</v>
      </c>
      <c r="L134" s="60">
        <v>19.05</v>
      </c>
      <c r="M134" s="54">
        <f t="shared" ref="M134:M189" si="6">(G134+H134+I134)/L134</f>
        <v>1880.5774278215222</v>
      </c>
      <c r="N134" s="54">
        <f t="shared" ref="N134:N189" si="7">+J134/L134</f>
        <v>0</v>
      </c>
    </row>
    <row r="135" spans="2:14" s="188" customFormat="1" x14ac:dyDescent="0.25">
      <c r="B135" s="11">
        <v>43113</v>
      </c>
      <c r="C135" s="5" t="s">
        <v>667</v>
      </c>
      <c r="D135" s="118"/>
      <c r="E135" s="60"/>
      <c r="F135" s="80"/>
      <c r="G135" s="80">
        <v>2247</v>
      </c>
      <c r="H135" s="80"/>
      <c r="I135" s="80"/>
      <c r="J135" s="80"/>
      <c r="K135" s="60">
        <f t="shared" si="5"/>
        <v>1901554.62</v>
      </c>
      <c r="L135" s="60">
        <v>19.14</v>
      </c>
      <c r="M135" s="54">
        <f t="shared" si="6"/>
        <v>117.39811912225704</v>
      </c>
      <c r="N135" s="54">
        <f t="shared" si="7"/>
        <v>0</v>
      </c>
    </row>
    <row r="136" spans="2:14" s="188" customFormat="1" x14ac:dyDescent="0.25">
      <c r="B136" s="11">
        <v>43113</v>
      </c>
      <c r="C136" s="5" t="s">
        <v>697</v>
      </c>
      <c r="D136" s="118"/>
      <c r="E136" s="60"/>
      <c r="F136" s="80"/>
      <c r="G136" s="80"/>
      <c r="H136" s="80"/>
      <c r="I136" s="80"/>
      <c r="J136" s="80">
        <v>4585</v>
      </c>
      <c r="K136" s="60">
        <f t="shared" si="5"/>
        <v>1896969.62</v>
      </c>
      <c r="L136" s="60">
        <v>19.14</v>
      </c>
      <c r="M136" s="54">
        <f t="shared" si="6"/>
        <v>0</v>
      </c>
      <c r="N136" s="54">
        <f t="shared" si="7"/>
        <v>239.55067920585162</v>
      </c>
    </row>
    <row r="137" spans="2:14" s="188" customFormat="1" x14ac:dyDescent="0.25">
      <c r="B137" s="11">
        <v>43113</v>
      </c>
      <c r="C137" s="5" t="s">
        <v>698</v>
      </c>
      <c r="D137" s="118"/>
      <c r="E137" s="60"/>
      <c r="F137" s="80"/>
      <c r="G137" s="80"/>
      <c r="H137" s="80"/>
      <c r="I137" s="80"/>
      <c r="J137" s="80">
        <v>3400</v>
      </c>
      <c r="K137" s="60">
        <f t="shared" si="5"/>
        <v>1893569.62</v>
      </c>
      <c r="L137" s="60">
        <v>19.14</v>
      </c>
      <c r="M137" s="54">
        <f t="shared" si="6"/>
        <v>0</v>
      </c>
      <c r="N137" s="54">
        <f t="shared" si="7"/>
        <v>177.63845350052247</v>
      </c>
    </row>
    <row r="138" spans="2:14" s="188" customFormat="1" x14ac:dyDescent="0.25">
      <c r="B138" s="11">
        <v>43113</v>
      </c>
      <c r="C138" s="5" t="s">
        <v>699</v>
      </c>
      <c r="D138" s="118"/>
      <c r="E138" s="60"/>
      <c r="F138" s="80"/>
      <c r="G138" s="80"/>
      <c r="H138" s="80">
        <v>190000</v>
      </c>
      <c r="I138" s="80"/>
      <c r="J138" s="80"/>
      <c r="K138" s="60">
        <f t="shared" si="5"/>
        <v>1703569.62</v>
      </c>
      <c r="L138" s="60">
        <v>19.14</v>
      </c>
      <c r="M138" s="54">
        <f t="shared" si="6"/>
        <v>9926.8547544409612</v>
      </c>
      <c r="N138" s="54">
        <f t="shared" si="7"/>
        <v>0</v>
      </c>
    </row>
    <row r="139" spans="2:14" s="188" customFormat="1" x14ac:dyDescent="0.25">
      <c r="B139" s="11">
        <v>43113</v>
      </c>
      <c r="C139" s="5" t="s">
        <v>457</v>
      </c>
      <c r="D139" s="118"/>
      <c r="E139" s="60"/>
      <c r="F139" s="80"/>
      <c r="G139" s="80">
        <v>185000</v>
      </c>
      <c r="H139" s="80"/>
      <c r="I139" s="80"/>
      <c r="J139" s="80"/>
      <c r="K139" s="60">
        <f t="shared" si="5"/>
        <v>1518569.62</v>
      </c>
      <c r="L139" s="60">
        <v>19.14</v>
      </c>
      <c r="M139" s="54">
        <f t="shared" si="6"/>
        <v>9665.6217345872519</v>
      </c>
      <c r="N139" s="54">
        <f t="shared" si="7"/>
        <v>0</v>
      </c>
    </row>
    <row r="140" spans="2:14" s="188" customFormat="1" x14ac:dyDescent="0.25">
      <c r="B140" s="11">
        <v>43113</v>
      </c>
      <c r="C140" s="5" t="s">
        <v>289</v>
      </c>
      <c r="D140" s="118"/>
      <c r="E140" s="60"/>
      <c r="F140" s="80"/>
      <c r="G140" s="80">
        <v>7500</v>
      </c>
      <c r="H140" s="80"/>
      <c r="I140" s="80"/>
      <c r="J140" s="80"/>
      <c r="K140" s="60">
        <f t="shared" si="5"/>
        <v>1511069.62</v>
      </c>
      <c r="L140" s="60">
        <v>19.14</v>
      </c>
      <c r="M140" s="54">
        <f t="shared" si="6"/>
        <v>391.84952978056424</v>
      </c>
      <c r="N140" s="54">
        <f t="shared" si="7"/>
        <v>0</v>
      </c>
    </row>
    <row r="141" spans="2:14" s="188" customFormat="1" x14ac:dyDescent="0.25">
      <c r="B141" s="11">
        <v>43120</v>
      </c>
      <c r="C141" s="5" t="s">
        <v>705</v>
      </c>
      <c r="D141" s="118"/>
      <c r="E141" s="60"/>
      <c r="F141" s="80"/>
      <c r="G141" s="80"/>
      <c r="H141" s="80"/>
      <c r="I141" s="80"/>
      <c r="J141" s="80">
        <v>12500</v>
      </c>
      <c r="K141" s="60">
        <f t="shared" si="5"/>
        <v>1498569.62</v>
      </c>
      <c r="L141" s="60">
        <v>19.29</v>
      </c>
      <c r="M141" s="54">
        <f t="shared" si="6"/>
        <v>0</v>
      </c>
      <c r="N141" s="54">
        <f t="shared" si="7"/>
        <v>648.00414722654227</v>
      </c>
    </row>
    <row r="142" spans="2:14" s="188" customFormat="1" x14ac:dyDescent="0.25">
      <c r="B142" s="11">
        <v>43120</v>
      </c>
      <c r="C142" s="5" t="s">
        <v>709</v>
      </c>
      <c r="D142" s="118"/>
      <c r="E142" s="60"/>
      <c r="F142" s="80"/>
      <c r="G142" s="80"/>
      <c r="H142" s="80"/>
      <c r="I142" s="80"/>
      <c r="J142" s="80">
        <v>58500</v>
      </c>
      <c r="K142" s="60">
        <f t="shared" si="5"/>
        <v>1440069.62</v>
      </c>
      <c r="L142" s="60">
        <v>19.29</v>
      </c>
      <c r="M142" s="54">
        <f t="shared" si="6"/>
        <v>0</v>
      </c>
      <c r="N142" s="54">
        <f t="shared" si="7"/>
        <v>3032.6594090202179</v>
      </c>
    </row>
    <row r="143" spans="2:14" s="188" customFormat="1" x14ac:dyDescent="0.25">
      <c r="B143" s="11">
        <v>43120</v>
      </c>
      <c r="C143" s="5" t="s">
        <v>710</v>
      </c>
      <c r="D143" s="118"/>
      <c r="E143" s="60"/>
      <c r="F143" s="80"/>
      <c r="G143" s="80"/>
      <c r="H143" s="80">
        <v>193000</v>
      </c>
      <c r="I143" s="80"/>
      <c r="J143" s="80"/>
      <c r="K143" s="60">
        <f t="shared" si="5"/>
        <v>1247069.6200000001</v>
      </c>
      <c r="L143" s="60">
        <v>19.29</v>
      </c>
      <c r="M143" s="54">
        <f t="shared" si="6"/>
        <v>10005.184033177813</v>
      </c>
      <c r="N143" s="54">
        <f t="shared" si="7"/>
        <v>0</v>
      </c>
    </row>
    <row r="144" spans="2:14" s="188" customFormat="1" x14ac:dyDescent="0.25">
      <c r="B144" s="11">
        <v>43120</v>
      </c>
      <c r="C144" s="5" t="s">
        <v>182</v>
      </c>
      <c r="D144" s="118"/>
      <c r="E144" s="60"/>
      <c r="F144" s="80"/>
      <c r="G144" s="80">
        <v>2500</v>
      </c>
      <c r="H144" s="80"/>
      <c r="I144" s="80"/>
      <c r="J144" s="80"/>
      <c r="K144" s="60">
        <f t="shared" si="5"/>
        <v>1244569.6200000001</v>
      </c>
      <c r="L144" s="60">
        <v>19.29</v>
      </c>
      <c r="M144" s="54">
        <f t="shared" si="6"/>
        <v>129.60082944530845</v>
      </c>
      <c r="N144" s="54">
        <f t="shared" si="7"/>
        <v>0</v>
      </c>
    </row>
    <row r="145" spans="2:14" s="188" customFormat="1" x14ac:dyDescent="0.25">
      <c r="B145" s="11">
        <v>43120</v>
      </c>
      <c r="C145" s="5" t="s">
        <v>706</v>
      </c>
      <c r="D145" s="118"/>
      <c r="E145" s="60"/>
      <c r="F145" s="80"/>
      <c r="G145" s="80"/>
      <c r="H145" s="80"/>
      <c r="I145" s="80">
        <v>9800</v>
      </c>
      <c r="J145" s="80"/>
      <c r="K145" s="60">
        <f t="shared" si="5"/>
        <v>1234769.6200000001</v>
      </c>
      <c r="L145" s="60">
        <v>19.29</v>
      </c>
      <c r="M145" s="54">
        <f t="shared" si="6"/>
        <v>508.03525142560915</v>
      </c>
      <c r="N145" s="54">
        <f t="shared" si="7"/>
        <v>0</v>
      </c>
    </row>
    <row r="146" spans="2:14" s="188" customFormat="1" x14ac:dyDescent="0.25">
      <c r="B146" s="11">
        <v>43120</v>
      </c>
      <c r="C146" s="5" t="s">
        <v>707</v>
      </c>
      <c r="D146" s="118"/>
      <c r="E146" s="60"/>
      <c r="F146" s="80"/>
      <c r="G146" s="80"/>
      <c r="H146" s="80"/>
      <c r="I146" s="80"/>
      <c r="J146" s="80">
        <v>751.22</v>
      </c>
      <c r="K146" s="60">
        <f t="shared" si="5"/>
        <v>1234018.4000000001</v>
      </c>
      <c r="L146" s="60">
        <v>19.29</v>
      </c>
      <c r="M146" s="54">
        <f t="shared" si="6"/>
        <v>0</v>
      </c>
      <c r="N146" s="54">
        <f t="shared" si="7"/>
        <v>38.943494038361848</v>
      </c>
    </row>
    <row r="147" spans="2:14" s="188" customFormat="1" x14ac:dyDescent="0.25">
      <c r="B147" s="11">
        <v>43120</v>
      </c>
      <c r="C147" s="5" t="s">
        <v>708</v>
      </c>
      <c r="D147" s="118"/>
      <c r="E147" s="60"/>
      <c r="F147" s="80"/>
      <c r="G147" s="80">
        <v>1900</v>
      </c>
      <c r="H147" s="80"/>
      <c r="I147" s="80"/>
      <c r="J147" s="80"/>
      <c r="K147" s="60">
        <f t="shared" si="5"/>
        <v>1232118.4000000001</v>
      </c>
      <c r="L147" s="60">
        <v>19.29</v>
      </c>
      <c r="M147" s="54">
        <f t="shared" si="6"/>
        <v>98.496630378434432</v>
      </c>
      <c r="N147" s="54">
        <f t="shared" si="7"/>
        <v>0</v>
      </c>
    </row>
    <row r="148" spans="2:14" s="188" customFormat="1" x14ac:dyDescent="0.25">
      <c r="B148" s="11">
        <v>43130</v>
      </c>
      <c r="C148" s="5" t="s">
        <v>65</v>
      </c>
      <c r="D148" s="118"/>
      <c r="E148" s="60"/>
      <c r="F148" s="80"/>
      <c r="G148" s="80">
        <v>13200</v>
      </c>
      <c r="H148" s="80"/>
      <c r="I148" s="80"/>
      <c r="J148" s="80"/>
      <c r="K148" s="60">
        <f t="shared" si="5"/>
        <v>1218918.4000000001</v>
      </c>
      <c r="L148" s="60">
        <v>19.63</v>
      </c>
      <c r="M148" s="54">
        <f t="shared" si="6"/>
        <v>672.4401426388182</v>
      </c>
      <c r="N148" s="54">
        <f t="shared" si="7"/>
        <v>0</v>
      </c>
    </row>
    <row r="149" spans="2:14" s="188" customFormat="1" x14ac:dyDescent="0.25">
      <c r="B149" s="11">
        <v>43130</v>
      </c>
      <c r="C149" s="5" t="s">
        <v>65</v>
      </c>
      <c r="D149" s="118"/>
      <c r="E149" s="60"/>
      <c r="F149" s="80"/>
      <c r="G149" s="80">
        <v>5850</v>
      </c>
      <c r="H149" s="80"/>
      <c r="I149" s="80"/>
      <c r="J149" s="80"/>
      <c r="K149" s="60">
        <f t="shared" si="5"/>
        <v>1213068.4000000001</v>
      </c>
      <c r="L149" s="60">
        <v>19.63</v>
      </c>
      <c r="M149" s="54">
        <f t="shared" si="6"/>
        <v>298.01324503311258</v>
      </c>
      <c r="N149" s="54">
        <f t="shared" si="7"/>
        <v>0</v>
      </c>
    </row>
    <row r="150" spans="2:14" s="188" customFormat="1" x14ac:dyDescent="0.25">
      <c r="B150" s="11">
        <v>43130</v>
      </c>
      <c r="C150" s="5" t="s">
        <v>277</v>
      </c>
      <c r="D150" s="118"/>
      <c r="E150" s="60"/>
      <c r="F150" s="80"/>
      <c r="G150" s="80">
        <v>26073</v>
      </c>
      <c r="H150" s="80"/>
      <c r="I150" s="80"/>
      <c r="J150" s="80"/>
      <c r="K150" s="60">
        <f t="shared" si="5"/>
        <v>1186995.4000000001</v>
      </c>
      <c r="L150" s="60">
        <v>19.63</v>
      </c>
      <c r="M150" s="54">
        <f t="shared" si="6"/>
        <v>1328.2221090168111</v>
      </c>
      <c r="N150" s="54">
        <f t="shared" si="7"/>
        <v>0</v>
      </c>
    </row>
    <row r="151" spans="2:14" s="188" customFormat="1" x14ac:dyDescent="0.25">
      <c r="B151" s="11">
        <v>43130</v>
      </c>
      <c r="C151" s="5" t="s">
        <v>718</v>
      </c>
      <c r="D151" s="118"/>
      <c r="E151" s="60"/>
      <c r="F151" s="80"/>
      <c r="G151" s="80">
        <v>130380</v>
      </c>
      <c r="H151" s="80"/>
      <c r="I151" s="80"/>
      <c r="J151" s="80"/>
      <c r="K151" s="60">
        <f t="shared" si="5"/>
        <v>1056615.4000000001</v>
      </c>
      <c r="L151" s="60">
        <v>19.63</v>
      </c>
      <c r="M151" s="54">
        <f t="shared" si="6"/>
        <v>6641.874681609781</v>
      </c>
      <c r="N151" s="54">
        <f t="shared" si="7"/>
        <v>0</v>
      </c>
    </row>
    <row r="152" spans="2:14" s="188" customFormat="1" x14ac:dyDescent="0.25">
      <c r="B152" s="11">
        <v>43130</v>
      </c>
      <c r="C152" s="5" t="s">
        <v>14</v>
      </c>
      <c r="D152" s="118"/>
      <c r="E152" s="60"/>
      <c r="F152" s="80"/>
      <c r="G152" s="80"/>
      <c r="H152" s="80"/>
      <c r="I152" s="80">
        <v>14000</v>
      </c>
      <c r="J152" s="80"/>
      <c r="K152" s="60">
        <f t="shared" si="5"/>
        <v>1042615.4000000001</v>
      </c>
      <c r="L152" s="60">
        <v>19.63</v>
      </c>
      <c r="M152" s="54">
        <f t="shared" si="6"/>
        <v>713.1940906775344</v>
      </c>
      <c r="N152" s="54">
        <f t="shared" si="7"/>
        <v>0</v>
      </c>
    </row>
    <row r="153" spans="2:14" s="188" customFormat="1" x14ac:dyDescent="0.25">
      <c r="B153" s="11">
        <v>43130</v>
      </c>
      <c r="C153" s="5" t="s">
        <v>722</v>
      </c>
      <c r="D153" s="118"/>
      <c r="E153" s="60"/>
      <c r="F153" s="80"/>
      <c r="G153" s="80"/>
      <c r="H153" s="80">
        <v>139000</v>
      </c>
      <c r="I153" s="80"/>
      <c r="J153" s="80"/>
      <c r="K153" s="60">
        <f t="shared" si="5"/>
        <v>903615.40000000014</v>
      </c>
      <c r="L153" s="60">
        <v>19.63</v>
      </c>
      <c r="M153" s="54">
        <f t="shared" si="6"/>
        <v>7080.998471726949</v>
      </c>
      <c r="N153" s="54">
        <f t="shared" si="7"/>
        <v>0</v>
      </c>
    </row>
    <row r="154" spans="2:14" s="188" customFormat="1" x14ac:dyDescent="0.25">
      <c r="B154" s="11">
        <v>43130</v>
      </c>
      <c r="C154" s="5" t="s">
        <v>719</v>
      </c>
      <c r="D154" s="118"/>
      <c r="E154" s="60"/>
      <c r="F154" s="80"/>
      <c r="G154" s="80">
        <v>10300</v>
      </c>
      <c r="H154" s="80"/>
      <c r="I154" s="80"/>
      <c r="J154" s="80"/>
      <c r="K154" s="60">
        <f t="shared" si="5"/>
        <v>893315.40000000014</v>
      </c>
      <c r="L154" s="60">
        <v>19.63</v>
      </c>
      <c r="M154" s="54">
        <f t="shared" si="6"/>
        <v>524.70708099847172</v>
      </c>
      <c r="N154" s="54">
        <f t="shared" si="7"/>
        <v>0</v>
      </c>
    </row>
    <row r="155" spans="2:14" s="188" customFormat="1" x14ac:dyDescent="0.25">
      <c r="B155" s="11">
        <v>43130</v>
      </c>
      <c r="C155" s="5" t="s">
        <v>712</v>
      </c>
      <c r="D155" s="118"/>
      <c r="E155" s="60"/>
      <c r="F155" s="80"/>
      <c r="G155" s="80"/>
      <c r="H155" s="80"/>
      <c r="I155" s="80"/>
      <c r="J155" s="80">
        <v>5000</v>
      </c>
      <c r="K155" s="60">
        <f t="shared" si="5"/>
        <v>888315.40000000014</v>
      </c>
      <c r="L155" s="60">
        <v>19.63</v>
      </c>
      <c r="M155" s="54">
        <f t="shared" si="6"/>
        <v>0</v>
      </c>
      <c r="N155" s="54">
        <f t="shared" si="7"/>
        <v>254.71217524197658</v>
      </c>
    </row>
    <row r="156" spans="2:14" s="188" customFormat="1" x14ac:dyDescent="0.25">
      <c r="B156" s="11">
        <v>43130</v>
      </c>
      <c r="C156" s="5" t="s">
        <v>720</v>
      </c>
      <c r="D156" s="118"/>
      <c r="E156" s="60"/>
      <c r="F156" s="80"/>
      <c r="G156" s="80">
        <v>6449</v>
      </c>
      <c r="H156" s="80"/>
      <c r="I156" s="80"/>
      <c r="J156" s="80"/>
      <c r="K156" s="60">
        <f t="shared" si="5"/>
        <v>881866.40000000014</v>
      </c>
      <c r="L156" s="60">
        <v>19.63</v>
      </c>
      <c r="M156" s="54">
        <f t="shared" si="6"/>
        <v>328.52776362710136</v>
      </c>
      <c r="N156" s="54">
        <f t="shared" si="7"/>
        <v>0</v>
      </c>
    </row>
    <row r="157" spans="2:14" s="188" customFormat="1" x14ac:dyDescent="0.25">
      <c r="B157" s="11">
        <v>43130</v>
      </c>
      <c r="C157" s="5" t="s">
        <v>721</v>
      </c>
      <c r="D157" s="118"/>
      <c r="E157" s="60"/>
      <c r="F157" s="80"/>
      <c r="G157" s="80">
        <v>14665</v>
      </c>
      <c r="H157" s="80"/>
      <c r="I157" s="80"/>
      <c r="J157" s="80"/>
      <c r="K157" s="60">
        <f t="shared" si="5"/>
        <v>867201.40000000014</v>
      </c>
      <c r="L157" s="60">
        <v>19.63</v>
      </c>
      <c r="M157" s="54">
        <f t="shared" si="6"/>
        <v>747.07080998471736</v>
      </c>
      <c r="N157" s="54">
        <f t="shared" si="7"/>
        <v>0</v>
      </c>
    </row>
    <row r="158" spans="2:14" s="188" customFormat="1" x14ac:dyDescent="0.25">
      <c r="B158" s="11">
        <v>43130</v>
      </c>
      <c r="C158" s="5" t="s">
        <v>723</v>
      </c>
      <c r="D158" s="118"/>
      <c r="E158" s="60"/>
      <c r="F158" s="80"/>
      <c r="G158" s="80"/>
      <c r="H158" s="80"/>
      <c r="I158" s="80"/>
      <c r="J158" s="80">
        <v>9700</v>
      </c>
      <c r="K158" s="60">
        <f t="shared" si="5"/>
        <v>857501.40000000014</v>
      </c>
      <c r="L158" s="60">
        <v>19.63</v>
      </c>
      <c r="M158" s="54">
        <f t="shared" si="6"/>
        <v>0</v>
      </c>
      <c r="N158" s="54">
        <f t="shared" si="7"/>
        <v>494.14161996943454</v>
      </c>
    </row>
    <row r="159" spans="2:14" s="159" customFormat="1" x14ac:dyDescent="0.25">
      <c r="B159" s="11">
        <v>43130</v>
      </c>
      <c r="C159" s="5" t="s">
        <v>724</v>
      </c>
      <c r="D159" s="118"/>
      <c r="E159" s="60"/>
      <c r="F159" s="80"/>
      <c r="G159" s="80"/>
      <c r="H159" s="80"/>
      <c r="I159" s="80"/>
      <c r="J159" s="80">
        <v>1950</v>
      </c>
      <c r="K159" s="60">
        <f t="shared" si="5"/>
        <v>855551.40000000014</v>
      </c>
      <c r="L159" s="60">
        <v>19.63</v>
      </c>
      <c r="M159" s="54">
        <f t="shared" si="6"/>
        <v>0</v>
      </c>
      <c r="N159" s="54">
        <f t="shared" si="7"/>
        <v>99.337748344370866</v>
      </c>
    </row>
    <row r="160" spans="2:14" s="188" customFormat="1" x14ac:dyDescent="0.25">
      <c r="B160" s="11">
        <v>43134</v>
      </c>
      <c r="C160" s="5" t="s">
        <v>740</v>
      </c>
      <c r="D160" s="118"/>
      <c r="E160" s="60"/>
      <c r="F160" s="80"/>
      <c r="G160" s="80">
        <v>312258</v>
      </c>
      <c r="H160" s="80"/>
      <c r="I160" s="80"/>
      <c r="J160" s="80"/>
      <c r="K160" s="60">
        <f t="shared" ref="K160:K427" si="8">+K159+F160-G160-J160-H160-I160</f>
        <v>543293.40000000014</v>
      </c>
      <c r="L160" s="60">
        <v>19.579999999999998</v>
      </c>
      <c r="M160" s="54">
        <f t="shared" si="6"/>
        <v>15947.803881511749</v>
      </c>
      <c r="N160" s="54">
        <f t="shared" si="7"/>
        <v>0</v>
      </c>
    </row>
    <row r="161" spans="2:14" s="188" customFormat="1" x14ac:dyDescent="0.25">
      <c r="B161" s="11">
        <v>43134</v>
      </c>
      <c r="C161" s="5" t="s">
        <v>741</v>
      </c>
      <c r="D161" s="118"/>
      <c r="E161" s="60"/>
      <c r="F161" s="80"/>
      <c r="G161" s="80">
        <v>38070</v>
      </c>
      <c r="H161" s="80"/>
      <c r="I161" s="80"/>
      <c r="J161" s="80"/>
      <c r="K161" s="60">
        <f t="shared" si="8"/>
        <v>505223.40000000014</v>
      </c>
      <c r="L161" s="60">
        <v>19.579999999999998</v>
      </c>
      <c r="M161" s="54">
        <f t="shared" si="6"/>
        <v>1944.3309499489276</v>
      </c>
      <c r="N161" s="54">
        <f t="shared" si="7"/>
        <v>0</v>
      </c>
    </row>
    <row r="162" spans="2:14" s="188" customFormat="1" x14ac:dyDescent="0.25">
      <c r="B162" s="11">
        <v>43134</v>
      </c>
      <c r="C162" s="5" t="s">
        <v>742</v>
      </c>
      <c r="D162" s="118"/>
      <c r="E162" s="60"/>
      <c r="F162" s="80"/>
      <c r="G162" s="80">
        <v>35000</v>
      </c>
      <c r="H162" s="80"/>
      <c r="I162" s="80"/>
      <c r="J162" s="80"/>
      <c r="K162" s="60">
        <f t="shared" si="8"/>
        <v>470223.40000000014</v>
      </c>
      <c r="L162" s="60">
        <v>19.579999999999998</v>
      </c>
      <c r="M162" s="54">
        <f t="shared" si="6"/>
        <v>1787.538304392237</v>
      </c>
      <c r="N162" s="54">
        <f t="shared" si="7"/>
        <v>0</v>
      </c>
    </row>
    <row r="163" spans="2:14" s="188" customFormat="1" x14ac:dyDescent="0.25">
      <c r="B163" s="11">
        <v>43134</v>
      </c>
      <c r="C163" s="5" t="s">
        <v>743</v>
      </c>
      <c r="D163" s="118"/>
      <c r="E163" s="60"/>
      <c r="F163" s="80"/>
      <c r="G163" s="80"/>
      <c r="H163" s="80">
        <v>197000</v>
      </c>
      <c r="I163" s="80"/>
      <c r="J163" s="80"/>
      <c r="K163" s="60">
        <f t="shared" si="8"/>
        <v>273223.40000000014</v>
      </c>
      <c r="L163" s="60">
        <v>19.579999999999998</v>
      </c>
      <c r="M163" s="54">
        <f t="shared" si="6"/>
        <v>10061.287027579163</v>
      </c>
      <c r="N163" s="54">
        <f t="shared" si="7"/>
        <v>0</v>
      </c>
    </row>
    <row r="164" spans="2:14" s="188" customFormat="1" x14ac:dyDescent="0.25">
      <c r="B164" s="11">
        <v>43152</v>
      </c>
      <c r="C164" s="5" t="s">
        <v>763</v>
      </c>
      <c r="D164" s="118"/>
      <c r="E164" s="60"/>
      <c r="F164" s="80"/>
      <c r="G164" s="80">
        <v>165785</v>
      </c>
      <c r="H164" s="80"/>
      <c r="I164" s="80"/>
      <c r="J164" s="80"/>
      <c r="K164" s="60">
        <f t="shared" si="8"/>
        <v>107438.40000000014</v>
      </c>
      <c r="L164" s="60">
        <v>19.75</v>
      </c>
      <c r="M164" s="54">
        <f t="shared" si="6"/>
        <v>8394.1772151898731</v>
      </c>
      <c r="N164" s="54">
        <f t="shared" si="7"/>
        <v>0</v>
      </c>
    </row>
    <row r="165" spans="2:14" s="188" customFormat="1" x14ac:dyDescent="0.25">
      <c r="B165" s="11">
        <v>43152</v>
      </c>
      <c r="C165" s="5" t="s">
        <v>761</v>
      </c>
      <c r="D165" s="118"/>
      <c r="E165" s="60"/>
      <c r="F165" s="80"/>
      <c r="G165" s="80">
        <v>6860</v>
      </c>
      <c r="H165" s="80"/>
      <c r="I165" s="80"/>
      <c r="J165" s="80"/>
      <c r="K165" s="60">
        <f t="shared" si="8"/>
        <v>100578.40000000014</v>
      </c>
      <c r="L165" s="60">
        <v>19.75</v>
      </c>
      <c r="M165" s="54">
        <f t="shared" si="6"/>
        <v>347.34177215189874</v>
      </c>
      <c r="N165" s="54">
        <f t="shared" si="7"/>
        <v>0</v>
      </c>
    </row>
    <row r="166" spans="2:14" s="159" customFormat="1" x14ac:dyDescent="0.25">
      <c r="B166" s="11">
        <v>43152</v>
      </c>
      <c r="C166" s="5" t="s">
        <v>762</v>
      </c>
      <c r="D166" s="118"/>
      <c r="E166" s="60"/>
      <c r="F166" s="80"/>
      <c r="G166" s="80">
        <v>396000</v>
      </c>
      <c r="H166" s="80"/>
      <c r="I166" s="80"/>
      <c r="J166" s="80"/>
      <c r="K166" s="60">
        <f t="shared" si="8"/>
        <v>-295421.59999999986</v>
      </c>
      <c r="L166" s="60">
        <v>19.75</v>
      </c>
      <c r="M166" s="54">
        <f t="shared" si="6"/>
        <v>20050.632911392404</v>
      </c>
      <c r="N166" s="54">
        <f t="shared" si="7"/>
        <v>0</v>
      </c>
    </row>
    <row r="167" spans="2:14" s="188" customFormat="1" x14ac:dyDescent="0.25">
      <c r="B167" s="11">
        <v>43152</v>
      </c>
      <c r="C167" s="5" t="s">
        <v>726</v>
      </c>
      <c r="D167" s="118">
        <v>31449</v>
      </c>
      <c r="E167" s="60">
        <v>19.75</v>
      </c>
      <c r="F167" s="80">
        <v>625841</v>
      </c>
      <c r="G167" s="80"/>
      <c r="H167" s="80"/>
      <c r="I167" s="80"/>
      <c r="J167" s="80"/>
      <c r="K167" s="60">
        <f t="shared" si="8"/>
        <v>330419.40000000014</v>
      </c>
      <c r="L167" s="60">
        <v>19.8</v>
      </c>
      <c r="M167" s="54">
        <f t="shared" si="6"/>
        <v>0</v>
      </c>
      <c r="N167" s="54">
        <f t="shared" si="7"/>
        <v>0</v>
      </c>
    </row>
    <row r="168" spans="2:14" s="188" customFormat="1" x14ac:dyDescent="0.25">
      <c r="B168" s="11">
        <v>43152</v>
      </c>
      <c r="C168" s="5" t="s">
        <v>252</v>
      </c>
      <c r="D168" s="118">
        <v>120000</v>
      </c>
      <c r="E168" s="60">
        <v>19.75</v>
      </c>
      <c r="F168" s="80">
        <f>+D168*E168</f>
        <v>2370000</v>
      </c>
      <c r="G168" s="80"/>
      <c r="H168" s="80"/>
      <c r="I168" s="80"/>
      <c r="J168" s="80"/>
      <c r="K168" s="60">
        <f t="shared" si="8"/>
        <v>2700419.4000000004</v>
      </c>
      <c r="L168" s="60">
        <v>19.8</v>
      </c>
      <c r="M168" s="54">
        <f t="shared" si="6"/>
        <v>0</v>
      </c>
      <c r="N168" s="54">
        <f t="shared" si="7"/>
        <v>0</v>
      </c>
    </row>
    <row r="169" spans="2:14" s="188" customFormat="1" x14ac:dyDescent="0.25">
      <c r="B169" s="11">
        <v>43161</v>
      </c>
      <c r="C169" s="5" t="s">
        <v>397</v>
      </c>
      <c r="D169" s="118"/>
      <c r="E169" s="60"/>
      <c r="F169" s="80"/>
      <c r="G169" s="80">
        <v>7354</v>
      </c>
      <c r="H169" s="80"/>
      <c r="I169" s="80"/>
      <c r="J169" s="80"/>
      <c r="K169" s="60">
        <f t="shared" si="8"/>
        <v>2693065.4000000004</v>
      </c>
      <c r="L169" s="60">
        <v>19.899999999999999</v>
      </c>
      <c r="M169" s="54">
        <f t="shared" si="6"/>
        <v>369.54773869346735</v>
      </c>
      <c r="N169" s="54">
        <f t="shared" si="7"/>
        <v>0</v>
      </c>
    </row>
    <row r="170" spans="2:14" s="188" customFormat="1" x14ac:dyDescent="0.25">
      <c r="B170" s="11">
        <v>43161</v>
      </c>
      <c r="C170" s="5" t="s">
        <v>784</v>
      </c>
      <c r="D170" s="118"/>
      <c r="E170" s="60"/>
      <c r="F170" s="80"/>
      <c r="G170" s="80">
        <v>76133</v>
      </c>
      <c r="H170" s="80"/>
      <c r="I170" s="80"/>
      <c r="J170" s="80"/>
      <c r="K170" s="60">
        <f t="shared" si="8"/>
        <v>2616932.4000000004</v>
      </c>
      <c r="L170" s="60">
        <v>19.899999999999999</v>
      </c>
      <c r="M170" s="54">
        <f t="shared" si="6"/>
        <v>3825.778894472362</v>
      </c>
      <c r="N170" s="54">
        <f t="shared" si="7"/>
        <v>0</v>
      </c>
    </row>
    <row r="171" spans="2:14" s="188" customFormat="1" x14ac:dyDescent="0.25">
      <c r="B171" s="11">
        <v>43161</v>
      </c>
      <c r="C171" s="5" t="s">
        <v>785</v>
      </c>
      <c r="D171" s="118"/>
      <c r="E171" s="60"/>
      <c r="F171" s="80"/>
      <c r="G171" s="80"/>
      <c r="H171" s="80">
        <v>139300</v>
      </c>
      <c r="I171" s="80"/>
      <c r="J171" s="80"/>
      <c r="K171" s="60">
        <f t="shared" si="8"/>
        <v>2477632.4000000004</v>
      </c>
      <c r="L171" s="60">
        <v>19.899999999999999</v>
      </c>
      <c r="M171" s="54">
        <f t="shared" si="6"/>
        <v>7000.0000000000009</v>
      </c>
      <c r="N171" s="54">
        <f t="shared" si="7"/>
        <v>0</v>
      </c>
    </row>
    <row r="172" spans="2:14" s="188" customFormat="1" x14ac:dyDescent="0.25">
      <c r="B172" s="11">
        <v>43161</v>
      </c>
      <c r="C172" s="5" t="s">
        <v>786</v>
      </c>
      <c r="D172" s="118"/>
      <c r="E172" s="60"/>
      <c r="F172" s="80"/>
      <c r="G172" s="80"/>
      <c r="H172" s="80">
        <v>198000</v>
      </c>
      <c r="I172" s="80"/>
      <c r="J172" s="80"/>
      <c r="K172" s="60">
        <f t="shared" si="8"/>
        <v>2279632.4000000004</v>
      </c>
      <c r="L172" s="60">
        <v>19.8</v>
      </c>
      <c r="M172" s="54">
        <f t="shared" si="6"/>
        <v>10000</v>
      </c>
      <c r="N172" s="54">
        <f t="shared" si="7"/>
        <v>0</v>
      </c>
    </row>
    <row r="173" spans="2:14" s="188" customFormat="1" x14ac:dyDescent="0.25">
      <c r="B173" s="11">
        <v>43169</v>
      </c>
      <c r="C173" s="5" t="s">
        <v>65</v>
      </c>
      <c r="D173" s="118"/>
      <c r="E173" s="60"/>
      <c r="F173" s="80"/>
      <c r="G173" s="80">
        <v>284694</v>
      </c>
      <c r="H173" s="80"/>
      <c r="I173" s="80"/>
      <c r="J173" s="80"/>
      <c r="K173" s="60">
        <f t="shared" si="8"/>
        <v>1994938.4000000004</v>
      </c>
      <c r="L173" s="60">
        <v>20.3</v>
      </c>
      <c r="M173" s="54">
        <f t="shared" si="6"/>
        <v>14024.334975369458</v>
      </c>
      <c r="N173" s="54">
        <f t="shared" si="7"/>
        <v>0</v>
      </c>
    </row>
    <row r="174" spans="2:14" s="188" customFormat="1" x14ac:dyDescent="0.25">
      <c r="B174" s="11">
        <v>43169</v>
      </c>
      <c r="C174" s="5" t="s">
        <v>802</v>
      </c>
      <c r="D174" s="118"/>
      <c r="E174" s="60"/>
      <c r="F174" s="80"/>
      <c r="G174" s="80">
        <v>67040</v>
      </c>
      <c r="H174" s="80"/>
      <c r="I174" s="80"/>
      <c r="J174" s="80"/>
      <c r="K174" s="60">
        <f t="shared" si="8"/>
        <v>1927898.4000000004</v>
      </c>
      <c r="L174" s="60">
        <v>20.3</v>
      </c>
      <c r="M174" s="54">
        <f t="shared" si="6"/>
        <v>3302.463054187192</v>
      </c>
      <c r="N174" s="54">
        <f t="shared" si="7"/>
        <v>0</v>
      </c>
    </row>
    <row r="175" spans="2:14" s="188" customFormat="1" x14ac:dyDescent="0.25">
      <c r="B175" s="11">
        <v>43169</v>
      </c>
      <c r="C175" s="5" t="s">
        <v>805</v>
      </c>
      <c r="D175" s="118"/>
      <c r="E175" s="60"/>
      <c r="F175" s="80"/>
      <c r="G175" s="80"/>
      <c r="H175" s="80">
        <v>203000</v>
      </c>
      <c r="I175" s="80"/>
      <c r="J175" s="80"/>
      <c r="K175" s="60">
        <f t="shared" si="8"/>
        <v>1724898.4000000004</v>
      </c>
      <c r="L175" s="60">
        <v>20.3</v>
      </c>
      <c r="M175" s="54">
        <f t="shared" si="6"/>
        <v>10000</v>
      </c>
      <c r="N175" s="54">
        <f t="shared" si="7"/>
        <v>0</v>
      </c>
    </row>
    <row r="176" spans="2:14" s="188" customFormat="1" x14ac:dyDescent="0.25">
      <c r="B176" s="11">
        <v>43169</v>
      </c>
      <c r="C176" s="5" t="s">
        <v>803</v>
      </c>
      <c r="D176" s="118"/>
      <c r="E176" s="60"/>
      <c r="F176" s="80"/>
      <c r="G176" s="80">
        <v>26739</v>
      </c>
      <c r="H176" s="80"/>
      <c r="I176" s="80"/>
      <c r="J176" s="80"/>
      <c r="K176" s="60">
        <f t="shared" si="8"/>
        <v>1698159.4000000004</v>
      </c>
      <c r="L176" s="60">
        <v>20.3</v>
      </c>
      <c r="M176" s="54">
        <f t="shared" si="6"/>
        <v>1317.192118226601</v>
      </c>
      <c r="N176" s="54">
        <f t="shared" si="7"/>
        <v>0</v>
      </c>
    </row>
    <row r="177" spans="2:14" s="188" customFormat="1" x14ac:dyDescent="0.25">
      <c r="B177" s="11">
        <v>43169</v>
      </c>
      <c r="C177" s="5" t="s">
        <v>804</v>
      </c>
      <c r="D177" s="118"/>
      <c r="E177" s="60"/>
      <c r="F177" s="80"/>
      <c r="G177" s="80"/>
      <c r="H177" s="80"/>
      <c r="I177" s="80">
        <v>25200</v>
      </c>
      <c r="J177" s="80"/>
      <c r="K177" s="60">
        <f t="shared" si="8"/>
        <v>1672959.4000000004</v>
      </c>
      <c r="L177" s="60">
        <v>20.3</v>
      </c>
      <c r="M177" s="54">
        <f t="shared" si="6"/>
        <v>1241.3793103448274</v>
      </c>
      <c r="N177" s="54">
        <f t="shared" si="7"/>
        <v>0</v>
      </c>
    </row>
    <row r="178" spans="2:14" s="188" customFormat="1" x14ac:dyDescent="0.25">
      <c r="B178" s="11">
        <v>43176</v>
      </c>
      <c r="C178" s="5" t="s">
        <v>826</v>
      </c>
      <c r="D178" s="118"/>
      <c r="E178" s="60"/>
      <c r="F178" s="80"/>
      <c r="G178" s="80"/>
      <c r="H178" s="80">
        <v>205000</v>
      </c>
      <c r="I178" s="80"/>
      <c r="J178" s="80"/>
      <c r="K178" s="60">
        <f t="shared" si="8"/>
        <v>1467959.4000000004</v>
      </c>
      <c r="L178" s="60">
        <v>20.5</v>
      </c>
      <c r="M178" s="54">
        <f t="shared" si="6"/>
        <v>10000</v>
      </c>
      <c r="N178" s="54">
        <f t="shared" si="7"/>
        <v>0</v>
      </c>
    </row>
    <row r="179" spans="2:14" s="188" customFormat="1" x14ac:dyDescent="0.25">
      <c r="B179" s="11">
        <v>43176</v>
      </c>
      <c r="C179" s="5" t="s">
        <v>289</v>
      </c>
      <c r="D179" s="118"/>
      <c r="E179" s="60"/>
      <c r="F179" s="80"/>
      <c r="G179" s="80">
        <v>84676</v>
      </c>
      <c r="H179" s="80"/>
      <c r="I179" s="80"/>
      <c r="J179" s="80"/>
      <c r="K179" s="60">
        <f t="shared" si="8"/>
        <v>1383283.4000000004</v>
      </c>
      <c r="L179" s="60">
        <v>20.5</v>
      </c>
      <c r="M179" s="54">
        <f t="shared" si="6"/>
        <v>4130.5365853658541</v>
      </c>
      <c r="N179" s="54">
        <f t="shared" si="7"/>
        <v>0</v>
      </c>
    </row>
    <row r="180" spans="2:14" s="188" customFormat="1" x14ac:dyDescent="0.25">
      <c r="B180" s="11">
        <v>43183</v>
      </c>
      <c r="C180" s="110" t="s">
        <v>831</v>
      </c>
      <c r="D180" s="118"/>
      <c r="E180" s="60"/>
      <c r="F180" s="80"/>
      <c r="G180" s="80"/>
      <c r="H180" s="80"/>
      <c r="I180" s="80"/>
      <c r="J180" s="80">
        <v>100000</v>
      </c>
      <c r="K180" s="60">
        <f t="shared" si="8"/>
        <v>1283283.4000000004</v>
      </c>
      <c r="L180" s="60">
        <v>20.8</v>
      </c>
      <c r="M180" s="54">
        <f t="shared" si="6"/>
        <v>0</v>
      </c>
      <c r="N180" s="54">
        <f t="shared" si="7"/>
        <v>4807.6923076923076</v>
      </c>
    </row>
    <row r="181" spans="2:14" s="188" customFormat="1" x14ac:dyDescent="0.25">
      <c r="B181" s="11">
        <v>43183</v>
      </c>
      <c r="C181" s="5" t="s">
        <v>777</v>
      </c>
      <c r="D181" s="118"/>
      <c r="E181" s="60"/>
      <c r="F181" s="80"/>
      <c r="G181" s="80">
        <v>15200</v>
      </c>
      <c r="H181" s="80"/>
      <c r="I181" s="80"/>
      <c r="J181" s="80"/>
      <c r="K181" s="60">
        <f t="shared" si="8"/>
        <v>1268083.4000000004</v>
      </c>
      <c r="L181" s="60">
        <v>20.8</v>
      </c>
      <c r="M181" s="54">
        <f t="shared" si="6"/>
        <v>730.76923076923072</v>
      </c>
      <c r="N181" s="54">
        <f t="shared" si="7"/>
        <v>0</v>
      </c>
    </row>
    <row r="182" spans="2:14" s="188" customFormat="1" x14ac:dyDescent="0.25">
      <c r="B182" s="11">
        <v>43183</v>
      </c>
      <c r="C182" s="5" t="s">
        <v>840</v>
      </c>
      <c r="D182" s="118"/>
      <c r="E182" s="60"/>
      <c r="F182" s="80"/>
      <c r="G182" s="80"/>
      <c r="H182" s="80">
        <v>145600</v>
      </c>
      <c r="I182" s="80"/>
      <c r="J182" s="80"/>
      <c r="K182" s="60">
        <f t="shared" si="8"/>
        <v>1122483.4000000004</v>
      </c>
      <c r="L182" s="60">
        <v>20.8</v>
      </c>
      <c r="M182" s="54">
        <f t="shared" si="6"/>
        <v>7000</v>
      </c>
      <c r="N182" s="54">
        <f t="shared" si="7"/>
        <v>0</v>
      </c>
    </row>
    <row r="183" spans="2:14" s="188" customFormat="1" x14ac:dyDescent="0.25">
      <c r="B183" s="11">
        <v>43183</v>
      </c>
      <c r="C183" s="5" t="s">
        <v>289</v>
      </c>
      <c r="D183" s="118"/>
      <c r="E183" s="60"/>
      <c r="F183" s="80"/>
      <c r="G183" s="80">
        <v>23084</v>
      </c>
      <c r="H183" s="80"/>
      <c r="I183" s="80"/>
      <c r="J183" s="80"/>
      <c r="K183" s="60">
        <f t="shared" si="8"/>
        <v>1099399.4000000004</v>
      </c>
      <c r="L183" s="60">
        <v>20.8</v>
      </c>
      <c r="M183" s="54">
        <f t="shared" si="6"/>
        <v>1109.8076923076924</v>
      </c>
      <c r="N183" s="54">
        <f t="shared" si="7"/>
        <v>0</v>
      </c>
    </row>
    <row r="184" spans="2:14" s="188" customFormat="1" x14ac:dyDescent="0.25">
      <c r="B184" s="11">
        <v>43190</v>
      </c>
      <c r="C184" s="110" t="s">
        <v>846</v>
      </c>
      <c r="D184" s="118"/>
      <c r="E184" s="60"/>
      <c r="F184" s="80"/>
      <c r="G184" s="80"/>
      <c r="H184" s="80"/>
      <c r="I184" s="80"/>
      <c r="J184" s="80">
        <v>66200</v>
      </c>
      <c r="K184" s="60">
        <f t="shared" si="8"/>
        <v>1033199.4000000004</v>
      </c>
      <c r="L184" s="60">
        <v>20.6</v>
      </c>
      <c r="M184" s="54">
        <f t="shared" si="6"/>
        <v>0</v>
      </c>
      <c r="N184" s="54">
        <f t="shared" si="7"/>
        <v>3213.5922330097087</v>
      </c>
    </row>
    <row r="185" spans="2:14" s="188" customFormat="1" x14ac:dyDescent="0.25">
      <c r="B185" s="11">
        <v>43190</v>
      </c>
      <c r="C185" s="5" t="s">
        <v>338</v>
      </c>
      <c r="D185" s="118"/>
      <c r="E185" s="60"/>
      <c r="F185" s="80"/>
      <c r="G185" s="80">
        <v>55475</v>
      </c>
      <c r="H185" s="80"/>
      <c r="I185" s="80"/>
      <c r="J185" s="80"/>
      <c r="K185" s="60">
        <f t="shared" si="8"/>
        <v>977724.40000000037</v>
      </c>
      <c r="L185" s="60">
        <v>20.6</v>
      </c>
      <c r="M185" s="54">
        <f t="shared" si="6"/>
        <v>2692.9611650485435</v>
      </c>
      <c r="N185" s="54">
        <f t="shared" si="7"/>
        <v>0</v>
      </c>
    </row>
    <row r="186" spans="2:14" s="188" customFormat="1" x14ac:dyDescent="0.25">
      <c r="B186" s="11">
        <v>43190</v>
      </c>
      <c r="C186" s="5" t="s">
        <v>850</v>
      </c>
      <c r="D186" s="118"/>
      <c r="E186" s="60"/>
      <c r="F186" s="80"/>
      <c r="G186" s="80">
        <v>338000</v>
      </c>
      <c r="H186" s="80"/>
      <c r="I186" s="80"/>
      <c r="J186" s="80"/>
      <c r="K186" s="60">
        <f t="shared" si="8"/>
        <v>639724.40000000037</v>
      </c>
      <c r="L186" s="60">
        <v>20.6</v>
      </c>
      <c r="M186" s="54">
        <f t="shared" si="6"/>
        <v>16407.76699029126</v>
      </c>
      <c r="N186" s="54">
        <f t="shared" si="7"/>
        <v>0</v>
      </c>
    </row>
    <row r="187" spans="2:14" s="188" customFormat="1" x14ac:dyDescent="0.25">
      <c r="B187" s="11">
        <v>43190</v>
      </c>
      <c r="C187" s="5" t="s">
        <v>851</v>
      </c>
      <c r="D187" s="118"/>
      <c r="E187" s="60"/>
      <c r="F187" s="80"/>
      <c r="G187" s="80"/>
      <c r="H187" s="80">
        <v>144200</v>
      </c>
      <c r="I187" s="80"/>
      <c r="J187" s="80"/>
      <c r="K187" s="60">
        <f t="shared" si="8"/>
        <v>495524.40000000037</v>
      </c>
      <c r="L187" s="60">
        <v>20.6</v>
      </c>
      <c r="M187" s="54">
        <f t="shared" si="6"/>
        <v>6999.9999999999991</v>
      </c>
      <c r="N187" s="54">
        <f t="shared" si="7"/>
        <v>0</v>
      </c>
    </row>
    <row r="188" spans="2:14" s="188" customFormat="1" x14ac:dyDescent="0.25">
      <c r="B188" s="11">
        <v>43194</v>
      </c>
      <c r="C188" s="5" t="s">
        <v>252</v>
      </c>
      <c r="D188" s="118">
        <v>86315</v>
      </c>
      <c r="E188" s="60">
        <v>20.190000000000001</v>
      </c>
      <c r="F188" s="80">
        <f>+D188*E188</f>
        <v>1742699.85</v>
      </c>
      <c r="G188" s="80"/>
      <c r="H188" s="80"/>
      <c r="I188" s="80"/>
      <c r="J188" s="80"/>
      <c r="K188" s="60">
        <f t="shared" si="8"/>
        <v>2238224.2500000005</v>
      </c>
      <c r="L188" s="60"/>
      <c r="M188" s="54"/>
      <c r="N188" s="54"/>
    </row>
    <row r="189" spans="2:14" s="188" customFormat="1" x14ac:dyDescent="0.25">
      <c r="B189" s="11">
        <v>43197</v>
      </c>
      <c r="C189" s="110" t="s">
        <v>863</v>
      </c>
      <c r="D189" s="118"/>
      <c r="E189" s="60"/>
      <c r="F189" s="80"/>
      <c r="G189" s="80"/>
      <c r="H189" s="80"/>
      <c r="I189" s="80"/>
      <c r="J189" s="80">
        <v>29000</v>
      </c>
      <c r="K189" s="60">
        <f t="shared" si="8"/>
        <v>2209224.2500000005</v>
      </c>
      <c r="L189" s="60">
        <v>20.5</v>
      </c>
      <c r="M189" s="54">
        <f t="shared" si="6"/>
        <v>0</v>
      </c>
      <c r="N189" s="54">
        <f t="shared" si="7"/>
        <v>1414.6341463414635</v>
      </c>
    </row>
    <row r="190" spans="2:14" s="188" customFormat="1" x14ac:dyDescent="0.25">
      <c r="B190" s="11">
        <v>43197</v>
      </c>
      <c r="C190" s="5" t="s">
        <v>867</v>
      </c>
      <c r="D190" s="118"/>
      <c r="E190" s="60"/>
      <c r="F190" s="80"/>
      <c r="G190" s="80">
        <v>336744</v>
      </c>
      <c r="H190" s="80"/>
      <c r="I190" s="80"/>
      <c r="J190" s="80"/>
      <c r="K190" s="60">
        <f t="shared" si="8"/>
        <v>1872480.2500000005</v>
      </c>
      <c r="L190" s="60">
        <v>20.5</v>
      </c>
      <c r="M190" s="54">
        <f t="shared" ref="M190:M193" si="9">(G190+H190+I190)/L190</f>
        <v>16426.536585365855</v>
      </c>
      <c r="N190" s="54">
        <f t="shared" ref="N190:N193" si="10">+J190/L190</f>
        <v>0</v>
      </c>
    </row>
    <row r="191" spans="2:14" s="188" customFormat="1" x14ac:dyDescent="0.25">
      <c r="B191" s="11">
        <v>43197</v>
      </c>
      <c r="C191" s="5" t="s">
        <v>869</v>
      </c>
      <c r="D191" s="118"/>
      <c r="E191" s="60"/>
      <c r="F191" s="80"/>
      <c r="G191" s="80"/>
      <c r="H191" s="80">
        <v>205000</v>
      </c>
      <c r="I191" s="80"/>
      <c r="J191" s="80"/>
      <c r="K191" s="60">
        <f t="shared" si="8"/>
        <v>1667480.2500000005</v>
      </c>
      <c r="L191" s="60">
        <v>20.5</v>
      </c>
      <c r="M191" s="54">
        <f t="shared" si="9"/>
        <v>10000</v>
      </c>
      <c r="N191" s="54">
        <f t="shared" si="10"/>
        <v>0</v>
      </c>
    </row>
    <row r="192" spans="2:14" s="188" customFormat="1" x14ac:dyDescent="0.25">
      <c r="B192" s="11">
        <v>43197</v>
      </c>
      <c r="C192" s="5" t="s">
        <v>868</v>
      </c>
      <c r="D192" s="118"/>
      <c r="E192" s="60"/>
      <c r="F192" s="80"/>
      <c r="G192" s="80">
        <v>79792</v>
      </c>
      <c r="H192" s="80"/>
      <c r="I192" s="80"/>
      <c r="J192" s="80"/>
      <c r="K192" s="60">
        <f t="shared" si="8"/>
        <v>1587688.2500000005</v>
      </c>
      <c r="L192" s="60">
        <v>20.5</v>
      </c>
      <c r="M192" s="54">
        <f t="shared" si="9"/>
        <v>3892.2926829268295</v>
      </c>
      <c r="N192" s="54">
        <f t="shared" si="10"/>
        <v>0</v>
      </c>
    </row>
    <row r="193" spans="2:14" s="188" customFormat="1" x14ac:dyDescent="0.25">
      <c r="B193" s="11">
        <v>43204</v>
      </c>
      <c r="C193" s="5" t="s">
        <v>879</v>
      </c>
      <c r="D193" s="118"/>
      <c r="E193" s="60"/>
      <c r="F193" s="80"/>
      <c r="G193" s="80">
        <v>225000</v>
      </c>
      <c r="H193" s="80"/>
      <c r="I193" s="80"/>
      <c r="J193" s="80"/>
      <c r="K193" s="60">
        <f t="shared" si="8"/>
        <v>1362688.2500000005</v>
      </c>
      <c r="L193" s="60">
        <v>20.3</v>
      </c>
      <c r="M193" s="54">
        <f t="shared" si="9"/>
        <v>11083.743842364531</v>
      </c>
      <c r="N193" s="54">
        <f t="shared" si="10"/>
        <v>0</v>
      </c>
    </row>
    <row r="194" spans="2:14" s="188" customFormat="1" x14ac:dyDescent="0.25">
      <c r="B194" s="11">
        <v>43204</v>
      </c>
      <c r="C194" s="5" t="s">
        <v>442</v>
      </c>
      <c r="D194" s="118"/>
      <c r="E194" s="60"/>
      <c r="F194" s="80"/>
      <c r="G194" s="80"/>
      <c r="H194" s="80"/>
      <c r="I194" s="80">
        <v>2160</v>
      </c>
      <c r="J194" s="80"/>
      <c r="K194" s="60">
        <f t="shared" si="8"/>
        <v>1360528.2500000005</v>
      </c>
      <c r="L194" s="60">
        <v>20.3</v>
      </c>
      <c r="M194" s="54">
        <f t="shared" ref="M194:M195" si="11">(G194+H194+I194)/L194</f>
        <v>106.4039408866995</v>
      </c>
      <c r="N194" s="54">
        <f t="shared" ref="N194:N195" si="12">+J194/L194</f>
        <v>0</v>
      </c>
    </row>
    <row r="195" spans="2:14" s="188" customFormat="1" x14ac:dyDescent="0.25">
      <c r="B195" s="11">
        <v>43204</v>
      </c>
      <c r="C195" s="5" t="s">
        <v>880</v>
      </c>
      <c r="D195" s="118"/>
      <c r="E195" s="60"/>
      <c r="F195" s="80"/>
      <c r="G195" s="80"/>
      <c r="H195" s="80">
        <v>245000</v>
      </c>
      <c r="I195" s="80"/>
      <c r="J195" s="80"/>
      <c r="K195" s="60">
        <f t="shared" si="8"/>
        <v>1115528.2500000005</v>
      </c>
      <c r="L195" s="60">
        <v>20.3</v>
      </c>
      <c r="M195" s="54">
        <f t="shared" si="11"/>
        <v>12068.965517241379</v>
      </c>
      <c r="N195" s="54">
        <f t="shared" si="12"/>
        <v>0</v>
      </c>
    </row>
    <row r="196" spans="2:14" s="188" customFormat="1" x14ac:dyDescent="0.25">
      <c r="B196" s="11">
        <v>43204</v>
      </c>
      <c r="C196" s="110" t="s">
        <v>885</v>
      </c>
      <c r="D196" s="118"/>
      <c r="E196" s="60"/>
      <c r="F196" s="80"/>
      <c r="G196" s="80"/>
      <c r="H196" s="80"/>
      <c r="I196" s="80"/>
      <c r="J196" s="80">
        <v>1050</v>
      </c>
      <c r="K196" s="60">
        <f t="shared" si="8"/>
        <v>1114478.2500000005</v>
      </c>
      <c r="L196" s="60">
        <v>20.3</v>
      </c>
      <c r="M196" s="54">
        <f t="shared" ref="M196" si="13">(G196+H196+I196)/L196</f>
        <v>0</v>
      </c>
      <c r="N196" s="54">
        <f t="shared" ref="N196" si="14">+J196/L196</f>
        <v>51.724137931034484</v>
      </c>
    </row>
    <row r="197" spans="2:14" s="188" customFormat="1" x14ac:dyDescent="0.25">
      <c r="B197" s="11">
        <v>43211</v>
      </c>
      <c r="C197" s="5" t="s">
        <v>880</v>
      </c>
      <c r="D197" s="118"/>
      <c r="E197" s="60"/>
      <c r="F197" s="80"/>
      <c r="G197" s="80"/>
      <c r="H197" s="80">
        <v>203500</v>
      </c>
      <c r="I197" s="80"/>
      <c r="J197" s="80"/>
      <c r="K197" s="60">
        <f t="shared" si="8"/>
        <v>910978.25000000047</v>
      </c>
      <c r="L197" s="60">
        <v>20.350000000000001</v>
      </c>
      <c r="M197" s="54">
        <f t="shared" ref="M197:M199" si="15">(G197+H197+I197)/L197</f>
        <v>10000</v>
      </c>
      <c r="N197" s="54">
        <f t="shared" ref="N197:N199" si="16">+J197/L197</f>
        <v>0</v>
      </c>
    </row>
    <row r="198" spans="2:14" s="188" customFormat="1" x14ac:dyDescent="0.25">
      <c r="B198" s="11">
        <v>43211</v>
      </c>
      <c r="C198" s="5" t="s">
        <v>899</v>
      </c>
      <c r="D198" s="118"/>
      <c r="E198" s="60"/>
      <c r="F198" s="80"/>
      <c r="G198" s="80"/>
      <c r="H198" s="80"/>
      <c r="I198" s="80">
        <v>13987</v>
      </c>
      <c r="J198" s="80"/>
      <c r="K198" s="60">
        <f t="shared" si="8"/>
        <v>896991.25000000047</v>
      </c>
      <c r="L198" s="60">
        <v>20.350000000000001</v>
      </c>
      <c r="M198" s="54">
        <f t="shared" si="15"/>
        <v>687.32186732186733</v>
      </c>
      <c r="N198" s="54">
        <f t="shared" si="16"/>
        <v>0</v>
      </c>
    </row>
    <row r="199" spans="2:14" s="188" customFormat="1" x14ac:dyDescent="0.25">
      <c r="B199" s="11">
        <v>43211</v>
      </c>
      <c r="C199" s="5" t="s">
        <v>615</v>
      </c>
      <c r="D199" s="118"/>
      <c r="E199" s="60"/>
      <c r="F199" s="80"/>
      <c r="G199" s="80">
        <v>10000</v>
      </c>
      <c r="H199" s="80"/>
      <c r="I199" s="80"/>
      <c r="J199" s="80"/>
      <c r="K199" s="60">
        <f t="shared" si="8"/>
        <v>886991.25000000047</v>
      </c>
      <c r="L199" s="60">
        <v>20.350000000000001</v>
      </c>
      <c r="M199" s="54">
        <f t="shared" si="15"/>
        <v>491.40049140049138</v>
      </c>
      <c r="N199" s="54">
        <f t="shared" si="16"/>
        <v>0</v>
      </c>
    </row>
    <row r="200" spans="2:14" s="188" customFormat="1" x14ac:dyDescent="0.25">
      <c r="B200" s="11">
        <v>43218</v>
      </c>
      <c r="C200" s="5" t="s">
        <v>14</v>
      </c>
      <c r="D200" s="118"/>
      <c r="E200" s="60"/>
      <c r="F200" s="80"/>
      <c r="G200" s="80"/>
      <c r="H200" s="80"/>
      <c r="I200" s="80">
        <v>16000</v>
      </c>
      <c r="J200" s="80"/>
      <c r="K200" s="60">
        <f t="shared" si="8"/>
        <v>870991.25000000047</v>
      </c>
      <c r="L200" s="60">
        <v>20.3</v>
      </c>
      <c r="M200" s="54">
        <f t="shared" ref="M200:M211" si="17">(G200+H200+I200)/L200</f>
        <v>788.17733990147781</v>
      </c>
      <c r="N200" s="54">
        <f t="shared" ref="N200:N211" si="18">+J200/L200</f>
        <v>0</v>
      </c>
    </row>
    <row r="201" spans="2:14" s="188" customFormat="1" x14ac:dyDescent="0.25">
      <c r="B201" s="11">
        <v>43218</v>
      </c>
      <c r="C201" s="289" t="s">
        <v>913</v>
      </c>
      <c r="D201" s="118"/>
      <c r="E201" s="60"/>
      <c r="F201" s="80"/>
      <c r="G201" s="80"/>
      <c r="H201" s="80"/>
      <c r="I201" s="80"/>
      <c r="J201" s="80">
        <v>21750</v>
      </c>
      <c r="K201" s="60">
        <f t="shared" si="8"/>
        <v>849241.25000000047</v>
      </c>
      <c r="L201" s="60">
        <v>20.3</v>
      </c>
      <c r="M201" s="54">
        <f t="shared" si="17"/>
        <v>0</v>
      </c>
      <c r="N201" s="54">
        <f t="shared" si="18"/>
        <v>1071.4285714285713</v>
      </c>
    </row>
    <row r="202" spans="2:14" s="188" customFormat="1" x14ac:dyDescent="0.25">
      <c r="B202" s="11">
        <v>43218</v>
      </c>
      <c r="C202" s="5" t="s">
        <v>914</v>
      </c>
      <c r="D202" s="118"/>
      <c r="E202" s="60"/>
      <c r="F202" s="80"/>
      <c r="G202" s="80">
        <v>24080</v>
      </c>
      <c r="H202" s="80"/>
      <c r="I202" s="80"/>
      <c r="J202" s="80"/>
      <c r="K202" s="60">
        <f t="shared" si="8"/>
        <v>825161.25000000047</v>
      </c>
      <c r="L202" s="60">
        <v>20.3</v>
      </c>
      <c r="M202" s="54">
        <f t="shared" si="17"/>
        <v>1186.2068965517242</v>
      </c>
      <c r="N202" s="54">
        <f t="shared" si="18"/>
        <v>0</v>
      </c>
    </row>
    <row r="203" spans="2:14" s="188" customFormat="1" x14ac:dyDescent="0.25">
      <c r="B203" s="11">
        <v>43218</v>
      </c>
      <c r="C203" s="5" t="s">
        <v>916</v>
      </c>
      <c r="D203" s="118"/>
      <c r="E203" s="60"/>
      <c r="F203" s="80"/>
      <c r="G203" s="80"/>
      <c r="H203" s="80">
        <v>203000</v>
      </c>
      <c r="I203" s="80"/>
      <c r="J203" s="80"/>
      <c r="K203" s="60">
        <f t="shared" si="8"/>
        <v>622161.25000000047</v>
      </c>
      <c r="L203" s="60">
        <v>20.3</v>
      </c>
      <c r="M203" s="54">
        <f t="shared" si="17"/>
        <v>10000</v>
      </c>
      <c r="N203" s="54">
        <f t="shared" si="18"/>
        <v>0</v>
      </c>
    </row>
    <row r="204" spans="2:14" s="188" customFormat="1" x14ac:dyDescent="0.25">
      <c r="B204" s="11">
        <v>43218</v>
      </c>
      <c r="C204" s="5" t="s">
        <v>915</v>
      </c>
      <c r="D204" s="118"/>
      <c r="E204" s="60"/>
      <c r="F204" s="80"/>
      <c r="G204" s="80">
        <v>92000</v>
      </c>
      <c r="H204" s="80"/>
      <c r="I204" s="80"/>
      <c r="J204" s="80"/>
      <c r="K204" s="60">
        <f t="shared" si="8"/>
        <v>530161.25000000047</v>
      </c>
      <c r="L204" s="60">
        <v>20.3</v>
      </c>
      <c r="M204" s="54">
        <f t="shared" si="17"/>
        <v>4532.0197044334973</v>
      </c>
      <c r="N204" s="54">
        <f t="shared" si="18"/>
        <v>0</v>
      </c>
    </row>
    <row r="205" spans="2:14" s="188" customFormat="1" x14ac:dyDescent="0.25">
      <c r="B205" s="11">
        <v>43218</v>
      </c>
      <c r="C205" s="5" t="s">
        <v>397</v>
      </c>
      <c r="D205" s="118"/>
      <c r="E205" s="60"/>
      <c r="F205" s="80"/>
      <c r="G205" s="80">
        <v>1820</v>
      </c>
      <c r="H205" s="80"/>
      <c r="I205" s="80"/>
      <c r="J205" s="80"/>
      <c r="K205" s="60">
        <f t="shared" si="8"/>
        <v>528341.25000000047</v>
      </c>
      <c r="L205" s="60">
        <v>20.3</v>
      </c>
      <c r="M205" s="54">
        <f t="shared" si="17"/>
        <v>89.655172413793096</v>
      </c>
      <c r="N205" s="54">
        <f t="shared" si="18"/>
        <v>0</v>
      </c>
    </row>
    <row r="206" spans="2:14" s="188" customFormat="1" x14ac:dyDescent="0.25">
      <c r="B206" s="11">
        <v>43218</v>
      </c>
      <c r="C206" s="5" t="s">
        <v>917</v>
      </c>
      <c r="D206" s="118"/>
      <c r="E206" s="60"/>
      <c r="F206" s="80"/>
      <c r="G206" s="80"/>
      <c r="H206" s="80">
        <v>210000</v>
      </c>
      <c r="I206" s="80"/>
      <c r="J206" s="80"/>
      <c r="K206" s="60">
        <f t="shared" si="8"/>
        <v>318341.25000000047</v>
      </c>
      <c r="L206" s="60">
        <v>21</v>
      </c>
      <c r="M206" s="54">
        <f t="shared" si="17"/>
        <v>10000</v>
      </c>
      <c r="N206" s="54">
        <f t="shared" si="18"/>
        <v>0</v>
      </c>
    </row>
    <row r="207" spans="2:14" s="188" customFormat="1" x14ac:dyDescent="0.25">
      <c r="B207" s="100">
        <v>43230</v>
      </c>
      <c r="C207" s="291" t="s">
        <v>932</v>
      </c>
      <c r="D207" s="292">
        <f>+F207/E207</f>
        <v>26900.786026200876</v>
      </c>
      <c r="E207" s="103">
        <v>22.9</v>
      </c>
      <c r="F207" s="132">
        <v>616028</v>
      </c>
      <c r="G207" s="80"/>
      <c r="H207" s="80"/>
      <c r="I207" s="80"/>
      <c r="J207" s="80"/>
      <c r="K207" s="60">
        <f t="shared" si="8"/>
        <v>934369.25000000047</v>
      </c>
      <c r="L207" s="60"/>
      <c r="M207" s="54"/>
      <c r="N207" s="54"/>
    </row>
    <row r="208" spans="2:14" s="188" customFormat="1" x14ac:dyDescent="0.25">
      <c r="B208" s="11">
        <v>43230</v>
      </c>
      <c r="C208" s="5" t="s">
        <v>933</v>
      </c>
      <c r="D208" s="121">
        <f>+F208/E208</f>
        <v>915.80786026200883</v>
      </c>
      <c r="E208" s="93">
        <v>22.9</v>
      </c>
      <c r="F208" s="130">
        <v>20972</v>
      </c>
      <c r="G208" s="80"/>
      <c r="H208" s="80"/>
      <c r="I208" s="80"/>
      <c r="J208" s="80"/>
      <c r="K208" s="60">
        <f t="shared" si="8"/>
        <v>955341.25000000047</v>
      </c>
      <c r="L208" s="60"/>
      <c r="M208" s="54"/>
      <c r="N208" s="54"/>
    </row>
    <row r="209" spans="2:14" s="188" customFormat="1" x14ac:dyDescent="0.25">
      <c r="B209" s="100">
        <v>43234</v>
      </c>
      <c r="C209" s="291" t="s">
        <v>961</v>
      </c>
      <c r="D209" s="292">
        <f>-+F209/E209</f>
        <v>-26900.786026200876</v>
      </c>
      <c r="E209" s="103">
        <v>-22.9</v>
      </c>
      <c r="F209" s="132">
        <v>-616028</v>
      </c>
      <c r="G209" s="80"/>
      <c r="H209" s="80"/>
      <c r="I209" s="80"/>
      <c r="J209" s="80"/>
      <c r="K209" s="60">
        <f t="shared" si="8"/>
        <v>339313.25000000047</v>
      </c>
      <c r="L209" s="60"/>
      <c r="M209" s="54"/>
      <c r="N209" s="54"/>
    </row>
    <row r="210" spans="2:14" s="188" customFormat="1" x14ac:dyDescent="0.25">
      <c r="B210" s="11">
        <v>43234</v>
      </c>
      <c r="C210" s="5" t="s">
        <v>951</v>
      </c>
      <c r="D210" s="118"/>
      <c r="E210" s="60"/>
      <c r="F210" s="80"/>
      <c r="G210" s="80"/>
      <c r="H210" s="80">
        <v>228000</v>
      </c>
      <c r="I210" s="80"/>
      <c r="J210" s="80"/>
      <c r="K210" s="60">
        <f t="shared" si="8"/>
        <v>111313.25000000047</v>
      </c>
      <c r="L210" s="60">
        <v>22.8</v>
      </c>
      <c r="M210" s="54">
        <f t="shared" si="17"/>
        <v>10000</v>
      </c>
      <c r="N210" s="54">
        <f t="shared" si="18"/>
        <v>0</v>
      </c>
    </row>
    <row r="211" spans="2:14" s="188" customFormat="1" x14ac:dyDescent="0.25">
      <c r="B211" s="11">
        <v>43234</v>
      </c>
      <c r="C211" s="5" t="s">
        <v>948</v>
      </c>
      <c r="D211" s="118"/>
      <c r="E211" s="60"/>
      <c r="F211" s="80"/>
      <c r="G211" s="80"/>
      <c r="H211" s="80"/>
      <c r="I211" s="80">
        <v>7000</v>
      </c>
      <c r="J211" s="80"/>
      <c r="K211" s="60">
        <f t="shared" si="8"/>
        <v>104313.25000000047</v>
      </c>
      <c r="L211" s="60">
        <v>22.8</v>
      </c>
      <c r="M211" s="54">
        <f t="shared" si="17"/>
        <v>307.01754385964909</v>
      </c>
      <c r="N211" s="54">
        <f t="shared" si="18"/>
        <v>0</v>
      </c>
    </row>
    <row r="212" spans="2:14" s="188" customFormat="1" x14ac:dyDescent="0.25">
      <c r="B212" s="11">
        <v>43234</v>
      </c>
      <c r="C212" s="5" t="s">
        <v>246</v>
      </c>
      <c r="D212" s="118"/>
      <c r="E212" s="60"/>
      <c r="F212" s="80"/>
      <c r="G212" s="80">
        <v>35083</v>
      </c>
      <c r="H212" s="80"/>
      <c r="I212" s="80"/>
      <c r="J212" s="80"/>
      <c r="K212" s="60">
        <f t="shared" si="8"/>
        <v>69230.250000000466</v>
      </c>
      <c r="L212" s="60">
        <v>22.8</v>
      </c>
      <c r="M212" s="54">
        <f t="shared" ref="M212:M218" si="19">(G212+H212+I212)/L212</f>
        <v>1538.7280701754385</v>
      </c>
      <c r="N212" s="54">
        <f t="shared" ref="N212:N218" si="20">+J212/L212</f>
        <v>0</v>
      </c>
    </row>
    <row r="213" spans="2:14" s="188" customFormat="1" x14ac:dyDescent="0.25">
      <c r="B213" s="11">
        <v>43234</v>
      </c>
      <c r="C213" s="5" t="s">
        <v>949</v>
      </c>
      <c r="D213" s="118"/>
      <c r="E213" s="60"/>
      <c r="F213" s="80"/>
      <c r="G213" s="80">
        <v>5000</v>
      </c>
      <c r="H213" s="80"/>
      <c r="I213" s="80"/>
      <c r="J213" s="80"/>
      <c r="K213" s="60">
        <f t="shared" si="8"/>
        <v>64230.250000000466</v>
      </c>
      <c r="L213" s="60">
        <v>22.8</v>
      </c>
      <c r="M213" s="54">
        <f t="shared" si="19"/>
        <v>219.29824561403507</v>
      </c>
      <c r="N213" s="54">
        <f t="shared" si="20"/>
        <v>0</v>
      </c>
    </row>
    <row r="214" spans="2:14" s="188" customFormat="1" x14ac:dyDescent="0.25">
      <c r="B214" s="11">
        <v>43234</v>
      </c>
      <c r="C214" s="5" t="s">
        <v>397</v>
      </c>
      <c r="D214" s="118"/>
      <c r="E214" s="60"/>
      <c r="F214" s="80"/>
      <c r="G214" s="80">
        <v>2852</v>
      </c>
      <c r="H214" s="80"/>
      <c r="I214" s="80"/>
      <c r="J214" s="80"/>
      <c r="K214" s="60">
        <f t="shared" si="8"/>
        <v>61378.250000000466</v>
      </c>
      <c r="L214" s="60">
        <v>22.8</v>
      </c>
      <c r="M214" s="54">
        <f t="shared" si="19"/>
        <v>125.08771929824562</v>
      </c>
      <c r="N214" s="54">
        <f t="shared" si="20"/>
        <v>0</v>
      </c>
    </row>
    <row r="215" spans="2:14" s="188" customFormat="1" x14ac:dyDescent="0.25">
      <c r="B215" s="11">
        <v>43234</v>
      </c>
      <c r="C215" s="5" t="s">
        <v>951</v>
      </c>
      <c r="D215" s="118"/>
      <c r="E215" s="60"/>
      <c r="F215" s="80"/>
      <c r="G215" s="80"/>
      <c r="H215" s="80">
        <v>240000</v>
      </c>
      <c r="I215" s="80"/>
      <c r="J215" s="80"/>
      <c r="K215" s="60">
        <f t="shared" si="8"/>
        <v>-178621.74999999953</v>
      </c>
      <c r="L215" s="60">
        <v>24</v>
      </c>
      <c r="M215" s="54">
        <f t="shared" si="19"/>
        <v>10000</v>
      </c>
      <c r="N215" s="54">
        <f t="shared" si="20"/>
        <v>0</v>
      </c>
    </row>
    <row r="216" spans="2:14" s="188" customFormat="1" x14ac:dyDescent="0.25">
      <c r="B216" s="11">
        <v>43234</v>
      </c>
      <c r="C216" s="5" t="s">
        <v>950</v>
      </c>
      <c r="D216" s="118"/>
      <c r="E216" s="60"/>
      <c r="F216" s="80"/>
      <c r="G216" s="80"/>
      <c r="H216" s="80"/>
      <c r="I216" s="80"/>
      <c r="J216" s="80">
        <v>1070</v>
      </c>
      <c r="K216" s="60">
        <f t="shared" si="8"/>
        <v>-179691.74999999953</v>
      </c>
      <c r="L216" s="60">
        <v>24</v>
      </c>
      <c r="M216" s="54">
        <f t="shared" si="19"/>
        <v>0</v>
      </c>
      <c r="N216" s="54">
        <f t="shared" si="20"/>
        <v>44.583333333333336</v>
      </c>
    </row>
    <row r="217" spans="2:14" s="188" customFormat="1" x14ac:dyDescent="0.25">
      <c r="B217" s="11">
        <v>43243</v>
      </c>
      <c r="C217" s="5" t="s">
        <v>252</v>
      </c>
      <c r="D217" s="118">
        <v>25000</v>
      </c>
      <c r="E217" s="60">
        <v>24.49</v>
      </c>
      <c r="F217" s="80">
        <f>+D217*E217</f>
        <v>612250</v>
      </c>
      <c r="G217" s="80"/>
      <c r="H217" s="80"/>
      <c r="I217" s="80"/>
      <c r="J217" s="80"/>
      <c r="K217" s="60">
        <f t="shared" si="8"/>
        <v>432558.25000000047</v>
      </c>
      <c r="L217" s="60">
        <v>24.8</v>
      </c>
      <c r="M217" s="54">
        <f t="shared" si="19"/>
        <v>0</v>
      </c>
      <c r="N217" s="54">
        <f t="shared" si="20"/>
        <v>0</v>
      </c>
    </row>
    <row r="218" spans="2:14" s="57" customFormat="1" x14ac:dyDescent="0.25">
      <c r="B218" s="11">
        <v>43243</v>
      </c>
      <c r="C218" s="173" t="s">
        <v>962</v>
      </c>
      <c r="D218" s="121">
        <f>+F218/E218</f>
        <v>25154.267047774603</v>
      </c>
      <c r="E218" s="93">
        <v>24.49</v>
      </c>
      <c r="F218" s="130">
        <v>616028</v>
      </c>
      <c r="G218" s="80"/>
      <c r="H218" s="80"/>
      <c r="I218" s="80"/>
      <c r="J218" s="80"/>
      <c r="K218" s="60">
        <f t="shared" si="8"/>
        <v>1048586.2500000005</v>
      </c>
      <c r="L218" s="60">
        <v>24.8</v>
      </c>
      <c r="M218" s="54">
        <f t="shared" si="19"/>
        <v>0</v>
      </c>
      <c r="N218" s="54">
        <f t="shared" si="20"/>
        <v>0</v>
      </c>
    </row>
    <row r="219" spans="2:14" s="188" customFormat="1" x14ac:dyDescent="0.25">
      <c r="B219" s="11">
        <v>43245</v>
      </c>
      <c r="C219" s="5" t="s">
        <v>963</v>
      </c>
      <c r="D219" s="136"/>
      <c r="E219" s="93"/>
      <c r="F219" s="133"/>
      <c r="G219" s="80"/>
      <c r="H219" s="80">
        <v>11000</v>
      </c>
      <c r="I219" s="80"/>
      <c r="J219" s="80"/>
      <c r="K219" s="60">
        <f t="shared" si="8"/>
        <v>1037586.2500000005</v>
      </c>
      <c r="L219" s="60">
        <v>24.8</v>
      </c>
      <c r="M219" s="54">
        <f t="shared" ref="M219:M226" si="21">(G219+H219+I219)/L219</f>
        <v>443.54838709677421</v>
      </c>
      <c r="N219" s="54">
        <f t="shared" ref="N219:N226" si="22">+J219/L219</f>
        <v>0</v>
      </c>
    </row>
    <row r="220" spans="2:14" s="188" customFormat="1" x14ac:dyDescent="0.25">
      <c r="B220" s="11">
        <v>43245</v>
      </c>
      <c r="C220" s="5" t="s">
        <v>970</v>
      </c>
      <c r="D220" s="136"/>
      <c r="E220" s="93"/>
      <c r="F220" s="133"/>
      <c r="G220" s="80"/>
      <c r="H220" s="80">
        <v>248000</v>
      </c>
      <c r="I220" s="80"/>
      <c r="J220" s="80"/>
      <c r="K220" s="60">
        <f t="shared" si="8"/>
        <v>789586.25000000047</v>
      </c>
      <c r="L220" s="60">
        <v>24.8</v>
      </c>
      <c r="M220" s="54">
        <f t="shared" si="21"/>
        <v>10000</v>
      </c>
      <c r="N220" s="54">
        <f t="shared" si="22"/>
        <v>0</v>
      </c>
    </row>
    <row r="221" spans="2:14" s="188" customFormat="1" x14ac:dyDescent="0.25">
      <c r="B221" s="11">
        <v>43245</v>
      </c>
      <c r="C221" s="5" t="s">
        <v>964</v>
      </c>
      <c r="D221" s="136"/>
      <c r="E221" s="93"/>
      <c r="F221" s="133"/>
      <c r="G221" s="80">
        <v>16675</v>
      </c>
      <c r="H221" s="80"/>
      <c r="I221" s="80"/>
      <c r="J221" s="80"/>
      <c r="K221" s="60">
        <f t="shared" si="8"/>
        <v>772911.25000000047</v>
      </c>
      <c r="L221" s="60">
        <v>24.8</v>
      </c>
      <c r="M221" s="54">
        <f t="shared" si="21"/>
        <v>672.37903225806451</v>
      </c>
      <c r="N221" s="54">
        <f t="shared" si="22"/>
        <v>0</v>
      </c>
    </row>
    <row r="222" spans="2:14" s="188" customFormat="1" x14ac:dyDescent="0.25">
      <c r="B222" s="11">
        <v>43245</v>
      </c>
      <c r="C222" s="5" t="s">
        <v>965</v>
      </c>
      <c r="D222" s="136"/>
      <c r="E222" s="93"/>
      <c r="F222" s="133"/>
      <c r="G222" s="80">
        <v>80899</v>
      </c>
      <c r="H222" s="80"/>
      <c r="I222" s="80"/>
      <c r="J222" s="80"/>
      <c r="K222" s="60">
        <f t="shared" si="8"/>
        <v>692012.25000000047</v>
      </c>
      <c r="L222" s="60">
        <v>24.8</v>
      </c>
      <c r="M222" s="54">
        <f t="shared" si="21"/>
        <v>3262.0564516129029</v>
      </c>
      <c r="N222" s="54">
        <f t="shared" si="22"/>
        <v>0</v>
      </c>
    </row>
    <row r="223" spans="2:14" s="188" customFormat="1" x14ac:dyDescent="0.25">
      <c r="B223" s="11">
        <v>43245</v>
      </c>
      <c r="C223" s="5" t="s">
        <v>966</v>
      </c>
      <c r="D223" s="136"/>
      <c r="E223" s="93"/>
      <c r="F223" s="133"/>
      <c r="G223" s="80">
        <v>8863</v>
      </c>
      <c r="H223" s="80"/>
      <c r="I223" s="80"/>
      <c r="J223" s="80"/>
      <c r="K223" s="60">
        <f t="shared" si="8"/>
        <v>683149.25000000047</v>
      </c>
      <c r="L223" s="60">
        <v>24.8</v>
      </c>
      <c r="M223" s="54">
        <f t="shared" si="21"/>
        <v>357.37903225806451</v>
      </c>
      <c r="N223" s="54">
        <f t="shared" si="22"/>
        <v>0</v>
      </c>
    </row>
    <row r="224" spans="2:14" s="188" customFormat="1" x14ac:dyDescent="0.25">
      <c r="B224" s="11">
        <v>43245</v>
      </c>
      <c r="C224" s="5" t="s">
        <v>967</v>
      </c>
      <c r="D224" s="136"/>
      <c r="E224" s="93"/>
      <c r="F224" s="133"/>
      <c r="G224" s="80">
        <v>554572</v>
      </c>
      <c r="H224" s="80"/>
      <c r="I224" s="80"/>
      <c r="J224" s="80"/>
      <c r="K224" s="60">
        <f t="shared" si="8"/>
        <v>128577.25000000047</v>
      </c>
      <c r="L224" s="60">
        <v>24.8</v>
      </c>
      <c r="M224" s="54">
        <f t="shared" si="21"/>
        <v>22361.774193548386</v>
      </c>
      <c r="N224" s="54">
        <f t="shared" si="22"/>
        <v>0</v>
      </c>
    </row>
    <row r="225" spans="2:14" s="188" customFormat="1" x14ac:dyDescent="0.25">
      <c r="B225" s="11">
        <v>43245</v>
      </c>
      <c r="C225" s="5" t="s">
        <v>968</v>
      </c>
      <c r="D225" s="136"/>
      <c r="E225" s="93"/>
      <c r="F225" s="133"/>
      <c r="G225" s="80">
        <v>33820</v>
      </c>
      <c r="H225" s="80"/>
      <c r="I225" s="80"/>
      <c r="J225" s="80"/>
      <c r="K225" s="60">
        <f t="shared" si="8"/>
        <v>94757.250000000466</v>
      </c>
      <c r="L225" s="60">
        <v>24.8</v>
      </c>
      <c r="M225" s="54">
        <f t="shared" si="21"/>
        <v>1363.7096774193549</v>
      </c>
      <c r="N225" s="54">
        <f t="shared" si="22"/>
        <v>0</v>
      </c>
    </row>
    <row r="226" spans="2:14" s="188" customFormat="1" x14ac:dyDescent="0.25">
      <c r="B226" s="11">
        <v>43245</v>
      </c>
      <c r="C226" s="5" t="s">
        <v>969</v>
      </c>
      <c r="D226" s="136"/>
      <c r="E226" s="93"/>
      <c r="F226" s="133"/>
      <c r="G226" s="80">
        <v>61452.78</v>
      </c>
      <c r="H226" s="80"/>
      <c r="I226" s="80"/>
      <c r="J226" s="80"/>
      <c r="K226" s="60">
        <f t="shared" si="8"/>
        <v>33304.470000000467</v>
      </c>
      <c r="L226" s="60">
        <v>24.8</v>
      </c>
      <c r="M226" s="54">
        <f t="shared" si="21"/>
        <v>2477.9346774193546</v>
      </c>
      <c r="N226" s="54">
        <f t="shared" si="22"/>
        <v>0</v>
      </c>
    </row>
    <row r="227" spans="2:14" s="188" customFormat="1" x14ac:dyDescent="0.25">
      <c r="B227" s="11">
        <v>43251</v>
      </c>
      <c r="C227" s="173" t="s">
        <v>252</v>
      </c>
      <c r="D227" s="136">
        <f>14117+32900</f>
        <v>47017</v>
      </c>
      <c r="E227" s="93">
        <v>25.17</v>
      </c>
      <c r="F227" s="133">
        <f>+D227*E227</f>
        <v>1183417.8900000001</v>
      </c>
      <c r="G227" s="80"/>
      <c r="H227" s="80"/>
      <c r="I227" s="80"/>
      <c r="J227" s="80"/>
      <c r="K227" s="60">
        <f t="shared" si="8"/>
        <v>1216722.3600000006</v>
      </c>
      <c r="L227" s="60">
        <v>25.17</v>
      </c>
      <c r="M227" s="54">
        <f t="shared" ref="M227:M229" si="23">(G227+H227+I227)/L227</f>
        <v>0</v>
      </c>
      <c r="N227" s="54">
        <f t="shared" ref="N227:N229" si="24">+J227/L227</f>
        <v>0</v>
      </c>
    </row>
    <row r="228" spans="2:14" s="188" customFormat="1" x14ac:dyDescent="0.25">
      <c r="B228" s="11">
        <v>43253</v>
      </c>
      <c r="C228" s="5" t="s">
        <v>996</v>
      </c>
      <c r="D228" s="136"/>
      <c r="E228" s="93"/>
      <c r="F228" s="133"/>
      <c r="G228" s="80"/>
      <c r="H228" s="80">
        <v>252000</v>
      </c>
      <c r="I228" s="80"/>
      <c r="J228" s="80"/>
      <c r="K228" s="60">
        <f t="shared" si="8"/>
        <v>964722.36000000057</v>
      </c>
      <c r="L228" s="60">
        <v>25.2</v>
      </c>
      <c r="M228" s="54">
        <f t="shared" si="23"/>
        <v>10000</v>
      </c>
      <c r="N228" s="54">
        <f t="shared" si="24"/>
        <v>0</v>
      </c>
    </row>
    <row r="229" spans="2:14" s="188" customFormat="1" x14ac:dyDescent="0.25">
      <c r="B229" s="11">
        <v>43253</v>
      </c>
      <c r="C229" s="5" t="s">
        <v>995</v>
      </c>
      <c r="D229" s="136"/>
      <c r="E229" s="93"/>
      <c r="F229" s="133"/>
      <c r="G229" s="80">
        <v>134000</v>
      </c>
      <c r="H229" s="80"/>
      <c r="I229" s="80"/>
      <c r="J229" s="80"/>
      <c r="K229" s="60">
        <f t="shared" si="8"/>
        <v>830722.36000000057</v>
      </c>
      <c r="L229" s="60">
        <v>25.2</v>
      </c>
      <c r="M229" s="54">
        <f t="shared" si="23"/>
        <v>5317.460317460318</v>
      </c>
      <c r="N229" s="54">
        <f t="shared" si="24"/>
        <v>0</v>
      </c>
    </row>
    <row r="230" spans="2:14" s="188" customFormat="1" x14ac:dyDescent="0.25">
      <c r="B230" s="11">
        <v>43258</v>
      </c>
      <c r="C230" s="173" t="s">
        <v>252</v>
      </c>
      <c r="D230" s="136">
        <v>33500</v>
      </c>
      <c r="E230" s="93">
        <v>25.43</v>
      </c>
      <c r="F230" s="133">
        <f>+D230*E230</f>
        <v>851905</v>
      </c>
      <c r="G230" s="80"/>
      <c r="H230" s="80"/>
      <c r="I230" s="80"/>
      <c r="J230" s="80"/>
      <c r="K230" s="60">
        <f t="shared" si="8"/>
        <v>1682627.3600000006</v>
      </c>
      <c r="L230" s="60">
        <v>25</v>
      </c>
      <c r="M230" s="54">
        <f t="shared" ref="M230:M231" si="25">(G230+H230+I230)/L230</f>
        <v>0</v>
      </c>
      <c r="N230" s="54">
        <f t="shared" ref="N230:N231" si="26">+J230/L230</f>
        <v>0</v>
      </c>
    </row>
    <row r="231" spans="2:14" s="188" customFormat="1" x14ac:dyDescent="0.25">
      <c r="B231" s="11">
        <v>43259</v>
      </c>
      <c r="C231" s="5" t="s">
        <v>1004</v>
      </c>
      <c r="D231" s="136"/>
      <c r="E231" s="93"/>
      <c r="F231" s="133"/>
      <c r="G231" s="80">
        <v>34000</v>
      </c>
      <c r="H231" s="80"/>
      <c r="I231" s="80"/>
      <c r="J231" s="80"/>
      <c r="K231" s="60">
        <f t="shared" si="8"/>
        <v>1648627.3600000006</v>
      </c>
      <c r="L231" s="60">
        <v>25</v>
      </c>
      <c r="M231" s="54">
        <f t="shared" si="25"/>
        <v>1360</v>
      </c>
      <c r="N231" s="54">
        <f t="shared" si="26"/>
        <v>0</v>
      </c>
    </row>
    <row r="232" spans="2:14" s="188" customFormat="1" x14ac:dyDescent="0.25">
      <c r="B232" s="11">
        <v>43259</v>
      </c>
      <c r="C232" s="5" t="s">
        <v>1011</v>
      </c>
      <c r="D232" s="136"/>
      <c r="E232" s="93"/>
      <c r="F232" s="133"/>
      <c r="G232" s="80">
        <v>72000</v>
      </c>
      <c r="H232" s="80"/>
      <c r="I232" s="80"/>
      <c r="J232" s="80"/>
      <c r="K232" s="60">
        <f t="shared" si="8"/>
        <v>1576627.3600000006</v>
      </c>
      <c r="L232" s="60">
        <v>25</v>
      </c>
      <c r="M232" s="54">
        <f t="shared" ref="M232:M234" si="27">(G232+H232+I232)/L232</f>
        <v>2880</v>
      </c>
      <c r="N232" s="54">
        <f t="shared" ref="N232:N234" si="28">+J232/L232</f>
        <v>0</v>
      </c>
    </row>
    <row r="233" spans="2:14" s="188" customFormat="1" x14ac:dyDescent="0.25">
      <c r="B233" s="11">
        <v>43259</v>
      </c>
      <c r="C233" s="5" t="s">
        <v>1012</v>
      </c>
      <c r="D233" s="136"/>
      <c r="E233" s="93"/>
      <c r="F233" s="133"/>
      <c r="G233" s="80"/>
      <c r="H233" s="80">
        <v>250000</v>
      </c>
      <c r="I233" s="80"/>
      <c r="J233" s="80"/>
      <c r="K233" s="60">
        <f t="shared" si="8"/>
        <v>1326627.3600000006</v>
      </c>
      <c r="L233" s="60">
        <v>25</v>
      </c>
      <c r="M233" s="54">
        <f t="shared" si="27"/>
        <v>10000</v>
      </c>
      <c r="N233" s="54">
        <f t="shared" si="28"/>
        <v>0</v>
      </c>
    </row>
    <row r="234" spans="2:14" s="188" customFormat="1" x14ac:dyDescent="0.25">
      <c r="B234" s="11">
        <v>43259</v>
      </c>
      <c r="C234" s="5" t="s">
        <v>825</v>
      </c>
      <c r="D234" s="136"/>
      <c r="E234" s="93"/>
      <c r="F234" s="133"/>
      <c r="G234" s="80">
        <v>32000</v>
      </c>
      <c r="H234" s="80"/>
      <c r="I234" s="80"/>
      <c r="J234" s="80"/>
      <c r="K234" s="60">
        <f t="shared" si="8"/>
        <v>1294627.3600000006</v>
      </c>
      <c r="L234" s="60">
        <v>25</v>
      </c>
      <c r="M234" s="54">
        <f t="shared" si="27"/>
        <v>1280</v>
      </c>
      <c r="N234" s="54">
        <f t="shared" si="28"/>
        <v>0</v>
      </c>
    </row>
    <row r="235" spans="2:14" s="188" customFormat="1" x14ac:dyDescent="0.25">
      <c r="B235" s="11">
        <v>43265</v>
      </c>
      <c r="C235" s="173" t="s">
        <v>252</v>
      </c>
      <c r="D235" s="136">
        <v>72000</v>
      </c>
      <c r="E235" s="93">
        <v>27.2</v>
      </c>
      <c r="F235" s="133">
        <f>+D235*E235</f>
        <v>1958400</v>
      </c>
      <c r="G235" s="80"/>
      <c r="H235" s="80"/>
      <c r="I235" s="80"/>
      <c r="J235" s="80"/>
      <c r="K235" s="60">
        <f t="shared" si="8"/>
        <v>3253027.3600000003</v>
      </c>
      <c r="L235" s="60">
        <v>27.2</v>
      </c>
      <c r="M235" s="54">
        <f t="shared" ref="M235:M242" si="29">(G235+H235+I235)/L235</f>
        <v>0</v>
      </c>
      <c r="N235" s="54">
        <f t="shared" ref="N235:N242" si="30">+J235/L235</f>
        <v>0</v>
      </c>
    </row>
    <row r="236" spans="2:14" s="188" customFormat="1" x14ac:dyDescent="0.25">
      <c r="B236" s="11">
        <v>43267</v>
      </c>
      <c r="C236" s="5" t="s">
        <v>1030</v>
      </c>
      <c r="D236" s="136"/>
      <c r="E236" s="93"/>
      <c r="F236" s="133"/>
      <c r="G236" s="80"/>
      <c r="H236" s="80"/>
      <c r="I236" s="80">
        <v>1200</v>
      </c>
      <c r="J236" s="80"/>
      <c r="K236" s="60">
        <f t="shared" si="8"/>
        <v>3251827.3600000003</v>
      </c>
      <c r="L236" s="60">
        <v>27.5</v>
      </c>
      <c r="M236" s="54">
        <f t="shared" si="29"/>
        <v>43.636363636363633</v>
      </c>
      <c r="N236" s="54">
        <f t="shared" si="30"/>
        <v>0</v>
      </c>
    </row>
    <row r="237" spans="2:14" s="188" customFormat="1" x14ac:dyDescent="0.25">
      <c r="B237" s="11">
        <v>43267</v>
      </c>
      <c r="C237" s="294" t="s">
        <v>1034</v>
      </c>
      <c r="D237" s="136"/>
      <c r="E237" s="93"/>
      <c r="F237" s="133"/>
      <c r="G237" s="80"/>
      <c r="H237" s="80">
        <v>550000</v>
      </c>
      <c r="I237" s="80"/>
      <c r="J237" s="80"/>
      <c r="K237" s="60">
        <f t="shared" si="8"/>
        <v>2701827.3600000003</v>
      </c>
      <c r="L237" s="60">
        <v>27.5</v>
      </c>
      <c r="M237" s="54">
        <f t="shared" si="29"/>
        <v>20000</v>
      </c>
      <c r="N237" s="54">
        <f t="shared" si="30"/>
        <v>0</v>
      </c>
    </row>
    <row r="238" spans="2:14" s="188" customFormat="1" x14ac:dyDescent="0.25">
      <c r="B238" s="11">
        <v>43267</v>
      </c>
      <c r="C238" s="5" t="s">
        <v>1031</v>
      </c>
      <c r="D238" s="136"/>
      <c r="E238" s="93"/>
      <c r="F238" s="133"/>
      <c r="G238" s="80">
        <v>15870</v>
      </c>
      <c r="H238" s="80"/>
      <c r="I238" s="80"/>
      <c r="J238" s="80"/>
      <c r="K238" s="60">
        <f t="shared" si="8"/>
        <v>2685957.3600000003</v>
      </c>
      <c r="L238" s="60">
        <v>27.5</v>
      </c>
      <c r="M238" s="54">
        <f t="shared" si="29"/>
        <v>577.09090909090912</v>
      </c>
      <c r="N238" s="54">
        <f t="shared" si="30"/>
        <v>0</v>
      </c>
    </row>
    <row r="239" spans="2:14" s="188" customFormat="1" x14ac:dyDescent="0.25">
      <c r="B239" s="11">
        <v>43267</v>
      </c>
      <c r="C239" s="5" t="s">
        <v>1032</v>
      </c>
      <c r="D239" s="136"/>
      <c r="E239" s="93"/>
      <c r="F239" s="133"/>
      <c r="G239" s="80">
        <v>191500</v>
      </c>
      <c r="H239" s="80"/>
      <c r="I239" s="80"/>
      <c r="J239" s="80"/>
      <c r="K239" s="60">
        <f t="shared" si="8"/>
        <v>2494457.3600000003</v>
      </c>
      <c r="L239" s="60">
        <v>27.5</v>
      </c>
      <c r="M239" s="54">
        <f t="shared" si="29"/>
        <v>6963.636363636364</v>
      </c>
      <c r="N239" s="54">
        <f t="shared" si="30"/>
        <v>0</v>
      </c>
    </row>
    <row r="240" spans="2:14" s="188" customFormat="1" x14ac:dyDescent="0.25">
      <c r="B240" s="11">
        <v>43267</v>
      </c>
      <c r="C240" s="5" t="s">
        <v>900</v>
      </c>
      <c r="D240" s="136"/>
      <c r="E240" s="93"/>
      <c r="F240" s="133"/>
      <c r="G240" s="80">
        <v>15000</v>
      </c>
      <c r="H240" s="80"/>
      <c r="I240" s="80"/>
      <c r="J240" s="80"/>
      <c r="K240" s="60">
        <f t="shared" si="8"/>
        <v>2479457.3600000003</v>
      </c>
      <c r="L240" s="60">
        <v>27.5</v>
      </c>
      <c r="M240" s="54">
        <f t="shared" si="29"/>
        <v>545.4545454545455</v>
      </c>
      <c r="N240" s="54">
        <f t="shared" si="30"/>
        <v>0</v>
      </c>
    </row>
    <row r="241" spans="2:14" s="188" customFormat="1" x14ac:dyDescent="0.25">
      <c r="B241" s="11">
        <v>43267</v>
      </c>
      <c r="C241" s="5" t="s">
        <v>1033</v>
      </c>
      <c r="D241" s="136"/>
      <c r="E241" s="93"/>
      <c r="F241" s="133"/>
      <c r="G241" s="80">
        <v>17500</v>
      </c>
      <c r="H241" s="80"/>
      <c r="I241" s="80"/>
      <c r="J241" s="80"/>
      <c r="K241" s="60">
        <f t="shared" si="8"/>
        <v>2461957.3600000003</v>
      </c>
      <c r="L241" s="60">
        <v>27.5</v>
      </c>
      <c r="M241" s="54">
        <f t="shared" si="29"/>
        <v>636.36363636363637</v>
      </c>
      <c r="N241" s="54">
        <f t="shared" si="30"/>
        <v>0</v>
      </c>
    </row>
    <row r="242" spans="2:14" s="188" customFormat="1" x14ac:dyDescent="0.25">
      <c r="B242" s="11">
        <v>43267</v>
      </c>
      <c r="C242" s="5" t="s">
        <v>1039</v>
      </c>
      <c r="D242" s="136"/>
      <c r="E242" s="93"/>
      <c r="F242" s="133"/>
      <c r="G242" s="80"/>
      <c r="H242" s="80"/>
      <c r="I242" s="80">
        <v>1100</v>
      </c>
      <c r="J242" s="80"/>
      <c r="K242" s="60">
        <f t="shared" si="8"/>
        <v>2460857.3600000003</v>
      </c>
      <c r="L242" s="60">
        <v>27.5</v>
      </c>
      <c r="M242" s="54">
        <f t="shared" si="29"/>
        <v>40</v>
      </c>
      <c r="N242" s="54">
        <f t="shared" si="30"/>
        <v>0</v>
      </c>
    </row>
    <row r="243" spans="2:14" s="188" customFormat="1" x14ac:dyDescent="0.25">
      <c r="B243" s="11">
        <v>43273</v>
      </c>
      <c r="C243" s="5" t="s">
        <v>316</v>
      </c>
      <c r="D243" s="136"/>
      <c r="E243" s="93"/>
      <c r="F243" s="133"/>
      <c r="G243" s="80">
        <v>55970</v>
      </c>
      <c r="H243" s="80"/>
      <c r="I243" s="80"/>
      <c r="J243" s="80"/>
      <c r="K243" s="60">
        <f t="shared" si="8"/>
        <v>2404887.3600000003</v>
      </c>
      <c r="L243" s="60">
        <v>27.1</v>
      </c>
      <c r="M243" s="54">
        <f t="shared" ref="M243" si="31">(G243+H243+I243)/L243</f>
        <v>2065.3136531365312</v>
      </c>
      <c r="N243" s="54">
        <f t="shared" ref="N243" si="32">+J243/L243</f>
        <v>0</v>
      </c>
    </row>
    <row r="244" spans="2:14" s="188" customFormat="1" x14ac:dyDescent="0.25">
      <c r="B244" s="11">
        <v>43273</v>
      </c>
      <c r="C244" s="5" t="s">
        <v>1054</v>
      </c>
      <c r="D244" s="136"/>
      <c r="E244" s="93"/>
      <c r="F244" s="133"/>
      <c r="G244" s="80"/>
      <c r="H244" s="80">
        <v>55000</v>
      </c>
      <c r="I244" s="80"/>
      <c r="J244" s="80"/>
      <c r="K244" s="60">
        <f t="shared" si="8"/>
        <v>2349887.3600000003</v>
      </c>
      <c r="L244" s="60">
        <v>27.1</v>
      </c>
      <c r="M244" s="54">
        <f t="shared" ref="M244:M246" si="33">(G244+H244+I244)/L244</f>
        <v>2029.520295202952</v>
      </c>
      <c r="N244" s="54">
        <f t="shared" ref="N244:N246" si="34">+J244/L244</f>
        <v>0</v>
      </c>
    </row>
    <row r="245" spans="2:14" s="188" customFormat="1" x14ac:dyDescent="0.25">
      <c r="B245" s="11">
        <v>43273</v>
      </c>
      <c r="C245" s="5" t="s">
        <v>1055</v>
      </c>
      <c r="D245" s="136"/>
      <c r="E245" s="93"/>
      <c r="F245" s="133"/>
      <c r="G245" s="80">
        <v>41000</v>
      </c>
      <c r="H245" s="80"/>
      <c r="I245" s="80"/>
      <c r="J245" s="80"/>
      <c r="K245" s="60">
        <f t="shared" si="8"/>
        <v>2308887.3600000003</v>
      </c>
      <c r="L245" s="60">
        <v>27.1</v>
      </c>
      <c r="M245" s="54">
        <f t="shared" si="33"/>
        <v>1512.9151291512915</v>
      </c>
      <c r="N245" s="54">
        <f t="shared" si="34"/>
        <v>0</v>
      </c>
    </row>
    <row r="246" spans="2:14" s="188" customFormat="1" x14ac:dyDescent="0.25">
      <c r="B246" s="11">
        <v>43273</v>
      </c>
      <c r="C246" s="5" t="s">
        <v>1030</v>
      </c>
      <c r="D246" s="136"/>
      <c r="E246" s="93"/>
      <c r="F246" s="133"/>
      <c r="G246" s="80"/>
      <c r="H246" s="80"/>
      <c r="I246" s="80">
        <v>1900</v>
      </c>
      <c r="J246" s="80"/>
      <c r="K246" s="60">
        <f t="shared" si="8"/>
        <v>2306987.3600000003</v>
      </c>
      <c r="L246" s="60">
        <v>27.1</v>
      </c>
      <c r="M246" s="54">
        <f t="shared" si="33"/>
        <v>70.110701107011067</v>
      </c>
      <c r="N246" s="54">
        <f t="shared" si="34"/>
        <v>0</v>
      </c>
    </row>
    <row r="247" spans="2:14" s="188" customFormat="1" x14ac:dyDescent="0.25">
      <c r="B247" s="11">
        <v>43280</v>
      </c>
      <c r="C247" s="5" t="s">
        <v>1073</v>
      </c>
      <c r="D247" s="136"/>
      <c r="E247" s="93"/>
      <c r="F247" s="133"/>
      <c r="G247" s="80"/>
      <c r="H247" s="80">
        <v>274000</v>
      </c>
      <c r="I247" s="80"/>
      <c r="J247" s="80"/>
      <c r="K247" s="60">
        <f t="shared" si="8"/>
        <v>2032987.3600000003</v>
      </c>
      <c r="L247" s="60">
        <v>27.4</v>
      </c>
      <c r="M247" s="54">
        <f t="shared" ref="M247" si="35">(G247+H247+I247)/L247</f>
        <v>10000</v>
      </c>
      <c r="N247" s="54">
        <f t="shared" ref="N247" si="36">+J247/L247</f>
        <v>0</v>
      </c>
    </row>
    <row r="248" spans="2:14" s="188" customFormat="1" x14ac:dyDescent="0.25">
      <c r="B248" s="11">
        <v>43288</v>
      </c>
      <c r="C248" s="5" t="s">
        <v>1088</v>
      </c>
      <c r="D248" s="136"/>
      <c r="E248" s="93"/>
      <c r="F248" s="133"/>
      <c r="G248" s="80">
        <v>83060</v>
      </c>
      <c r="H248" s="80"/>
      <c r="I248" s="80"/>
      <c r="J248" s="80"/>
      <c r="K248" s="60">
        <f t="shared" si="8"/>
        <v>1949927.3600000003</v>
      </c>
      <c r="L248" s="60">
        <v>27.9</v>
      </c>
      <c r="M248" s="54">
        <f t="shared" ref="M248" si="37">(G248+H248+I248)/L248</f>
        <v>2977.0609318996417</v>
      </c>
      <c r="N248" s="54">
        <f t="shared" ref="N248" si="38">+J248/L248</f>
        <v>0</v>
      </c>
    </row>
    <row r="249" spans="2:14" s="188" customFormat="1" x14ac:dyDescent="0.25">
      <c r="B249" s="11">
        <v>43288</v>
      </c>
      <c r="C249" s="5" t="s">
        <v>55</v>
      </c>
      <c r="D249" s="136"/>
      <c r="E249" s="93"/>
      <c r="F249" s="133"/>
      <c r="G249" s="80">
        <v>11400</v>
      </c>
      <c r="H249" s="80"/>
      <c r="I249" s="80"/>
      <c r="J249" s="80"/>
      <c r="K249" s="60">
        <f t="shared" si="8"/>
        <v>1938527.3600000003</v>
      </c>
      <c r="L249" s="60">
        <v>27.9</v>
      </c>
      <c r="M249" s="54">
        <f t="shared" ref="M249:M253" si="39">(G249+H249+I249)/L249</f>
        <v>408.60215053763443</v>
      </c>
      <c r="N249" s="54">
        <f t="shared" ref="N249:N253" si="40">+J249/L249</f>
        <v>0</v>
      </c>
    </row>
    <row r="250" spans="2:14" s="188" customFormat="1" x14ac:dyDescent="0.25">
      <c r="B250" s="11">
        <v>43288</v>
      </c>
      <c r="C250" s="5" t="s">
        <v>1089</v>
      </c>
      <c r="D250" s="136"/>
      <c r="E250" s="93"/>
      <c r="F250" s="133"/>
      <c r="G250" s="80">
        <v>183400</v>
      </c>
      <c r="H250" s="80"/>
      <c r="I250" s="80"/>
      <c r="J250" s="80"/>
      <c r="K250" s="60">
        <f t="shared" si="8"/>
        <v>1755127.3600000003</v>
      </c>
      <c r="L250" s="60">
        <v>27.9</v>
      </c>
      <c r="M250" s="54">
        <f t="shared" si="39"/>
        <v>6573.4767025089614</v>
      </c>
      <c r="N250" s="54">
        <f t="shared" si="40"/>
        <v>0</v>
      </c>
    </row>
    <row r="251" spans="2:14" s="188" customFormat="1" x14ac:dyDescent="0.25">
      <c r="B251" s="11">
        <v>43288</v>
      </c>
      <c r="C251" s="5" t="s">
        <v>1090</v>
      </c>
      <c r="D251" s="136"/>
      <c r="E251" s="93"/>
      <c r="F251" s="133"/>
      <c r="G251" s="80"/>
      <c r="H251" s="80">
        <v>282000</v>
      </c>
      <c r="I251" s="80"/>
      <c r="J251" s="80"/>
      <c r="K251" s="60">
        <f t="shared" si="8"/>
        <v>1473127.3600000003</v>
      </c>
      <c r="L251" s="60">
        <v>27.9</v>
      </c>
      <c r="M251" s="54">
        <f t="shared" si="39"/>
        <v>10107.526881720431</v>
      </c>
      <c r="N251" s="54">
        <f t="shared" si="40"/>
        <v>0</v>
      </c>
    </row>
    <row r="252" spans="2:14" s="188" customFormat="1" x14ac:dyDescent="0.25">
      <c r="B252" s="11">
        <v>43288</v>
      </c>
      <c r="C252" s="5" t="s">
        <v>1091</v>
      </c>
      <c r="D252" s="136"/>
      <c r="E252" s="93"/>
      <c r="F252" s="133"/>
      <c r="G252" s="80">
        <v>49800</v>
      </c>
      <c r="H252" s="80"/>
      <c r="I252" s="80"/>
      <c r="J252" s="80"/>
      <c r="K252" s="60">
        <f t="shared" si="8"/>
        <v>1423327.3600000003</v>
      </c>
      <c r="L252" s="60">
        <v>27.9</v>
      </c>
      <c r="M252" s="54">
        <f t="shared" si="39"/>
        <v>1784.9462365591398</v>
      </c>
      <c r="N252" s="54">
        <f t="shared" si="40"/>
        <v>0</v>
      </c>
    </row>
    <row r="253" spans="2:14" s="188" customFormat="1" x14ac:dyDescent="0.25">
      <c r="B253" s="11">
        <v>43295</v>
      </c>
      <c r="C253" s="5" t="s">
        <v>1004</v>
      </c>
      <c r="D253" s="136"/>
      <c r="E253" s="93"/>
      <c r="F253" s="133"/>
      <c r="G253" s="80">
        <v>97800</v>
      </c>
      <c r="H253" s="80"/>
      <c r="I253" s="80"/>
      <c r="J253" s="80"/>
      <c r="K253" s="60">
        <f t="shared" si="8"/>
        <v>1325527.3600000003</v>
      </c>
      <c r="L253" s="60">
        <v>28.5</v>
      </c>
      <c r="M253" s="54">
        <f t="shared" si="39"/>
        <v>3431.5789473684213</v>
      </c>
      <c r="N253" s="54">
        <f t="shared" si="40"/>
        <v>0</v>
      </c>
    </row>
    <row r="254" spans="2:14" s="188" customFormat="1" x14ac:dyDescent="0.25">
      <c r="B254" s="11">
        <v>43295</v>
      </c>
      <c r="C254" s="5" t="s">
        <v>1004</v>
      </c>
      <c r="D254" s="136"/>
      <c r="E254" s="93"/>
      <c r="F254" s="133"/>
      <c r="G254" s="80">
        <v>1500</v>
      </c>
      <c r="H254" s="80"/>
      <c r="I254" s="80"/>
      <c r="J254" s="80"/>
      <c r="K254" s="60">
        <f t="shared" si="8"/>
        <v>1324027.3600000003</v>
      </c>
      <c r="L254" s="60">
        <v>28.5</v>
      </c>
      <c r="M254" s="54">
        <f t="shared" ref="M254:M255" si="41">(G254+H254+I254)/L254</f>
        <v>52.631578947368418</v>
      </c>
      <c r="N254" s="54">
        <f t="shared" ref="N254:N255" si="42">+J254/L254</f>
        <v>0</v>
      </c>
    </row>
    <row r="255" spans="2:14" s="188" customFormat="1" x14ac:dyDescent="0.25">
      <c r="B255" s="11">
        <v>43302</v>
      </c>
      <c r="C255" s="5" t="s">
        <v>1135</v>
      </c>
      <c r="D255" s="136"/>
      <c r="E255" s="93"/>
      <c r="F255" s="133"/>
      <c r="G255" s="80"/>
      <c r="H255" s="80"/>
      <c r="I255" s="80">
        <v>1260</v>
      </c>
      <c r="J255" s="80"/>
      <c r="K255" s="60">
        <f t="shared" si="8"/>
        <v>1322767.3600000003</v>
      </c>
      <c r="L255" s="60">
        <v>28.1</v>
      </c>
      <c r="M255" s="54">
        <f t="shared" si="41"/>
        <v>44.839857651245552</v>
      </c>
      <c r="N255" s="54">
        <f t="shared" si="42"/>
        <v>0</v>
      </c>
    </row>
    <row r="256" spans="2:14" s="188" customFormat="1" x14ac:dyDescent="0.25">
      <c r="B256" s="11">
        <v>43302</v>
      </c>
      <c r="C256" s="5" t="s">
        <v>1136</v>
      </c>
      <c r="D256" s="136"/>
      <c r="E256" s="93"/>
      <c r="F256" s="133"/>
      <c r="G256" s="80">
        <v>90000</v>
      </c>
      <c r="H256" s="80"/>
      <c r="I256" s="80"/>
      <c r="J256" s="80"/>
      <c r="K256" s="60">
        <f t="shared" si="8"/>
        <v>1232767.3600000003</v>
      </c>
      <c r="L256" s="60">
        <v>28.1</v>
      </c>
      <c r="M256" s="54">
        <f t="shared" ref="M256:M258" si="43">(G256+H256+I256)/L256</f>
        <v>3202.8469750889676</v>
      </c>
      <c r="N256" s="54">
        <f t="shared" ref="N256:N258" si="44">+J256/L256</f>
        <v>0</v>
      </c>
    </row>
    <row r="257" spans="2:14" s="188" customFormat="1" x14ac:dyDescent="0.25">
      <c r="B257" s="11">
        <v>43302</v>
      </c>
      <c r="C257" s="5" t="s">
        <v>721</v>
      </c>
      <c r="D257" s="136"/>
      <c r="E257" s="93"/>
      <c r="F257" s="133"/>
      <c r="G257" s="80">
        <v>1283</v>
      </c>
      <c r="H257" s="80"/>
      <c r="I257" s="80"/>
      <c r="J257" s="80"/>
      <c r="K257" s="60">
        <f t="shared" si="8"/>
        <v>1231484.3600000003</v>
      </c>
      <c r="L257" s="60">
        <v>28.1</v>
      </c>
      <c r="M257" s="54">
        <f t="shared" si="43"/>
        <v>45.658362989323841</v>
      </c>
      <c r="N257" s="54">
        <f t="shared" si="44"/>
        <v>0</v>
      </c>
    </row>
    <row r="258" spans="2:14" s="188" customFormat="1" x14ac:dyDescent="0.25">
      <c r="B258" s="11">
        <v>43302</v>
      </c>
      <c r="C258" s="5" t="s">
        <v>869</v>
      </c>
      <c r="D258" s="136"/>
      <c r="E258" s="93"/>
      <c r="F258" s="133"/>
      <c r="G258" s="80"/>
      <c r="H258" s="80">
        <v>281000</v>
      </c>
      <c r="I258" s="80"/>
      <c r="J258" s="80"/>
      <c r="K258" s="60">
        <f t="shared" si="8"/>
        <v>950484.36000000034</v>
      </c>
      <c r="L258" s="60">
        <v>28.1</v>
      </c>
      <c r="M258" s="54">
        <f t="shared" si="43"/>
        <v>10000</v>
      </c>
      <c r="N258" s="54">
        <f t="shared" si="44"/>
        <v>0</v>
      </c>
    </row>
    <row r="259" spans="2:14" s="188" customFormat="1" x14ac:dyDescent="0.25">
      <c r="B259" s="11">
        <v>43308</v>
      </c>
      <c r="C259" s="173" t="s">
        <v>252</v>
      </c>
      <c r="D259" s="136">
        <v>33000</v>
      </c>
      <c r="E259" s="93">
        <v>27.7</v>
      </c>
      <c r="F259" s="133">
        <f>+D259*E259</f>
        <v>914100</v>
      </c>
      <c r="G259" s="80"/>
      <c r="H259" s="80"/>
      <c r="I259" s="80"/>
      <c r="J259" s="80"/>
      <c r="K259" s="60">
        <f t="shared" si="8"/>
        <v>1864584.3600000003</v>
      </c>
      <c r="L259" s="60"/>
      <c r="M259" s="54"/>
      <c r="N259" s="54"/>
    </row>
    <row r="260" spans="2:14" s="188" customFormat="1" x14ac:dyDescent="0.25">
      <c r="B260" s="11">
        <v>43309</v>
      </c>
      <c r="C260" s="5" t="s">
        <v>246</v>
      </c>
      <c r="D260" s="136"/>
      <c r="E260" s="93"/>
      <c r="F260" s="133"/>
      <c r="G260" s="80">
        <v>100162</v>
      </c>
      <c r="H260" s="80"/>
      <c r="I260" s="80"/>
      <c r="J260" s="80"/>
      <c r="K260" s="60">
        <f t="shared" si="8"/>
        <v>1764422.3600000003</v>
      </c>
      <c r="L260" s="60">
        <v>28.2</v>
      </c>
      <c r="M260" s="54">
        <f t="shared" ref="M260:M266" si="45">(G260+H260+I260)/L260</f>
        <v>3551.8439716312059</v>
      </c>
      <c r="N260" s="54">
        <f t="shared" ref="N260:N266" si="46">+J260/L260</f>
        <v>0</v>
      </c>
    </row>
    <row r="261" spans="2:14" s="188" customFormat="1" x14ac:dyDescent="0.25">
      <c r="B261" s="11">
        <v>43309</v>
      </c>
      <c r="C261" s="5" t="s">
        <v>1157</v>
      </c>
      <c r="D261" s="136"/>
      <c r="E261" s="93"/>
      <c r="F261" s="133"/>
      <c r="G261" s="80">
        <v>39833</v>
      </c>
      <c r="H261" s="80"/>
      <c r="I261" s="80"/>
      <c r="J261" s="80"/>
      <c r="K261" s="60">
        <f t="shared" si="8"/>
        <v>1724589.3600000003</v>
      </c>
      <c r="L261" s="60">
        <v>28.2</v>
      </c>
      <c r="M261" s="54">
        <f t="shared" si="45"/>
        <v>1412.5177304964539</v>
      </c>
      <c r="N261" s="54">
        <f t="shared" si="46"/>
        <v>0</v>
      </c>
    </row>
    <row r="262" spans="2:14" s="188" customFormat="1" x14ac:dyDescent="0.25">
      <c r="B262" s="11">
        <v>43309</v>
      </c>
      <c r="C262" s="5" t="s">
        <v>1158</v>
      </c>
      <c r="D262" s="136"/>
      <c r="E262" s="93"/>
      <c r="F262" s="133"/>
      <c r="G262" s="80">
        <v>32328</v>
      </c>
      <c r="H262" s="80"/>
      <c r="I262" s="80"/>
      <c r="J262" s="80"/>
      <c r="K262" s="60">
        <f t="shared" si="8"/>
        <v>1692261.3600000003</v>
      </c>
      <c r="L262" s="60">
        <v>28.2</v>
      </c>
      <c r="M262" s="54">
        <f t="shared" si="45"/>
        <v>1146.3829787234042</v>
      </c>
      <c r="N262" s="54">
        <f t="shared" si="46"/>
        <v>0</v>
      </c>
    </row>
    <row r="263" spans="2:14" s="188" customFormat="1" x14ac:dyDescent="0.25">
      <c r="B263" s="11">
        <v>43309</v>
      </c>
      <c r="C263" s="5" t="s">
        <v>869</v>
      </c>
      <c r="D263" s="136"/>
      <c r="E263" s="93"/>
      <c r="F263" s="133"/>
      <c r="G263" s="80"/>
      <c r="H263" s="80">
        <v>280000</v>
      </c>
      <c r="I263" s="80"/>
      <c r="J263" s="80"/>
      <c r="K263" s="60">
        <f t="shared" si="8"/>
        <v>1412261.3600000003</v>
      </c>
      <c r="L263" s="60">
        <v>28</v>
      </c>
      <c r="M263" s="54">
        <f t="shared" si="45"/>
        <v>10000</v>
      </c>
      <c r="N263" s="54">
        <f t="shared" si="46"/>
        <v>0</v>
      </c>
    </row>
    <row r="264" spans="2:14" s="188" customFormat="1" x14ac:dyDescent="0.25">
      <c r="B264" s="11">
        <v>43309</v>
      </c>
      <c r="C264" s="5" t="s">
        <v>1159</v>
      </c>
      <c r="D264" s="136"/>
      <c r="E264" s="93"/>
      <c r="F264" s="133"/>
      <c r="G264" s="80">
        <v>28000</v>
      </c>
      <c r="H264" s="80"/>
      <c r="I264" s="80"/>
      <c r="J264" s="80"/>
      <c r="K264" s="60">
        <f t="shared" si="8"/>
        <v>1384261.3600000003</v>
      </c>
      <c r="L264" s="60">
        <v>28</v>
      </c>
      <c r="M264" s="54">
        <f t="shared" si="45"/>
        <v>1000</v>
      </c>
      <c r="N264" s="54">
        <f t="shared" si="46"/>
        <v>0</v>
      </c>
    </row>
    <row r="265" spans="2:14" s="188" customFormat="1" x14ac:dyDescent="0.25">
      <c r="B265" s="11">
        <v>43309</v>
      </c>
      <c r="C265" s="5" t="s">
        <v>1160</v>
      </c>
      <c r="D265" s="136"/>
      <c r="E265" s="93"/>
      <c r="F265" s="133"/>
      <c r="G265" s="80">
        <v>35000</v>
      </c>
      <c r="H265" s="80"/>
      <c r="I265" s="80"/>
      <c r="J265" s="80"/>
      <c r="K265" s="60">
        <f t="shared" si="8"/>
        <v>1349261.3600000003</v>
      </c>
      <c r="L265" s="60">
        <v>28</v>
      </c>
      <c r="M265" s="54">
        <f t="shared" si="45"/>
        <v>1250</v>
      </c>
      <c r="N265" s="54">
        <f t="shared" si="46"/>
        <v>0</v>
      </c>
    </row>
    <row r="266" spans="2:14" s="188" customFormat="1" x14ac:dyDescent="0.25">
      <c r="B266" s="11">
        <v>43315</v>
      </c>
      <c r="C266" s="5" t="s">
        <v>397</v>
      </c>
      <c r="D266" s="136"/>
      <c r="E266" s="93"/>
      <c r="F266" s="133"/>
      <c r="G266" s="80">
        <v>2256</v>
      </c>
      <c r="H266" s="80"/>
      <c r="I266" s="80"/>
      <c r="J266" s="80"/>
      <c r="K266" s="60">
        <f t="shared" si="8"/>
        <v>1347005.3600000003</v>
      </c>
      <c r="L266" s="60">
        <v>28.35</v>
      </c>
      <c r="M266" s="54">
        <f t="shared" si="45"/>
        <v>79.576719576719569</v>
      </c>
      <c r="N266" s="54">
        <f t="shared" si="46"/>
        <v>0</v>
      </c>
    </row>
    <row r="267" spans="2:14" s="188" customFormat="1" x14ac:dyDescent="0.25">
      <c r="B267" s="11">
        <v>43315</v>
      </c>
      <c r="C267" s="5" t="s">
        <v>1172</v>
      </c>
      <c r="D267" s="136"/>
      <c r="E267" s="93"/>
      <c r="F267" s="133"/>
      <c r="G267" s="80">
        <v>292880</v>
      </c>
      <c r="H267" s="80"/>
      <c r="I267" s="80"/>
      <c r="J267" s="80"/>
      <c r="K267" s="60">
        <f t="shared" si="8"/>
        <v>1054125.3600000003</v>
      </c>
      <c r="L267" s="60">
        <v>28.35</v>
      </c>
      <c r="M267" s="54">
        <f t="shared" ref="M267:M268" si="47">(G267+H267+I267)/L267</f>
        <v>10330.864197530864</v>
      </c>
      <c r="N267" s="54">
        <f t="shared" ref="N267:N268" si="48">+J267/L267</f>
        <v>0</v>
      </c>
    </row>
    <row r="268" spans="2:14" s="188" customFormat="1" x14ac:dyDescent="0.25">
      <c r="B268" s="11">
        <v>43315</v>
      </c>
      <c r="C268" s="5" t="s">
        <v>1173</v>
      </c>
      <c r="D268" s="136"/>
      <c r="E268" s="93"/>
      <c r="F268" s="133"/>
      <c r="G268" s="80"/>
      <c r="H268" s="80">
        <v>336000</v>
      </c>
      <c r="I268" s="80"/>
      <c r="J268" s="80"/>
      <c r="K268" s="60">
        <f t="shared" si="8"/>
        <v>718125.36000000034</v>
      </c>
      <c r="L268" s="60">
        <v>28.35</v>
      </c>
      <c r="M268" s="54">
        <f t="shared" si="47"/>
        <v>11851.85185185185</v>
      </c>
      <c r="N268" s="54">
        <f t="shared" si="48"/>
        <v>0</v>
      </c>
    </row>
    <row r="269" spans="2:14" s="188" customFormat="1" x14ac:dyDescent="0.25">
      <c r="B269" s="11">
        <v>43322</v>
      </c>
      <c r="C269" s="5" t="s">
        <v>1187</v>
      </c>
      <c r="D269" s="136"/>
      <c r="E269" s="93"/>
      <c r="F269" s="133"/>
      <c r="G269" s="80">
        <v>100000</v>
      </c>
      <c r="H269" s="80"/>
      <c r="I269" s="80"/>
      <c r="J269" s="80"/>
      <c r="K269" s="60">
        <f t="shared" si="8"/>
        <v>618125.36000000034</v>
      </c>
      <c r="L269" s="60">
        <v>29</v>
      </c>
      <c r="M269" s="54">
        <f t="shared" ref="M269:M271" si="49">(G269+H269+I269)/L269</f>
        <v>3448.2758620689656</v>
      </c>
      <c r="N269" s="54">
        <f t="shared" ref="N269:N271" si="50">+J269/L269</f>
        <v>0</v>
      </c>
    </row>
    <row r="270" spans="2:14" s="188" customFormat="1" x14ac:dyDescent="0.25">
      <c r="B270" s="11">
        <v>43322</v>
      </c>
      <c r="C270" s="5" t="s">
        <v>1188</v>
      </c>
      <c r="D270" s="136"/>
      <c r="E270" s="93"/>
      <c r="F270" s="133"/>
      <c r="G270" s="80">
        <v>47217</v>
      </c>
      <c r="H270" s="80"/>
      <c r="I270" s="80"/>
      <c r="J270" s="80"/>
      <c r="K270" s="60">
        <f t="shared" si="8"/>
        <v>570908.36000000034</v>
      </c>
      <c r="L270" s="60">
        <v>29</v>
      </c>
      <c r="M270" s="54">
        <f t="shared" si="49"/>
        <v>1628.1724137931035</v>
      </c>
      <c r="N270" s="54">
        <f t="shared" si="50"/>
        <v>0</v>
      </c>
    </row>
    <row r="271" spans="2:14" s="188" customFormat="1" x14ac:dyDescent="0.25">
      <c r="B271" s="11">
        <v>43322</v>
      </c>
      <c r="C271" s="5" t="s">
        <v>1012</v>
      </c>
      <c r="D271" s="136"/>
      <c r="E271" s="93"/>
      <c r="F271" s="133"/>
      <c r="G271" s="80"/>
      <c r="H271" s="80">
        <v>282000</v>
      </c>
      <c r="I271" s="80"/>
      <c r="J271" s="80"/>
      <c r="K271" s="60">
        <f t="shared" si="8"/>
        <v>288908.36000000034</v>
      </c>
      <c r="L271" s="60">
        <v>28.2</v>
      </c>
      <c r="M271" s="54">
        <f t="shared" si="49"/>
        <v>10000</v>
      </c>
      <c r="N271" s="54">
        <f t="shared" si="50"/>
        <v>0</v>
      </c>
    </row>
    <row r="272" spans="2:14" s="188" customFormat="1" x14ac:dyDescent="0.25">
      <c r="B272" s="11">
        <v>43322</v>
      </c>
      <c r="C272" s="173" t="s">
        <v>252</v>
      </c>
      <c r="D272" s="136">
        <v>60000</v>
      </c>
      <c r="E272" s="93">
        <v>28.5</v>
      </c>
      <c r="F272" s="133">
        <f>+D272*E272</f>
        <v>1710000</v>
      </c>
      <c r="G272" s="80"/>
      <c r="H272" s="80"/>
      <c r="I272" s="80"/>
      <c r="J272" s="80"/>
      <c r="K272" s="60">
        <f t="shared" si="8"/>
        <v>1998908.3600000003</v>
      </c>
      <c r="L272" s="60"/>
      <c r="M272" s="54"/>
      <c r="N272" s="54"/>
    </row>
    <row r="273" spans="2:15" s="188" customFormat="1" x14ac:dyDescent="0.25">
      <c r="B273" s="11">
        <v>43330</v>
      </c>
      <c r="C273" s="5" t="s">
        <v>1204</v>
      </c>
      <c r="D273" s="136"/>
      <c r="E273" s="93"/>
      <c r="F273" s="133"/>
      <c r="G273" s="80">
        <v>3103</v>
      </c>
      <c r="H273" s="80"/>
      <c r="I273" s="80"/>
      <c r="J273" s="80"/>
      <c r="K273" s="60">
        <f t="shared" si="8"/>
        <v>1995805.3600000003</v>
      </c>
      <c r="L273" s="60">
        <v>29</v>
      </c>
      <c r="M273" s="54">
        <f t="shared" ref="M273" si="51">(G273+H273+I273)/L273</f>
        <v>107</v>
      </c>
      <c r="N273" s="54">
        <f t="shared" ref="N273" si="52">+J273/L273</f>
        <v>0</v>
      </c>
    </row>
    <row r="274" spans="2:15" s="188" customFormat="1" x14ac:dyDescent="0.25">
      <c r="B274" s="11">
        <v>43330</v>
      </c>
      <c r="C274" s="5" t="s">
        <v>1212</v>
      </c>
      <c r="D274" s="136"/>
      <c r="E274" s="93"/>
      <c r="F274" s="133"/>
      <c r="G274" s="80"/>
      <c r="H274" s="80">
        <v>87000</v>
      </c>
      <c r="I274" s="80"/>
      <c r="J274" s="80"/>
      <c r="K274" s="60">
        <f t="shared" si="8"/>
        <v>1908805.3600000003</v>
      </c>
      <c r="L274" s="60">
        <v>29</v>
      </c>
      <c r="M274" s="54">
        <f t="shared" ref="M274:M281" si="53">(G274+H274+I274)/L274</f>
        <v>3000</v>
      </c>
      <c r="N274" s="54">
        <f t="shared" ref="N274:N281" si="54">+J274/L274</f>
        <v>0</v>
      </c>
    </row>
    <row r="275" spans="2:15" s="188" customFormat="1" x14ac:dyDescent="0.25">
      <c r="B275" s="11">
        <v>43330</v>
      </c>
      <c r="C275" s="5" t="s">
        <v>34</v>
      </c>
      <c r="D275" s="136"/>
      <c r="E275" s="93"/>
      <c r="F275" s="133"/>
      <c r="G275" s="80">
        <v>19600</v>
      </c>
      <c r="H275" s="80"/>
      <c r="I275" s="80"/>
      <c r="J275" s="80"/>
      <c r="K275" s="60">
        <f t="shared" si="8"/>
        <v>1889205.3600000003</v>
      </c>
      <c r="L275" s="60">
        <v>29</v>
      </c>
      <c r="M275" s="54">
        <f t="shared" si="53"/>
        <v>675.86206896551721</v>
      </c>
      <c r="N275" s="54">
        <f t="shared" si="54"/>
        <v>0</v>
      </c>
    </row>
    <row r="276" spans="2:15" s="188" customFormat="1" x14ac:dyDescent="0.25">
      <c r="B276" s="11">
        <v>43330</v>
      </c>
      <c r="C276" s="5" t="s">
        <v>1209</v>
      </c>
      <c r="D276" s="136"/>
      <c r="E276" s="93"/>
      <c r="F276" s="133"/>
      <c r="G276" s="80">
        <v>3995</v>
      </c>
      <c r="H276" s="80"/>
      <c r="I276" s="80"/>
      <c r="J276" s="80"/>
      <c r="K276" s="60">
        <f t="shared" si="8"/>
        <v>1885210.3600000003</v>
      </c>
      <c r="L276" s="60">
        <v>29</v>
      </c>
      <c r="M276" s="54">
        <f t="shared" si="53"/>
        <v>137.75862068965517</v>
      </c>
      <c r="N276" s="54">
        <f t="shared" si="54"/>
        <v>0</v>
      </c>
    </row>
    <row r="277" spans="2:15" s="188" customFormat="1" x14ac:dyDescent="0.25">
      <c r="B277" s="11">
        <v>43330</v>
      </c>
      <c r="C277" s="5" t="s">
        <v>1210</v>
      </c>
      <c r="D277" s="136"/>
      <c r="E277" s="93"/>
      <c r="F277" s="133"/>
      <c r="G277" s="80"/>
      <c r="H277" s="80">
        <v>10000</v>
      </c>
      <c r="I277" s="80"/>
      <c r="J277" s="80"/>
      <c r="K277" s="60">
        <f t="shared" si="8"/>
        <v>1875210.3600000003</v>
      </c>
      <c r="L277" s="60">
        <v>29</v>
      </c>
      <c r="M277" s="54">
        <f t="shared" si="53"/>
        <v>344.82758620689657</v>
      </c>
      <c r="N277" s="54">
        <f t="shared" si="54"/>
        <v>0</v>
      </c>
    </row>
    <row r="278" spans="2:15" s="188" customFormat="1" x14ac:dyDescent="0.25">
      <c r="B278" s="11">
        <v>43330</v>
      </c>
      <c r="C278" s="5" t="s">
        <v>1211</v>
      </c>
      <c r="D278" s="136"/>
      <c r="E278" s="93"/>
      <c r="F278" s="133"/>
      <c r="G278" s="80">
        <v>40000</v>
      </c>
      <c r="H278" s="80"/>
      <c r="I278" s="80"/>
      <c r="J278" s="80"/>
      <c r="K278" s="60">
        <f t="shared" si="8"/>
        <v>1835210.3600000003</v>
      </c>
      <c r="L278" s="60">
        <v>29</v>
      </c>
      <c r="M278" s="54">
        <f t="shared" si="53"/>
        <v>1379.3103448275863</v>
      </c>
      <c r="N278" s="54">
        <f t="shared" si="54"/>
        <v>0</v>
      </c>
    </row>
    <row r="279" spans="2:15" s="188" customFormat="1" x14ac:dyDescent="0.25">
      <c r="B279" s="11">
        <v>43330</v>
      </c>
      <c r="C279" s="5" t="s">
        <v>1030</v>
      </c>
      <c r="D279" s="136"/>
      <c r="E279" s="93"/>
      <c r="F279" s="133"/>
      <c r="G279" s="80"/>
      <c r="H279" s="80"/>
      <c r="I279" s="80">
        <v>1300</v>
      </c>
      <c r="J279" s="80"/>
      <c r="K279" s="60">
        <f t="shared" si="8"/>
        <v>1833910.3600000003</v>
      </c>
      <c r="L279" s="60">
        <v>29</v>
      </c>
      <c r="M279" s="54">
        <f t="shared" si="53"/>
        <v>44.827586206896555</v>
      </c>
      <c r="N279" s="54">
        <f t="shared" si="54"/>
        <v>0</v>
      </c>
    </row>
    <row r="280" spans="2:15" s="188" customFormat="1" x14ac:dyDescent="0.25">
      <c r="B280" s="11">
        <v>43330</v>
      </c>
      <c r="C280" s="5" t="s">
        <v>246</v>
      </c>
      <c r="D280" s="136"/>
      <c r="E280" s="93"/>
      <c r="F280" s="133"/>
      <c r="G280" s="80">
        <v>60000</v>
      </c>
      <c r="H280" s="80"/>
      <c r="I280" s="80"/>
      <c r="J280" s="80"/>
      <c r="K280" s="60">
        <f t="shared" si="8"/>
        <v>1773910.3600000003</v>
      </c>
      <c r="L280" s="60">
        <v>29</v>
      </c>
      <c r="M280" s="54">
        <f t="shared" si="53"/>
        <v>2068.9655172413795</v>
      </c>
      <c r="N280" s="54">
        <f t="shared" si="54"/>
        <v>0</v>
      </c>
    </row>
    <row r="281" spans="2:15" s="188" customFormat="1" x14ac:dyDescent="0.25">
      <c r="B281" s="11">
        <v>43337</v>
      </c>
      <c r="C281" s="5" t="s">
        <v>1226</v>
      </c>
      <c r="D281" s="136"/>
      <c r="E281" s="93"/>
      <c r="F281" s="133"/>
      <c r="G281" s="80"/>
      <c r="H281" s="80">
        <v>580000</v>
      </c>
      <c r="I281" s="80"/>
      <c r="J281" s="80"/>
      <c r="K281" s="60">
        <f t="shared" si="8"/>
        <v>1193910.3600000003</v>
      </c>
      <c r="L281" s="60">
        <v>29</v>
      </c>
      <c r="M281" s="54">
        <f t="shared" si="53"/>
        <v>20000</v>
      </c>
      <c r="N281" s="54">
        <f t="shared" si="54"/>
        <v>0</v>
      </c>
    </row>
    <row r="282" spans="2:15" s="188" customFormat="1" x14ac:dyDescent="0.25">
      <c r="B282" s="11">
        <v>43337</v>
      </c>
      <c r="C282" s="5" t="s">
        <v>1225</v>
      </c>
      <c r="D282" s="136"/>
      <c r="E282" s="93"/>
      <c r="F282" s="133"/>
      <c r="G282" s="80">
        <v>80000</v>
      </c>
      <c r="H282" s="80"/>
      <c r="I282" s="80"/>
      <c r="J282" s="80"/>
      <c r="K282" s="60">
        <f t="shared" si="8"/>
        <v>1113910.3600000003</v>
      </c>
      <c r="L282" s="60">
        <v>30.49</v>
      </c>
      <c r="M282" s="54">
        <f t="shared" ref="M282:M283" si="55">(G282+H282+I282)/L282</f>
        <v>2623.811085601837</v>
      </c>
      <c r="N282" s="54">
        <f t="shared" ref="N282:N283" si="56">+J282/L282</f>
        <v>0</v>
      </c>
    </row>
    <row r="283" spans="2:15" s="188" customFormat="1" x14ac:dyDescent="0.25">
      <c r="B283" s="11">
        <v>43343</v>
      </c>
      <c r="C283" s="5" t="s">
        <v>397</v>
      </c>
      <c r="D283" s="136"/>
      <c r="E283" s="93"/>
      <c r="F283" s="133"/>
      <c r="G283" s="80"/>
      <c r="H283" s="80"/>
      <c r="I283" s="80">
        <v>4330</v>
      </c>
      <c r="J283" s="80"/>
      <c r="K283" s="60">
        <f t="shared" si="8"/>
        <v>1109580.3600000003</v>
      </c>
      <c r="L283" s="60">
        <v>34.5</v>
      </c>
      <c r="M283" s="54">
        <f t="shared" si="55"/>
        <v>125.50724637681159</v>
      </c>
      <c r="N283" s="54">
        <f t="shared" si="56"/>
        <v>0</v>
      </c>
    </row>
    <row r="284" spans="2:15" s="188" customFormat="1" x14ac:dyDescent="0.25">
      <c r="B284" s="11">
        <v>43343</v>
      </c>
      <c r="C284" s="5" t="s">
        <v>1239</v>
      </c>
      <c r="D284" s="136"/>
      <c r="E284" s="93"/>
      <c r="F284" s="133"/>
      <c r="G284" s="80"/>
      <c r="H284" s="80">
        <v>345000</v>
      </c>
      <c r="I284" s="80"/>
      <c r="J284" s="80"/>
      <c r="K284" s="60">
        <f t="shared" si="8"/>
        <v>764580.36000000034</v>
      </c>
      <c r="L284" s="60">
        <v>34.5</v>
      </c>
      <c r="M284" s="54">
        <f t="shared" ref="M284:M286" si="57">(G284+H284+I284)/L284</f>
        <v>10000</v>
      </c>
      <c r="N284" s="54">
        <f t="shared" ref="N284:N286" si="58">+J284/L284</f>
        <v>0</v>
      </c>
    </row>
    <row r="285" spans="2:15" s="188" customFormat="1" x14ac:dyDescent="0.25">
      <c r="B285" s="11">
        <v>43343</v>
      </c>
      <c r="C285" s="5" t="s">
        <v>447</v>
      </c>
      <c r="D285" s="136"/>
      <c r="E285" s="93"/>
      <c r="F285" s="133"/>
      <c r="G285" s="80">
        <v>100000</v>
      </c>
      <c r="H285" s="80"/>
      <c r="I285" s="80"/>
      <c r="J285" s="80"/>
      <c r="K285" s="60">
        <f t="shared" si="8"/>
        <v>664580.36000000034</v>
      </c>
      <c r="L285" s="60">
        <v>34.5</v>
      </c>
      <c r="M285" s="54">
        <f t="shared" si="57"/>
        <v>2898.550724637681</v>
      </c>
      <c r="N285" s="54">
        <f t="shared" si="58"/>
        <v>0</v>
      </c>
    </row>
    <row r="286" spans="2:15" s="188" customFormat="1" x14ac:dyDescent="0.25">
      <c r="B286" s="11">
        <v>43343</v>
      </c>
      <c r="C286" s="5" t="s">
        <v>1238</v>
      </c>
      <c r="D286" s="136"/>
      <c r="E286" s="93"/>
      <c r="F286" s="133"/>
      <c r="G286" s="80">
        <v>64500</v>
      </c>
      <c r="H286" s="80"/>
      <c r="I286" s="80"/>
      <c r="J286" s="80"/>
      <c r="K286" s="60">
        <f t="shared" si="8"/>
        <v>600080.36000000034</v>
      </c>
      <c r="L286" s="60">
        <v>34.5</v>
      </c>
      <c r="M286" s="54">
        <f t="shared" si="57"/>
        <v>1869.5652173913043</v>
      </c>
      <c r="N286" s="54">
        <f t="shared" si="58"/>
        <v>0</v>
      </c>
    </row>
    <row r="287" spans="2:15" s="188" customFormat="1" x14ac:dyDescent="0.25">
      <c r="B287" s="11">
        <v>43350</v>
      </c>
      <c r="C287" s="5" t="s">
        <v>397</v>
      </c>
      <c r="D287" s="136"/>
      <c r="E287" s="93"/>
      <c r="F287" s="133"/>
      <c r="G287" s="80">
        <v>7466</v>
      </c>
      <c r="H287" s="80"/>
      <c r="I287" s="80"/>
      <c r="J287" s="80"/>
      <c r="K287" s="60">
        <f t="shared" si="8"/>
        <v>592614.36000000034</v>
      </c>
      <c r="L287" s="60">
        <v>38</v>
      </c>
      <c r="M287" s="54">
        <f t="shared" ref="M287:M297" si="59">(G287+H287+I287)/L287</f>
        <v>196.47368421052633</v>
      </c>
      <c r="N287" s="54">
        <f t="shared" ref="N287:N297" si="60">+J287/L287</f>
        <v>0</v>
      </c>
    </row>
    <row r="288" spans="2:15" s="188" customFormat="1" x14ac:dyDescent="0.25">
      <c r="B288" s="11">
        <v>43350</v>
      </c>
      <c r="C288" s="5" t="s">
        <v>1268</v>
      </c>
      <c r="D288" s="136"/>
      <c r="E288" s="93"/>
      <c r="F288" s="133"/>
      <c r="G288" s="80"/>
      <c r="H288" s="80">
        <v>284000</v>
      </c>
      <c r="I288" s="80"/>
      <c r="J288" s="80"/>
      <c r="K288" s="60">
        <f t="shared" si="8"/>
        <v>308614.36000000034</v>
      </c>
      <c r="L288" s="60">
        <v>35.5</v>
      </c>
      <c r="M288" s="54">
        <f t="shared" si="59"/>
        <v>8000</v>
      </c>
      <c r="N288" s="54">
        <f t="shared" si="60"/>
        <v>0</v>
      </c>
      <c r="O288" s="188">
        <f>284000/8000</f>
        <v>35.5</v>
      </c>
    </row>
    <row r="289" spans="2:14" s="188" customFormat="1" x14ac:dyDescent="0.25">
      <c r="B289" s="11">
        <v>43350</v>
      </c>
      <c r="C289" s="5" t="s">
        <v>1260</v>
      </c>
      <c r="D289" s="136"/>
      <c r="E289" s="93"/>
      <c r="F289" s="133"/>
      <c r="G289" s="80">
        <v>31685</v>
      </c>
      <c r="H289" s="80"/>
      <c r="I289" s="80"/>
      <c r="J289" s="80"/>
      <c r="K289" s="60">
        <f t="shared" si="8"/>
        <v>276929.36000000034</v>
      </c>
      <c r="L289" s="60">
        <v>38</v>
      </c>
      <c r="M289" s="54">
        <f t="shared" si="59"/>
        <v>833.81578947368416</v>
      </c>
      <c r="N289" s="54">
        <f t="shared" si="60"/>
        <v>0</v>
      </c>
    </row>
    <row r="290" spans="2:14" s="188" customFormat="1" x14ac:dyDescent="0.25">
      <c r="B290" s="11">
        <v>43350</v>
      </c>
      <c r="C290" s="5" t="s">
        <v>1261</v>
      </c>
      <c r="D290" s="136"/>
      <c r="E290" s="93"/>
      <c r="F290" s="133"/>
      <c r="G290" s="80">
        <v>12600</v>
      </c>
      <c r="H290" s="80"/>
      <c r="I290" s="80"/>
      <c r="J290" s="80"/>
      <c r="K290" s="60">
        <f t="shared" si="8"/>
        <v>264329.36000000034</v>
      </c>
      <c r="L290" s="60">
        <v>38</v>
      </c>
      <c r="M290" s="54">
        <f t="shared" si="59"/>
        <v>331.57894736842104</v>
      </c>
      <c r="N290" s="54">
        <f t="shared" si="60"/>
        <v>0</v>
      </c>
    </row>
    <row r="291" spans="2:14" s="188" customFormat="1" x14ac:dyDescent="0.25">
      <c r="B291" s="11">
        <v>43350</v>
      </c>
      <c r="C291" s="5" t="s">
        <v>1262</v>
      </c>
      <c r="D291" s="136"/>
      <c r="E291" s="93"/>
      <c r="F291" s="133"/>
      <c r="G291" s="80">
        <v>4750</v>
      </c>
      <c r="H291" s="80"/>
      <c r="I291" s="80"/>
      <c r="J291" s="80"/>
      <c r="K291" s="60">
        <f t="shared" si="8"/>
        <v>259579.36000000034</v>
      </c>
      <c r="L291" s="60">
        <v>38</v>
      </c>
      <c r="M291" s="54">
        <f t="shared" si="59"/>
        <v>125</v>
      </c>
      <c r="N291" s="54">
        <f t="shared" si="60"/>
        <v>0</v>
      </c>
    </row>
    <row r="292" spans="2:14" s="188" customFormat="1" x14ac:dyDescent="0.25">
      <c r="B292" s="11">
        <v>43350</v>
      </c>
      <c r="C292" s="5" t="s">
        <v>1263</v>
      </c>
      <c r="D292" s="136"/>
      <c r="E292" s="93"/>
      <c r="F292" s="133"/>
      <c r="G292" s="80">
        <v>26500</v>
      </c>
      <c r="H292" s="80"/>
      <c r="I292" s="80"/>
      <c r="J292" s="80"/>
      <c r="K292" s="60">
        <f t="shared" si="8"/>
        <v>233079.36000000034</v>
      </c>
      <c r="L292" s="60">
        <v>38</v>
      </c>
      <c r="M292" s="54">
        <f t="shared" si="59"/>
        <v>697.36842105263156</v>
      </c>
      <c r="N292" s="54">
        <f t="shared" si="60"/>
        <v>0</v>
      </c>
    </row>
    <row r="293" spans="2:14" s="188" customFormat="1" x14ac:dyDescent="0.25">
      <c r="B293" s="11">
        <v>43350</v>
      </c>
      <c r="C293" s="5" t="s">
        <v>1264</v>
      </c>
      <c r="D293" s="136"/>
      <c r="E293" s="93"/>
      <c r="F293" s="133"/>
      <c r="G293" s="80">
        <v>15000</v>
      </c>
      <c r="H293" s="80"/>
      <c r="I293" s="80"/>
      <c r="J293" s="80"/>
      <c r="K293" s="60">
        <f t="shared" si="8"/>
        <v>218079.36000000034</v>
      </c>
      <c r="L293" s="60">
        <v>38</v>
      </c>
      <c r="M293" s="54">
        <f t="shared" si="59"/>
        <v>394.73684210526318</v>
      </c>
      <c r="N293" s="54">
        <f t="shared" si="60"/>
        <v>0</v>
      </c>
    </row>
    <row r="294" spans="2:14" s="188" customFormat="1" x14ac:dyDescent="0.25">
      <c r="B294" s="11">
        <v>43350</v>
      </c>
      <c r="C294" s="5" t="s">
        <v>1265</v>
      </c>
      <c r="D294" s="136"/>
      <c r="E294" s="93"/>
      <c r="F294" s="133"/>
      <c r="G294" s="80">
        <v>12000</v>
      </c>
      <c r="H294" s="80"/>
      <c r="I294" s="80"/>
      <c r="J294" s="80"/>
      <c r="K294" s="60">
        <f t="shared" si="8"/>
        <v>206079.36000000034</v>
      </c>
      <c r="L294" s="60">
        <v>38</v>
      </c>
      <c r="M294" s="54">
        <f t="shared" si="59"/>
        <v>315.78947368421052</v>
      </c>
      <c r="N294" s="54">
        <f t="shared" si="60"/>
        <v>0</v>
      </c>
    </row>
    <row r="295" spans="2:14" s="188" customFormat="1" x14ac:dyDescent="0.25">
      <c r="B295" s="11">
        <v>43350</v>
      </c>
      <c r="C295" s="5" t="s">
        <v>1266</v>
      </c>
      <c r="D295" s="136"/>
      <c r="E295" s="93"/>
      <c r="F295" s="133"/>
      <c r="G295" s="80"/>
      <c r="H295" s="80">
        <v>10000</v>
      </c>
      <c r="I295" s="80"/>
      <c r="J295" s="80"/>
      <c r="K295" s="60">
        <f t="shared" si="8"/>
        <v>196079.36000000034</v>
      </c>
      <c r="L295" s="60">
        <v>38</v>
      </c>
      <c r="M295" s="54">
        <f t="shared" si="59"/>
        <v>263.15789473684208</v>
      </c>
      <c r="N295" s="54">
        <f t="shared" si="60"/>
        <v>0</v>
      </c>
    </row>
    <row r="296" spans="2:14" s="188" customFormat="1" x14ac:dyDescent="0.25">
      <c r="B296" s="11">
        <v>43350</v>
      </c>
      <c r="C296" s="5" t="s">
        <v>1267</v>
      </c>
      <c r="D296" s="136"/>
      <c r="E296" s="93"/>
      <c r="F296" s="133"/>
      <c r="G296" s="80">
        <v>15000</v>
      </c>
      <c r="H296" s="80"/>
      <c r="I296" s="80"/>
      <c r="J296" s="80"/>
      <c r="K296" s="60">
        <f t="shared" si="8"/>
        <v>181079.36000000034</v>
      </c>
      <c r="L296" s="60">
        <v>38</v>
      </c>
      <c r="M296" s="54">
        <f t="shared" si="59"/>
        <v>394.73684210526318</v>
      </c>
      <c r="N296" s="54">
        <f t="shared" si="60"/>
        <v>0</v>
      </c>
    </row>
    <row r="297" spans="2:14" s="188" customFormat="1" x14ac:dyDescent="0.25">
      <c r="B297" s="11">
        <v>43357</v>
      </c>
      <c r="C297" s="5" t="s">
        <v>252</v>
      </c>
      <c r="D297" s="136">
        <v>45000</v>
      </c>
      <c r="E297" s="93">
        <v>38</v>
      </c>
      <c r="F297" s="133">
        <f>+D297*E297</f>
        <v>1710000</v>
      </c>
      <c r="G297" s="80"/>
      <c r="H297" s="80"/>
      <c r="I297" s="80"/>
      <c r="J297" s="80"/>
      <c r="K297" s="60">
        <f t="shared" si="8"/>
        <v>1891079.3600000003</v>
      </c>
      <c r="L297" s="60">
        <v>40</v>
      </c>
      <c r="M297" s="54">
        <f t="shared" si="59"/>
        <v>0</v>
      </c>
      <c r="N297" s="54">
        <f t="shared" si="60"/>
        <v>0</v>
      </c>
    </row>
    <row r="298" spans="2:14" s="188" customFormat="1" x14ac:dyDescent="0.25">
      <c r="B298" s="11">
        <v>43357</v>
      </c>
      <c r="C298" s="5" t="s">
        <v>388</v>
      </c>
      <c r="D298" s="136"/>
      <c r="E298" s="93"/>
      <c r="F298" s="133"/>
      <c r="G298" s="80">
        <v>100000</v>
      </c>
      <c r="H298" s="80"/>
      <c r="I298" s="80"/>
      <c r="J298" s="80"/>
      <c r="K298" s="60">
        <f t="shared" si="8"/>
        <v>1791079.3600000003</v>
      </c>
      <c r="L298" s="60">
        <v>40</v>
      </c>
      <c r="M298" s="54">
        <f t="shared" ref="M298:M303" si="61">(G298+H298+I298)/L298</f>
        <v>2500</v>
      </c>
      <c r="N298" s="54">
        <f t="shared" ref="N298:N303" si="62">+J298/L298</f>
        <v>0</v>
      </c>
    </row>
    <row r="299" spans="2:14" s="188" customFormat="1" x14ac:dyDescent="0.25">
      <c r="B299" s="11">
        <v>43357</v>
      </c>
      <c r="C299" s="5" t="s">
        <v>777</v>
      </c>
      <c r="D299" s="136"/>
      <c r="E299" s="93"/>
      <c r="F299" s="133"/>
      <c r="G299" s="80">
        <v>12800</v>
      </c>
      <c r="H299" s="80"/>
      <c r="I299" s="80"/>
      <c r="J299" s="80"/>
      <c r="K299" s="60">
        <f t="shared" si="8"/>
        <v>1778279.3600000003</v>
      </c>
      <c r="L299" s="60">
        <v>40</v>
      </c>
      <c r="M299" s="54">
        <f t="shared" si="61"/>
        <v>320</v>
      </c>
      <c r="N299" s="54">
        <f t="shared" si="62"/>
        <v>0</v>
      </c>
    </row>
    <row r="300" spans="2:14" s="188" customFormat="1" x14ac:dyDescent="0.25">
      <c r="B300" s="11">
        <v>43357</v>
      </c>
      <c r="C300" s="5" t="s">
        <v>1290</v>
      </c>
      <c r="D300" s="136"/>
      <c r="E300" s="93"/>
      <c r="F300" s="133"/>
      <c r="G300" s="80"/>
      <c r="H300" s="80">
        <v>300000</v>
      </c>
      <c r="I300" s="80"/>
      <c r="J300" s="80"/>
      <c r="K300" s="60">
        <f t="shared" si="8"/>
        <v>1478279.3600000003</v>
      </c>
      <c r="L300" s="60">
        <v>37.5</v>
      </c>
      <c r="M300" s="54">
        <f t="shared" si="61"/>
        <v>8000</v>
      </c>
      <c r="N300" s="54">
        <f t="shared" si="62"/>
        <v>0</v>
      </c>
    </row>
    <row r="301" spans="2:14" s="188" customFormat="1" x14ac:dyDescent="0.25">
      <c r="B301" s="11">
        <v>43357</v>
      </c>
      <c r="C301" s="5" t="s">
        <v>36</v>
      </c>
      <c r="D301" s="136"/>
      <c r="E301" s="93"/>
      <c r="F301" s="133"/>
      <c r="G301" s="80">
        <v>11100</v>
      </c>
      <c r="H301" s="80"/>
      <c r="I301" s="80"/>
      <c r="J301" s="80"/>
      <c r="K301" s="60">
        <f t="shared" si="8"/>
        <v>1467179.3600000003</v>
      </c>
      <c r="L301" s="60">
        <v>40</v>
      </c>
      <c r="M301" s="54">
        <f t="shared" si="61"/>
        <v>277.5</v>
      </c>
      <c r="N301" s="54">
        <f t="shared" si="62"/>
        <v>0</v>
      </c>
    </row>
    <row r="302" spans="2:14" s="188" customFormat="1" x14ac:dyDescent="0.25">
      <c r="B302" s="11">
        <v>43357</v>
      </c>
      <c r="C302" s="5" t="s">
        <v>1289</v>
      </c>
      <c r="D302" s="136"/>
      <c r="E302" s="93"/>
      <c r="F302" s="133"/>
      <c r="G302" s="80"/>
      <c r="H302" s="80">
        <v>5000</v>
      </c>
      <c r="I302" s="80"/>
      <c r="J302" s="80"/>
      <c r="K302" s="60">
        <f t="shared" si="8"/>
        <v>1462179.3600000003</v>
      </c>
      <c r="L302" s="60">
        <v>40</v>
      </c>
      <c r="M302" s="54">
        <f t="shared" si="61"/>
        <v>125</v>
      </c>
      <c r="N302" s="54">
        <f t="shared" si="62"/>
        <v>0</v>
      </c>
    </row>
    <row r="303" spans="2:14" s="188" customFormat="1" x14ac:dyDescent="0.25">
      <c r="B303" s="11">
        <v>43365</v>
      </c>
      <c r="C303" s="5" t="s">
        <v>1307</v>
      </c>
      <c r="D303" s="136"/>
      <c r="E303" s="93"/>
      <c r="F303" s="133"/>
      <c r="G303" s="80">
        <v>31600</v>
      </c>
      <c r="H303" s="80"/>
      <c r="I303" s="80"/>
      <c r="J303" s="80"/>
      <c r="K303" s="60">
        <f t="shared" si="8"/>
        <v>1430579.3600000003</v>
      </c>
      <c r="L303" s="60">
        <v>38.25</v>
      </c>
      <c r="M303" s="54">
        <f t="shared" si="61"/>
        <v>826.14379084967322</v>
      </c>
      <c r="N303" s="54">
        <f t="shared" si="62"/>
        <v>0</v>
      </c>
    </row>
    <row r="304" spans="2:14" s="188" customFormat="1" x14ac:dyDescent="0.25">
      <c r="B304" s="11">
        <v>43365</v>
      </c>
      <c r="C304" s="5" t="s">
        <v>1308</v>
      </c>
      <c r="D304" s="136"/>
      <c r="E304" s="93"/>
      <c r="F304" s="133"/>
      <c r="G304" s="80">
        <v>81400</v>
      </c>
      <c r="H304" s="80"/>
      <c r="I304" s="80"/>
      <c r="J304" s="80"/>
      <c r="K304" s="60">
        <f t="shared" si="8"/>
        <v>1349179.3600000003</v>
      </c>
      <c r="L304" s="60">
        <v>38.25</v>
      </c>
      <c r="M304" s="54">
        <f t="shared" ref="M304:M310" si="63">(G304+H304+I304)/L304</f>
        <v>2128.1045751633987</v>
      </c>
      <c r="N304" s="54">
        <f t="shared" ref="N304:N310" si="64">+J304/L304</f>
        <v>0</v>
      </c>
    </row>
    <row r="305" spans="2:14" s="188" customFormat="1" x14ac:dyDescent="0.25">
      <c r="B305" s="11">
        <v>43365</v>
      </c>
      <c r="C305" s="5" t="s">
        <v>1309</v>
      </c>
      <c r="D305" s="136"/>
      <c r="E305" s="93"/>
      <c r="F305" s="133"/>
      <c r="G305" s="80">
        <v>44309</v>
      </c>
      <c r="H305" s="80"/>
      <c r="I305" s="80"/>
      <c r="J305" s="80"/>
      <c r="K305" s="60">
        <f t="shared" si="8"/>
        <v>1304870.3600000003</v>
      </c>
      <c r="L305" s="60">
        <v>38.25</v>
      </c>
      <c r="M305" s="54">
        <f t="shared" si="63"/>
        <v>1158.4052287581699</v>
      </c>
      <c r="N305" s="54">
        <f t="shared" si="64"/>
        <v>0</v>
      </c>
    </row>
    <row r="306" spans="2:14" s="188" customFormat="1" x14ac:dyDescent="0.25">
      <c r="B306" s="11">
        <v>43365</v>
      </c>
      <c r="C306" s="5" t="s">
        <v>1310</v>
      </c>
      <c r="D306" s="136"/>
      <c r="E306" s="93"/>
      <c r="F306" s="133"/>
      <c r="G306" s="80">
        <v>15000</v>
      </c>
      <c r="H306" s="80"/>
      <c r="I306" s="80"/>
      <c r="J306" s="80"/>
      <c r="K306" s="60">
        <f t="shared" si="8"/>
        <v>1289870.3600000003</v>
      </c>
      <c r="L306" s="60">
        <v>38.25</v>
      </c>
      <c r="M306" s="54">
        <f t="shared" si="63"/>
        <v>392.15686274509807</v>
      </c>
      <c r="N306" s="54">
        <f t="shared" si="64"/>
        <v>0</v>
      </c>
    </row>
    <row r="307" spans="2:14" s="188" customFormat="1" x14ac:dyDescent="0.25">
      <c r="B307" s="11">
        <v>43365</v>
      </c>
      <c r="C307" s="5" t="s">
        <v>1311</v>
      </c>
      <c r="D307" s="136"/>
      <c r="E307" s="93"/>
      <c r="F307" s="133"/>
      <c r="G307" s="80">
        <v>5430</v>
      </c>
      <c r="H307" s="80"/>
      <c r="I307" s="80"/>
      <c r="J307" s="80"/>
      <c r="K307" s="60">
        <f t="shared" si="8"/>
        <v>1284440.3600000003</v>
      </c>
      <c r="L307" s="60">
        <v>38.25</v>
      </c>
      <c r="M307" s="54">
        <f t="shared" si="63"/>
        <v>141.9607843137255</v>
      </c>
      <c r="N307" s="54">
        <f t="shared" si="64"/>
        <v>0</v>
      </c>
    </row>
    <row r="308" spans="2:14" s="188" customFormat="1" x14ac:dyDescent="0.25">
      <c r="B308" s="11">
        <v>43365</v>
      </c>
      <c r="C308" s="5" t="s">
        <v>1312</v>
      </c>
      <c r="D308" s="136"/>
      <c r="E308" s="93"/>
      <c r="F308" s="133"/>
      <c r="G308" s="80"/>
      <c r="H308" s="80">
        <v>308000</v>
      </c>
      <c r="I308" s="80"/>
      <c r="J308" s="80"/>
      <c r="K308" s="60">
        <f t="shared" si="8"/>
        <v>976440.36000000034</v>
      </c>
      <c r="L308" s="60">
        <v>38.25</v>
      </c>
      <c r="M308" s="54">
        <f t="shared" si="63"/>
        <v>8052.2875816993464</v>
      </c>
      <c r="N308" s="54">
        <f t="shared" si="64"/>
        <v>0</v>
      </c>
    </row>
    <row r="309" spans="2:14" s="188" customFormat="1" x14ac:dyDescent="0.25">
      <c r="B309" s="11">
        <v>43365</v>
      </c>
      <c r="C309" s="5" t="s">
        <v>1159</v>
      </c>
      <c r="D309" s="136"/>
      <c r="E309" s="93"/>
      <c r="F309" s="133"/>
      <c r="G309" s="80">
        <v>115000</v>
      </c>
      <c r="H309" s="80"/>
      <c r="I309" s="80"/>
      <c r="J309" s="80"/>
      <c r="K309" s="60">
        <f t="shared" si="8"/>
        <v>861440.36000000034</v>
      </c>
      <c r="L309" s="60">
        <v>38.25</v>
      </c>
      <c r="M309" s="54">
        <f t="shared" si="63"/>
        <v>3006.5359477124184</v>
      </c>
      <c r="N309" s="54">
        <f t="shared" si="64"/>
        <v>0</v>
      </c>
    </row>
    <row r="310" spans="2:14" s="188" customFormat="1" x14ac:dyDescent="0.25">
      <c r="B310" s="11">
        <v>43371</v>
      </c>
      <c r="C310" s="5" t="s">
        <v>1330</v>
      </c>
      <c r="D310" s="136"/>
      <c r="E310" s="93"/>
      <c r="F310" s="133"/>
      <c r="G310" s="80">
        <v>50000</v>
      </c>
      <c r="H310" s="80"/>
      <c r="I310" s="80"/>
      <c r="J310" s="80"/>
      <c r="K310" s="60">
        <f t="shared" si="8"/>
        <v>811440.36000000034</v>
      </c>
      <c r="L310" s="60">
        <v>38</v>
      </c>
      <c r="M310" s="54">
        <f t="shared" si="63"/>
        <v>1315.7894736842106</v>
      </c>
      <c r="N310" s="54">
        <f t="shared" si="64"/>
        <v>0</v>
      </c>
    </row>
    <row r="311" spans="2:14" s="188" customFormat="1" x14ac:dyDescent="0.25">
      <c r="B311" s="11">
        <v>43371</v>
      </c>
      <c r="C311" s="5" t="s">
        <v>34</v>
      </c>
      <c r="D311" s="136"/>
      <c r="E311" s="93"/>
      <c r="F311" s="133"/>
      <c r="G311" s="80">
        <v>19000</v>
      </c>
      <c r="H311" s="80"/>
      <c r="I311" s="80"/>
      <c r="J311" s="80"/>
      <c r="K311" s="60">
        <f t="shared" si="8"/>
        <v>792440.36000000034</v>
      </c>
      <c r="L311" s="60">
        <v>38</v>
      </c>
      <c r="M311" s="54">
        <f t="shared" ref="M311:M318" si="65">(G311+H311+I311)/L311</f>
        <v>500</v>
      </c>
      <c r="N311" s="54">
        <f t="shared" ref="N311:N318" si="66">+J311/L311</f>
        <v>0</v>
      </c>
    </row>
    <row r="312" spans="2:14" s="188" customFormat="1" x14ac:dyDescent="0.25">
      <c r="B312" s="11">
        <v>43371</v>
      </c>
      <c r="C312" s="5" t="s">
        <v>1209</v>
      </c>
      <c r="D312" s="136"/>
      <c r="E312" s="93"/>
      <c r="F312" s="133"/>
      <c r="G312" s="80">
        <v>15000</v>
      </c>
      <c r="H312" s="80"/>
      <c r="I312" s="80"/>
      <c r="J312" s="80"/>
      <c r="K312" s="60">
        <f t="shared" si="8"/>
        <v>777440.36000000034</v>
      </c>
      <c r="L312" s="60">
        <v>38</v>
      </c>
      <c r="M312" s="54">
        <f t="shared" si="65"/>
        <v>394.73684210526318</v>
      </c>
      <c r="N312" s="54">
        <f t="shared" si="66"/>
        <v>0</v>
      </c>
    </row>
    <row r="313" spans="2:14" s="188" customFormat="1" x14ac:dyDescent="0.25">
      <c r="B313" s="11">
        <v>43371</v>
      </c>
      <c r="C313" s="5" t="s">
        <v>1331</v>
      </c>
      <c r="D313" s="136"/>
      <c r="E313" s="93"/>
      <c r="F313" s="133"/>
      <c r="G313" s="80"/>
      <c r="H313" s="80"/>
      <c r="I313" s="80">
        <v>7500</v>
      </c>
      <c r="J313" s="80"/>
      <c r="K313" s="60">
        <f t="shared" si="8"/>
        <v>769940.36000000034</v>
      </c>
      <c r="L313" s="60">
        <v>38</v>
      </c>
      <c r="M313" s="54">
        <f t="shared" si="65"/>
        <v>197.36842105263159</v>
      </c>
      <c r="N313" s="54">
        <f t="shared" si="66"/>
        <v>0</v>
      </c>
    </row>
    <row r="314" spans="2:14" s="188" customFormat="1" x14ac:dyDescent="0.25">
      <c r="B314" s="11">
        <v>43371</v>
      </c>
      <c r="C314" s="5" t="s">
        <v>1332</v>
      </c>
      <c r="D314" s="136"/>
      <c r="E314" s="93"/>
      <c r="F314" s="133"/>
      <c r="G314" s="80">
        <v>20000</v>
      </c>
      <c r="H314" s="80"/>
      <c r="I314" s="80"/>
      <c r="J314" s="80"/>
      <c r="K314" s="60">
        <f t="shared" si="8"/>
        <v>749940.36000000034</v>
      </c>
      <c r="L314" s="60">
        <v>38</v>
      </c>
      <c r="M314" s="54">
        <f t="shared" si="65"/>
        <v>526.31578947368416</v>
      </c>
      <c r="N314" s="54">
        <f t="shared" si="66"/>
        <v>0</v>
      </c>
    </row>
    <row r="315" spans="2:14" s="188" customFormat="1" x14ac:dyDescent="0.25">
      <c r="B315" s="11">
        <v>43371</v>
      </c>
      <c r="C315" s="5" t="s">
        <v>1333</v>
      </c>
      <c r="D315" s="136"/>
      <c r="E315" s="93"/>
      <c r="F315" s="133"/>
      <c r="G315" s="80"/>
      <c r="H315" s="80"/>
      <c r="I315" s="80">
        <v>5000</v>
      </c>
      <c r="J315" s="80"/>
      <c r="K315" s="60">
        <f t="shared" si="8"/>
        <v>744940.36000000034</v>
      </c>
      <c r="L315" s="60">
        <v>38</v>
      </c>
      <c r="M315" s="54">
        <f t="shared" si="65"/>
        <v>131.57894736842104</v>
      </c>
      <c r="N315" s="54">
        <f t="shared" si="66"/>
        <v>0</v>
      </c>
    </row>
    <row r="316" spans="2:14" s="188" customFormat="1" x14ac:dyDescent="0.25">
      <c r="B316" s="11">
        <v>43371</v>
      </c>
      <c r="C316" s="5" t="s">
        <v>246</v>
      </c>
      <c r="D316" s="136"/>
      <c r="E316" s="93"/>
      <c r="F316" s="133"/>
      <c r="G316" s="80">
        <v>100000</v>
      </c>
      <c r="H316" s="80"/>
      <c r="I316" s="80"/>
      <c r="J316" s="80"/>
      <c r="K316" s="60">
        <f t="shared" si="8"/>
        <v>644940.36000000034</v>
      </c>
      <c r="L316" s="60">
        <v>38</v>
      </c>
      <c r="M316" s="54">
        <f t="shared" si="65"/>
        <v>2631.5789473684213</v>
      </c>
      <c r="N316" s="54">
        <f t="shared" si="66"/>
        <v>0</v>
      </c>
    </row>
    <row r="317" spans="2:14" s="188" customFormat="1" x14ac:dyDescent="0.25">
      <c r="B317" s="11">
        <v>43371</v>
      </c>
      <c r="C317" s="5" t="s">
        <v>1334</v>
      </c>
      <c r="D317" s="136"/>
      <c r="E317" s="93"/>
      <c r="F317" s="133"/>
      <c r="G317" s="80"/>
      <c r="H317" s="80">
        <v>304000</v>
      </c>
      <c r="I317" s="80"/>
      <c r="J317" s="80"/>
      <c r="K317" s="60">
        <f t="shared" si="8"/>
        <v>340940.36000000034</v>
      </c>
      <c r="L317" s="60">
        <v>38</v>
      </c>
      <c r="M317" s="54">
        <f t="shared" si="65"/>
        <v>8000</v>
      </c>
      <c r="N317" s="54">
        <f t="shared" si="66"/>
        <v>0</v>
      </c>
    </row>
    <row r="318" spans="2:14" s="188" customFormat="1" x14ac:dyDescent="0.25">
      <c r="B318" s="11">
        <v>43378</v>
      </c>
      <c r="C318" s="5" t="s">
        <v>252</v>
      </c>
      <c r="D318" s="136">
        <v>49000</v>
      </c>
      <c r="E318" s="93">
        <v>38</v>
      </c>
      <c r="F318" s="133">
        <f>+D318*E318</f>
        <v>1862000</v>
      </c>
      <c r="G318" s="80"/>
      <c r="H318" s="80"/>
      <c r="I318" s="80"/>
      <c r="J318" s="80"/>
      <c r="K318" s="60">
        <f t="shared" si="8"/>
        <v>2202940.3600000003</v>
      </c>
      <c r="L318" s="60">
        <v>38</v>
      </c>
      <c r="M318" s="54">
        <f t="shared" si="65"/>
        <v>0</v>
      </c>
      <c r="N318" s="54">
        <f t="shared" si="66"/>
        <v>0</v>
      </c>
    </row>
    <row r="319" spans="2:14" s="188" customFormat="1" x14ac:dyDescent="0.25">
      <c r="B319" s="11">
        <v>43379</v>
      </c>
      <c r="C319" s="5" t="s">
        <v>1344</v>
      </c>
      <c r="D319" s="136"/>
      <c r="E319" s="93"/>
      <c r="F319" s="133"/>
      <c r="G319" s="80"/>
      <c r="H319" s="80">
        <v>296000</v>
      </c>
      <c r="I319" s="80"/>
      <c r="J319" s="80"/>
      <c r="K319" s="60">
        <f t="shared" si="8"/>
        <v>1906940.3600000003</v>
      </c>
      <c r="L319" s="60">
        <v>37</v>
      </c>
      <c r="M319" s="54">
        <f t="shared" ref="M319:M325" si="67">(G319+H319+I319)/L319</f>
        <v>8000</v>
      </c>
      <c r="N319" s="54">
        <f t="shared" ref="N319:N326" si="68">+J319/L319</f>
        <v>0</v>
      </c>
    </row>
    <row r="320" spans="2:14" s="188" customFormat="1" x14ac:dyDescent="0.25">
      <c r="B320" s="11">
        <v>43379</v>
      </c>
      <c r="C320" s="5" t="s">
        <v>34</v>
      </c>
      <c r="D320" s="136"/>
      <c r="E320" s="93"/>
      <c r="F320" s="133"/>
      <c r="G320" s="80">
        <v>20000</v>
      </c>
      <c r="H320" s="80"/>
      <c r="I320" s="80"/>
      <c r="J320" s="80"/>
      <c r="K320" s="60">
        <f t="shared" si="8"/>
        <v>1886940.3600000003</v>
      </c>
      <c r="L320" s="60">
        <v>38</v>
      </c>
      <c r="M320" s="54">
        <f t="shared" si="67"/>
        <v>526.31578947368416</v>
      </c>
      <c r="N320" s="54">
        <f t="shared" si="68"/>
        <v>0</v>
      </c>
    </row>
    <row r="321" spans="2:14" s="188" customFormat="1" x14ac:dyDescent="0.25">
      <c r="B321" s="11">
        <v>43379</v>
      </c>
      <c r="C321" s="5" t="s">
        <v>1345</v>
      </c>
      <c r="D321" s="136"/>
      <c r="E321" s="93"/>
      <c r="F321" s="133"/>
      <c r="G321" s="80"/>
      <c r="H321" s="80">
        <v>0</v>
      </c>
      <c r="I321" s="80">
        <v>10000</v>
      </c>
      <c r="J321" s="80"/>
      <c r="K321" s="60">
        <f t="shared" si="8"/>
        <v>1876940.3600000003</v>
      </c>
      <c r="L321" s="60">
        <v>38</v>
      </c>
      <c r="M321" s="54">
        <f t="shared" si="67"/>
        <v>263.15789473684208</v>
      </c>
      <c r="N321" s="54">
        <f t="shared" si="68"/>
        <v>0</v>
      </c>
    </row>
    <row r="322" spans="2:14" s="188" customFormat="1" x14ac:dyDescent="0.25">
      <c r="B322" s="11">
        <v>43379</v>
      </c>
      <c r="C322" s="5" t="s">
        <v>1346</v>
      </c>
      <c r="D322" s="136"/>
      <c r="E322" s="93"/>
      <c r="F322" s="133"/>
      <c r="G322" s="80">
        <v>12000</v>
      </c>
      <c r="H322" s="80"/>
      <c r="I322" s="80"/>
      <c r="J322" s="80"/>
      <c r="K322" s="60">
        <f t="shared" si="8"/>
        <v>1864940.3600000003</v>
      </c>
      <c r="L322" s="60">
        <v>38</v>
      </c>
      <c r="M322" s="54">
        <f t="shared" si="67"/>
        <v>315.78947368421052</v>
      </c>
      <c r="N322" s="54">
        <f t="shared" si="68"/>
        <v>0</v>
      </c>
    </row>
    <row r="323" spans="2:14" s="188" customFormat="1" x14ac:dyDescent="0.25">
      <c r="B323" s="11">
        <v>43379</v>
      </c>
      <c r="C323" s="5" t="s">
        <v>1347</v>
      </c>
      <c r="D323" s="136"/>
      <c r="E323" s="93"/>
      <c r="F323" s="133"/>
      <c r="G323" s="80">
        <v>106250</v>
      </c>
      <c r="H323" s="80"/>
      <c r="I323" s="80"/>
      <c r="J323" s="80"/>
      <c r="K323" s="60">
        <f t="shared" si="8"/>
        <v>1758690.3600000003</v>
      </c>
      <c r="L323" s="60">
        <v>38</v>
      </c>
      <c r="M323" s="54">
        <f t="shared" si="67"/>
        <v>2796.0526315789475</v>
      </c>
      <c r="N323" s="54">
        <f t="shared" si="68"/>
        <v>0</v>
      </c>
    </row>
    <row r="324" spans="2:14" s="188" customFormat="1" x14ac:dyDescent="0.25">
      <c r="B324" s="11">
        <v>43386</v>
      </c>
      <c r="C324" s="5" t="s">
        <v>397</v>
      </c>
      <c r="D324" s="136"/>
      <c r="E324" s="93"/>
      <c r="F324" s="133"/>
      <c r="G324" s="80">
        <v>756</v>
      </c>
      <c r="H324" s="80"/>
      <c r="I324" s="80"/>
      <c r="J324" s="80"/>
      <c r="K324" s="60">
        <f t="shared" si="8"/>
        <v>1757934.3600000003</v>
      </c>
      <c r="L324" s="60">
        <f t="shared" ref="L324:L325" si="69">288000/8000</f>
        <v>36</v>
      </c>
      <c r="M324" s="54">
        <f t="shared" si="67"/>
        <v>21</v>
      </c>
      <c r="N324" s="54">
        <f t="shared" si="68"/>
        <v>0</v>
      </c>
    </row>
    <row r="325" spans="2:14" s="188" customFormat="1" x14ac:dyDescent="0.25">
      <c r="B325" s="11">
        <v>43386</v>
      </c>
      <c r="C325" s="5" t="s">
        <v>188</v>
      </c>
      <c r="D325" s="136"/>
      <c r="E325" s="93"/>
      <c r="F325" s="133"/>
      <c r="G325" s="80"/>
      <c r="H325" s="80">
        <v>5200</v>
      </c>
      <c r="I325" s="80"/>
      <c r="J325" s="80"/>
      <c r="K325" s="60">
        <f t="shared" si="8"/>
        <v>1752734.3600000003</v>
      </c>
      <c r="L325" s="60">
        <f t="shared" si="69"/>
        <v>36</v>
      </c>
      <c r="M325" s="54">
        <f t="shared" si="67"/>
        <v>144.44444444444446</v>
      </c>
      <c r="N325" s="54">
        <f t="shared" si="68"/>
        <v>0</v>
      </c>
    </row>
    <row r="326" spans="2:14" s="188" customFormat="1" x14ac:dyDescent="0.25">
      <c r="B326" s="11">
        <v>43386</v>
      </c>
      <c r="C326" s="5" t="s">
        <v>880</v>
      </c>
      <c r="D326" s="136"/>
      <c r="E326" s="93"/>
      <c r="F326" s="133"/>
      <c r="G326" s="80"/>
      <c r="H326" s="80">
        <v>288000</v>
      </c>
      <c r="I326" s="80"/>
      <c r="J326" s="80"/>
      <c r="K326" s="60">
        <f t="shared" si="8"/>
        <v>1464734.3600000003</v>
      </c>
      <c r="L326" s="60">
        <f>288000/8000</f>
        <v>36</v>
      </c>
      <c r="M326" s="54">
        <f t="shared" ref="M326" si="70">(G326+H326+I326)/L326</f>
        <v>8000</v>
      </c>
      <c r="N326" s="54">
        <f t="shared" si="68"/>
        <v>0</v>
      </c>
    </row>
    <row r="327" spans="2:14" s="188" customFormat="1" x14ac:dyDescent="0.25">
      <c r="B327" s="11">
        <v>43390</v>
      </c>
      <c r="C327" s="5" t="s">
        <v>252</v>
      </c>
      <c r="D327" s="136">
        <v>40000</v>
      </c>
      <c r="E327" s="93">
        <v>37.700000000000003</v>
      </c>
      <c r="F327" s="133">
        <f>+D327*E327</f>
        <v>1508000</v>
      </c>
      <c r="G327" s="80"/>
      <c r="H327" s="80"/>
      <c r="I327" s="80"/>
      <c r="J327" s="80"/>
      <c r="K327" s="60">
        <f t="shared" si="8"/>
        <v>2972734.3600000003</v>
      </c>
      <c r="L327" s="60">
        <v>37.75</v>
      </c>
      <c r="M327" s="54">
        <f t="shared" ref="M327" si="71">(G327+H327+I327)/L327</f>
        <v>0</v>
      </c>
      <c r="N327" s="54">
        <f t="shared" ref="N327" si="72">+J327/L327</f>
        <v>0</v>
      </c>
    </row>
    <row r="328" spans="2:14" s="188" customFormat="1" x14ac:dyDescent="0.25">
      <c r="B328" s="11">
        <v>43393</v>
      </c>
      <c r="C328" s="5" t="s">
        <v>1379</v>
      </c>
      <c r="D328" s="136"/>
      <c r="E328" s="93"/>
      <c r="F328" s="133"/>
      <c r="G328" s="80">
        <v>73000</v>
      </c>
      <c r="H328" s="80"/>
      <c r="I328" s="80"/>
      <c r="J328" s="80"/>
      <c r="K328" s="60">
        <f t="shared" si="8"/>
        <v>2899734.3600000003</v>
      </c>
      <c r="L328" s="60">
        <v>37.75</v>
      </c>
      <c r="M328" s="54">
        <f t="shared" ref="M328:M329" si="73">(G328+H328+I328)/L328</f>
        <v>1933.7748344370862</v>
      </c>
      <c r="N328" s="54">
        <f t="shared" ref="N328:N329" si="74">+J328/L328</f>
        <v>0</v>
      </c>
    </row>
    <row r="329" spans="2:14" s="188" customFormat="1" x14ac:dyDescent="0.25">
      <c r="B329" s="11">
        <v>43393</v>
      </c>
      <c r="C329" s="5" t="s">
        <v>447</v>
      </c>
      <c r="D329" s="136"/>
      <c r="E329" s="93"/>
      <c r="F329" s="133"/>
      <c r="G329" s="80">
        <v>103500</v>
      </c>
      <c r="H329" s="80"/>
      <c r="I329" s="80"/>
      <c r="J329" s="80"/>
      <c r="K329" s="60">
        <f t="shared" si="8"/>
        <v>2796234.3600000003</v>
      </c>
      <c r="L329" s="60">
        <v>37.75</v>
      </c>
      <c r="M329" s="54">
        <f t="shared" si="73"/>
        <v>2741.7218543046356</v>
      </c>
      <c r="N329" s="54">
        <f t="shared" si="74"/>
        <v>0</v>
      </c>
    </row>
    <row r="330" spans="2:14" s="188" customFormat="1" x14ac:dyDescent="0.25">
      <c r="B330" s="11">
        <v>43393</v>
      </c>
      <c r="C330" s="5" t="s">
        <v>1380</v>
      </c>
      <c r="D330" s="136"/>
      <c r="E330" s="93"/>
      <c r="F330" s="133"/>
      <c r="G330" s="80"/>
      <c r="H330" s="80">
        <v>288000</v>
      </c>
      <c r="I330" s="80"/>
      <c r="J330" s="80"/>
      <c r="K330" s="60">
        <f t="shared" si="8"/>
        <v>2508234.3600000003</v>
      </c>
      <c r="L330" s="60">
        <v>36</v>
      </c>
      <c r="M330" s="54">
        <f t="shared" ref="M330:M334" si="75">(G330+H330+I330)/L330</f>
        <v>8000</v>
      </c>
      <c r="N330" s="54">
        <f t="shared" ref="N330:N334" si="76">+J330/L330</f>
        <v>0</v>
      </c>
    </row>
    <row r="331" spans="2:14" s="188" customFormat="1" x14ac:dyDescent="0.25">
      <c r="B331" s="11">
        <v>43393</v>
      </c>
      <c r="C331" s="5" t="s">
        <v>1381</v>
      </c>
      <c r="D331" s="136"/>
      <c r="E331" s="93"/>
      <c r="F331" s="133"/>
      <c r="G331" s="80"/>
      <c r="H331" s="80"/>
      <c r="I331" s="80">
        <v>10000</v>
      </c>
      <c r="J331" s="80"/>
      <c r="K331" s="60">
        <f t="shared" si="8"/>
        <v>2498234.3600000003</v>
      </c>
      <c r="L331" s="60">
        <v>37.75</v>
      </c>
      <c r="M331" s="54">
        <f t="shared" si="75"/>
        <v>264.9006622516556</v>
      </c>
      <c r="N331" s="54">
        <f t="shared" si="76"/>
        <v>0</v>
      </c>
    </row>
    <row r="332" spans="2:14" s="188" customFormat="1" x14ac:dyDescent="0.25">
      <c r="B332" s="11">
        <v>43393</v>
      </c>
      <c r="C332" s="5" t="s">
        <v>1382</v>
      </c>
      <c r="D332" s="136"/>
      <c r="E332" s="93"/>
      <c r="F332" s="133"/>
      <c r="G332" s="80"/>
      <c r="H332" s="80"/>
      <c r="I332" s="80">
        <v>20000</v>
      </c>
      <c r="J332" s="80"/>
      <c r="K332" s="60">
        <f t="shared" si="8"/>
        <v>2478234.3600000003</v>
      </c>
      <c r="L332" s="60">
        <v>37.75</v>
      </c>
      <c r="M332" s="54">
        <f t="shared" si="75"/>
        <v>529.80132450331121</v>
      </c>
      <c r="N332" s="54">
        <f t="shared" si="76"/>
        <v>0</v>
      </c>
    </row>
    <row r="333" spans="2:14" s="188" customFormat="1" x14ac:dyDescent="0.25">
      <c r="B333" s="11">
        <v>43393</v>
      </c>
      <c r="C333" s="5" t="s">
        <v>1383</v>
      </c>
      <c r="D333" s="136"/>
      <c r="E333" s="93"/>
      <c r="F333" s="133"/>
      <c r="G333" s="80">
        <v>10000</v>
      </c>
      <c r="H333" s="80"/>
      <c r="I333" s="80"/>
      <c r="J333" s="80"/>
      <c r="K333" s="60">
        <f t="shared" si="8"/>
        <v>2468234.3600000003</v>
      </c>
      <c r="L333" s="60">
        <v>37.75</v>
      </c>
      <c r="M333" s="54">
        <f t="shared" si="75"/>
        <v>264.9006622516556</v>
      </c>
      <c r="N333" s="54">
        <f t="shared" si="76"/>
        <v>0</v>
      </c>
    </row>
    <row r="334" spans="2:14" s="188" customFormat="1" x14ac:dyDescent="0.25">
      <c r="B334" s="11">
        <v>43393</v>
      </c>
      <c r="C334" s="5" t="s">
        <v>1384</v>
      </c>
      <c r="D334" s="136"/>
      <c r="E334" s="93"/>
      <c r="F334" s="133"/>
      <c r="G334" s="80">
        <v>20000</v>
      </c>
      <c r="H334" s="80"/>
      <c r="I334" s="80"/>
      <c r="J334" s="80"/>
      <c r="K334" s="60">
        <f t="shared" si="8"/>
        <v>2448234.3600000003</v>
      </c>
      <c r="L334" s="60">
        <v>37.75</v>
      </c>
      <c r="M334" s="54">
        <f t="shared" si="75"/>
        <v>529.80132450331121</v>
      </c>
      <c r="N334" s="54">
        <f t="shared" si="76"/>
        <v>0</v>
      </c>
    </row>
    <row r="335" spans="2:14" s="188" customFormat="1" x14ac:dyDescent="0.25">
      <c r="B335" s="11">
        <v>43402</v>
      </c>
      <c r="C335" s="5" t="s">
        <v>316</v>
      </c>
      <c r="D335" s="136"/>
      <c r="E335" s="93"/>
      <c r="F335" s="133"/>
      <c r="G335" s="80">
        <v>100000</v>
      </c>
      <c r="H335" s="80"/>
      <c r="I335" s="80"/>
      <c r="J335" s="80"/>
      <c r="K335" s="60">
        <f t="shared" si="8"/>
        <v>2348234.3600000003</v>
      </c>
      <c r="L335" s="60">
        <v>37.75</v>
      </c>
      <c r="M335" s="54">
        <f t="shared" ref="M335:M336" si="77">(G335+H335+I335)/L335</f>
        <v>2649.0066225165565</v>
      </c>
      <c r="N335" s="54">
        <f t="shared" ref="N335:N336" si="78">+J335/L335</f>
        <v>0</v>
      </c>
    </row>
    <row r="336" spans="2:14" s="188" customFormat="1" x14ac:dyDescent="0.25">
      <c r="B336" s="11">
        <v>43399</v>
      </c>
      <c r="C336" s="5" t="s">
        <v>252</v>
      </c>
      <c r="D336" s="136">
        <v>25481</v>
      </c>
      <c r="E336" s="93">
        <v>36.770000000000003</v>
      </c>
      <c r="F336" s="133">
        <f>+D336*E336</f>
        <v>936936.37000000011</v>
      </c>
      <c r="G336" s="80"/>
      <c r="H336" s="80"/>
      <c r="I336" s="80"/>
      <c r="J336" s="80"/>
      <c r="K336" s="60">
        <f t="shared" si="8"/>
        <v>3285170.7300000004</v>
      </c>
      <c r="L336" s="60">
        <v>36.770000000000003</v>
      </c>
      <c r="M336" s="54">
        <f t="shared" si="77"/>
        <v>0</v>
      </c>
      <c r="N336" s="54">
        <f t="shared" si="78"/>
        <v>0</v>
      </c>
    </row>
    <row r="337" spans="2:14" s="188" customFormat="1" x14ac:dyDescent="0.25">
      <c r="B337" s="11">
        <v>43399</v>
      </c>
      <c r="C337" s="5" t="s">
        <v>1403</v>
      </c>
      <c r="D337" s="136"/>
      <c r="E337" s="93"/>
      <c r="F337" s="133"/>
      <c r="G337" s="80"/>
      <c r="H337" s="80">
        <f>16000*36.77</f>
        <v>588320</v>
      </c>
      <c r="I337" s="80"/>
      <c r="J337" s="80"/>
      <c r="K337" s="60">
        <f t="shared" si="8"/>
        <v>2696850.7300000004</v>
      </c>
      <c r="L337" s="60">
        <v>36.770000000000003</v>
      </c>
      <c r="M337" s="54">
        <f t="shared" ref="M337" si="79">(G337+H337+I337)/L337</f>
        <v>15999.999999999998</v>
      </c>
      <c r="N337" s="54">
        <f t="shared" ref="N337" si="80">+J337/L337</f>
        <v>0</v>
      </c>
    </row>
    <row r="338" spans="2:14" s="188" customFormat="1" x14ac:dyDescent="0.25">
      <c r="B338" s="11">
        <v>43399</v>
      </c>
      <c r="C338" s="5" t="s">
        <v>1404</v>
      </c>
      <c r="D338" s="136"/>
      <c r="E338" s="93"/>
      <c r="F338" s="133"/>
      <c r="G338" s="80">
        <v>150000</v>
      </c>
      <c r="H338" s="80"/>
      <c r="I338" s="80"/>
      <c r="J338" s="80"/>
      <c r="K338" s="60">
        <f t="shared" si="8"/>
        <v>2546850.7300000004</v>
      </c>
      <c r="L338" s="60">
        <v>36.770000000000003</v>
      </c>
      <c r="M338" s="54">
        <f t="shared" ref="M338" si="81">(G338+H338+I338)/L338</f>
        <v>4079.4125645906984</v>
      </c>
      <c r="N338" s="54">
        <f t="shared" ref="N338" si="82">+J338/L338</f>
        <v>0</v>
      </c>
    </row>
    <row r="339" spans="2:14" s="188" customFormat="1" x14ac:dyDescent="0.25">
      <c r="B339" s="11">
        <v>43399</v>
      </c>
      <c r="C339" s="5" t="s">
        <v>117</v>
      </c>
      <c r="D339" s="136"/>
      <c r="E339" s="93"/>
      <c r="F339" s="133"/>
      <c r="G339" s="80"/>
      <c r="H339" s="80"/>
      <c r="I339" s="80"/>
      <c r="J339" s="80">
        <v>6737</v>
      </c>
      <c r="K339" s="60">
        <f t="shared" si="8"/>
        <v>2540113.7300000004</v>
      </c>
      <c r="L339" s="60">
        <v>36.770000000000003</v>
      </c>
      <c r="M339" s="54">
        <f t="shared" ref="M339:M340" si="83">(G339+H339+I339)/L339</f>
        <v>0</v>
      </c>
      <c r="N339" s="54">
        <f t="shared" ref="N339:N340" si="84">+J339/L339</f>
        <v>183.22001631765025</v>
      </c>
    </row>
    <row r="340" spans="2:14" s="188" customFormat="1" x14ac:dyDescent="0.25">
      <c r="B340" s="11">
        <v>43399</v>
      </c>
      <c r="C340" s="5" t="s">
        <v>1414</v>
      </c>
      <c r="D340" s="136"/>
      <c r="E340" s="93"/>
      <c r="F340" s="133"/>
      <c r="G340" s="80"/>
      <c r="H340" s="80"/>
      <c r="I340" s="80"/>
      <c r="J340" s="80">
        <v>9011</v>
      </c>
      <c r="K340" s="60">
        <f t="shared" si="8"/>
        <v>2531102.7300000004</v>
      </c>
      <c r="L340" s="60">
        <v>36.770000000000003</v>
      </c>
      <c r="M340" s="54">
        <f t="shared" si="83"/>
        <v>0</v>
      </c>
      <c r="N340" s="54">
        <f t="shared" si="84"/>
        <v>245.06391079684522</v>
      </c>
    </row>
    <row r="341" spans="2:14" s="188" customFormat="1" x14ac:dyDescent="0.25">
      <c r="B341" s="11">
        <v>43406</v>
      </c>
      <c r="C341" s="5" t="s">
        <v>1436</v>
      </c>
      <c r="D341" s="136"/>
      <c r="E341" s="93"/>
      <c r="F341" s="133"/>
      <c r="G341" s="80">
        <v>158000</v>
      </c>
      <c r="H341" s="80"/>
      <c r="I341" s="80"/>
      <c r="J341" s="80"/>
      <c r="K341" s="60">
        <f t="shared" si="8"/>
        <v>2373102.7300000004</v>
      </c>
      <c r="L341" s="60">
        <v>34.25</v>
      </c>
      <c r="M341" s="54">
        <f t="shared" ref="M341" si="85">(G341+H341+I341)/L341</f>
        <v>4613.1386861313867</v>
      </c>
      <c r="N341" s="54">
        <f t="shared" ref="N341" si="86">+J341/L341</f>
        <v>0</v>
      </c>
    </row>
    <row r="342" spans="2:14" s="188" customFormat="1" x14ac:dyDescent="0.25">
      <c r="B342" s="11">
        <v>43406</v>
      </c>
      <c r="C342" s="5" t="s">
        <v>1437</v>
      </c>
      <c r="D342" s="136"/>
      <c r="E342" s="93"/>
      <c r="F342" s="133"/>
      <c r="G342" s="80"/>
      <c r="H342" s="80"/>
      <c r="I342" s="80">
        <v>8000</v>
      </c>
      <c r="J342" s="80"/>
      <c r="K342" s="60">
        <f t="shared" si="8"/>
        <v>2365102.7300000004</v>
      </c>
      <c r="L342" s="60">
        <v>34.25</v>
      </c>
      <c r="M342" s="54">
        <f t="shared" ref="M342:M345" si="87">(G342+H342+I342)/L342</f>
        <v>233.57664233576642</v>
      </c>
      <c r="N342" s="54">
        <f t="shared" ref="N342:N345" si="88">+J342/L342</f>
        <v>0</v>
      </c>
    </row>
    <row r="343" spans="2:14" s="188" customFormat="1" x14ac:dyDescent="0.25">
      <c r="B343" s="11">
        <v>43406</v>
      </c>
      <c r="C343" s="5" t="s">
        <v>1439</v>
      </c>
      <c r="D343" s="136"/>
      <c r="E343" s="93"/>
      <c r="F343" s="133"/>
      <c r="G343" s="80"/>
      <c r="H343" s="80"/>
      <c r="I343" s="80">
        <v>2254</v>
      </c>
      <c r="J343" s="80"/>
      <c r="K343" s="60">
        <f t="shared" si="8"/>
        <v>2362848.7300000004</v>
      </c>
      <c r="L343" s="60">
        <v>34.25</v>
      </c>
      <c r="M343" s="54">
        <f t="shared" si="87"/>
        <v>65.810218978102185</v>
      </c>
      <c r="N343" s="54">
        <f t="shared" si="88"/>
        <v>0</v>
      </c>
    </row>
    <row r="344" spans="2:14" s="188" customFormat="1" x14ac:dyDescent="0.25">
      <c r="B344" s="11">
        <v>43406</v>
      </c>
      <c r="C344" s="5" t="s">
        <v>1440</v>
      </c>
      <c r="D344" s="136"/>
      <c r="E344" s="93"/>
      <c r="F344" s="133"/>
      <c r="G344" s="80"/>
      <c r="H344" s="80"/>
      <c r="I344" s="80"/>
      <c r="J344" s="80">
        <v>8500</v>
      </c>
      <c r="K344" s="60">
        <f t="shared" si="8"/>
        <v>2354348.7300000004</v>
      </c>
      <c r="L344" s="60">
        <v>34.25</v>
      </c>
      <c r="M344" s="54">
        <f t="shared" si="87"/>
        <v>0</v>
      </c>
      <c r="N344" s="54">
        <f t="shared" si="88"/>
        <v>248.17518248175182</v>
      </c>
    </row>
    <row r="345" spans="2:14" s="188" customFormat="1" x14ac:dyDescent="0.25">
      <c r="B345" s="11">
        <v>43406</v>
      </c>
      <c r="C345" s="5" t="s">
        <v>1431</v>
      </c>
      <c r="D345" s="136"/>
      <c r="E345" s="93"/>
      <c r="F345" s="133"/>
      <c r="G345" s="80"/>
      <c r="H345" s="80"/>
      <c r="I345" s="80"/>
      <c r="J345" s="80">
        <v>6223</v>
      </c>
      <c r="K345" s="60">
        <f t="shared" si="8"/>
        <v>2348125.7300000004</v>
      </c>
      <c r="L345" s="60">
        <v>34.25</v>
      </c>
      <c r="M345" s="54">
        <f t="shared" si="87"/>
        <v>0</v>
      </c>
      <c r="N345" s="54">
        <f t="shared" si="88"/>
        <v>181.69343065693431</v>
      </c>
    </row>
    <row r="346" spans="2:14" s="188" customFormat="1" x14ac:dyDescent="0.25">
      <c r="B346" s="11">
        <v>43413</v>
      </c>
      <c r="C346" s="5" t="s">
        <v>1441</v>
      </c>
      <c r="D346" s="136">
        <v>16000</v>
      </c>
      <c r="E346" s="93">
        <v>34.5</v>
      </c>
      <c r="F346" s="133">
        <f>+D346*E346</f>
        <v>552000</v>
      </c>
      <c r="G346" s="80"/>
      <c r="H346" s="80"/>
      <c r="I346" s="80"/>
      <c r="J346" s="80"/>
      <c r="K346" s="60">
        <f t="shared" si="8"/>
        <v>2900125.7300000004</v>
      </c>
      <c r="L346" s="60">
        <v>34.5</v>
      </c>
      <c r="M346" s="54">
        <f t="shared" ref="M346:M348" si="89">(G346+H346+I346)/L346</f>
        <v>0</v>
      </c>
      <c r="N346" s="54">
        <f t="shared" ref="N346:N348" si="90">+J346/L346</f>
        <v>0</v>
      </c>
    </row>
    <row r="347" spans="2:14" s="188" customFormat="1" x14ac:dyDescent="0.25">
      <c r="B347" s="11"/>
      <c r="C347" s="5" t="s">
        <v>1416</v>
      </c>
      <c r="D347" s="136">
        <f>30207.652173913+492.35</f>
        <v>30700.002173912999</v>
      </c>
      <c r="E347" s="93"/>
      <c r="F347" s="133">
        <v>1042164</v>
      </c>
      <c r="G347" s="80"/>
      <c r="H347" s="80"/>
      <c r="I347" s="80"/>
      <c r="J347" s="80"/>
      <c r="K347" s="60">
        <f t="shared" si="8"/>
        <v>3942289.7300000004</v>
      </c>
      <c r="L347" s="60"/>
      <c r="M347" s="54"/>
      <c r="N347" s="54"/>
    </row>
    <row r="348" spans="2:14" s="188" customFormat="1" x14ac:dyDescent="0.25">
      <c r="B348" s="11">
        <v>43413</v>
      </c>
      <c r="C348" s="5" t="s">
        <v>1403</v>
      </c>
      <c r="D348" s="136"/>
      <c r="E348" s="93"/>
      <c r="F348" s="133"/>
      <c r="G348" s="80"/>
      <c r="H348" s="80">
        <v>552000</v>
      </c>
      <c r="I348" s="80"/>
      <c r="J348" s="80"/>
      <c r="K348" s="60">
        <f t="shared" si="8"/>
        <v>3390289.7300000004</v>
      </c>
      <c r="L348" s="60">
        <v>34.5</v>
      </c>
      <c r="M348" s="54">
        <f t="shared" si="89"/>
        <v>16000</v>
      </c>
      <c r="N348" s="54">
        <f t="shared" si="90"/>
        <v>0</v>
      </c>
    </row>
    <row r="349" spans="2:14" s="188" customFormat="1" x14ac:dyDescent="0.25">
      <c r="B349" s="11">
        <v>43413</v>
      </c>
      <c r="C349" s="5" t="s">
        <v>130</v>
      </c>
      <c r="D349" s="136"/>
      <c r="E349" s="93"/>
      <c r="F349" s="133"/>
      <c r="G349" s="80">
        <v>60000</v>
      </c>
      <c r="H349" s="80"/>
      <c r="I349" s="80"/>
      <c r="J349" s="80"/>
      <c r="K349" s="60">
        <f t="shared" si="8"/>
        <v>3330289.7300000004</v>
      </c>
      <c r="L349" s="60">
        <v>34.5</v>
      </c>
      <c r="M349" s="54">
        <f t="shared" ref="M349:M352" si="91">(G349+H349+I349)/L349</f>
        <v>1739.1304347826087</v>
      </c>
      <c r="N349" s="54">
        <f t="shared" ref="N349:N352" si="92">+J349/L349</f>
        <v>0</v>
      </c>
    </row>
    <row r="350" spans="2:14" s="188" customFormat="1" x14ac:dyDescent="0.25">
      <c r="B350" s="11">
        <v>43413</v>
      </c>
      <c r="C350" s="5" t="s">
        <v>1450</v>
      </c>
      <c r="D350" s="136"/>
      <c r="E350" s="93"/>
      <c r="F350" s="133"/>
      <c r="G350" s="80">
        <v>35000</v>
      </c>
      <c r="H350" s="80"/>
      <c r="I350" s="80"/>
      <c r="J350" s="80"/>
      <c r="K350" s="60">
        <f t="shared" si="8"/>
        <v>3295289.7300000004</v>
      </c>
      <c r="L350" s="60">
        <v>34.5</v>
      </c>
      <c r="M350" s="54">
        <f t="shared" si="91"/>
        <v>1014.4927536231884</v>
      </c>
      <c r="N350" s="54">
        <f t="shared" si="92"/>
        <v>0</v>
      </c>
    </row>
    <row r="351" spans="2:14" s="188" customFormat="1" x14ac:dyDescent="0.25">
      <c r="B351" s="11">
        <v>43413</v>
      </c>
      <c r="C351" s="5" t="s">
        <v>1451</v>
      </c>
      <c r="D351" s="136"/>
      <c r="E351" s="93"/>
      <c r="F351" s="133"/>
      <c r="G351" s="80">
        <v>319000</v>
      </c>
      <c r="H351" s="80"/>
      <c r="I351" s="80"/>
      <c r="J351" s="80"/>
      <c r="K351" s="60">
        <f t="shared" si="8"/>
        <v>2976289.7300000004</v>
      </c>
      <c r="L351" s="60">
        <v>34.5</v>
      </c>
      <c r="M351" s="54">
        <f t="shared" si="91"/>
        <v>9246.3768115942021</v>
      </c>
      <c r="N351" s="54">
        <f t="shared" si="92"/>
        <v>0</v>
      </c>
    </row>
    <row r="352" spans="2:14" s="188" customFormat="1" x14ac:dyDescent="0.25">
      <c r="B352" s="11">
        <v>43413</v>
      </c>
      <c r="C352" s="5" t="s">
        <v>1464</v>
      </c>
      <c r="D352" s="136"/>
      <c r="E352" s="93"/>
      <c r="F352" s="133"/>
      <c r="G352" s="80"/>
      <c r="H352" s="80"/>
      <c r="I352" s="80">
        <v>4400</v>
      </c>
      <c r="J352" s="80"/>
      <c r="K352" s="60">
        <f t="shared" si="8"/>
        <v>2971889.7300000004</v>
      </c>
      <c r="L352" s="60">
        <v>34.5</v>
      </c>
      <c r="M352" s="54">
        <f t="shared" si="91"/>
        <v>127.53623188405797</v>
      </c>
      <c r="N352" s="54">
        <f t="shared" si="92"/>
        <v>0</v>
      </c>
    </row>
    <row r="353" spans="2:14" s="188" customFormat="1" x14ac:dyDescent="0.25">
      <c r="B353" s="11">
        <v>43413</v>
      </c>
      <c r="C353" s="5" t="s">
        <v>1465</v>
      </c>
      <c r="D353" s="136"/>
      <c r="E353" s="93"/>
      <c r="F353" s="133"/>
      <c r="G353" s="80"/>
      <c r="H353" s="80"/>
      <c r="I353" s="80"/>
      <c r="J353" s="80">
        <v>4000</v>
      </c>
      <c r="K353" s="60">
        <f t="shared" si="8"/>
        <v>2967889.7300000004</v>
      </c>
      <c r="L353" s="60">
        <v>34.5</v>
      </c>
      <c r="M353" s="54">
        <f t="shared" ref="M353:M355" si="93">(G353+H353+I353)/L353</f>
        <v>0</v>
      </c>
      <c r="N353" s="54">
        <f t="shared" ref="N353:N355" si="94">+J353/L353</f>
        <v>115.94202898550725</v>
      </c>
    </row>
    <row r="354" spans="2:14" s="188" customFormat="1" x14ac:dyDescent="0.25">
      <c r="B354" s="11">
        <v>43413</v>
      </c>
      <c r="C354" s="5" t="s">
        <v>1466</v>
      </c>
      <c r="D354" s="136"/>
      <c r="E354" s="93"/>
      <c r="F354" s="133"/>
      <c r="G354" s="80"/>
      <c r="H354" s="80"/>
      <c r="I354" s="80"/>
      <c r="J354" s="80">
        <v>11180</v>
      </c>
      <c r="K354" s="60">
        <f t="shared" si="8"/>
        <v>2956709.7300000004</v>
      </c>
      <c r="L354" s="60">
        <v>34.5</v>
      </c>
      <c r="M354" s="54">
        <f t="shared" si="93"/>
        <v>0</v>
      </c>
      <c r="N354" s="54">
        <f t="shared" si="94"/>
        <v>324.05797101449275</v>
      </c>
    </row>
    <row r="355" spans="2:14" s="188" customFormat="1" x14ac:dyDescent="0.25">
      <c r="B355" s="11">
        <v>43426</v>
      </c>
      <c r="C355" s="5" t="s">
        <v>1472</v>
      </c>
      <c r="D355" s="121">
        <v>16000</v>
      </c>
      <c r="E355" s="93">
        <v>36.409999999999997</v>
      </c>
      <c r="F355" s="130">
        <f>+D355*E355</f>
        <v>582560</v>
      </c>
      <c r="G355" s="80"/>
      <c r="H355" s="80"/>
      <c r="I355" s="80"/>
      <c r="J355" s="80"/>
      <c r="K355" s="60">
        <f t="shared" si="8"/>
        <v>3539269.7300000004</v>
      </c>
      <c r="L355" s="60">
        <v>36.409999999999997</v>
      </c>
      <c r="M355" s="54">
        <f t="shared" si="93"/>
        <v>0</v>
      </c>
      <c r="N355" s="54">
        <f t="shared" si="94"/>
        <v>0</v>
      </c>
    </row>
    <row r="356" spans="2:14" s="188" customFormat="1" x14ac:dyDescent="0.25">
      <c r="B356" s="11">
        <v>43426</v>
      </c>
      <c r="C356" s="5" t="s">
        <v>1403</v>
      </c>
      <c r="D356" s="136"/>
      <c r="E356" s="93"/>
      <c r="F356" s="133"/>
      <c r="G356" s="80"/>
      <c r="H356" s="80">
        <v>582560</v>
      </c>
      <c r="I356" s="80"/>
      <c r="J356" s="80"/>
      <c r="K356" s="60">
        <f t="shared" si="8"/>
        <v>2956709.7300000004</v>
      </c>
      <c r="L356" s="60">
        <v>36.409999999999997</v>
      </c>
      <c r="M356" s="54">
        <f t="shared" ref="M356" si="95">(G356+H356+I356)/L356</f>
        <v>16000.000000000002</v>
      </c>
      <c r="N356" s="54">
        <f t="shared" ref="N356" si="96">+J356/L356</f>
        <v>0</v>
      </c>
    </row>
    <row r="357" spans="2:14" s="188" customFormat="1" x14ac:dyDescent="0.25">
      <c r="B357" s="11">
        <v>43426</v>
      </c>
      <c r="C357" s="5" t="s">
        <v>1498</v>
      </c>
      <c r="D357" s="136"/>
      <c r="E357" s="93"/>
      <c r="F357" s="133"/>
      <c r="G357" s="80"/>
      <c r="H357" s="80"/>
      <c r="I357" s="80">
        <v>35000</v>
      </c>
      <c r="J357" s="80"/>
      <c r="K357" s="60">
        <f t="shared" si="8"/>
        <v>2921709.7300000004</v>
      </c>
      <c r="L357" s="60">
        <v>36.409999999999997</v>
      </c>
      <c r="M357" s="54">
        <f t="shared" ref="M357:M364" si="97">(G357+H357+I357)/L357</f>
        <v>961.27437517165617</v>
      </c>
      <c r="N357" s="54">
        <f t="shared" ref="N357:N364" si="98">+J357/L357</f>
        <v>0</v>
      </c>
    </row>
    <row r="358" spans="2:14" s="188" customFormat="1" x14ac:dyDescent="0.25">
      <c r="B358" s="11">
        <v>43426</v>
      </c>
      <c r="C358" s="5" t="s">
        <v>1499</v>
      </c>
      <c r="D358" s="136"/>
      <c r="E358" s="93"/>
      <c r="F358" s="133"/>
      <c r="G358" s="80">
        <v>217000</v>
      </c>
      <c r="H358" s="80"/>
      <c r="I358" s="80"/>
      <c r="J358" s="80"/>
      <c r="K358" s="60">
        <f t="shared" si="8"/>
        <v>2704709.7300000004</v>
      </c>
      <c r="L358" s="60">
        <v>36.409999999999997</v>
      </c>
      <c r="M358" s="54">
        <f t="shared" si="97"/>
        <v>5959.9011260642683</v>
      </c>
      <c r="N358" s="54">
        <f t="shared" si="98"/>
        <v>0</v>
      </c>
    </row>
    <row r="359" spans="2:14" s="188" customFormat="1" x14ac:dyDescent="0.25">
      <c r="B359" s="11">
        <v>43426</v>
      </c>
      <c r="C359" s="5" t="s">
        <v>1500</v>
      </c>
      <c r="D359" s="136"/>
      <c r="E359" s="93"/>
      <c r="F359" s="133"/>
      <c r="G359" s="80">
        <v>22938</v>
      </c>
      <c r="H359" s="80"/>
      <c r="I359" s="80"/>
      <c r="J359" s="80"/>
      <c r="K359" s="60">
        <f t="shared" si="8"/>
        <v>2681771.7300000004</v>
      </c>
      <c r="L359" s="60">
        <v>36.409999999999997</v>
      </c>
      <c r="M359" s="54">
        <f t="shared" si="97"/>
        <v>629.99176050535573</v>
      </c>
      <c r="N359" s="54">
        <f t="shared" si="98"/>
        <v>0</v>
      </c>
    </row>
    <row r="360" spans="2:14" s="188" customFormat="1" x14ac:dyDescent="0.25">
      <c r="B360" s="11">
        <v>43426</v>
      </c>
      <c r="C360" s="5" t="s">
        <v>1501</v>
      </c>
      <c r="D360" s="136"/>
      <c r="E360" s="93"/>
      <c r="F360" s="133"/>
      <c r="G360" s="80">
        <v>35000</v>
      </c>
      <c r="H360" s="80"/>
      <c r="I360" s="80"/>
      <c r="J360" s="80"/>
      <c r="K360" s="60">
        <f t="shared" si="8"/>
        <v>2646771.7300000004</v>
      </c>
      <c r="L360" s="60">
        <v>36.409999999999997</v>
      </c>
      <c r="M360" s="54">
        <f t="shared" si="97"/>
        <v>961.27437517165617</v>
      </c>
      <c r="N360" s="54">
        <f t="shared" si="98"/>
        <v>0</v>
      </c>
    </row>
    <row r="361" spans="2:14" s="188" customFormat="1" x14ac:dyDescent="0.25">
      <c r="B361" s="11">
        <v>43426</v>
      </c>
      <c r="C361" s="5" t="s">
        <v>1502</v>
      </c>
      <c r="D361" s="136"/>
      <c r="E361" s="93"/>
      <c r="F361" s="133"/>
      <c r="G361" s="80"/>
      <c r="H361" s="80">
        <v>20000</v>
      </c>
      <c r="I361" s="80"/>
      <c r="J361" s="80"/>
      <c r="K361" s="60">
        <f t="shared" si="8"/>
        <v>2626771.7300000004</v>
      </c>
      <c r="L361" s="60">
        <v>36.409999999999997</v>
      </c>
      <c r="M361" s="54">
        <f t="shared" si="97"/>
        <v>549.29964295523212</v>
      </c>
      <c r="N361" s="54">
        <f t="shared" si="98"/>
        <v>0</v>
      </c>
    </row>
    <row r="362" spans="2:14" s="188" customFormat="1" x14ac:dyDescent="0.25">
      <c r="B362" s="11">
        <v>43426</v>
      </c>
      <c r="C362" s="5" t="s">
        <v>1503</v>
      </c>
      <c r="D362" s="136"/>
      <c r="E362" s="93"/>
      <c r="F362" s="133"/>
      <c r="G362" s="80">
        <v>7500</v>
      </c>
      <c r="H362" s="80"/>
      <c r="I362" s="80"/>
      <c r="J362" s="80"/>
      <c r="K362" s="60">
        <f t="shared" si="8"/>
        <v>2619271.7300000004</v>
      </c>
      <c r="L362" s="60">
        <v>36.409999999999997</v>
      </c>
      <c r="M362" s="54">
        <f t="shared" si="97"/>
        <v>205.98736610821206</v>
      </c>
      <c r="N362" s="54">
        <f t="shared" si="98"/>
        <v>0</v>
      </c>
    </row>
    <row r="363" spans="2:14" s="188" customFormat="1" x14ac:dyDescent="0.25">
      <c r="B363" s="11">
        <v>43426</v>
      </c>
      <c r="C363" s="5" t="s">
        <v>1504</v>
      </c>
      <c r="D363" s="136"/>
      <c r="E363" s="93"/>
      <c r="F363" s="133"/>
      <c r="G363" s="80">
        <v>100000</v>
      </c>
      <c r="H363" s="80"/>
      <c r="I363" s="80"/>
      <c r="J363" s="80"/>
      <c r="K363" s="60">
        <f t="shared" si="8"/>
        <v>2519271.7300000004</v>
      </c>
      <c r="L363" s="60">
        <v>36.409999999999997</v>
      </c>
      <c r="M363" s="54">
        <f t="shared" si="97"/>
        <v>2746.4982147761607</v>
      </c>
      <c r="N363" s="54">
        <f t="shared" si="98"/>
        <v>0</v>
      </c>
    </row>
    <row r="364" spans="2:14" s="188" customFormat="1" x14ac:dyDescent="0.25">
      <c r="B364" s="11">
        <v>43426</v>
      </c>
      <c r="C364" s="5" t="s">
        <v>1505</v>
      </c>
      <c r="D364" s="136"/>
      <c r="E364" s="93"/>
      <c r="F364" s="133"/>
      <c r="G364" s="80"/>
      <c r="H364" s="80">
        <v>8000</v>
      </c>
      <c r="I364" s="80"/>
      <c r="J364" s="80"/>
      <c r="K364" s="60">
        <f t="shared" si="8"/>
        <v>2511271.7300000004</v>
      </c>
      <c r="L364" s="60">
        <v>36.409999999999997</v>
      </c>
      <c r="M364" s="54">
        <f t="shared" si="97"/>
        <v>219.71985718209285</v>
      </c>
      <c r="N364" s="54">
        <f t="shared" si="98"/>
        <v>0</v>
      </c>
    </row>
    <row r="365" spans="2:14" s="188" customFormat="1" x14ac:dyDescent="0.25">
      <c r="B365" s="11">
        <v>43438</v>
      </c>
      <c r="C365" s="5" t="s">
        <v>252</v>
      </c>
      <c r="D365" s="136">
        <v>16000</v>
      </c>
      <c r="E365" s="93">
        <v>36</v>
      </c>
      <c r="F365" s="133">
        <f>+D365*E365</f>
        <v>576000</v>
      </c>
      <c r="G365" s="80"/>
      <c r="H365" s="80"/>
      <c r="I365" s="80"/>
      <c r="J365" s="80"/>
      <c r="K365" s="60">
        <f t="shared" si="8"/>
        <v>3087271.7300000004</v>
      </c>
      <c r="L365" s="60">
        <v>36</v>
      </c>
      <c r="M365" s="54">
        <f t="shared" ref="M365:M367" si="99">(G365+H365+I365)/L365</f>
        <v>0</v>
      </c>
      <c r="N365" s="54">
        <f t="shared" ref="N365:N367" si="100">+J365/L365</f>
        <v>0</v>
      </c>
    </row>
    <row r="366" spans="2:14" s="188" customFormat="1" x14ac:dyDescent="0.25">
      <c r="B366" s="11">
        <v>43438</v>
      </c>
      <c r="C366" s="5" t="s">
        <v>1403</v>
      </c>
      <c r="D366" s="136"/>
      <c r="E366" s="93"/>
      <c r="F366" s="133"/>
      <c r="G366" s="80"/>
      <c r="H366" s="80">
        <v>576000</v>
      </c>
      <c r="I366" s="80"/>
      <c r="J366" s="80"/>
      <c r="K366" s="60">
        <f t="shared" si="8"/>
        <v>2511271.7300000004</v>
      </c>
      <c r="L366" s="60">
        <v>36</v>
      </c>
      <c r="M366" s="54">
        <f t="shared" si="99"/>
        <v>16000</v>
      </c>
      <c r="N366" s="54">
        <f t="shared" si="100"/>
        <v>0</v>
      </c>
    </row>
    <row r="367" spans="2:14" s="188" customFormat="1" x14ac:dyDescent="0.25">
      <c r="B367" s="11">
        <v>43438</v>
      </c>
      <c r="C367" s="5" t="s">
        <v>1523</v>
      </c>
      <c r="D367" s="136"/>
      <c r="E367" s="93"/>
      <c r="F367" s="133"/>
      <c r="G367" s="80"/>
      <c r="H367" s="80">
        <v>40000</v>
      </c>
      <c r="I367" s="80"/>
      <c r="J367" s="80"/>
      <c r="K367" s="60">
        <f t="shared" si="8"/>
        <v>2471271.7300000004</v>
      </c>
      <c r="L367" s="60">
        <v>36.5</v>
      </c>
      <c r="M367" s="54">
        <f t="shared" si="99"/>
        <v>1095.8904109589041</v>
      </c>
      <c r="N367" s="54">
        <f t="shared" si="100"/>
        <v>0</v>
      </c>
    </row>
    <row r="368" spans="2:14" s="188" customFormat="1" x14ac:dyDescent="0.25">
      <c r="B368" s="11">
        <v>43438</v>
      </c>
      <c r="C368" s="5" t="s">
        <v>1540</v>
      </c>
      <c r="D368" s="136"/>
      <c r="E368" s="93"/>
      <c r="F368" s="133"/>
      <c r="G368" s="80"/>
      <c r="H368" s="80"/>
      <c r="I368" s="80">
        <v>37000</v>
      </c>
      <c r="J368" s="80"/>
      <c r="K368" s="60">
        <f t="shared" si="8"/>
        <v>2434271.7300000004</v>
      </c>
      <c r="L368" s="60">
        <v>36.5</v>
      </c>
      <c r="M368" s="54">
        <f t="shared" ref="M368:M386" si="101">(G368+H368+I368)/L368</f>
        <v>1013.6986301369863</v>
      </c>
      <c r="N368" s="54">
        <f t="shared" ref="N368:N386" si="102">+J368/L368</f>
        <v>0</v>
      </c>
    </row>
    <row r="369" spans="2:14" s="188" customFormat="1" x14ac:dyDescent="0.25">
      <c r="B369" s="11">
        <v>43438</v>
      </c>
      <c r="C369" s="5" t="s">
        <v>161</v>
      </c>
      <c r="D369" s="136"/>
      <c r="E369" s="93"/>
      <c r="F369" s="133"/>
      <c r="G369" s="80"/>
      <c r="H369" s="80"/>
      <c r="I369" s="80">
        <v>3841</v>
      </c>
      <c r="J369" s="80"/>
      <c r="K369" s="60">
        <f t="shared" si="8"/>
        <v>2430430.7300000004</v>
      </c>
      <c r="L369" s="60">
        <v>36.5</v>
      </c>
      <c r="M369" s="54">
        <f t="shared" si="101"/>
        <v>105.23287671232876</v>
      </c>
      <c r="N369" s="54">
        <f t="shared" si="102"/>
        <v>0</v>
      </c>
    </row>
    <row r="370" spans="2:14" s="188" customFormat="1" x14ac:dyDescent="0.25">
      <c r="B370" s="11">
        <v>43438</v>
      </c>
      <c r="C370" s="5" t="s">
        <v>117</v>
      </c>
      <c r="D370" s="136"/>
      <c r="E370" s="93"/>
      <c r="F370" s="133"/>
      <c r="G370" s="80"/>
      <c r="H370" s="80"/>
      <c r="I370" s="80">
        <v>3893</v>
      </c>
      <c r="J370" s="80"/>
      <c r="K370" s="60">
        <f t="shared" si="8"/>
        <v>2426537.7300000004</v>
      </c>
      <c r="L370" s="60">
        <v>36.5</v>
      </c>
      <c r="M370" s="54">
        <f t="shared" si="101"/>
        <v>106.65753424657534</v>
      </c>
      <c r="N370" s="54">
        <f t="shared" si="102"/>
        <v>0</v>
      </c>
    </row>
    <row r="371" spans="2:14" s="188" customFormat="1" x14ac:dyDescent="0.25">
      <c r="B371" s="11">
        <v>43438</v>
      </c>
      <c r="C371" s="5" t="s">
        <v>1530</v>
      </c>
      <c r="D371" s="136"/>
      <c r="E371" s="93"/>
      <c r="F371" s="133"/>
      <c r="G371" s="80"/>
      <c r="H371" s="80"/>
      <c r="I371" s="80">
        <v>6223</v>
      </c>
      <c r="J371" s="80"/>
      <c r="K371" s="60">
        <f t="shared" si="8"/>
        <v>2420314.7300000004</v>
      </c>
      <c r="L371" s="60">
        <v>36.5</v>
      </c>
      <c r="M371" s="54">
        <f t="shared" si="101"/>
        <v>170.49315068493149</v>
      </c>
      <c r="N371" s="54">
        <f t="shared" si="102"/>
        <v>0</v>
      </c>
    </row>
    <row r="372" spans="2:14" s="188" customFormat="1" x14ac:dyDescent="0.25">
      <c r="B372" s="11">
        <v>43438</v>
      </c>
      <c r="C372" s="5" t="s">
        <v>1500</v>
      </c>
      <c r="D372" s="136"/>
      <c r="E372" s="93"/>
      <c r="F372" s="133"/>
      <c r="G372" s="80">
        <v>28783</v>
      </c>
      <c r="H372" s="80"/>
      <c r="I372" s="80"/>
      <c r="J372" s="80"/>
      <c r="K372" s="60">
        <f t="shared" si="8"/>
        <v>2391531.7300000004</v>
      </c>
      <c r="L372" s="60">
        <v>36.5</v>
      </c>
      <c r="M372" s="54">
        <f t="shared" si="101"/>
        <v>788.57534246575347</v>
      </c>
      <c r="N372" s="54">
        <f t="shared" si="102"/>
        <v>0</v>
      </c>
    </row>
    <row r="373" spans="2:14" s="188" customFormat="1" x14ac:dyDescent="0.25">
      <c r="B373" s="11">
        <v>43438</v>
      </c>
      <c r="C373" s="5" t="s">
        <v>1501</v>
      </c>
      <c r="D373" s="136"/>
      <c r="E373" s="93"/>
      <c r="F373" s="133"/>
      <c r="G373" s="80">
        <v>35000</v>
      </c>
      <c r="H373" s="80"/>
      <c r="I373" s="80"/>
      <c r="J373" s="80"/>
      <c r="K373" s="60">
        <f t="shared" si="8"/>
        <v>2356531.7300000004</v>
      </c>
      <c r="L373" s="60">
        <v>36.5</v>
      </c>
      <c r="M373" s="54">
        <f t="shared" si="101"/>
        <v>958.90410958904113</v>
      </c>
      <c r="N373" s="54">
        <f t="shared" si="102"/>
        <v>0</v>
      </c>
    </row>
    <row r="374" spans="2:14" s="188" customFormat="1" x14ac:dyDescent="0.25">
      <c r="B374" s="11">
        <v>43438</v>
      </c>
      <c r="C374" s="5" t="s">
        <v>1541</v>
      </c>
      <c r="D374" s="136"/>
      <c r="E374" s="93"/>
      <c r="F374" s="133"/>
      <c r="G374" s="80">
        <v>20000</v>
      </c>
      <c r="H374" s="80"/>
      <c r="I374" s="80"/>
      <c r="J374" s="80"/>
      <c r="K374" s="60">
        <f t="shared" si="8"/>
        <v>2336531.7300000004</v>
      </c>
      <c r="L374" s="60">
        <v>36.5</v>
      </c>
      <c r="M374" s="54">
        <f t="shared" si="101"/>
        <v>547.94520547945206</v>
      </c>
      <c r="N374" s="54">
        <f t="shared" si="102"/>
        <v>0</v>
      </c>
    </row>
    <row r="375" spans="2:14" s="188" customFormat="1" x14ac:dyDescent="0.25">
      <c r="B375" s="11">
        <v>43438</v>
      </c>
      <c r="C375" s="5" t="s">
        <v>1542</v>
      </c>
      <c r="D375" s="136"/>
      <c r="E375" s="93"/>
      <c r="F375" s="133"/>
      <c r="G375" s="80"/>
      <c r="H375" s="80">
        <v>10000</v>
      </c>
      <c r="I375" s="80"/>
      <c r="J375" s="80"/>
      <c r="K375" s="60">
        <f t="shared" si="8"/>
        <v>2326531.7300000004</v>
      </c>
      <c r="L375" s="60">
        <v>36.5</v>
      </c>
      <c r="M375" s="54">
        <f t="shared" si="101"/>
        <v>273.97260273972603</v>
      </c>
      <c r="N375" s="54">
        <f t="shared" si="102"/>
        <v>0</v>
      </c>
    </row>
    <row r="376" spans="2:14" s="188" customFormat="1" x14ac:dyDescent="0.25">
      <c r="B376" s="11">
        <v>43438</v>
      </c>
      <c r="C376" s="5" t="s">
        <v>1543</v>
      </c>
      <c r="D376" s="136"/>
      <c r="E376" s="93"/>
      <c r="F376" s="133"/>
      <c r="G376" s="80"/>
      <c r="H376" s="80">
        <v>20000</v>
      </c>
      <c r="I376" s="80"/>
      <c r="J376" s="80"/>
      <c r="K376" s="60">
        <f t="shared" si="8"/>
        <v>2306531.7300000004</v>
      </c>
      <c r="L376" s="60">
        <v>36.5</v>
      </c>
      <c r="M376" s="54">
        <f t="shared" si="101"/>
        <v>547.94520547945206</v>
      </c>
      <c r="N376" s="54">
        <f t="shared" si="102"/>
        <v>0</v>
      </c>
    </row>
    <row r="377" spans="2:14" s="188" customFormat="1" x14ac:dyDescent="0.25">
      <c r="B377" s="11">
        <v>43438</v>
      </c>
      <c r="C377" s="5" t="s">
        <v>1544</v>
      </c>
      <c r="D377" s="136"/>
      <c r="E377" s="93"/>
      <c r="F377" s="133"/>
      <c r="G377" s="80">
        <v>5000</v>
      </c>
      <c r="H377" s="80"/>
      <c r="I377" s="80"/>
      <c r="J377" s="80"/>
      <c r="K377" s="60">
        <f t="shared" si="8"/>
        <v>2301531.7300000004</v>
      </c>
      <c r="L377" s="60">
        <v>36.5</v>
      </c>
      <c r="M377" s="54">
        <f t="shared" si="101"/>
        <v>136.98630136986301</v>
      </c>
      <c r="N377" s="54">
        <f t="shared" si="102"/>
        <v>0</v>
      </c>
    </row>
    <row r="378" spans="2:14" s="188" customFormat="1" x14ac:dyDescent="0.25">
      <c r="B378" s="11">
        <v>43438</v>
      </c>
      <c r="C378" s="5" t="s">
        <v>228</v>
      </c>
      <c r="D378" s="136"/>
      <c r="E378" s="93"/>
      <c r="F378" s="133"/>
      <c r="G378" s="80">
        <v>60000</v>
      </c>
      <c r="H378" s="80"/>
      <c r="I378" s="80"/>
      <c r="J378" s="80"/>
      <c r="K378" s="60">
        <f t="shared" si="8"/>
        <v>2241531.7300000004</v>
      </c>
      <c r="L378" s="60">
        <v>36.5</v>
      </c>
      <c r="M378" s="54">
        <f t="shared" si="101"/>
        <v>1643.8356164383561</v>
      </c>
      <c r="N378" s="54">
        <f t="shared" si="102"/>
        <v>0</v>
      </c>
    </row>
    <row r="379" spans="2:14" s="188" customFormat="1" x14ac:dyDescent="0.25">
      <c r="B379" s="11">
        <v>43438</v>
      </c>
      <c r="C379" s="5" t="s">
        <v>1545</v>
      </c>
      <c r="D379" s="136"/>
      <c r="E379" s="93"/>
      <c r="F379" s="133"/>
      <c r="G379" s="80"/>
      <c r="H379" s="80"/>
      <c r="I379" s="80">
        <v>10000</v>
      </c>
      <c r="J379" s="80"/>
      <c r="K379" s="60">
        <f t="shared" si="8"/>
        <v>2231531.7300000004</v>
      </c>
      <c r="L379" s="60">
        <v>36.5</v>
      </c>
      <c r="M379" s="54">
        <f t="shared" si="101"/>
        <v>273.97260273972603</v>
      </c>
      <c r="N379" s="54">
        <f t="shared" si="102"/>
        <v>0</v>
      </c>
    </row>
    <row r="380" spans="2:14" s="188" customFormat="1" x14ac:dyDescent="0.25">
      <c r="B380" s="11">
        <v>43438</v>
      </c>
      <c r="C380" s="5" t="s">
        <v>1437</v>
      </c>
      <c r="D380" s="136"/>
      <c r="E380" s="93"/>
      <c r="F380" s="133"/>
      <c r="G380" s="80"/>
      <c r="H380" s="80"/>
      <c r="I380" s="80">
        <v>15400</v>
      </c>
      <c r="J380" s="80"/>
      <c r="K380" s="60">
        <f t="shared" si="8"/>
        <v>2216131.7300000004</v>
      </c>
      <c r="L380" s="60">
        <v>36.5</v>
      </c>
      <c r="M380" s="54">
        <f t="shared" si="101"/>
        <v>421.91780821917808</v>
      </c>
      <c r="N380" s="54">
        <f t="shared" si="102"/>
        <v>0</v>
      </c>
    </row>
    <row r="381" spans="2:14" s="188" customFormat="1" x14ac:dyDescent="0.25">
      <c r="B381" s="11">
        <v>43438</v>
      </c>
      <c r="C381" s="5" t="s">
        <v>1546</v>
      </c>
      <c r="D381" s="136"/>
      <c r="E381" s="93"/>
      <c r="F381" s="133"/>
      <c r="G381" s="80"/>
      <c r="H381" s="80"/>
      <c r="I381" s="80">
        <v>12000</v>
      </c>
      <c r="J381" s="80"/>
      <c r="K381" s="60">
        <f t="shared" si="8"/>
        <v>2204131.7300000004</v>
      </c>
      <c r="L381" s="60">
        <v>36.5</v>
      </c>
      <c r="M381" s="54">
        <f t="shared" si="101"/>
        <v>328.76712328767121</v>
      </c>
      <c r="N381" s="54">
        <f t="shared" si="102"/>
        <v>0</v>
      </c>
    </row>
    <row r="382" spans="2:14" s="188" customFormat="1" x14ac:dyDescent="0.25">
      <c r="B382" s="11">
        <v>43438</v>
      </c>
      <c r="C382" s="5" t="s">
        <v>1446</v>
      </c>
      <c r="D382" s="136"/>
      <c r="E382" s="93"/>
      <c r="F382" s="133"/>
      <c r="G382" s="80"/>
      <c r="H382" s="80"/>
      <c r="I382" s="80">
        <v>3757</v>
      </c>
      <c r="J382" s="80"/>
      <c r="K382" s="60">
        <f t="shared" si="8"/>
        <v>2200374.7300000004</v>
      </c>
      <c r="L382" s="60">
        <v>36.5</v>
      </c>
      <c r="M382" s="54">
        <f t="shared" si="101"/>
        <v>102.93150684931507</v>
      </c>
      <c r="N382" s="54">
        <f t="shared" si="102"/>
        <v>0</v>
      </c>
    </row>
    <row r="383" spans="2:14" s="188" customFormat="1" x14ac:dyDescent="0.25">
      <c r="B383" s="11">
        <v>43438</v>
      </c>
      <c r="C383" s="5" t="s">
        <v>1547</v>
      </c>
      <c r="D383" s="136"/>
      <c r="E383" s="93"/>
      <c r="F383" s="133"/>
      <c r="G383" s="80">
        <v>192223</v>
      </c>
      <c r="H383" s="80"/>
      <c r="I383" s="80"/>
      <c r="J383" s="80"/>
      <c r="K383" s="60">
        <f t="shared" si="8"/>
        <v>2008151.7300000004</v>
      </c>
      <c r="L383" s="60">
        <v>36.5</v>
      </c>
      <c r="M383" s="54">
        <f t="shared" si="101"/>
        <v>5266.3835616438355</v>
      </c>
      <c r="N383" s="54">
        <f t="shared" si="102"/>
        <v>0</v>
      </c>
    </row>
    <row r="384" spans="2:14" s="188" customFormat="1" x14ac:dyDescent="0.25">
      <c r="B384" s="11">
        <v>43454</v>
      </c>
      <c r="C384" s="5" t="s">
        <v>1472</v>
      </c>
      <c r="D384" s="136">
        <v>20000</v>
      </c>
      <c r="E384" s="93">
        <v>37</v>
      </c>
      <c r="F384" s="133">
        <f>+D384*E384</f>
        <v>740000</v>
      </c>
      <c r="G384" s="80"/>
      <c r="H384" s="80"/>
      <c r="I384" s="80"/>
      <c r="J384" s="80"/>
      <c r="K384" s="60">
        <f t="shared" si="8"/>
        <v>2748151.7300000004</v>
      </c>
      <c r="L384" s="60">
        <v>37</v>
      </c>
      <c r="M384" s="54">
        <f t="shared" si="101"/>
        <v>0</v>
      </c>
      <c r="N384" s="54">
        <f t="shared" si="102"/>
        <v>0</v>
      </c>
    </row>
    <row r="385" spans="2:14" s="188" customFormat="1" x14ac:dyDescent="0.25">
      <c r="B385" s="11">
        <v>43454</v>
      </c>
      <c r="C385" s="5" t="s">
        <v>1558</v>
      </c>
      <c r="D385" s="136"/>
      <c r="E385" s="93"/>
      <c r="F385" s="133"/>
      <c r="G385" s="80"/>
      <c r="H385" s="80">
        <v>740000</v>
      </c>
      <c r="I385" s="80"/>
      <c r="J385" s="80"/>
      <c r="K385" s="60">
        <f t="shared" si="8"/>
        <v>2008151.7300000004</v>
      </c>
      <c r="L385" s="60">
        <v>37</v>
      </c>
      <c r="M385" s="54">
        <f t="shared" si="101"/>
        <v>20000</v>
      </c>
      <c r="N385" s="54">
        <f t="shared" si="102"/>
        <v>0</v>
      </c>
    </row>
    <row r="386" spans="2:14" s="188" customFormat="1" x14ac:dyDescent="0.25">
      <c r="B386" s="11">
        <v>43454</v>
      </c>
      <c r="C386" s="11" t="s">
        <v>1579</v>
      </c>
      <c r="D386" s="136"/>
      <c r="E386" s="93"/>
      <c r="F386" s="133"/>
      <c r="G386" s="80">
        <v>53430</v>
      </c>
      <c r="H386" s="80"/>
      <c r="I386" s="80"/>
      <c r="J386" s="80"/>
      <c r="K386" s="60">
        <f t="shared" si="8"/>
        <v>1954721.7300000004</v>
      </c>
      <c r="L386" s="60">
        <v>37</v>
      </c>
      <c r="M386" s="54">
        <f t="shared" si="101"/>
        <v>1444.0540540540539</v>
      </c>
      <c r="N386" s="54">
        <f t="shared" si="102"/>
        <v>0</v>
      </c>
    </row>
    <row r="387" spans="2:14" s="188" customFormat="1" x14ac:dyDescent="0.25">
      <c r="B387" s="11">
        <v>43454</v>
      </c>
      <c r="C387" s="5" t="s">
        <v>1566</v>
      </c>
      <c r="D387" s="136"/>
      <c r="E387" s="93"/>
      <c r="F387" s="133"/>
      <c r="G387" s="80">
        <v>205000</v>
      </c>
      <c r="H387" s="80"/>
      <c r="I387" s="80"/>
      <c r="J387" s="80"/>
      <c r="K387" s="60">
        <f t="shared" si="8"/>
        <v>1749721.7300000004</v>
      </c>
      <c r="L387" s="60">
        <v>37</v>
      </c>
      <c r="M387" s="54">
        <f t="shared" ref="M387:M406" si="103">(G387+H387+I387)/L387</f>
        <v>5540.5405405405409</v>
      </c>
      <c r="N387" s="54">
        <f t="shared" ref="N387:N406" si="104">+J387/L387</f>
        <v>0</v>
      </c>
    </row>
    <row r="388" spans="2:14" s="188" customFormat="1" x14ac:dyDescent="0.25">
      <c r="B388" s="11">
        <v>43454</v>
      </c>
      <c r="C388" s="5" t="s">
        <v>1580</v>
      </c>
      <c r="D388" s="136"/>
      <c r="E388" s="93"/>
      <c r="F388" s="133"/>
      <c r="G388" s="80">
        <v>11300</v>
      </c>
      <c r="H388" s="80"/>
      <c r="I388" s="80"/>
      <c r="J388" s="80"/>
      <c r="K388" s="60">
        <f t="shared" si="8"/>
        <v>1738421.7300000004</v>
      </c>
      <c r="L388" s="60">
        <v>37</v>
      </c>
      <c r="M388" s="54">
        <f t="shared" si="103"/>
        <v>305.40540540540542</v>
      </c>
      <c r="N388" s="54">
        <f t="shared" si="104"/>
        <v>0</v>
      </c>
    </row>
    <row r="389" spans="2:14" s="188" customFormat="1" x14ac:dyDescent="0.25">
      <c r="B389" s="11">
        <v>43454</v>
      </c>
      <c r="C389" s="5" t="s">
        <v>1581</v>
      </c>
      <c r="D389" s="136"/>
      <c r="E389" s="93"/>
      <c r="F389" s="133"/>
      <c r="G389" s="80"/>
      <c r="H389" s="80">
        <v>4000</v>
      </c>
      <c r="I389" s="80"/>
      <c r="J389" s="80"/>
      <c r="K389" s="60">
        <f t="shared" si="8"/>
        <v>1734421.7300000004</v>
      </c>
      <c r="L389" s="60">
        <v>37</v>
      </c>
      <c r="M389" s="54">
        <f t="shared" si="103"/>
        <v>108.10810810810811</v>
      </c>
      <c r="N389" s="54">
        <f t="shared" si="104"/>
        <v>0</v>
      </c>
    </row>
    <row r="390" spans="2:14" s="188" customFormat="1" x14ac:dyDescent="0.25">
      <c r="B390" s="11">
        <v>43454</v>
      </c>
      <c r="C390" s="5" t="s">
        <v>1560</v>
      </c>
      <c r="D390" s="136"/>
      <c r="E390" s="93"/>
      <c r="F390" s="133"/>
      <c r="G390" s="80">
        <v>4287</v>
      </c>
      <c r="H390" s="80"/>
      <c r="I390" s="80"/>
      <c r="J390" s="80"/>
      <c r="K390" s="60">
        <f t="shared" si="8"/>
        <v>1730134.7300000004</v>
      </c>
      <c r="L390" s="60">
        <v>37</v>
      </c>
      <c r="M390" s="54">
        <f t="shared" si="103"/>
        <v>115.86486486486487</v>
      </c>
      <c r="N390" s="54">
        <f t="shared" si="104"/>
        <v>0</v>
      </c>
    </row>
    <row r="391" spans="2:14" s="188" customFormat="1" x14ac:dyDescent="0.25">
      <c r="B391" s="11">
        <v>43454</v>
      </c>
      <c r="C391" s="5" t="s">
        <v>1573</v>
      </c>
      <c r="D391" s="136"/>
      <c r="E391" s="93"/>
      <c r="F391" s="133"/>
      <c r="G391" s="80"/>
      <c r="H391" s="80">
        <v>3500</v>
      </c>
      <c r="I391" s="80"/>
      <c r="J391" s="80"/>
      <c r="K391" s="60">
        <f t="shared" si="8"/>
        <v>1726634.7300000004</v>
      </c>
      <c r="L391" s="60">
        <v>37</v>
      </c>
      <c r="M391" s="54">
        <f t="shared" si="103"/>
        <v>94.594594594594597</v>
      </c>
      <c r="N391" s="54">
        <f t="shared" si="104"/>
        <v>0</v>
      </c>
    </row>
    <row r="392" spans="2:14" s="188" customFormat="1" x14ac:dyDescent="0.25">
      <c r="B392" s="11">
        <v>43454</v>
      </c>
      <c r="C392" s="5" t="s">
        <v>1574</v>
      </c>
      <c r="D392" s="136"/>
      <c r="E392" s="93"/>
      <c r="F392" s="133"/>
      <c r="G392" s="80"/>
      <c r="H392" s="80"/>
      <c r="I392" s="80">
        <v>5000</v>
      </c>
      <c r="J392" s="80"/>
      <c r="K392" s="60">
        <f t="shared" si="8"/>
        <v>1721634.7300000004</v>
      </c>
      <c r="L392" s="60">
        <v>37</v>
      </c>
      <c r="M392" s="54">
        <f t="shared" si="103"/>
        <v>135.13513513513513</v>
      </c>
      <c r="N392" s="54">
        <f t="shared" si="104"/>
        <v>0</v>
      </c>
    </row>
    <row r="393" spans="2:14" s="188" customFormat="1" x14ac:dyDescent="0.25">
      <c r="B393" s="11">
        <v>43454</v>
      </c>
      <c r="C393" s="5" t="s">
        <v>1582</v>
      </c>
      <c r="D393" s="136"/>
      <c r="E393" s="93"/>
      <c r="F393" s="133"/>
      <c r="G393" s="80"/>
      <c r="H393" s="80"/>
      <c r="I393" s="80">
        <v>20000</v>
      </c>
      <c r="J393" s="80"/>
      <c r="K393" s="60">
        <f t="shared" si="8"/>
        <v>1701634.7300000004</v>
      </c>
      <c r="L393" s="60">
        <v>37</v>
      </c>
      <c r="M393" s="54">
        <f t="shared" si="103"/>
        <v>540.54054054054052</v>
      </c>
      <c r="N393" s="54">
        <f t="shared" si="104"/>
        <v>0</v>
      </c>
    </row>
    <row r="394" spans="2:14" s="188" customFormat="1" x14ac:dyDescent="0.25">
      <c r="B394" s="11">
        <v>43454</v>
      </c>
      <c r="C394" s="5" t="s">
        <v>1583</v>
      </c>
      <c r="D394" s="136"/>
      <c r="E394" s="93"/>
      <c r="F394" s="133"/>
      <c r="G394" s="80">
        <v>88000</v>
      </c>
      <c r="H394" s="80"/>
      <c r="I394" s="80"/>
      <c r="J394" s="80"/>
      <c r="K394" s="60">
        <f t="shared" si="8"/>
        <v>1613634.7300000004</v>
      </c>
      <c r="L394" s="60">
        <v>37</v>
      </c>
      <c r="M394" s="54">
        <f t="shared" si="103"/>
        <v>2378.3783783783783</v>
      </c>
      <c r="N394" s="54">
        <f t="shared" si="104"/>
        <v>0</v>
      </c>
    </row>
    <row r="395" spans="2:14" s="188" customFormat="1" x14ac:dyDescent="0.25">
      <c r="B395" s="11">
        <v>43454</v>
      </c>
      <c r="C395" s="5" t="s">
        <v>1584</v>
      </c>
      <c r="D395" s="136"/>
      <c r="E395" s="93"/>
      <c r="F395" s="133"/>
      <c r="G395" s="80">
        <v>31921</v>
      </c>
      <c r="H395" s="80"/>
      <c r="I395" s="80"/>
      <c r="J395" s="80"/>
      <c r="K395" s="60">
        <f t="shared" si="8"/>
        <v>1581713.7300000004</v>
      </c>
      <c r="L395" s="60">
        <v>37</v>
      </c>
      <c r="M395" s="54">
        <f t="shared" si="103"/>
        <v>862.72972972972968</v>
      </c>
      <c r="N395" s="54">
        <f t="shared" si="104"/>
        <v>0</v>
      </c>
    </row>
    <row r="396" spans="2:14" s="188" customFormat="1" x14ac:dyDescent="0.25">
      <c r="B396" s="11">
        <v>43454</v>
      </c>
      <c r="C396" s="5" t="s">
        <v>1585</v>
      </c>
      <c r="D396" s="136"/>
      <c r="E396" s="93"/>
      <c r="F396" s="133"/>
      <c r="G396" s="80"/>
      <c r="H396" s="80"/>
      <c r="I396" s="80">
        <v>21000</v>
      </c>
      <c r="J396" s="80"/>
      <c r="K396" s="60">
        <f t="shared" si="8"/>
        <v>1560713.7300000004</v>
      </c>
      <c r="L396" s="60">
        <v>37</v>
      </c>
      <c r="M396" s="54">
        <f t="shared" si="103"/>
        <v>567.56756756756761</v>
      </c>
      <c r="N396" s="54">
        <f t="shared" si="104"/>
        <v>0</v>
      </c>
    </row>
    <row r="397" spans="2:14" s="188" customFormat="1" x14ac:dyDescent="0.25">
      <c r="B397" s="11">
        <v>43454</v>
      </c>
      <c r="C397" s="5" t="s">
        <v>1586</v>
      </c>
      <c r="D397" s="136"/>
      <c r="E397" s="93"/>
      <c r="F397" s="133"/>
      <c r="G397" s="80">
        <v>35000</v>
      </c>
      <c r="H397" s="80"/>
      <c r="I397" s="80"/>
      <c r="J397" s="80"/>
      <c r="K397" s="60">
        <f t="shared" si="8"/>
        <v>1525713.7300000004</v>
      </c>
      <c r="L397" s="60">
        <v>37</v>
      </c>
      <c r="M397" s="54">
        <f t="shared" si="103"/>
        <v>945.94594594594594</v>
      </c>
      <c r="N397" s="54">
        <f t="shared" si="104"/>
        <v>0</v>
      </c>
    </row>
    <row r="398" spans="2:14" s="188" customFormat="1" x14ac:dyDescent="0.25">
      <c r="B398" s="11">
        <v>43454</v>
      </c>
      <c r="C398" s="5" t="s">
        <v>1587</v>
      </c>
      <c r="D398" s="136"/>
      <c r="E398" s="93"/>
      <c r="F398" s="133"/>
      <c r="G398" s="80">
        <v>25098</v>
      </c>
      <c r="H398" s="80"/>
      <c r="I398" s="80"/>
      <c r="J398" s="80"/>
      <c r="K398" s="60">
        <f t="shared" ref="K398:K423" si="105">+K397+F398-G398-J398-H398-I398</f>
        <v>1500615.7300000004</v>
      </c>
      <c r="L398" s="60">
        <v>37</v>
      </c>
      <c r="M398" s="54">
        <f t="shared" si="103"/>
        <v>678.32432432432438</v>
      </c>
      <c r="N398" s="54">
        <f t="shared" si="104"/>
        <v>0</v>
      </c>
    </row>
    <row r="399" spans="2:14" s="188" customFormat="1" x14ac:dyDescent="0.25">
      <c r="B399" s="11">
        <v>43454</v>
      </c>
      <c r="C399" s="5" t="s">
        <v>1588</v>
      </c>
      <c r="D399" s="136"/>
      <c r="E399" s="93"/>
      <c r="F399" s="133"/>
      <c r="G399" s="80">
        <v>59558</v>
      </c>
      <c r="H399" s="80"/>
      <c r="I399" s="80"/>
      <c r="J399" s="80"/>
      <c r="K399" s="60">
        <f t="shared" si="105"/>
        <v>1441057.7300000004</v>
      </c>
      <c r="L399" s="60">
        <v>37</v>
      </c>
      <c r="M399" s="54">
        <f t="shared" si="103"/>
        <v>1609.6756756756756</v>
      </c>
      <c r="N399" s="54">
        <f t="shared" si="104"/>
        <v>0</v>
      </c>
    </row>
    <row r="400" spans="2:14" s="188" customFormat="1" x14ac:dyDescent="0.25">
      <c r="B400" s="11">
        <v>43454</v>
      </c>
      <c r="C400" s="5" t="s">
        <v>1589</v>
      </c>
      <c r="D400" s="136"/>
      <c r="E400" s="93"/>
      <c r="F400" s="133"/>
      <c r="G400" s="80">
        <v>12000</v>
      </c>
      <c r="H400" s="80"/>
      <c r="I400" s="80"/>
      <c r="J400" s="80"/>
      <c r="K400" s="60">
        <f t="shared" si="105"/>
        <v>1429057.7300000004</v>
      </c>
      <c r="L400" s="60">
        <v>37</v>
      </c>
      <c r="M400" s="54">
        <f t="shared" si="103"/>
        <v>324.32432432432432</v>
      </c>
      <c r="N400" s="54">
        <f t="shared" si="104"/>
        <v>0</v>
      </c>
    </row>
    <row r="401" spans="2:14" s="188" customFormat="1" x14ac:dyDescent="0.25">
      <c r="B401" s="11">
        <v>43454</v>
      </c>
      <c r="C401" s="5" t="s">
        <v>1590</v>
      </c>
      <c r="D401" s="136"/>
      <c r="E401" s="93"/>
      <c r="F401" s="133"/>
      <c r="G401" s="80"/>
      <c r="H401" s="80">
        <v>10000</v>
      </c>
      <c r="I401" s="80"/>
      <c r="J401" s="80"/>
      <c r="K401" s="60">
        <f t="shared" si="105"/>
        <v>1419057.7300000004</v>
      </c>
      <c r="L401" s="60">
        <v>37</v>
      </c>
      <c r="M401" s="54">
        <f t="shared" si="103"/>
        <v>270.27027027027026</v>
      </c>
      <c r="N401" s="54">
        <f t="shared" si="104"/>
        <v>0</v>
      </c>
    </row>
    <row r="402" spans="2:14" s="188" customFormat="1" x14ac:dyDescent="0.25">
      <c r="B402" s="11">
        <v>43454</v>
      </c>
      <c r="C402" s="5" t="s">
        <v>1591</v>
      </c>
      <c r="D402" s="136"/>
      <c r="E402" s="93"/>
      <c r="F402" s="133"/>
      <c r="G402" s="80"/>
      <c r="H402" s="80">
        <v>10000</v>
      </c>
      <c r="I402" s="80"/>
      <c r="J402" s="80"/>
      <c r="K402" s="60">
        <f t="shared" si="105"/>
        <v>1409057.7300000004</v>
      </c>
      <c r="L402" s="60">
        <v>37</v>
      </c>
      <c r="M402" s="54">
        <f t="shared" si="103"/>
        <v>270.27027027027026</v>
      </c>
      <c r="N402" s="54">
        <f t="shared" si="104"/>
        <v>0</v>
      </c>
    </row>
    <row r="403" spans="2:14" s="188" customFormat="1" x14ac:dyDescent="0.25">
      <c r="B403" s="11">
        <v>43454</v>
      </c>
      <c r="C403" s="5" t="s">
        <v>1592</v>
      </c>
      <c r="D403" s="136"/>
      <c r="E403" s="93"/>
      <c r="F403" s="133"/>
      <c r="G403" s="80"/>
      <c r="H403" s="80"/>
      <c r="I403" s="80">
        <v>123160</v>
      </c>
      <c r="J403" s="80"/>
      <c r="K403" s="60">
        <f t="shared" si="105"/>
        <v>1285897.7300000004</v>
      </c>
      <c r="L403" s="60">
        <v>37</v>
      </c>
      <c r="M403" s="54">
        <f t="shared" si="103"/>
        <v>3328.6486486486488</v>
      </c>
      <c r="N403" s="54">
        <f t="shared" si="104"/>
        <v>0</v>
      </c>
    </row>
    <row r="404" spans="2:14" s="188" customFormat="1" x14ac:dyDescent="0.25">
      <c r="B404" s="11">
        <v>43454</v>
      </c>
      <c r="C404" s="5" t="s">
        <v>1593</v>
      </c>
      <c r="D404" s="136"/>
      <c r="E404" s="93"/>
      <c r="F404" s="133"/>
      <c r="G404" s="80"/>
      <c r="H404" s="80">
        <v>8000</v>
      </c>
      <c r="I404" s="80"/>
      <c r="J404" s="80"/>
      <c r="K404" s="60">
        <f t="shared" si="105"/>
        <v>1277897.7300000004</v>
      </c>
      <c r="L404" s="60">
        <v>37</v>
      </c>
      <c r="M404" s="54">
        <f t="shared" si="103"/>
        <v>216.21621621621622</v>
      </c>
      <c r="N404" s="54">
        <f t="shared" si="104"/>
        <v>0</v>
      </c>
    </row>
    <row r="405" spans="2:14" s="188" customFormat="1" x14ac:dyDescent="0.25">
      <c r="B405" s="11">
        <v>43469</v>
      </c>
      <c r="C405" s="5" t="s">
        <v>252</v>
      </c>
      <c r="D405" s="136">
        <v>16000</v>
      </c>
      <c r="E405" s="93">
        <v>38.25</v>
      </c>
      <c r="F405" s="133">
        <f>+D405*E405</f>
        <v>612000</v>
      </c>
      <c r="G405" s="80"/>
      <c r="H405" s="80"/>
      <c r="I405" s="80"/>
      <c r="J405" s="80"/>
      <c r="K405" s="60">
        <f t="shared" si="105"/>
        <v>1889897.7300000004</v>
      </c>
      <c r="L405" s="60">
        <v>38.25</v>
      </c>
      <c r="M405" s="54">
        <f t="shared" si="103"/>
        <v>0</v>
      </c>
      <c r="N405" s="54">
        <f t="shared" si="104"/>
        <v>0</v>
      </c>
    </row>
    <row r="406" spans="2:14" s="188" customFormat="1" x14ac:dyDescent="0.25">
      <c r="B406" s="11">
        <v>43469</v>
      </c>
      <c r="C406" s="5" t="s">
        <v>1403</v>
      </c>
      <c r="D406" s="136"/>
      <c r="E406" s="93"/>
      <c r="F406" s="133"/>
      <c r="G406" s="80"/>
      <c r="H406" s="80">
        <v>612000</v>
      </c>
      <c r="I406" s="80"/>
      <c r="J406" s="80"/>
      <c r="K406" s="60">
        <f t="shared" si="105"/>
        <v>1277897.7300000004</v>
      </c>
      <c r="L406" s="60">
        <v>38.25</v>
      </c>
      <c r="M406" s="54">
        <f t="shared" si="103"/>
        <v>16000</v>
      </c>
      <c r="N406" s="54">
        <f t="shared" si="104"/>
        <v>0</v>
      </c>
    </row>
    <row r="407" spans="2:14" s="188" customFormat="1" x14ac:dyDescent="0.25">
      <c r="B407" s="11">
        <v>43469</v>
      </c>
      <c r="C407" s="5" t="s">
        <v>1628</v>
      </c>
      <c r="D407" s="136"/>
      <c r="E407" s="93"/>
      <c r="F407" s="133"/>
      <c r="G407" s="80"/>
      <c r="H407" s="80">
        <v>8000</v>
      </c>
      <c r="I407" s="80"/>
      <c r="J407" s="80"/>
      <c r="K407" s="60">
        <f t="shared" si="105"/>
        <v>1269897.7300000004</v>
      </c>
      <c r="L407" s="60">
        <v>38.25</v>
      </c>
      <c r="M407" s="54">
        <f t="shared" ref="M407:M416" si="106">(G407+H407+I407)/L407</f>
        <v>209.15032679738562</v>
      </c>
      <c r="N407" s="54">
        <f t="shared" ref="N407:N416" si="107">+J407/L407</f>
        <v>0</v>
      </c>
    </row>
    <row r="408" spans="2:14" s="188" customFormat="1" x14ac:dyDescent="0.25">
      <c r="B408" s="11">
        <v>43469</v>
      </c>
      <c r="C408" s="5" t="s">
        <v>161</v>
      </c>
      <c r="D408" s="136"/>
      <c r="E408" s="93"/>
      <c r="F408" s="133"/>
      <c r="G408" s="80"/>
      <c r="H408" s="80"/>
      <c r="I408" s="80">
        <v>5108</v>
      </c>
      <c r="J408" s="80"/>
      <c r="K408" s="60">
        <f t="shared" si="105"/>
        <v>1264789.7300000004</v>
      </c>
      <c r="L408" s="60">
        <v>38.25</v>
      </c>
      <c r="M408" s="54">
        <f t="shared" si="106"/>
        <v>133.54248366013073</v>
      </c>
      <c r="N408" s="54">
        <f t="shared" si="107"/>
        <v>0</v>
      </c>
    </row>
    <row r="409" spans="2:14" s="188" customFormat="1" x14ac:dyDescent="0.25">
      <c r="B409" s="11">
        <v>43469</v>
      </c>
      <c r="C409" s="5" t="s">
        <v>1431</v>
      </c>
      <c r="D409" s="136"/>
      <c r="E409" s="93"/>
      <c r="F409" s="133"/>
      <c r="G409" s="80"/>
      <c r="H409" s="80"/>
      <c r="I409" s="80">
        <v>7468</v>
      </c>
      <c r="J409" s="80"/>
      <c r="K409" s="60">
        <f t="shared" si="105"/>
        <v>1257321.7300000004</v>
      </c>
      <c r="L409" s="60">
        <v>38.25</v>
      </c>
      <c r="M409" s="54">
        <f t="shared" si="106"/>
        <v>195.24183006535947</v>
      </c>
      <c r="N409" s="54">
        <f t="shared" si="107"/>
        <v>0</v>
      </c>
    </row>
    <row r="410" spans="2:14" s="188" customFormat="1" x14ac:dyDescent="0.25">
      <c r="B410" s="11">
        <v>43469</v>
      </c>
      <c r="C410" s="5" t="s">
        <v>1629</v>
      </c>
      <c r="D410" s="136"/>
      <c r="E410" s="93"/>
      <c r="F410" s="133"/>
      <c r="G410" s="80">
        <v>88000</v>
      </c>
      <c r="H410" s="80"/>
      <c r="I410" s="80"/>
      <c r="J410" s="80"/>
      <c r="K410" s="60">
        <f t="shared" si="105"/>
        <v>1169321.7300000004</v>
      </c>
      <c r="L410" s="60">
        <v>38.25</v>
      </c>
      <c r="M410" s="54">
        <f t="shared" si="106"/>
        <v>2300.6535947712418</v>
      </c>
      <c r="N410" s="54">
        <f t="shared" si="107"/>
        <v>0</v>
      </c>
    </row>
    <row r="411" spans="2:14" s="188" customFormat="1" x14ac:dyDescent="0.25">
      <c r="B411" s="11">
        <v>43469</v>
      </c>
      <c r="C411" s="5" t="s">
        <v>1630</v>
      </c>
      <c r="D411" s="136"/>
      <c r="E411" s="93"/>
      <c r="F411" s="133"/>
      <c r="G411" s="80"/>
      <c r="H411" s="80"/>
      <c r="I411" s="80">
        <v>2252</v>
      </c>
      <c r="J411" s="80"/>
      <c r="K411" s="60">
        <f t="shared" si="105"/>
        <v>1167069.7300000004</v>
      </c>
      <c r="L411" s="60">
        <v>38.25</v>
      </c>
      <c r="M411" s="54">
        <f t="shared" si="106"/>
        <v>58.875816993464049</v>
      </c>
      <c r="N411" s="54">
        <f t="shared" si="107"/>
        <v>0</v>
      </c>
    </row>
    <row r="412" spans="2:14" s="188" customFormat="1" x14ac:dyDescent="0.25">
      <c r="B412" s="11">
        <v>43469</v>
      </c>
      <c r="C412" s="5" t="s">
        <v>1631</v>
      </c>
      <c r="D412" s="136"/>
      <c r="E412" s="93"/>
      <c r="F412" s="133"/>
      <c r="G412" s="80"/>
      <c r="H412" s="80"/>
      <c r="I412" s="80">
        <v>3757</v>
      </c>
      <c r="J412" s="80"/>
      <c r="K412" s="60">
        <f t="shared" si="105"/>
        <v>1163312.7300000004</v>
      </c>
      <c r="L412" s="60">
        <v>38.25</v>
      </c>
      <c r="M412" s="54">
        <f t="shared" si="106"/>
        <v>98.222222222222229</v>
      </c>
      <c r="N412" s="54">
        <f t="shared" si="107"/>
        <v>0</v>
      </c>
    </row>
    <row r="413" spans="2:14" s="188" customFormat="1" x14ac:dyDescent="0.25">
      <c r="B413" s="11">
        <v>43469</v>
      </c>
      <c r="C413" s="5" t="s">
        <v>1546</v>
      </c>
      <c r="D413" s="136"/>
      <c r="E413" s="93"/>
      <c r="F413" s="133"/>
      <c r="G413" s="80"/>
      <c r="H413" s="80"/>
      <c r="I413" s="80">
        <v>12000</v>
      </c>
      <c r="J413" s="80"/>
      <c r="K413" s="60">
        <f t="shared" si="105"/>
        <v>1151312.7300000004</v>
      </c>
      <c r="L413" s="60">
        <v>38.25</v>
      </c>
      <c r="M413" s="54">
        <f t="shared" si="106"/>
        <v>313.72549019607845</v>
      </c>
      <c r="N413" s="54">
        <f t="shared" si="107"/>
        <v>0</v>
      </c>
    </row>
    <row r="414" spans="2:14" s="188" customFormat="1" x14ac:dyDescent="0.25">
      <c r="B414" s="11">
        <v>43469</v>
      </c>
      <c r="C414" s="5" t="s">
        <v>1574</v>
      </c>
      <c r="D414" s="136"/>
      <c r="E414" s="93"/>
      <c r="F414" s="133"/>
      <c r="G414" s="80"/>
      <c r="H414" s="80"/>
      <c r="I414" s="80">
        <v>5000</v>
      </c>
      <c r="J414" s="80"/>
      <c r="K414" s="60">
        <f t="shared" si="105"/>
        <v>1146312.7300000004</v>
      </c>
      <c r="L414" s="60">
        <v>38.25</v>
      </c>
      <c r="M414" s="54">
        <f t="shared" si="106"/>
        <v>130.718954248366</v>
      </c>
      <c r="N414" s="54">
        <f t="shared" si="107"/>
        <v>0</v>
      </c>
    </row>
    <row r="415" spans="2:14" s="188" customFormat="1" x14ac:dyDescent="0.25">
      <c r="B415" s="11">
        <v>43469</v>
      </c>
      <c r="C415" s="5" t="s">
        <v>1632</v>
      </c>
      <c r="D415" s="136"/>
      <c r="E415" s="93"/>
      <c r="F415" s="133"/>
      <c r="G415" s="80"/>
      <c r="H415" s="80"/>
      <c r="I415" s="80">
        <v>3500</v>
      </c>
      <c r="J415" s="80"/>
      <c r="K415" s="60">
        <f t="shared" si="105"/>
        <v>1142812.7300000004</v>
      </c>
      <c r="L415" s="60">
        <v>38.25</v>
      </c>
      <c r="M415" s="54">
        <f t="shared" si="106"/>
        <v>91.503267973856211</v>
      </c>
      <c r="N415" s="54">
        <f t="shared" si="107"/>
        <v>0</v>
      </c>
    </row>
    <row r="416" spans="2:14" s="188" customFormat="1" x14ac:dyDescent="0.25">
      <c r="B416" s="11">
        <v>43469</v>
      </c>
      <c r="C416" s="5" t="s">
        <v>1438</v>
      </c>
      <c r="D416" s="136"/>
      <c r="E416" s="93"/>
      <c r="F416" s="133"/>
      <c r="G416" s="80"/>
      <c r="H416" s="80"/>
      <c r="I416" s="80">
        <v>10000</v>
      </c>
      <c r="J416" s="80"/>
      <c r="K416" s="60">
        <f t="shared" si="105"/>
        <v>1132812.7300000004</v>
      </c>
      <c r="L416" s="60">
        <v>38.25</v>
      </c>
      <c r="M416" s="54">
        <f t="shared" si="106"/>
        <v>261.43790849673201</v>
      </c>
      <c r="N416" s="54">
        <f t="shared" si="107"/>
        <v>0</v>
      </c>
    </row>
    <row r="417" spans="2:14" s="188" customFormat="1" x14ac:dyDescent="0.25">
      <c r="B417" s="11"/>
      <c r="C417" s="5"/>
      <c r="D417" s="136"/>
      <c r="E417" s="93"/>
      <c r="F417" s="133"/>
      <c r="G417" s="80"/>
      <c r="H417" s="80"/>
      <c r="I417" s="80"/>
      <c r="J417" s="80"/>
      <c r="K417" s="60">
        <f t="shared" si="105"/>
        <v>1132812.7300000004</v>
      </c>
      <c r="L417" s="60"/>
      <c r="M417" s="54"/>
      <c r="N417" s="54"/>
    </row>
    <row r="418" spans="2:14" s="188" customFormat="1" x14ac:dyDescent="0.25">
      <c r="B418" s="11"/>
      <c r="C418" s="5"/>
      <c r="D418" s="136"/>
      <c r="E418" s="93"/>
      <c r="F418" s="133"/>
      <c r="G418" s="80"/>
      <c r="H418" s="80"/>
      <c r="I418" s="80"/>
      <c r="J418" s="80"/>
      <c r="K418" s="60">
        <f t="shared" si="105"/>
        <v>1132812.7300000004</v>
      </c>
      <c r="L418" s="60"/>
      <c r="M418" s="54"/>
      <c r="N418" s="54"/>
    </row>
    <row r="419" spans="2:14" s="188" customFormat="1" x14ac:dyDescent="0.25">
      <c r="B419" s="11"/>
      <c r="C419" s="5"/>
      <c r="D419" s="136"/>
      <c r="E419" s="93"/>
      <c r="F419" s="133"/>
      <c r="G419" s="80"/>
      <c r="H419" s="80"/>
      <c r="I419" s="80"/>
      <c r="J419" s="80"/>
      <c r="K419" s="60">
        <f t="shared" si="105"/>
        <v>1132812.7300000004</v>
      </c>
      <c r="L419" s="60"/>
      <c r="M419" s="54"/>
      <c r="N419" s="54"/>
    </row>
    <row r="420" spans="2:14" s="188" customFormat="1" x14ac:dyDescent="0.25">
      <c r="B420" s="11"/>
      <c r="C420" s="5"/>
      <c r="D420" s="136"/>
      <c r="E420" s="93"/>
      <c r="F420" s="133"/>
      <c r="G420" s="80"/>
      <c r="H420" s="80"/>
      <c r="I420" s="80"/>
      <c r="J420" s="80"/>
      <c r="K420" s="60">
        <f t="shared" si="105"/>
        <v>1132812.7300000004</v>
      </c>
      <c r="L420" s="60"/>
      <c r="M420" s="54"/>
      <c r="N420" s="54"/>
    </row>
    <row r="421" spans="2:14" s="188" customFormat="1" x14ac:dyDescent="0.25">
      <c r="B421" s="11"/>
      <c r="C421" s="5"/>
      <c r="D421" s="136"/>
      <c r="E421" s="93"/>
      <c r="F421" s="133"/>
      <c r="G421" s="80"/>
      <c r="H421" s="80"/>
      <c r="I421" s="80"/>
      <c r="J421" s="80"/>
      <c r="K421" s="60">
        <f t="shared" si="105"/>
        <v>1132812.7300000004</v>
      </c>
      <c r="L421" s="60"/>
      <c r="M421" s="54"/>
      <c r="N421" s="54"/>
    </row>
    <row r="422" spans="2:14" s="188" customFormat="1" x14ac:dyDescent="0.25">
      <c r="B422" s="11"/>
      <c r="C422" s="173"/>
      <c r="D422" s="136"/>
      <c r="E422" s="93"/>
      <c r="F422" s="133"/>
      <c r="G422" s="80"/>
      <c r="H422" s="80"/>
      <c r="I422" s="80"/>
      <c r="J422" s="80"/>
      <c r="K422" s="60">
        <f t="shared" si="105"/>
        <v>1132812.7300000004</v>
      </c>
      <c r="L422" s="60"/>
      <c r="M422" s="54"/>
      <c r="N422" s="54"/>
    </row>
    <row r="423" spans="2:14" s="188" customFormat="1" x14ac:dyDescent="0.25">
      <c r="B423" s="11"/>
      <c r="C423" s="173"/>
      <c r="D423" s="136"/>
      <c r="E423" s="93"/>
      <c r="F423" s="133"/>
      <c r="G423" s="80"/>
      <c r="H423" s="80"/>
      <c r="I423" s="80"/>
      <c r="J423" s="80"/>
      <c r="K423" s="60">
        <f t="shared" si="105"/>
        <v>1132812.7300000004</v>
      </c>
      <c r="L423" s="60"/>
      <c r="M423" s="54"/>
      <c r="N423" s="54"/>
    </row>
    <row r="424" spans="2:14" s="57" customFormat="1" x14ac:dyDescent="0.25">
      <c r="B424" s="11"/>
      <c r="C424" s="14"/>
      <c r="D424" s="118"/>
      <c r="E424" s="60"/>
      <c r="F424" s="80"/>
      <c r="G424" s="80"/>
      <c r="H424" s="80"/>
      <c r="I424" s="80"/>
      <c r="J424" s="80"/>
      <c r="K424" s="60">
        <f t="shared" si="8"/>
        <v>1132812.7300000004</v>
      </c>
      <c r="L424" s="60"/>
      <c r="M424" s="54"/>
      <c r="N424" s="54"/>
    </row>
    <row r="425" spans="2:14" s="57" customFormat="1" x14ac:dyDescent="0.25">
      <c r="B425" s="11"/>
      <c r="C425" s="14"/>
      <c r="D425" s="118"/>
      <c r="E425" s="60"/>
      <c r="F425" s="80"/>
      <c r="G425" s="80"/>
      <c r="H425" s="80"/>
      <c r="I425" s="80"/>
      <c r="J425" s="80"/>
      <c r="K425" s="60">
        <f t="shared" si="8"/>
        <v>1132812.7300000004</v>
      </c>
      <c r="L425" s="60"/>
      <c r="M425" s="54"/>
      <c r="N425" s="54"/>
    </row>
    <row r="426" spans="2:14" s="57" customFormat="1" x14ac:dyDescent="0.25">
      <c r="B426" s="11"/>
      <c r="C426" s="14"/>
      <c r="D426" s="118"/>
      <c r="E426" s="60"/>
      <c r="F426" s="80"/>
      <c r="G426" s="80"/>
      <c r="H426" s="80"/>
      <c r="I426" s="80"/>
      <c r="J426" s="80"/>
      <c r="K426" s="60">
        <f t="shared" si="8"/>
        <v>1132812.7300000004</v>
      </c>
      <c r="L426" s="60"/>
      <c r="M426" s="54"/>
      <c r="N426" s="54"/>
    </row>
    <row r="427" spans="2:14" ht="15.75" thickBot="1" x14ac:dyDescent="0.3">
      <c r="B427" s="11"/>
      <c r="C427" s="14"/>
      <c r="D427" s="118"/>
      <c r="E427" s="44"/>
      <c r="F427" s="80"/>
      <c r="G427" s="80"/>
      <c r="H427" s="80"/>
      <c r="I427" s="80"/>
      <c r="J427" s="80"/>
      <c r="K427" s="60">
        <f t="shared" si="8"/>
        <v>1132812.7300000004</v>
      </c>
      <c r="L427" s="60"/>
      <c r="M427" s="54"/>
      <c r="N427" s="54"/>
    </row>
    <row r="428" spans="2:14" s="57" customFormat="1" x14ac:dyDescent="0.25">
      <c r="B428" s="78"/>
      <c r="C428" s="79"/>
      <c r="D428" s="393">
        <f>SUM(D5:D427)</f>
        <v>1528683.2270819496</v>
      </c>
      <c r="E428" s="397">
        <f>+F428/D428</f>
        <v>22.939514092097848</v>
      </c>
      <c r="F428" s="391">
        <f>SUM(F5:F427)</f>
        <v>35067250.43</v>
      </c>
      <c r="G428" s="94">
        <f>SUM(G5:G427)</f>
        <v>12587663.350000001</v>
      </c>
      <c r="H428" s="94">
        <f>SUM(H5:H427)</f>
        <v>17397380</v>
      </c>
      <c r="I428" s="94">
        <f>SUM(I5:I427)</f>
        <v>689708.76</v>
      </c>
      <c r="J428" s="95">
        <f>SUM(J5:J427)</f>
        <v>3259685.5900000003</v>
      </c>
      <c r="K428" s="395"/>
      <c r="L428" s="60"/>
      <c r="M428" s="386">
        <f>SUM(M5:M427)</f>
        <v>1266069.8334738598</v>
      </c>
      <c r="N428" s="386">
        <f>SUM(N5:N427)</f>
        <v>199596.72598579299</v>
      </c>
    </row>
    <row r="429" spans="2:14" ht="15.75" thickBot="1" x14ac:dyDescent="0.3">
      <c r="B429" s="1"/>
      <c r="C429" s="7"/>
      <c r="D429" s="394"/>
      <c r="E429" s="398"/>
      <c r="F429" s="392"/>
      <c r="G429" s="388">
        <f>+G428+J428+H428+I428</f>
        <v>33934437.700000003</v>
      </c>
      <c r="H429" s="389"/>
      <c r="I429" s="389"/>
      <c r="J429" s="390"/>
      <c r="K429" s="396"/>
      <c r="L429" s="60"/>
      <c r="M429" s="387"/>
      <c r="N429" s="387"/>
    </row>
    <row r="430" spans="2:14" x14ac:dyDescent="0.25">
      <c r="B430" s="1"/>
      <c r="C430" s="7"/>
      <c r="D430" s="114">
        <f>+D428</f>
        <v>1528683.2270819496</v>
      </c>
      <c r="E430" s="40"/>
      <c r="F430" s="40"/>
      <c r="G430" s="40"/>
      <c r="H430" s="58"/>
      <c r="I430" s="58"/>
      <c r="J430" s="58"/>
      <c r="K430" s="40"/>
      <c r="L430" s="80"/>
      <c r="M430" s="136">
        <f>+M428</f>
        <v>1266069.8334738598</v>
      </c>
      <c r="N430" s="136">
        <f>+N428</f>
        <v>199596.72598579299</v>
      </c>
    </row>
    <row r="431" spans="2:14" x14ac:dyDescent="0.25">
      <c r="B431" s="1"/>
      <c r="C431" s="7"/>
      <c r="D431" s="114"/>
      <c r="E431" s="40"/>
      <c r="F431" s="40"/>
      <c r="G431" s="40"/>
      <c r="H431" s="58"/>
      <c r="I431" s="58"/>
      <c r="J431" s="58"/>
      <c r="K431" s="40"/>
      <c r="L431" s="260"/>
      <c r="M431" s="261"/>
      <c r="N431" s="261"/>
    </row>
    <row r="432" spans="2:14" x14ac:dyDescent="0.25">
      <c r="B432" s="1"/>
      <c r="C432" s="7"/>
      <c r="D432" s="114"/>
      <c r="E432" s="40">
        <f>+F428/D428</f>
        <v>22.939514092097848</v>
      </c>
      <c r="F432" s="40"/>
      <c r="G432" s="40"/>
      <c r="H432" s="58"/>
      <c r="I432" s="58"/>
      <c r="J432" s="58"/>
      <c r="K432" s="40"/>
      <c r="L432" s="260"/>
      <c r="M432" s="261"/>
      <c r="N432" s="261"/>
    </row>
    <row r="433" spans="2:14" x14ac:dyDescent="0.25">
      <c r="B433" s="1"/>
      <c r="C433" s="7"/>
      <c r="D433" s="114"/>
      <c r="E433" s="40"/>
      <c r="F433" s="40"/>
      <c r="G433" s="40"/>
      <c r="H433" s="58"/>
      <c r="I433" s="58"/>
      <c r="J433" s="58"/>
      <c r="K433" s="40"/>
      <c r="L433" s="260"/>
      <c r="M433" s="261"/>
      <c r="N433" s="261"/>
    </row>
    <row r="434" spans="2:14" ht="15.75" x14ac:dyDescent="0.25">
      <c r="B434" s="1"/>
      <c r="C434" s="84" t="s">
        <v>108</v>
      </c>
      <c r="D434" s="119">
        <v>1600000</v>
      </c>
      <c r="E434" s="40"/>
      <c r="F434" s="40"/>
      <c r="G434" s="40"/>
      <c r="H434" s="58"/>
      <c r="I434" s="58"/>
      <c r="J434" s="58"/>
      <c r="K434" s="40"/>
      <c r="L434" s="260"/>
      <c r="M434" s="261"/>
      <c r="N434" s="261"/>
    </row>
    <row r="435" spans="2:14" ht="15.75" x14ac:dyDescent="0.25">
      <c r="B435" s="1"/>
      <c r="C435" s="84" t="s">
        <v>110</v>
      </c>
      <c r="D435" s="120">
        <f>+D428</f>
        <v>1528683.2270819496</v>
      </c>
      <c r="E435" s="40"/>
      <c r="F435" s="40"/>
      <c r="G435" s="40"/>
      <c r="H435" s="58"/>
      <c r="I435" s="58"/>
      <c r="J435" s="58"/>
      <c r="K435" s="40"/>
      <c r="L435" s="260"/>
      <c r="M435" s="261"/>
      <c r="N435" s="261"/>
    </row>
    <row r="436" spans="2:14" ht="15.75" x14ac:dyDescent="0.25">
      <c r="B436" s="1"/>
      <c r="C436" s="84" t="s">
        <v>109</v>
      </c>
      <c r="D436" s="119">
        <f>+D434-D435</f>
        <v>71316.77291805041</v>
      </c>
      <c r="E436" s="40"/>
      <c r="F436" s="40"/>
      <c r="G436" s="40"/>
      <c r="H436" s="58"/>
      <c r="I436" s="58"/>
      <c r="J436" s="58"/>
      <c r="K436" s="40"/>
      <c r="L436" s="260"/>
      <c r="M436" s="261"/>
      <c r="N436" s="261"/>
    </row>
    <row r="437" spans="2:14" x14ac:dyDescent="0.25">
      <c r="B437" s="1"/>
      <c r="C437" s="7"/>
      <c r="D437" s="114"/>
      <c r="E437" s="40"/>
      <c r="F437" s="40"/>
      <c r="G437" s="40"/>
      <c r="H437" s="58"/>
      <c r="I437" s="58"/>
      <c r="J437" s="58"/>
      <c r="K437" s="40"/>
      <c r="L437" s="260"/>
      <c r="M437" s="261"/>
      <c r="N437" s="261"/>
    </row>
    <row r="438" spans="2:14" x14ac:dyDescent="0.25">
      <c r="B438" s="1"/>
      <c r="C438" s="7"/>
      <c r="D438" s="114"/>
      <c r="E438" s="40"/>
      <c r="F438" s="40"/>
      <c r="G438" s="40"/>
      <c r="H438" s="58"/>
      <c r="I438" s="58"/>
      <c r="J438" s="58"/>
      <c r="K438" s="40"/>
      <c r="L438" s="260"/>
      <c r="M438" s="261"/>
      <c r="N438" s="261"/>
    </row>
    <row r="439" spans="2:14" x14ac:dyDescent="0.25">
      <c r="B439" s="1"/>
      <c r="C439" s="7"/>
      <c r="D439" s="114"/>
      <c r="E439" s="40"/>
      <c r="F439" s="40"/>
      <c r="G439" s="40"/>
      <c r="H439" s="58"/>
      <c r="I439" s="58"/>
      <c r="J439" s="58"/>
      <c r="K439" s="40"/>
      <c r="L439" s="260"/>
      <c r="M439" s="261"/>
      <c r="N439" s="261"/>
    </row>
    <row r="440" spans="2:14" x14ac:dyDescent="0.25">
      <c r="B440" s="1"/>
      <c r="C440" s="7"/>
      <c r="D440" s="114"/>
      <c r="E440" s="40"/>
      <c r="F440" s="40"/>
      <c r="G440" s="40"/>
      <c r="H440" s="58"/>
      <c r="I440" s="58"/>
      <c r="J440" s="58"/>
      <c r="K440" s="40"/>
      <c r="L440" s="260"/>
      <c r="M440" s="261"/>
      <c r="N440" s="261"/>
    </row>
    <row r="441" spans="2:14" x14ac:dyDescent="0.25">
      <c r="B441" s="1"/>
      <c r="C441" s="7"/>
      <c r="D441" s="114"/>
      <c r="E441" s="40"/>
      <c r="F441" s="40"/>
      <c r="G441" s="40"/>
      <c r="H441" s="58"/>
      <c r="I441" s="58"/>
      <c r="J441" s="58"/>
      <c r="K441" s="40"/>
      <c r="L441" s="260"/>
      <c r="M441" s="261"/>
      <c r="N441" s="261"/>
    </row>
    <row r="442" spans="2:14" x14ac:dyDescent="0.25">
      <c r="B442" s="1"/>
      <c r="C442" s="7"/>
      <c r="D442" s="114"/>
      <c r="E442" s="40"/>
      <c r="F442" s="40"/>
      <c r="G442" s="40"/>
      <c r="H442" s="58"/>
      <c r="I442" s="58"/>
      <c r="J442" s="58"/>
      <c r="K442" s="40"/>
      <c r="L442" s="260"/>
      <c r="M442" s="261"/>
      <c r="N442" s="261"/>
    </row>
    <row r="443" spans="2:14" x14ac:dyDescent="0.25">
      <c r="B443" s="1"/>
      <c r="C443" s="7"/>
      <c r="D443" s="114"/>
      <c r="E443" s="40"/>
      <c r="F443" s="40"/>
      <c r="G443" s="40"/>
      <c r="H443" s="58"/>
      <c r="I443" s="58"/>
      <c r="J443" s="58"/>
      <c r="K443" s="40"/>
      <c r="L443" s="58"/>
      <c r="M443" s="116"/>
      <c r="N443" s="116"/>
    </row>
    <row r="444" spans="2:14" x14ac:dyDescent="0.25">
      <c r="B444" s="1"/>
      <c r="C444" s="7"/>
      <c r="D444" s="114"/>
      <c r="E444" s="40"/>
      <c r="F444" s="40"/>
      <c r="G444" s="40"/>
      <c r="H444" s="58"/>
      <c r="I444" s="58"/>
      <c r="J444" s="58"/>
      <c r="K444" s="40"/>
      <c r="L444" s="58"/>
      <c r="M444" s="3"/>
      <c r="N444" s="3"/>
    </row>
    <row r="445" spans="2:14" x14ac:dyDescent="0.25">
      <c r="B445" s="1"/>
      <c r="C445" s="7"/>
      <c r="D445" s="114"/>
      <c r="E445" s="40"/>
      <c r="F445" s="40"/>
      <c r="G445" s="40"/>
      <c r="H445" s="58"/>
      <c r="I445" s="58"/>
      <c r="J445" s="58"/>
      <c r="K445" s="40"/>
      <c r="L445" s="58"/>
      <c r="M445" s="3"/>
      <c r="N445" s="3"/>
    </row>
    <row r="446" spans="2:14" x14ac:dyDescent="0.25">
      <c r="B446" s="1"/>
      <c r="C446" s="7"/>
      <c r="D446" s="114"/>
      <c r="E446" s="40"/>
      <c r="F446" s="40"/>
      <c r="G446" s="40"/>
      <c r="H446" s="58"/>
      <c r="I446" s="58"/>
      <c r="J446" s="58"/>
      <c r="K446" s="40"/>
      <c r="L446" s="58"/>
      <c r="M446" s="3"/>
      <c r="N446" s="3"/>
    </row>
    <row r="447" spans="2:14" x14ac:dyDescent="0.25">
      <c r="B447" s="1"/>
      <c r="C447" s="7"/>
      <c r="D447" s="114"/>
      <c r="E447" s="40"/>
      <c r="F447" s="40"/>
      <c r="G447" s="40"/>
      <c r="H447" s="58"/>
      <c r="I447" s="58"/>
      <c r="J447" s="58"/>
      <c r="K447" s="40"/>
      <c r="L447" s="58"/>
      <c r="M447" s="3"/>
      <c r="N447" s="3"/>
    </row>
    <row r="448" spans="2:14" x14ac:dyDescent="0.25">
      <c r="B448" s="1"/>
      <c r="C448" s="7"/>
      <c r="D448" s="114"/>
      <c r="E448" s="40"/>
      <c r="F448" s="40"/>
      <c r="G448" s="40"/>
      <c r="H448" s="58"/>
      <c r="I448" s="58"/>
      <c r="J448" s="58"/>
      <c r="K448" s="40"/>
      <c r="L448" s="58"/>
      <c r="M448" s="3"/>
      <c r="N448" s="3"/>
    </row>
    <row r="449" spans="2:14" x14ac:dyDescent="0.25">
      <c r="B449" s="1"/>
      <c r="C449" s="7"/>
      <c r="D449" s="114"/>
      <c r="E449" s="40"/>
      <c r="F449" s="40"/>
      <c r="G449" s="40"/>
      <c r="H449" s="58"/>
      <c r="I449" s="58"/>
      <c r="J449" s="58"/>
      <c r="K449" s="40"/>
      <c r="L449" s="58"/>
      <c r="M449" s="3"/>
      <c r="N449" s="3"/>
    </row>
    <row r="450" spans="2:14" x14ac:dyDescent="0.25">
      <c r="B450" s="1"/>
      <c r="C450" s="7"/>
      <c r="D450" s="114"/>
      <c r="E450" s="40"/>
      <c r="F450" s="40"/>
      <c r="G450" s="40"/>
      <c r="H450" s="58"/>
      <c r="I450" s="58"/>
      <c r="J450" s="58"/>
      <c r="K450" s="40"/>
      <c r="L450" s="58"/>
      <c r="M450" s="3"/>
      <c r="N450" s="3"/>
    </row>
    <row r="451" spans="2:14" x14ac:dyDescent="0.25">
      <c r="B451" s="1"/>
      <c r="C451" s="7"/>
      <c r="D451" s="114"/>
      <c r="E451" s="40"/>
      <c r="F451" s="40"/>
      <c r="G451" s="40"/>
      <c r="H451" s="58"/>
      <c r="I451" s="58"/>
      <c r="J451" s="58"/>
      <c r="K451" s="40"/>
      <c r="L451" s="58"/>
      <c r="M451" s="3"/>
      <c r="N451" s="3"/>
    </row>
    <row r="452" spans="2:14" x14ac:dyDescent="0.25">
      <c r="B452" s="1"/>
      <c r="C452" s="7"/>
      <c r="D452" s="114"/>
      <c r="E452" s="40"/>
      <c r="F452" s="40"/>
      <c r="G452" s="40"/>
      <c r="H452" s="58"/>
      <c r="I452" s="58"/>
      <c r="J452" s="58"/>
      <c r="K452" s="40"/>
      <c r="L452" s="58"/>
      <c r="M452" s="3"/>
      <c r="N452" s="3"/>
    </row>
    <row r="453" spans="2:14" x14ac:dyDescent="0.25">
      <c r="B453" s="1"/>
      <c r="C453" s="7"/>
      <c r="D453" s="114"/>
      <c r="E453" s="40"/>
      <c r="F453" s="40"/>
      <c r="G453" s="40"/>
      <c r="H453" s="58"/>
      <c r="I453" s="58"/>
      <c r="J453" s="58"/>
      <c r="K453" s="40"/>
      <c r="L453" s="58"/>
      <c r="M453" s="3"/>
      <c r="N453" s="3"/>
    </row>
    <row r="454" spans="2:14" x14ac:dyDescent="0.25">
      <c r="B454" s="1"/>
      <c r="C454" s="7"/>
      <c r="D454" s="114"/>
      <c r="E454" s="40"/>
      <c r="F454" s="40"/>
      <c r="G454" s="40"/>
      <c r="H454" s="58"/>
      <c r="I454" s="58"/>
      <c r="J454" s="58"/>
      <c r="K454" s="40"/>
      <c r="L454" s="58"/>
      <c r="M454" s="3"/>
      <c r="N454" s="3"/>
    </row>
    <row r="455" spans="2:14" x14ac:dyDescent="0.25">
      <c r="B455" s="1"/>
      <c r="C455" s="7"/>
      <c r="D455" s="114"/>
      <c r="E455" s="40"/>
      <c r="F455" s="40"/>
      <c r="G455" s="40"/>
      <c r="H455" s="58"/>
      <c r="I455" s="58"/>
      <c r="J455" s="58"/>
      <c r="K455" s="40"/>
      <c r="L455" s="58"/>
      <c r="M455" s="3"/>
      <c r="N455" s="3"/>
    </row>
    <row r="456" spans="2:14" x14ac:dyDescent="0.25">
      <c r="B456" s="1"/>
      <c r="C456" s="7"/>
      <c r="D456" s="114"/>
      <c r="E456" s="40"/>
      <c r="F456" s="40"/>
      <c r="G456" s="40"/>
      <c r="H456" s="58"/>
      <c r="I456" s="58"/>
      <c r="J456" s="58"/>
      <c r="K456" s="40"/>
      <c r="L456" s="58"/>
      <c r="M456" s="3"/>
      <c r="N456" s="3"/>
    </row>
    <row r="457" spans="2:14" x14ac:dyDescent="0.25">
      <c r="B457" s="1"/>
      <c r="C457" s="7"/>
      <c r="D457" s="114"/>
      <c r="E457" s="40"/>
      <c r="F457" s="40"/>
      <c r="G457" s="40"/>
      <c r="H457" s="58"/>
      <c r="I457" s="58"/>
      <c r="J457" s="58"/>
      <c r="K457" s="40"/>
      <c r="L457" s="58"/>
      <c r="M457" s="3"/>
      <c r="N457" s="3"/>
    </row>
    <row r="458" spans="2:14" x14ac:dyDescent="0.25">
      <c r="B458" s="1"/>
      <c r="C458" s="7"/>
      <c r="D458" s="114"/>
      <c r="E458" s="40"/>
      <c r="F458" s="40"/>
      <c r="G458" s="40"/>
      <c r="H458" s="58"/>
      <c r="I458" s="58"/>
      <c r="J458" s="58"/>
      <c r="K458" s="40"/>
      <c r="L458" s="58"/>
      <c r="M458" s="3"/>
      <c r="N458" s="3"/>
    </row>
    <row r="459" spans="2:14" x14ac:dyDescent="0.25">
      <c r="B459" s="1"/>
      <c r="C459" s="7"/>
      <c r="D459" s="114"/>
      <c r="E459" s="40"/>
      <c r="F459" s="40"/>
      <c r="G459" s="40"/>
      <c r="H459" s="58"/>
      <c r="I459" s="58"/>
      <c r="J459" s="58"/>
      <c r="K459" s="40"/>
      <c r="L459" s="58"/>
      <c r="M459" s="3"/>
      <c r="N459" s="3"/>
    </row>
    <row r="460" spans="2:14" x14ac:dyDescent="0.25">
      <c r="B460" s="1"/>
      <c r="C460" s="7"/>
      <c r="D460" s="114"/>
      <c r="E460" s="40"/>
      <c r="F460" s="40"/>
      <c r="G460" s="40"/>
      <c r="H460" s="58"/>
      <c r="I460" s="58"/>
      <c r="J460" s="58"/>
      <c r="K460" s="40"/>
      <c r="L460" s="58"/>
      <c r="M460" s="3"/>
      <c r="N460" s="3"/>
    </row>
    <row r="461" spans="2:14" x14ac:dyDescent="0.25">
      <c r="B461" s="1"/>
      <c r="C461" s="7"/>
      <c r="D461" s="114"/>
      <c r="E461" s="40"/>
      <c r="F461" s="40"/>
      <c r="G461" s="40"/>
      <c r="H461" s="58"/>
      <c r="I461" s="58"/>
      <c r="J461" s="58"/>
      <c r="K461" s="40"/>
      <c r="L461" s="58"/>
      <c r="M461" s="3"/>
      <c r="N461" s="3"/>
    </row>
    <row r="462" spans="2:14" x14ac:dyDescent="0.25">
      <c r="B462" s="1"/>
      <c r="C462" s="7"/>
      <c r="D462" s="114"/>
      <c r="E462" s="40"/>
      <c r="F462" s="40"/>
      <c r="G462" s="40"/>
      <c r="H462" s="58"/>
      <c r="I462" s="58"/>
      <c r="J462" s="58"/>
      <c r="K462" s="40"/>
      <c r="L462" s="58"/>
      <c r="M462" s="3"/>
      <c r="N462" s="3"/>
    </row>
    <row r="463" spans="2:14" x14ac:dyDescent="0.25">
      <c r="B463" s="1"/>
      <c r="C463" s="7"/>
      <c r="D463" s="114"/>
      <c r="E463" s="40"/>
      <c r="F463" s="40"/>
      <c r="G463" s="40"/>
      <c r="H463" s="58"/>
      <c r="I463" s="58"/>
      <c r="J463" s="58"/>
      <c r="K463" s="40"/>
      <c r="L463" s="58"/>
      <c r="M463" s="3"/>
      <c r="N463" s="3"/>
    </row>
    <row r="464" spans="2:14" x14ac:dyDescent="0.25">
      <c r="B464" s="1"/>
      <c r="C464" s="7"/>
      <c r="D464" s="114"/>
      <c r="E464" s="40"/>
      <c r="F464" s="40"/>
      <c r="G464" s="40"/>
      <c r="H464" s="58"/>
      <c r="I464" s="58"/>
      <c r="J464" s="58"/>
      <c r="K464" s="40"/>
      <c r="L464" s="58"/>
      <c r="M464" s="3"/>
      <c r="N464" s="3"/>
    </row>
    <row r="465" spans="2:14" x14ac:dyDescent="0.25">
      <c r="B465" s="1"/>
      <c r="C465" s="7"/>
      <c r="D465" s="114"/>
      <c r="E465" s="40"/>
      <c r="F465" s="40"/>
      <c r="G465" s="40"/>
      <c r="H465" s="58"/>
      <c r="I465" s="58"/>
      <c r="J465" s="58"/>
      <c r="K465" s="40"/>
      <c r="L465" s="58"/>
      <c r="M465" s="3"/>
      <c r="N465" s="3"/>
    </row>
    <row r="466" spans="2:14" x14ac:dyDescent="0.25">
      <c r="B466" s="1"/>
      <c r="C466" s="7"/>
      <c r="D466" s="114"/>
      <c r="E466" s="40"/>
      <c r="F466" s="40"/>
      <c r="G466" s="40"/>
      <c r="H466" s="58"/>
      <c r="I466" s="58"/>
      <c r="J466" s="58"/>
      <c r="K466" s="40"/>
      <c r="L466" s="58"/>
      <c r="M466" s="3"/>
      <c r="N466" s="3"/>
    </row>
    <row r="467" spans="2:14" x14ac:dyDescent="0.25">
      <c r="B467" s="1"/>
      <c r="C467" s="7"/>
      <c r="D467" s="114"/>
      <c r="E467" s="40"/>
      <c r="F467" s="40"/>
      <c r="G467" s="40"/>
      <c r="H467" s="58"/>
      <c r="I467" s="58"/>
      <c r="J467" s="58"/>
      <c r="K467" s="40"/>
      <c r="L467" s="58"/>
      <c r="M467" s="3"/>
      <c r="N467" s="3"/>
    </row>
    <row r="468" spans="2:14" x14ac:dyDescent="0.25">
      <c r="B468" s="1"/>
      <c r="C468" s="7"/>
      <c r="D468" s="114"/>
      <c r="E468" s="40"/>
      <c r="F468" s="40"/>
      <c r="G468" s="40"/>
      <c r="H468" s="58"/>
      <c r="I468" s="58"/>
      <c r="J468" s="58"/>
      <c r="K468" s="40"/>
      <c r="L468" s="58"/>
      <c r="M468" s="3"/>
      <c r="N468" s="3"/>
    </row>
    <row r="469" spans="2:14" x14ac:dyDescent="0.25">
      <c r="B469" s="1"/>
      <c r="C469" s="7"/>
      <c r="D469" s="114"/>
      <c r="E469" s="40"/>
      <c r="F469" s="40"/>
      <c r="G469" s="40"/>
      <c r="H469" s="58"/>
      <c r="I469" s="58"/>
      <c r="J469" s="58"/>
      <c r="K469" s="40"/>
      <c r="L469" s="58"/>
      <c r="M469" s="3"/>
      <c r="N469" s="3"/>
    </row>
    <row r="470" spans="2:14" x14ac:dyDescent="0.25">
      <c r="B470" s="1"/>
      <c r="C470" s="7"/>
      <c r="D470" s="114"/>
      <c r="E470" s="40"/>
      <c r="F470" s="40"/>
      <c r="G470" s="40"/>
      <c r="H470" s="58"/>
      <c r="I470" s="58"/>
      <c r="J470" s="58"/>
      <c r="K470" s="40"/>
      <c r="L470" s="58"/>
      <c r="M470" s="3"/>
      <c r="N470" s="3"/>
    </row>
    <row r="471" spans="2:14" x14ac:dyDescent="0.25">
      <c r="B471" s="1"/>
      <c r="C471" s="7"/>
      <c r="D471" s="114"/>
      <c r="E471" s="40"/>
      <c r="F471" s="40"/>
      <c r="G471" s="40"/>
      <c r="H471" s="58"/>
      <c r="I471" s="58"/>
      <c r="J471" s="58"/>
      <c r="K471" s="40"/>
      <c r="L471" s="58"/>
      <c r="M471" s="3"/>
      <c r="N471" s="3"/>
    </row>
    <row r="472" spans="2:14" x14ac:dyDescent="0.25">
      <c r="B472" s="1"/>
      <c r="C472" s="7"/>
      <c r="D472" s="114"/>
      <c r="E472" s="40"/>
      <c r="F472" s="40"/>
      <c r="G472" s="40"/>
      <c r="H472" s="58"/>
      <c r="I472" s="58"/>
      <c r="J472" s="58"/>
      <c r="K472" s="40"/>
      <c r="L472" s="58"/>
      <c r="M472" s="3"/>
      <c r="N472" s="3"/>
    </row>
    <row r="473" spans="2:14" x14ac:dyDescent="0.25">
      <c r="B473" s="1"/>
      <c r="C473" s="7"/>
      <c r="D473" s="114"/>
      <c r="E473" s="40"/>
      <c r="F473" s="40"/>
      <c r="G473" s="40"/>
      <c r="H473" s="58"/>
      <c r="I473" s="58"/>
      <c r="J473" s="58"/>
      <c r="K473" s="40"/>
      <c r="L473" s="58"/>
      <c r="M473" s="3"/>
      <c r="N473" s="3"/>
    </row>
    <row r="474" spans="2:14" x14ac:dyDescent="0.25">
      <c r="B474" s="1"/>
      <c r="C474" s="7"/>
      <c r="D474" s="114"/>
      <c r="E474" s="40"/>
      <c r="F474" s="40"/>
      <c r="G474" s="40"/>
      <c r="H474" s="58"/>
      <c r="I474" s="58"/>
      <c r="J474" s="58"/>
      <c r="K474" s="40"/>
      <c r="L474" s="58"/>
      <c r="M474" s="3"/>
      <c r="N474" s="3"/>
    </row>
    <row r="475" spans="2:14" x14ac:dyDescent="0.25">
      <c r="B475" s="1"/>
      <c r="C475" s="7"/>
      <c r="D475" s="114"/>
      <c r="E475" s="40"/>
      <c r="F475" s="40"/>
      <c r="G475" s="40"/>
      <c r="H475" s="58"/>
      <c r="I475" s="58"/>
      <c r="J475" s="58"/>
      <c r="K475" s="40"/>
      <c r="L475" s="58"/>
      <c r="M475" s="3"/>
      <c r="N475" s="3"/>
    </row>
    <row r="476" spans="2:14" x14ac:dyDescent="0.25">
      <c r="B476" s="1"/>
      <c r="C476" s="7"/>
      <c r="D476" s="114"/>
      <c r="E476" s="40"/>
      <c r="F476" s="40"/>
      <c r="G476" s="40"/>
      <c r="H476" s="58"/>
      <c r="I476" s="58"/>
      <c r="J476" s="58"/>
      <c r="K476" s="40"/>
      <c r="L476" s="58"/>
      <c r="M476" s="3"/>
      <c r="N476" s="3"/>
    </row>
    <row r="477" spans="2:14" x14ac:dyDescent="0.25">
      <c r="B477" s="1"/>
      <c r="C477" s="7"/>
      <c r="D477" s="114"/>
      <c r="E477" s="40"/>
      <c r="F477" s="40"/>
      <c r="G477" s="40"/>
      <c r="H477" s="58"/>
      <c r="I477" s="58"/>
      <c r="J477" s="58"/>
      <c r="K477" s="40"/>
      <c r="L477" s="58"/>
      <c r="M477" s="3"/>
      <c r="N477" s="3"/>
    </row>
    <row r="478" spans="2:14" x14ac:dyDescent="0.25">
      <c r="B478" s="1"/>
      <c r="C478" s="7"/>
      <c r="D478" s="114"/>
      <c r="E478" s="40"/>
      <c r="F478" s="40"/>
      <c r="G478" s="40"/>
      <c r="H478" s="58"/>
      <c r="I478" s="58"/>
      <c r="J478" s="58"/>
      <c r="K478" s="40"/>
      <c r="L478" s="58"/>
      <c r="M478" s="3"/>
      <c r="N478" s="3"/>
    </row>
    <row r="479" spans="2:14" x14ac:dyDescent="0.25">
      <c r="B479" s="1"/>
      <c r="C479" s="7"/>
      <c r="D479" s="114"/>
      <c r="E479" s="40"/>
      <c r="F479" s="40"/>
      <c r="G479" s="40"/>
      <c r="H479" s="58"/>
      <c r="I479" s="58"/>
      <c r="J479" s="58"/>
      <c r="K479" s="40"/>
      <c r="L479" s="58"/>
      <c r="M479" s="3"/>
      <c r="N479" s="3"/>
    </row>
    <row r="480" spans="2:14" x14ac:dyDescent="0.25">
      <c r="B480" s="1"/>
      <c r="C480" s="7"/>
      <c r="D480" s="114"/>
      <c r="E480" s="40"/>
      <c r="F480" s="40"/>
      <c r="G480" s="40"/>
      <c r="H480" s="58"/>
      <c r="I480" s="58"/>
      <c r="J480" s="58"/>
      <c r="K480" s="40"/>
      <c r="L480" s="58"/>
      <c r="M480" s="3"/>
      <c r="N480" s="3"/>
    </row>
    <row r="481" spans="2:14" x14ac:dyDescent="0.25">
      <c r="B481" s="1"/>
      <c r="C481" s="7"/>
      <c r="D481" s="114"/>
      <c r="E481" s="40"/>
      <c r="F481" s="40"/>
      <c r="G481" s="40"/>
      <c r="H481" s="58"/>
      <c r="I481" s="58"/>
      <c r="J481" s="58"/>
      <c r="K481" s="40"/>
      <c r="L481" s="58"/>
      <c r="M481" s="3"/>
      <c r="N481" s="3"/>
    </row>
    <row r="482" spans="2:14" x14ac:dyDescent="0.25">
      <c r="B482" s="1"/>
      <c r="C482" s="7"/>
      <c r="D482" s="114"/>
      <c r="E482" s="40"/>
      <c r="F482" s="40"/>
      <c r="G482" s="40"/>
      <c r="H482" s="58"/>
      <c r="I482" s="58"/>
      <c r="J482" s="58"/>
      <c r="K482" s="40"/>
      <c r="L482" s="58"/>
      <c r="M482" s="3"/>
      <c r="N482" s="3"/>
    </row>
    <row r="483" spans="2:14" x14ac:dyDescent="0.25">
      <c r="B483" s="1"/>
      <c r="C483" s="7"/>
      <c r="D483" s="114"/>
      <c r="E483" s="40"/>
      <c r="F483" s="40"/>
      <c r="G483" s="40"/>
      <c r="H483" s="58"/>
      <c r="I483" s="58"/>
      <c r="J483" s="58"/>
      <c r="K483" s="40"/>
      <c r="L483" s="58"/>
      <c r="M483" s="3"/>
      <c r="N483" s="3"/>
    </row>
    <row r="484" spans="2:14" x14ac:dyDescent="0.25">
      <c r="B484" s="1"/>
      <c r="C484" s="7"/>
      <c r="D484" s="114"/>
      <c r="E484" s="40"/>
      <c r="F484" s="40"/>
      <c r="G484" s="40"/>
      <c r="H484" s="58"/>
      <c r="I484" s="58"/>
      <c r="J484" s="58"/>
      <c r="K484" s="40"/>
      <c r="L484" s="58"/>
      <c r="M484" s="3"/>
      <c r="N484" s="3"/>
    </row>
    <row r="485" spans="2:14" x14ac:dyDescent="0.25">
      <c r="B485" s="1"/>
      <c r="C485" s="7"/>
      <c r="D485" s="114"/>
      <c r="E485" s="40"/>
      <c r="F485" s="40"/>
      <c r="G485" s="40"/>
      <c r="H485" s="58"/>
      <c r="I485" s="58"/>
      <c r="J485" s="58"/>
      <c r="K485" s="40"/>
      <c r="L485" s="58"/>
      <c r="M485" s="3"/>
      <c r="N485" s="3"/>
    </row>
    <row r="486" spans="2:14" x14ac:dyDescent="0.25">
      <c r="B486" s="1"/>
      <c r="C486" s="7"/>
      <c r="D486" s="114"/>
      <c r="E486" s="40"/>
      <c r="F486" s="40"/>
      <c r="G486" s="40"/>
      <c r="H486" s="58"/>
      <c r="I486" s="58"/>
      <c r="J486" s="58"/>
      <c r="K486" s="40"/>
      <c r="L486" s="58"/>
      <c r="M486" s="3"/>
      <c r="N486" s="3"/>
    </row>
    <row r="487" spans="2:14" x14ac:dyDescent="0.25">
      <c r="B487" s="1"/>
      <c r="C487" s="7"/>
      <c r="D487" s="114"/>
      <c r="E487" s="40"/>
      <c r="F487" s="40"/>
      <c r="G487" s="40"/>
      <c r="H487" s="58"/>
      <c r="I487" s="58"/>
      <c r="J487" s="58"/>
      <c r="K487" s="40"/>
      <c r="L487" s="58"/>
      <c r="M487" s="3"/>
      <c r="N487" s="3"/>
    </row>
    <row r="488" spans="2:14" x14ac:dyDescent="0.25">
      <c r="B488" s="1"/>
      <c r="C488" s="7"/>
      <c r="D488" s="114"/>
      <c r="E488" s="40"/>
      <c r="F488" s="40"/>
      <c r="G488" s="40"/>
      <c r="H488" s="58"/>
      <c r="I488" s="58"/>
      <c r="J488" s="58"/>
      <c r="K488" s="40"/>
      <c r="L488" s="58"/>
      <c r="M488" s="3"/>
      <c r="N488" s="3"/>
    </row>
    <row r="489" spans="2:14" x14ac:dyDescent="0.25">
      <c r="B489" s="1"/>
      <c r="C489" s="7"/>
      <c r="D489" s="114"/>
      <c r="E489" s="40"/>
      <c r="F489" s="40"/>
      <c r="G489" s="40"/>
      <c r="H489" s="58"/>
      <c r="I489" s="58"/>
      <c r="J489" s="58"/>
      <c r="K489" s="40"/>
      <c r="L489" s="58"/>
      <c r="M489" s="3"/>
      <c r="N489" s="3"/>
    </row>
    <row r="490" spans="2:14" x14ac:dyDescent="0.25">
      <c r="B490" s="1"/>
      <c r="C490" s="7"/>
      <c r="D490" s="114"/>
      <c r="E490" s="40"/>
      <c r="F490" s="40"/>
      <c r="G490" s="40"/>
      <c r="H490" s="58"/>
      <c r="I490" s="58"/>
      <c r="J490" s="58"/>
      <c r="K490" s="40"/>
      <c r="L490" s="58"/>
      <c r="M490" s="3"/>
      <c r="N490" s="3"/>
    </row>
    <row r="491" spans="2:14" x14ac:dyDescent="0.25">
      <c r="B491" s="1"/>
      <c r="C491" s="7"/>
      <c r="D491" s="114"/>
      <c r="E491" s="40"/>
      <c r="F491" s="40"/>
      <c r="G491" s="40"/>
      <c r="H491" s="58"/>
      <c r="I491" s="58"/>
      <c r="J491" s="58"/>
      <c r="K491" s="40"/>
      <c r="L491" s="58"/>
      <c r="M491" s="3"/>
      <c r="N491" s="3"/>
    </row>
    <row r="492" spans="2:14" x14ac:dyDescent="0.25">
      <c r="B492" s="1"/>
      <c r="C492" s="7"/>
      <c r="D492" s="114"/>
      <c r="E492" s="40"/>
      <c r="F492" s="40"/>
      <c r="G492" s="40"/>
      <c r="H492" s="58"/>
      <c r="I492" s="58"/>
      <c r="J492" s="58"/>
      <c r="K492" s="40"/>
      <c r="L492" s="58"/>
      <c r="M492" s="3"/>
      <c r="N492" s="3"/>
    </row>
    <row r="493" spans="2:14" x14ac:dyDescent="0.25">
      <c r="B493" s="1"/>
      <c r="C493" s="7"/>
      <c r="D493" s="114"/>
      <c r="E493" s="40"/>
      <c r="F493" s="40"/>
      <c r="G493" s="40"/>
      <c r="H493" s="58"/>
      <c r="I493" s="58"/>
      <c r="J493" s="58"/>
      <c r="K493" s="40"/>
      <c r="L493" s="58"/>
      <c r="M493" s="3"/>
      <c r="N493" s="3"/>
    </row>
    <row r="494" spans="2:14" x14ac:dyDescent="0.25">
      <c r="B494" s="1"/>
      <c r="C494" s="7"/>
      <c r="D494" s="114"/>
      <c r="E494" s="40"/>
      <c r="F494" s="40"/>
      <c r="G494" s="40"/>
      <c r="H494" s="58"/>
      <c r="I494" s="58"/>
      <c r="J494" s="58"/>
      <c r="K494" s="40"/>
      <c r="L494" s="58"/>
      <c r="M494" s="3"/>
      <c r="N494" s="3"/>
    </row>
    <row r="495" spans="2:14" x14ac:dyDescent="0.25">
      <c r="B495" s="1"/>
      <c r="C495" s="7"/>
      <c r="D495" s="114"/>
      <c r="E495" s="40"/>
      <c r="F495" s="40"/>
      <c r="G495" s="40"/>
      <c r="H495" s="58"/>
      <c r="I495" s="58"/>
      <c r="J495" s="58"/>
      <c r="K495" s="40"/>
      <c r="L495" s="58"/>
      <c r="M495" s="3"/>
      <c r="N495" s="3"/>
    </row>
    <row r="496" spans="2:14" x14ac:dyDescent="0.25">
      <c r="B496" s="1"/>
      <c r="C496" s="7"/>
      <c r="D496" s="114"/>
      <c r="E496" s="40"/>
      <c r="F496" s="40"/>
      <c r="G496" s="40"/>
      <c r="H496" s="58"/>
      <c r="I496" s="58"/>
      <c r="J496" s="58"/>
      <c r="K496" s="40"/>
      <c r="L496" s="58"/>
      <c r="M496" s="3"/>
      <c r="N496" s="3"/>
    </row>
    <row r="497" spans="2:14" x14ac:dyDescent="0.25">
      <c r="B497" s="1"/>
      <c r="C497" s="7"/>
      <c r="D497" s="114"/>
      <c r="E497" s="40"/>
      <c r="F497" s="40"/>
      <c r="G497" s="40"/>
      <c r="H497" s="58"/>
      <c r="I497" s="58"/>
      <c r="J497" s="58"/>
      <c r="K497" s="40"/>
      <c r="L497" s="58"/>
      <c r="M497" s="3"/>
      <c r="N497" s="3"/>
    </row>
    <row r="498" spans="2:14" x14ac:dyDescent="0.25">
      <c r="B498" s="1"/>
      <c r="C498" s="7"/>
      <c r="D498" s="114"/>
      <c r="E498" s="40"/>
      <c r="F498" s="40"/>
      <c r="G498" s="40"/>
      <c r="H498" s="58"/>
      <c r="I498" s="58"/>
      <c r="J498" s="58"/>
      <c r="K498" s="40"/>
      <c r="L498" s="58"/>
      <c r="M498" s="3"/>
      <c r="N498" s="3"/>
    </row>
    <row r="499" spans="2:14" x14ac:dyDescent="0.25">
      <c r="B499" s="1"/>
      <c r="C499" s="7"/>
      <c r="D499" s="114"/>
      <c r="E499" s="40"/>
      <c r="F499" s="40"/>
      <c r="G499" s="40"/>
      <c r="H499" s="58"/>
      <c r="I499" s="58"/>
      <c r="J499" s="58"/>
      <c r="K499" s="40"/>
      <c r="L499" s="58"/>
      <c r="M499" s="3"/>
      <c r="N499" s="3"/>
    </row>
    <row r="500" spans="2:14" x14ac:dyDescent="0.25">
      <c r="B500" s="1"/>
      <c r="C500" s="7"/>
      <c r="D500" s="114"/>
      <c r="E500" s="40"/>
      <c r="F500" s="40"/>
      <c r="G500" s="40"/>
      <c r="H500" s="58"/>
      <c r="I500" s="58"/>
      <c r="J500" s="58"/>
      <c r="K500" s="40"/>
      <c r="L500" s="58"/>
      <c r="M500" s="3"/>
      <c r="N500" s="3"/>
    </row>
    <row r="501" spans="2:14" x14ac:dyDescent="0.25">
      <c r="B501" s="1"/>
      <c r="C501" s="7"/>
      <c r="D501" s="114"/>
      <c r="E501" s="40"/>
      <c r="F501" s="40"/>
      <c r="G501" s="40"/>
      <c r="H501" s="58"/>
      <c r="I501" s="58"/>
      <c r="J501" s="58"/>
      <c r="K501" s="40"/>
      <c r="L501" s="58"/>
      <c r="M501" s="3"/>
      <c r="N501" s="3"/>
    </row>
    <row r="502" spans="2:14" x14ac:dyDescent="0.25">
      <c r="B502" s="1"/>
      <c r="C502" s="7"/>
      <c r="D502" s="114"/>
      <c r="E502" s="40"/>
      <c r="F502" s="40"/>
      <c r="G502" s="40"/>
      <c r="H502" s="58"/>
      <c r="I502" s="58"/>
      <c r="J502" s="58"/>
      <c r="K502" s="40"/>
      <c r="L502" s="58"/>
      <c r="M502" s="3"/>
      <c r="N502" s="3"/>
    </row>
    <row r="503" spans="2:14" x14ac:dyDescent="0.25">
      <c r="B503" s="1"/>
      <c r="C503" s="7"/>
      <c r="D503" s="114"/>
      <c r="E503" s="40"/>
      <c r="F503" s="40"/>
      <c r="G503" s="40"/>
      <c r="H503" s="58"/>
      <c r="I503" s="58"/>
      <c r="J503" s="58"/>
      <c r="K503" s="40"/>
      <c r="L503" s="58"/>
      <c r="M503" s="3"/>
      <c r="N503" s="3"/>
    </row>
    <row r="504" spans="2:14" x14ac:dyDescent="0.25">
      <c r="B504" s="1"/>
      <c r="C504" s="7"/>
      <c r="D504" s="114"/>
      <c r="E504" s="40"/>
      <c r="F504" s="40"/>
      <c r="G504" s="40"/>
      <c r="H504" s="58"/>
      <c r="I504" s="58"/>
      <c r="J504" s="58"/>
      <c r="K504" s="40"/>
      <c r="L504" s="58"/>
      <c r="M504" s="3"/>
      <c r="N504" s="3"/>
    </row>
    <row r="505" spans="2:14" x14ac:dyDescent="0.25">
      <c r="B505" s="1"/>
      <c r="C505" s="7"/>
      <c r="D505" s="114"/>
      <c r="E505" s="40"/>
      <c r="F505" s="40"/>
      <c r="G505" s="40"/>
      <c r="H505" s="58"/>
      <c r="I505" s="58"/>
      <c r="J505" s="58"/>
      <c r="K505" s="40"/>
      <c r="L505" s="58"/>
      <c r="M505" s="3"/>
      <c r="N505" s="3"/>
    </row>
    <row r="506" spans="2:14" x14ac:dyDescent="0.25">
      <c r="B506" s="1"/>
      <c r="C506" s="7"/>
      <c r="D506" s="114"/>
      <c r="E506" s="40"/>
      <c r="F506" s="40"/>
      <c r="G506" s="40"/>
      <c r="H506" s="58"/>
      <c r="I506" s="58"/>
      <c r="J506" s="58"/>
      <c r="K506" s="40"/>
      <c r="L506" s="58"/>
      <c r="M506" s="3"/>
      <c r="N506" s="3"/>
    </row>
    <row r="507" spans="2:14" x14ac:dyDescent="0.25">
      <c r="B507" s="1"/>
      <c r="C507" s="7"/>
      <c r="D507" s="114"/>
      <c r="E507" s="40"/>
      <c r="F507" s="40"/>
      <c r="G507" s="40"/>
      <c r="H507" s="58"/>
      <c r="I507" s="58"/>
      <c r="J507" s="58"/>
      <c r="K507" s="40"/>
      <c r="L507" s="58"/>
      <c r="M507" s="3"/>
      <c r="N507" s="3"/>
    </row>
    <row r="508" spans="2:14" x14ac:dyDescent="0.25">
      <c r="B508" s="1"/>
      <c r="C508" s="7"/>
      <c r="D508" s="114"/>
      <c r="E508" s="40"/>
      <c r="F508" s="40"/>
      <c r="G508" s="40"/>
      <c r="H508" s="58"/>
      <c r="I508" s="58"/>
      <c r="J508" s="58"/>
      <c r="K508" s="40"/>
      <c r="L508" s="58"/>
      <c r="M508" s="3"/>
      <c r="N508" s="3"/>
    </row>
    <row r="509" spans="2:14" x14ac:dyDescent="0.25">
      <c r="B509" s="1"/>
      <c r="C509" s="7"/>
      <c r="D509" s="114"/>
      <c r="E509" s="40"/>
      <c r="F509" s="40"/>
      <c r="G509" s="40"/>
      <c r="H509" s="58"/>
      <c r="I509" s="58"/>
      <c r="J509" s="58"/>
      <c r="K509" s="40"/>
      <c r="L509" s="58"/>
      <c r="M509" s="3"/>
      <c r="N509" s="3"/>
    </row>
    <row r="510" spans="2:14" x14ac:dyDescent="0.25">
      <c r="B510" s="1"/>
      <c r="C510" s="7"/>
      <c r="D510" s="114"/>
      <c r="E510" s="40"/>
      <c r="F510" s="40"/>
      <c r="G510" s="40"/>
      <c r="H510" s="58"/>
      <c r="I510" s="58"/>
      <c r="J510" s="58"/>
      <c r="K510" s="40"/>
      <c r="L510" s="58"/>
      <c r="M510" s="3"/>
      <c r="N510" s="3"/>
    </row>
    <row r="511" spans="2:14" x14ac:dyDescent="0.25">
      <c r="B511" s="1"/>
      <c r="C511" s="7"/>
      <c r="D511" s="114"/>
      <c r="E511" s="40"/>
      <c r="F511" s="40"/>
      <c r="G511" s="40"/>
      <c r="H511" s="58"/>
      <c r="I511" s="58"/>
      <c r="J511" s="58"/>
      <c r="K511" s="40"/>
      <c r="L511" s="58"/>
      <c r="M511" s="3"/>
      <c r="N511" s="3"/>
    </row>
    <row r="512" spans="2:14" x14ac:dyDescent="0.25">
      <c r="B512" s="1"/>
      <c r="C512" s="7"/>
      <c r="D512" s="114"/>
      <c r="E512" s="40"/>
      <c r="F512" s="40"/>
      <c r="G512" s="40"/>
      <c r="H512" s="58"/>
      <c r="I512" s="58"/>
      <c r="J512" s="58"/>
      <c r="K512" s="40"/>
      <c r="L512" s="58"/>
      <c r="M512" s="3"/>
      <c r="N512" s="3"/>
    </row>
    <row r="513" spans="2:14" x14ac:dyDescent="0.25">
      <c r="B513" s="1"/>
      <c r="C513" s="7"/>
      <c r="D513" s="114"/>
      <c r="E513" s="40"/>
      <c r="F513" s="40"/>
      <c r="G513" s="40"/>
      <c r="H513" s="58"/>
      <c r="I513" s="58"/>
      <c r="J513" s="58"/>
      <c r="K513" s="40"/>
      <c r="L513" s="58"/>
      <c r="M513" s="3"/>
      <c r="N513" s="3"/>
    </row>
    <row r="514" spans="2:14" x14ac:dyDescent="0.25">
      <c r="B514" s="1"/>
      <c r="C514" s="7"/>
      <c r="D514" s="114"/>
      <c r="E514" s="40"/>
      <c r="F514" s="40"/>
      <c r="G514" s="40"/>
      <c r="H514" s="58"/>
      <c r="I514" s="58"/>
      <c r="J514" s="58"/>
      <c r="K514" s="40"/>
      <c r="L514" s="58"/>
      <c r="M514" s="3"/>
      <c r="N514" s="3"/>
    </row>
    <row r="515" spans="2:14" x14ac:dyDescent="0.25">
      <c r="B515" s="1"/>
      <c r="C515" s="7"/>
      <c r="D515" s="114"/>
      <c r="E515" s="40"/>
      <c r="F515" s="40"/>
      <c r="G515" s="40"/>
      <c r="H515" s="58"/>
      <c r="I515" s="58"/>
      <c r="J515" s="58"/>
      <c r="K515" s="40"/>
      <c r="L515" s="58"/>
      <c r="M515" s="3"/>
      <c r="N515" s="3"/>
    </row>
    <row r="516" spans="2:14" x14ac:dyDescent="0.25">
      <c r="B516" s="1"/>
      <c r="C516" s="7"/>
      <c r="D516" s="114"/>
      <c r="E516" s="40"/>
      <c r="F516" s="40"/>
      <c r="G516" s="40"/>
      <c r="H516" s="58"/>
      <c r="I516" s="58"/>
      <c r="J516" s="58"/>
      <c r="K516" s="40"/>
      <c r="L516" s="58"/>
      <c r="M516" s="3"/>
      <c r="N516" s="3"/>
    </row>
    <row r="517" spans="2:14" x14ac:dyDescent="0.25">
      <c r="B517" s="1"/>
      <c r="C517" s="7"/>
      <c r="D517" s="114"/>
      <c r="E517" s="40"/>
      <c r="F517" s="40"/>
      <c r="G517" s="40"/>
      <c r="H517" s="58"/>
      <c r="I517" s="58"/>
      <c r="J517" s="58"/>
      <c r="K517" s="40"/>
      <c r="L517" s="58"/>
      <c r="M517" s="3"/>
      <c r="N517" s="3"/>
    </row>
    <row r="518" spans="2:14" x14ac:dyDescent="0.25">
      <c r="B518" s="1"/>
      <c r="C518" s="7"/>
      <c r="D518" s="114"/>
      <c r="E518" s="40"/>
      <c r="F518" s="40"/>
      <c r="G518" s="40"/>
      <c r="H518" s="58"/>
      <c r="I518" s="58"/>
      <c r="J518" s="58"/>
      <c r="K518" s="40"/>
      <c r="L518" s="58"/>
      <c r="M518" s="3"/>
      <c r="N518" s="3"/>
    </row>
    <row r="519" spans="2:14" x14ac:dyDescent="0.25">
      <c r="B519" s="1"/>
      <c r="C519" s="7"/>
      <c r="D519" s="114"/>
      <c r="E519" s="40"/>
      <c r="F519" s="40"/>
      <c r="G519" s="40"/>
      <c r="H519" s="58"/>
      <c r="I519" s="58"/>
      <c r="J519" s="58"/>
      <c r="K519" s="40"/>
      <c r="L519" s="58"/>
      <c r="M519" s="3"/>
      <c r="N519" s="3"/>
    </row>
    <row r="520" spans="2:14" x14ac:dyDescent="0.25">
      <c r="B520" s="1"/>
      <c r="C520" s="7"/>
      <c r="D520" s="114"/>
      <c r="E520" s="40"/>
      <c r="F520" s="40"/>
      <c r="G520" s="40"/>
      <c r="H520" s="58"/>
      <c r="I520" s="58"/>
      <c r="J520" s="58"/>
      <c r="K520" s="40"/>
      <c r="L520" s="58"/>
      <c r="M520" s="3"/>
      <c r="N520" s="3"/>
    </row>
    <row r="521" spans="2:14" x14ac:dyDescent="0.25">
      <c r="B521" s="1"/>
      <c r="C521" s="7"/>
      <c r="D521" s="114"/>
      <c r="E521" s="40"/>
      <c r="F521" s="40"/>
      <c r="G521" s="40"/>
      <c r="H521" s="58"/>
      <c r="I521" s="58"/>
      <c r="J521" s="58"/>
      <c r="K521" s="40"/>
      <c r="L521" s="58"/>
      <c r="M521" s="3"/>
      <c r="N521" s="3"/>
    </row>
    <row r="522" spans="2:14" x14ac:dyDescent="0.25">
      <c r="B522" s="1"/>
      <c r="C522" s="7"/>
      <c r="D522" s="114"/>
      <c r="E522" s="40"/>
      <c r="F522" s="40"/>
      <c r="G522" s="40"/>
      <c r="H522" s="58"/>
      <c r="I522" s="58"/>
      <c r="J522" s="58"/>
      <c r="K522" s="40"/>
      <c r="L522" s="58"/>
      <c r="M522" s="3"/>
      <c r="N522" s="3"/>
    </row>
    <row r="523" spans="2:14" x14ac:dyDescent="0.25">
      <c r="B523" s="1"/>
      <c r="C523" s="7"/>
      <c r="D523" s="114"/>
      <c r="E523" s="40"/>
      <c r="F523" s="40"/>
      <c r="G523" s="40"/>
      <c r="H523" s="58"/>
      <c r="I523" s="58"/>
      <c r="J523" s="58"/>
      <c r="K523" s="40"/>
      <c r="L523" s="58"/>
      <c r="M523" s="3"/>
      <c r="N523" s="3"/>
    </row>
    <row r="524" spans="2:14" x14ac:dyDescent="0.25">
      <c r="B524" s="1"/>
      <c r="C524" s="7"/>
      <c r="D524" s="114"/>
      <c r="E524" s="40"/>
      <c r="F524" s="40"/>
      <c r="G524" s="40"/>
      <c r="H524" s="58"/>
      <c r="I524" s="58"/>
      <c r="J524" s="58"/>
      <c r="K524" s="40"/>
      <c r="L524" s="58"/>
      <c r="M524" s="3"/>
      <c r="N524" s="3"/>
    </row>
    <row r="525" spans="2:14" x14ac:dyDescent="0.25">
      <c r="B525" s="1"/>
      <c r="C525" s="7"/>
      <c r="D525" s="114"/>
      <c r="E525" s="40"/>
      <c r="F525" s="40"/>
      <c r="G525" s="40"/>
      <c r="H525" s="58"/>
      <c r="I525" s="58"/>
      <c r="J525" s="58"/>
      <c r="K525" s="40"/>
      <c r="L525" s="58"/>
      <c r="M525" s="3"/>
      <c r="N525" s="3"/>
    </row>
    <row r="526" spans="2:14" x14ac:dyDescent="0.25">
      <c r="B526" s="1"/>
      <c r="C526" s="7"/>
      <c r="D526" s="114"/>
      <c r="E526" s="40"/>
      <c r="F526" s="40"/>
      <c r="G526" s="40"/>
      <c r="H526" s="58"/>
      <c r="I526" s="58"/>
      <c r="J526" s="58"/>
      <c r="K526" s="40"/>
      <c r="L526" s="58"/>
      <c r="M526" s="3"/>
      <c r="N526" s="3"/>
    </row>
    <row r="527" spans="2:14" x14ac:dyDescent="0.25">
      <c r="B527" s="1"/>
      <c r="C527" s="7"/>
      <c r="D527" s="114"/>
      <c r="E527" s="40"/>
      <c r="F527" s="40"/>
      <c r="G527" s="40"/>
      <c r="H527" s="58"/>
      <c r="I527" s="58"/>
      <c r="J527" s="58"/>
      <c r="K527" s="40"/>
      <c r="L527" s="58"/>
      <c r="M527" s="3"/>
      <c r="N527" s="3"/>
    </row>
    <row r="528" spans="2:14" x14ac:dyDescent="0.25">
      <c r="B528" s="1"/>
      <c r="C528" s="7"/>
      <c r="D528" s="114"/>
      <c r="E528" s="40"/>
      <c r="F528" s="40"/>
      <c r="G528" s="40"/>
      <c r="H528" s="58"/>
      <c r="I528" s="58"/>
      <c r="J528" s="58"/>
      <c r="K528" s="40"/>
      <c r="L528" s="58"/>
      <c r="M528" s="3"/>
      <c r="N528" s="3"/>
    </row>
    <row r="529" spans="2:14" x14ac:dyDescent="0.25">
      <c r="B529" s="1"/>
      <c r="C529" s="7"/>
      <c r="D529" s="114"/>
      <c r="E529" s="40"/>
      <c r="F529" s="40"/>
      <c r="G529" s="40"/>
      <c r="H529" s="58"/>
      <c r="I529" s="58"/>
      <c r="J529" s="58"/>
      <c r="K529" s="40"/>
      <c r="L529" s="58"/>
      <c r="M529" s="3"/>
      <c r="N529" s="3"/>
    </row>
    <row r="530" spans="2:14" x14ac:dyDescent="0.25">
      <c r="B530" s="1"/>
      <c r="C530" s="7"/>
      <c r="D530" s="114"/>
      <c r="E530" s="40"/>
      <c r="F530" s="40"/>
      <c r="G530" s="40"/>
      <c r="H530" s="58"/>
      <c r="I530" s="58"/>
      <c r="J530" s="58"/>
      <c r="K530" s="40"/>
      <c r="L530" s="58"/>
      <c r="M530" s="3"/>
      <c r="N530" s="3"/>
    </row>
    <row r="531" spans="2:14" x14ac:dyDescent="0.25">
      <c r="B531" s="1"/>
      <c r="C531" s="7"/>
      <c r="D531" s="114"/>
      <c r="E531" s="40"/>
      <c r="F531" s="40"/>
      <c r="G531" s="40"/>
      <c r="H531" s="58"/>
      <c r="I531" s="58"/>
      <c r="J531" s="58"/>
      <c r="K531" s="40"/>
      <c r="L531" s="58"/>
      <c r="M531" s="3"/>
      <c r="N531" s="3"/>
    </row>
    <row r="532" spans="2:14" x14ac:dyDescent="0.25">
      <c r="B532" s="1"/>
      <c r="C532" s="7"/>
      <c r="D532" s="114"/>
      <c r="E532" s="40"/>
      <c r="F532" s="40"/>
      <c r="G532" s="40"/>
      <c r="H532" s="58"/>
      <c r="I532" s="58"/>
      <c r="J532" s="58"/>
      <c r="K532" s="40"/>
      <c r="L532" s="58"/>
      <c r="M532" s="3"/>
      <c r="N532" s="3"/>
    </row>
    <row r="533" spans="2:14" x14ac:dyDescent="0.25">
      <c r="B533" s="1"/>
      <c r="C533" s="7"/>
      <c r="D533" s="114"/>
      <c r="E533" s="40"/>
      <c r="F533" s="40"/>
      <c r="G533" s="40"/>
      <c r="H533" s="58"/>
      <c r="I533" s="58"/>
      <c r="J533" s="58"/>
      <c r="K533" s="40"/>
      <c r="L533" s="58"/>
      <c r="M533" s="3"/>
      <c r="N533" s="3"/>
    </row>
    <row r="534" spans="2:14" x14ac:dyDescent="0.25">
      <c r="B534" s="1"/>
      <c r="C534" s="7"/>
      <c r="D534" s="114"/>
      <c r="E534" s="40"/>
      <c r="F534" s="40"/>
      <c r="G534" s="40"/>
      <c r="H534" s="58"/>
      <c r="I534" s="58"/>
      <c r="J534" s="58"/>
      <c r="K534" s="40"/>
      <c r="L534" s="58"/>
      <c r="M534" s="3"/>
      <c r="N534" s="3"/>
    </row>
    <row r="535" spans="2:14" x14ac:dyDescent="0.25">
      <c r="B535" s="1"/>
      <c r="C535" s="7"/>
      <c r="D535" s="114"/>
      <c r="E535" s="40"/>
      <c r="F535" s="40"/>
      <c r="G535" s="40"/>
      <c r="H535" s="58"/>
      <c r="I535" s="58"/>
      <c r="J535" s="58"/>
      <c r="K535" s="40"/>
      <c r="L535" s="58"/>
      <c r="M535" s="3"/>
      <c r="N535" s="3"/>
    </row>
    <row r="536" spans="2:14" x14ac:dyDescent="0.25">
      <c r="B536" s="1"/>
      <c r="C536" s="7"/>
      <c r="D536" s="114"/>
      <c r="E536" s="40"/>
      <c r="F536" s="40"/>
      <c r="G536" s="40"/>
      <c r="H536" s="58"/>
      <c r="I536" s="58"/>
      <c r="J536" s="58"/>
      <c r="K536" s="40"/>
      <c r="L536" s="58"/>
      <c r="M536" s="3"/>
      <c r="N536" s="3"/>
    </row>
    <row r="537" spans="2:14" x14ac:dyDescent="0.25">
      <c r="B537" s="1"/>
      <c r="C537" s="7"/>
      <c r="D537" s="114"/>
      <c r="E537" s="40"/>
      <c r="F537" s="40"/>
      <c r="G537" s="40"/>
      <c r="H537" s="58"/>
      <c r="I537" s="58"/>
      <c r="J537" s="58"/>
      <c r="K537" s="40"/>
      <c r="L537" s="58"/>
      <c r="M537" s="3"/>
      <c r="N537" s="3"/>
    </row>
    <row r="538" spans="2:14" x14ac:dyDescent="0.25">
      <c r="B538" s="1"/>
      <c r="C538" s="7"/>
      <c r="D538" s="114"/>
      <c r="E538" s="40"/>
      <c r="F538" s="40"/>
      <c r="G538" s="40"/>
      <c r="H538" s="58"/>
      <c r="I538" s="58"/>
      <c r="J538" s="58"/>
      <c r="K538" s="40"/>
      <c r="L538" s="58"/>
      <c r="M538" s="3"/>
      <c r="N538" s="3"/>
    </row>
    <row r="539" spans="2:14" x14ac:dyDescent="0.25">
      <c r="B539" s="1"/>
      <c r="C539" s="7"/>
      <c r="D539" s="114"/>
      <c r="E539" s="40"/>
      <c r="F539" s="40"/>
      <c r="G539" s="40"/>
      <c r="H539" s="58"/>
      <c r="I539" s="58"/>
      <c r="J539" s="58"/>
      <c r="K539" s="40"/>
      <c r="L539" s="58"/>
      <c r="M539" s="3"/>
      <c r="N539" s="3"/>
    </row>
    <row r="540" spans="2:14" x14ac:dyDescent="0.25">
      <c r="B540" s="1"/>
      <c r="C540" s="7"/>
      <c r="D540" s="114"/>
      <c r="E540" s="40"/>
      <c r="F540" s="40"/>
      <c r="G540" s="40"/>
      <c r="H540" s="58"/>
      <c r="I540" s="58"/>
      <c r="J540" s="58"/>
      <c r="K540" s="40"/>
      <c r="L540" s="58"/>
      <c r="M540" s="3"/>
      <c r="N540" s="3"/>
    </row>
    <row r="541" spans="2:14" x14ac:dyDescent="0.25">
      <c r="B541" s="1"/>
      <c r="C541" s="7"/>
      <c r="D541" s="114"/>
      <c r="E541" s="40"/>
      <c r="F541" s="40"/>
      <c r="G541" s="40"/>
      <c r="H541" s="58"/>
      <c r="I541" s="58"/>
      <c r="J541" s="58"/>
      <c r="K541" s="40"/>
      <c r="L541" s="58"/>
      <c r="M541" s="3"/>
      <c r="N541" s="3"/>
    </row>
    <row r="542" spans="2:14" x14ac:dyDescent="0.25">
      <c r="B542" s="1"/>
      <c r="C542" s="7"/>
      <c r="D542" s="114"/>
      <c r="E542" s="40"/>
      <c r="F542" s="40"/>
      <c r="G542" s="40"/>
      <c r="H542" s="58"/>
      <c r="I542" s="58"/>
      <c r="J542" s="58"/>
      <c r="K542" s="40"/>
      <c r="L542" s="58"/>
      <c r="M542" s="3"/>
      <c r="N542" s="3"/>
    </row>
    <row r="543" spans="2:14" x14ac:dyDescent="0.25">
      <c r="B543" s="1"/>
      <c r="C543" s="7"/>
      <c r="D543" s="114"/>
      <c r="E543" s="40"/>
      <c r="F543" s="40"/>
      <c r="G543" s="40"/>
      <c r="H543" s="58"/>
      <c r="I543" s="58"/>
      <c r="J543" s="58"/>
      <c r="K543" s="40"/>
      <c r="L543" s="58"/>
      <c r="M543" s="3"/>
      <c r="N543" s="3"/>
    </row>
    <row r="544" spans="2:14" x14ac:dyDescent="0.25">
      <c r="B544" s="1"/>
      <c r="C544" s="7"/>
      <c r="D544" s="114"/>
      <c r="E544" s="40"/>
      <c r="F544" s="40"/>
      <c r="G544" s="40"/>
      <c r="H544" s="58"/>
      <c r="I544" s="58"/>
      <c r="J544" s="58"/>
      <c r="K544" s="40"/>
      <c r="L544" s="58"/>
      <c r="M544" s="3"/>
      <c r="N544" s="3"/>
    </row>
    <row r="545" spans="2:14" x14ac:dyDescent="0.25">
      <c r="B545" s="1"/>
      <c r="C545" s="7"/>
      <c r="D545" s="114"/>
      <c r="E545" s="40"/>
      <c r="F545" s="40"/>
      <c r="G545" s="40"/>
      <c r="H545" s="58"/>
      <c r="I545" s="58"/>
      <c r="J545" s="58"/>
      <c r="K545" s="40"/>
      <c r="L545" s="58"/>
      <c r="M545" s="3"/>
      <c r="N545" s="3"/>
    </row>
    <row r="546" spans="2:14" x14ac:dyDescent="0.25">
      <c r="B546" s="1"/>
      <c r="C546" s="7"/>
      <c r="D546" s="114"/>
      <c r="E546" s="40"/>
      <c r="F546" s="40"/>
      <c r="G546" s="40"/>
      <c r="H546" s="58"/>
      <c r="I546" s="58"/>
      <c r="J546" s="58"/>
      <c r="K546" s="40"/>
      <c r="L546" s="58"/>
      <c r="M546" s="3"/>
      <c r="N546" s="3"/>
    </row>
    <row r="547" spans="2:14" x14ac:dyDescent="0.25">
      <c r="B547" s="1"/>
      <c r="C547" s="7"/>
      <c r="D547" s="114"/>
      <c r="E547" s="40"/>
      <c r="F547" s="40"/>
      <c r="G547" s="40"/>
      <c r="H547" s="58"/>
      <c r="I547" s="58"/>
      <c r="J547" s="58"/>
      <c r="K547" s="40"/>
      <c r="L547" s="58"/>
      <c r="M547" s="3"/>
      <c r="N547" s="3"/>
    </row>
    <row r="548" spans="2:14" x14ac:dyDescent="0.25">
      <c r="B548" s="1"/>
      <c r="C548" s="7"/>
      <c r="D548" s="114"/>
      <c r="E548" s="40"/>
      <c r="F548" s="40"/>
      <c r="G548" s="40"/>
      <c r="H548" s="58"/>
      <c r="I548" s="58"/>
      <c r="J548" s="58"/>
      <c r="K548" s="40"/>
      <c r="L548" s="58"/>
      <c r="M548" s="3"/>
      <c r="N548" s="3"/>
    </row>
    <row r="549" spans="2:14" x14ac:dyDescent="0.25">
      <c r="B549" s="1"/>
      <c r="C549" s="7"/>
      <c r="D549" s="114"/>
      <c r="E549" s="40"/>
      <c r="F549" s="40"/>
      <c r="G549" s="40"/>
      <c r="H549" s="58"/>
      <c r="I549" s="58"/>
      <c r="J549" s="58"/>
      <c r="K549" s="40"/>
      <c r="L549" s="58"/>
      <c r="M549" s="3"/>
      <c r="N549" s="3"/>
    </row>
    <row r="550" spans="2:14" x14ac:dyDescent="0.25">
      <c r="B550" s="1"/>
      <c r="C550" s="7"/>
      <c r="D550" s="114"/>
      <c r="E550" s="40"/>
      <c r="F550" s="40"/>
      <c r="G550" s="40"/>
      <c r="H550" s="58"/>
      <c r="I550" s="58"/>
      <c r="J550" s="58"/>
      <c r="K550" s="40"/>
      <c r="L550" s="58"/>
      <c r="M550" s="3"/>
      <c r="N550" s="3"/>
    </row>
    <row r="551" spans="2:14" x14ac:dyDescent="0.25">
      <c r="B551" s="1"/>
      <c r="C551" s="7"/>
      <c r="D551" s="114"/>
      <c r="E551" s="40"/>
      <c r="F551" s="40"/>
      <c r="G551" s="40"/>
      <c r="H551" s="58"/>
      <c r="I551" s="58"/>
      <c r="J551" s="58"/>
      <c r="K551" s="40"/>
      <c r="L551" s="58"/>
      <c r="M551" s="3"/>
      <c r="N551" s="3"/>
    </row>
    <row r="552" spans="2:14" x14ac:dyDescent="0.25">
      <c r="B552" s="1"/>
      <c r="C552" s="7"/>
      <c r="D552" s="114"/>
      <c r="E552" s="40"/>
      <c r="F552" s="40"/>
      <c r="G552" s="40"/>
      <c r="H552" s="58"/>
      <c r="I552" s="58"/>
      <c r="J552" s="58"/>
      <c r="K552" s="40"/>
      <c r="L552" s="58"/>
      <c r="M552" s="3"/>
      <c r="N552" s="3"/>
    </row>
    <row r="553" spans="2:14" x14ac:dyDescent="0.25">
      <c r="B553" s="1"/>
      <c r="C553" s="7"/>
      <c r="D553" s="114"/>
      <c r="E553" s="40"/>
      <c r="F553" s="40"/>
      <c r="G553" s="40"/>
      <c r="H553" s="58"/>
      <c r="I553" s="58"/>
      <c r="J553" s="58"/>
      <c r="K553" s="40"/>
      <c r="L553" s="58"/>
      <c r="M553" s="3"/>
      <c r="N553" s="3"/>
    </row>
    <row r="554" spans="2:14" x14ac:dyDescent="0.25">
      <c r="B554" s="1"/>
      <c r="C554" s="7"/>
      <c r="D554" s="114"/>
      <c r="E554" s="40"/>
      <c r="F554" s="40"/>
      <c r="G554" s="40"/>
      <c r="H554" s="58"/>
      <c r="I554" s="58"/>
      <c r="J554" s="58"/>
      <c r="K554" s="40"/>
      <c r="L554" s="58"/>
      <c r="M554" s="3"/>
      <c r="N554" s="3"/>
    </row>
    <row r="555" spans="2:14" x14ac:dyDescent="0.25">
      <c r="B555" s="1"/>
      <c r="C555" s="7"/>
      <c r="D555" s="114"/>
      <c r="E555" s="40"/>
      <c r="F555" s="40"/>
      <c r="G555" s="40"/>
      <c r="H555" s="58"/>
      <c r="I555" s="58"/>
      <c r="J555" s="58"/>
      <c r="K555" s="40"/>
      <c r="L555" s="58"/>
      <c r="M555" s="3"/>
      <c r="N555" s="3"/>
    </row>
    <row r="556" spans="2:14" x14ac:dyDescent="0.25">
      <c r="B556" s="1"/>
      <c r="C556" s="7"/>
      <c r="D556" s="114"/>
      <c r="E556" s="40"/>
      <c r="F556" s="40"/>
      <c r="G556" s="40"/>
      <c r="H556" s="58"/>
      <c r="I556" s="58"/>
      <c r="J556" s="58"/>
      <c r="K556" s="40"/>
      <c r="L556" s="58"/>
      <c r="M556" s="3"/>
      <c r="N556" s="3"/>
    </row>
    <row r="557" spans="2:14" x14ac:dyDescent="0.25">
      <c r="B557" s="1"/>
      <c r="C557" s="7"/>
      <c r="D557" s="114"/>
      <c r="E557" s="40"/>
      <c r="F557" s="40"/>
      <c r="G557" s="40"/>
      <c r="H557" s="58"/>
      <c r="I557" s="58"/>
      <c r="J557" s="58"/>
      <c r="K557" s="40"/>
      <c r="L557" s="58"/>
      <c r="M557" s="3"/>
      <c r="N557" s="3"/>
    </row>
    <row r="558" spans="2:14" x14ac:dyDescent="0.25">
      <c r="B558" s="1"/>
      <c r="C558" s="7"/>
      <c r="D558" s="114"/>
      <c r="E558" s="40"/>
      <c r="F558" s="40"/>
      <c r="G558" s="40"/>
      <c r="H558" s="58"/>
      <c r="I558" s="58"/>
      <c r="J558" s="58"/>
      <c r="K558" s="40"/>
      <c r="L558" s="58"/>
      <c r="M558" s="3"/>
      <c r="N558" s="3"/>
    </row>
    <row r="559" spans="2:14" x14ac:dyDescent="0.25">
      <c r="B559" s="1"/>
      <c r="C559" s="7"/>
      <c r="D559" s="114"/>
      <c r="E559" s="40"/>
      <c r="F559" s="40"/>
      <c r="G559" s="40"/>
      <c r="H559" s="58"/>
      <c r="I559" s="58"/>
      <c r="J559" s="58"/>
      <c r="K559" s="40"/>
      <c r="L559" s="58"/>
      <c r="M559" s="3"/>
      <c r="N559" s="3"/>
    </row>
    <row r="560" spans="2:14" x14ac:dyDescent="0.25">
      <c r="B560" s="1"/>
      <c r="C560" s="7"/>
      <c r="D560" s="114"/>
      <c r="E560" s="40"/>
      <c r="F560" s="40"/>
      <c r="G560" s="40"/>
      <c r="H560" s="58"/>
      <c r="I560" s="58"/>
      <c r="J560" s="58"/>
      <c r="K560" s="40"/>
      <c r="L560" s="58"/>
      <c r="M560" s="3"/>
      <c r="N560" s="3"/>
    </row>
    <row r="561" spans="2:14" x14ac:dyDescent="0.25">
      <c r="B561" s="1"/>
      <c r="C561" s="7"/>
      <c r="D561" s="114"/>
      <c r="E561" s="40"/>
      <c r="F561" s="40"/>
      <c r="G561" s="40"/>
      <c r="H561" s="58"/>
      <c r="I561" s="58"/>
      <c r="J561" s="58"/>
      <c r="K561" s="40"/>
      <c r="L561" s="58"/>
      <c r="M561" s="3"/>
      <c r="N561" s="3"/>
    </row>
    <row r="562" spans="2:14" x14ac:dyDescent="0.25">
      <c r="B562" s="1"/>
      <c r="C562" s="7"/>
      <c r="D562" s="114"/>
      <c r="E562" s="40"/>
      <c r="F562" s="40"/>
      <c r="G562" s="40"/>
      <c r="H562" s="58"/>
      <c r="I562" s="58"/>
      <c r="J562" s="58"/>
      <c r="K562" s="40"/>
      <c r="L562" s="58"/>
      <c r="M562" s="3"/>
      <c r="N562" s="3"/>
    </row>
    <row r="563" spans="2:14" x14ac:dyDescent="0.25">
      <c r="B563" s="1"/>
      <c r="C563" s="7"/>
      <c r="D563" s="114"/>
      <c r="E563" s="40"/>
      <c r="F563" s="40"/>
      <c r="G563" s="40"/>
      <c r="H563" s="58"/>
      <c r="I563" s="58"/>
      <c r="J563" s="58"/>
      <c r="K563" s="40"/>
      <c r="L563" s="58"/>
      <c r="M563" s="3"/>
      <c r="N563" s="3"/>
    </row>
    <row r="564" spans="2:14" x14ac:dyDescent="0.25">
      <c r="B564" s="1"/>
      <c r="C564" s="7"/>
      <c r="D564" s="114"/>
      <c r="E564" s="40"/>
      <c r="F564" s="40"/>
      <c r="G564" s="40"/>
      <c r="H564" s="58"/>
      <c r="I564" s="58"/>
      <c r="J564" s="58"/>
      <c r="K564" s="40"/>
      <c r="L564" s="58"/>
      <c r="M564" s="3"/>
      <c r="N564" s="3"/>
    </row>
    <row r="565" spans="2:14" x14ac:dyDescent="0.25">
      <c r="B565" s="1"/>
      <c r="C565" s="7"/>
      <c r="D565" s="114"/>
      <c r="E565" s="40"/>
      <c r="F565" s="40"/>
      <c r="G565" s="40"/>
      <c r="H565" s="58"/>
      <c r="I565" s="58"/>
      <c r="J565" s="58"/>
      <c r="K565" s="40"/>
      <c r="L565" s="58"/>
      <c r="M565" s="3"/>
      <c r="N565" s="3"/>
    </row>
    <row r="566" spans="2:14" x14ac:dyDescent="0.25">
      <c r="B566" s="1"/>
      <c r="C566" s="7"/>
      <c r="D566" s="114"/>
      <c r="E566" s="40"/>
      <c r="F566" s="40"/>
      <c r="G566" s="40"/>
      <c r="H566" s="58"/>
      <c r="I566" s="58"/>
      <c r="J566" s="58"/>
      <c r="K566" s="40"/>
      <c r="L566" s="58"/>
      <c r="M566" s="3"/>
      <c r="N566" s="3"/>
    </row>
    <row r="567" spans="2:14" x14ac:dyDescent="0.25">
      <c r="B567" s="1"/>
      <c r="C567" s="7"/>
      <c r="D567" s="114"/>
      <c r="E567" s="40"/>
      <c r="F567" s="40"/>
      <c r="G567" s="40"/>
      <c r="H567" s="58"/>
      <c r="I567" s="58"/>
      <c r="J567" s="58"/>
      <c r="K567" s="40"/>
      <c r="L567" s="58"/>
      <c r="M567" s="3"/>
      <c r="N567" s="3"/>
    </row>
    <row r="568" spans="2:14" x14ac:dyDescent="0.25">
      <c r="B568" s="1"/>
      <c r="C568" s="7"/>
      <c r="D568" s="114"/>
      <c r="E568" s="40"/>
      <c r="F568" s="40"/>
      <c r="G568" s="40"/>
      <c r="H568" s="58"/>
      <c r="I568" s="58"/>
      <c r="J568" s="58"/>
      <c r="K568" s="40"/>
      <c r="L568" s="58"/>
      <c r="M568" s="3"/>
      <c r="N568" s="3"/>
    </row>
    <row r="569" spans="2:14" x14ac:dyDescent="0.25">
      <c r="B569" s="1"/>
      <c r="C569" s="7"/>
      <c r="D569" s="114"/>
      <c r="E569" s="40"/>
      <c r="F569" s="40"/>
      <c r="G569" s="40"/>
      <c r="H569" s="58"/>
      <c r="I569" s="58"/>
      <c r="J569" s="58"/>
      <c r="K569" s="40"/>
      <c r="L569" s="58"/>
      <c r="M569" s="3"/>
      <c r="N569" s="3"/>
    </row>
    <row r="570" spans="2:14" x14ac:dyDescent="0.25">
      <c r="B570" s="1"/>
      <c r="C570" s="7"/>
      <c r="D570" s="114"/>
      <c r="E570" s="40"/>
      <c r="F570" s="40"/>
      <c r="G570" s="40"/>
      <c r="H570" s="58"/>
      <c r="I570" s="58"/>
      <c r="J570" s="58"/>
      <c r="K570" s="40"/>
      <c r="L570" s="58"/>
      <c r="M570" s="3"/>
      <c r="N570" s="3"/>
    </row>
    <row r="571" spans="2:14" x14ac:dyDescent="0.25">
      <c r="B571" s="1"/>
      <c r="C571" s="7"/>
      <c r="D571" s="114"/>
      <c r="E571" s="40"/>
      <c r="F571" s="40"/>
      <c r="G571" s="40"/>
      <c r="H571" s="58"/>
      <c r="I571" s="58"/>
      <c r="J571" s="58"/>
      <c r="K571" s="40"/>
      <c r="L571" s="58"/>
      <c r="M571" s="3"/>
      <c r="N571" s="3"/>
    </row>
    <row r="572" spans="2:14" x14ac:dyDescent="0.25">
      <c r="B572" s="1"/>
      <c r="C572" s="7"/>
      <c r="D572" s="114"/>
      <c r="E572" s="40"/>
      <c r="F572" s="40"/>
      <c r="G572" s="40"/>
      <c r="H572" s="58"/>
      <c r="I572" s="58"/>
      <c r="J572" s="58"/>
      <c r="K572" s="40"/>
      <c r="L572" s="58"/>
      <c r="M572" s="3"/>
      <c r="N572" s="3"/>
    </row>
    <row r="573" spans="2:14" x14ac:dyDescent="0.25">
      <c r="B573" s="1"/>
      <c r="C573" s="7"/>
      <c r="D573" s="114"/>
      <c r="E573" s="40"/>
      <c r="F573" s="40"/>
      <c r="G573" s="40"/>
      <c r="H573" s="58"/>
      <c r="I573" s="58"/>
      <c r="J573" s="58"/>
      <c r="K573" s="40"/>
      <c r="L573" s="58"/>
      <c r="M573" s="3"/>
      <c r="N573" s="3"/>
    </row>
    <row r="574" spans="2:14" x14ac:dyDescent="0.25">
      <c r="B574" s="1"/>
      <c r="C574" s="7"/>
      <c r="D574" s="114"/>
      <c r="E574" s="40"/>
      <c r="F574" s="40"/>
      <c r="G574" s="40"/>
      <c r="H574" s="58"/>
      <c r="I574" s="58"/>
      <c r="J574" s="58"/>
      <c r="K574" s="40"/>
      <c r="L574" s="58"/>
      <c r="M574" s="3"/>
      <c r="N574" s="3"/>
    </row>
    <row r="575" spans="2:14" x14ac:dyDescent="0.25">
      <c r="B575" s="1"/>
      <c r="C575" s="7"/>
      <c r="D575" s="114"/>
      <c r="E575" s="40"/>
      <c r="F575" s="40"/>
      <c r="G575" s="40"/>
      <c r="H575" s="58"/>
      <c r="I575" s="58"/>
      <c r="J575" s="58"/>
      <c r="K575" s="40"/>
      <c r="L575" s="58"/>
      <c r="M575" s="3"/>
      <c r="N575" s="3"/>
    </row>
    <row r="576" spans="2:14" x14ac:dyDescent="0.25">
      <c r="B576" s="1"/>
      <c r="C576" s="7"/>
      <c r="D576" s="114"/>
      <c r="E576" s="40"/>
      <c r="F576" s="40"/>
      <c r="G576" s="40"/>
      <c r="H576" s="58"/>
      <c r="I576" s="58"/>
      <c r="J576" s="58"/>
      <c r="K576" s="40"/>
      <c r="L576" s="58"/>
      <c r="M576" s="3"/>
      <c r="N576" s="3"/>
    </row>
    <row r="577" spans="2:14" x14ac:dyDescent="0.25">
      <c r="B577" s="1"/>
      <c r="C577" s="7"/>
      <c r="D577" s="114"/>
      <c r="E577" s="40"/>
      <c r="F577" s="40"/>
      <c r="G577" s="40"/>
      <c r="H577" s="58"/>
      <c r="I577" s="58"/>
      <c r="J577" s="58"/>
      <c r="K577" s="40"/>
      <c r="L577" s="58"/>
      <c r="M577" s="3"/>
      <c r="N577" s="3"/>
    </row>
    <row r="578" spans="2:14" x14ac:dyDescent="0.25">
      <c r="B578" s="1"/>
      <c r="C578" s="7"/>
      <c r="D578" s="114"/>
      <c r="E578" s="40"/>
      <c r="F578" s="40"/>
      <c r="G578" s="40"/>
      <c r="H578" s="58"/>
      <c r="I578" s="58"/>
      <c r="J578" s="58"/>
      <c r="K578" s="40"/>
      <c r="L578" s="58"/>
      <c r="M578" s="3"/>
      <c r="N578" s="3"/>
    </row>
    <row r="579" spans="2:14" x14ac:dyDescent="0.25">
      <c r="B579" s="1"/>
      <c r="C579" s="7"/>
      <c r="D579" s="114"/>
      <c r="E579" s="40"/>
      <c r="F579" s="40"/>
      <c r="G579" s="40"/>
      <c r="H579" s="58"/>
      <c r="I579" s="58"/>
      <c r="J579" s="58"/>
      <c r="K579" s="40"/>
      <c r="L579" s="58"/>
      <c r="M579" s="3"/>
      <c r="N579" s="3"/>
    </row>
    <row r="580" spans="2:14" x14ac:dyDescent="0.25">
      <c r="B580" s="1"/>
      <c r="C580" s="7"/>
      <c r="D580" s="114"/>
      <c r="E580" s="40"/>
      <c r="F580" s="40"/>
      <c r="G580" s="40"/>
      <c r="H580" s="58"/>
      <c r="I580" s="58"/>
      <c r="J580" s="58"/>
      <c r="K580" s="40"/>
      <c r="L580" s="58"/>
      <c r="M580" s="3"/>
      <c r="N580" s="3"/>
    </row>
    <row r="581" spans="2:14" x14ac:dyDescent="0.25">
      <c r="B581" s="1"/>
      <c r="C581" s="7"/>
      <c r="D581" s="114"/>
      <c r="E581" s="40"/>
      <c r="F581" s="40"/>
      <c r="G581" s="40"/>
      <c r="H581" s="58"/>
      <c r="I581" s="58"/>
      <c r="J581" s="58"/>
      <c r="K581" s="40"/>
      <c r="L581" s="58"/>
      <c r="M581" s="3"/>
      <c r="N581" s="3"/>
    </row>
    <row r="582" spans="2:14" x14ac:dyDescent="0.25">
      <c r="B582" s="1"/>
      <c r="C582" s="7"/>
      <c r="D582" s="114"/>
      <c r="E582" s="40"/>
      <c r="F582" s="40"/>
      <c r="G582" s="40"/>
      <c r="H582" s="58"/>
      <c r="I582" s="58"/>
      <c r="J582" s="58"/>
      <c r="K582" s="40"/>
      <c r="L582" s="58"/>
      <c r="M582" s="3"/>
      <c r="N582" s="3"/>
    </row>
    <row r="583" spans="2:14" x14ac:dyDescent="0.25">
      <c r="B583" s="1"/>
      <c r="C583" s="7"/>
      <c r="D583" s="114"/>
      <c r="E583" s="40"/>
      <c r="F583" s="40"/>
      <c r="G583" s="40"/>
      <c r="H583" s="58"/>
      <c r="I583" s="58"/>
      <c r="J583" s="58"/>
      <c r="K583" s="40"/>
      <c r="L583" s="58"/>
      <c r="M583" s="3"/>
      <c r="N583" s="3"/>
    </row>
    <row r="584" spans="2:14" x14ac:dyDescent="0.25">
      <c r="B584" s="1"/>
      <c r="C584" s="7"/>
      <c r="D584" s="114"/>
      <c r="E584" s="40"/>
      <c r="F584" s="40"/>
      <c r="G584" s="40"/>
      <c r="H584" s="58"/>
      <c r="I584" s="58"/>
      <c r="J584" s="58"/>
      <c r="K584" s="40"/>
      <c r="L584" s="58"/>
      <c r="M584" s="3"/>
      <c r="N584" s="3"/>
    </row>
    <row r="585" spans="2:14" x14ac:dyDescent="0.25">
      <c r="B585" s="1"/>
      <c r="C585" s="7"/>
      <c r="D585" s="114"/>
      <c r="E585" s="40"/>
      <c r="F585" s="40"/>
      <c r="G585" s="40"/>
      <c r="H585" s="58"/>
      <c r="I585" s="58"/>
      <c r="J585" s="58"/>
      <c r="K585" s="40"/>
      <c r="L585" s="58"/>
      <c r="M585" s="3"/>
      <c r="N585" s="3"/>
    </row>
    <row r="586" spans="2:14" x14ac:dyDescent="0.25">
      <c r="B586" s="1"/>
      <c r="C586" s="7"/>
      <c r="D586" s="114"/>
      <c r="E586" s="40"/>
      <c r="F586" s="40"/>
      <c r="G586" s="40"/>
      <c r="H586" s="58"/>
      <c r="I586" s="58"/>
      <c r="J586" s="58"/>
      <c r="K586" s="40"/>
      <c r="L586" s="58"/>
      <c r="M586" s="3"/>
      <c r="N586" s="3"/>
    </row>
    <row r="587" spans="2:14" x14ac:dyDescent="0.25">
      <c r="B587" s="1"/>
      <c r="C587" s="7"/>
      <c r="D587" s="114"/>
      <c r="E587" s="40"/>
      <c r="F587" s="40"/>
      <c r="G587" s="40"/>
      <c r="H587" s="58"/>
      <c r="I587" s="58"/>
      <c r="J587" s="58"/>
      <c r="K587" s="40"/>
      <c r="L587" s="58"/>
      <c r="M587" s="3"/>
      <c r="N587" s="3"/>
    </row>
    <row r="588" spans="2:14" x14ac:dyDescent="0.25">
      <c r="B588" s="1"/>
      <c r="C588" s="7"/>
      <c r="D588" s="114"/>
      <c r="E588" s="40"/>
      <c r="F588" s="40"/>
      <c r="G588" s="40"/>
      <c r="H588" s="58"/>
      <c r="I588" s="58"/>
      <c r="J588" s="58"/>
      <c r="K588" s="40"/>
      <c r="L588" s="58"/>
      <c r="M588" s="3"/>
      <c r="N588" s="3"/>
    </row>
    <row r="589" spans="2:14" x14ac:dyDescent="0.25">
      <c r="B589" s="1"/>
      <c r="C589" s="7"/>
      <c r="D589" s="114"/>
      <c r="E589" s="40"/>
      <c r="F589" s="40"/>
      <c r="G589" s="40"/>
      <c r="H589" s="58"/>
      <c r="I589" s="58"/>
      <c r="J589" s="58"/>
      <c r="K589" s="40"/>
      <c r="L589" s="58"/>
      <c r="M589" s="3"/>
      <c r="N589" s="3"/>
    </row>
    <row r="590" spans="2:14" x14ac:dyDescent="0.25">
      <c r="B590" s="1"/>
      <c r="C590" s="7"/>
      <c r="D590" s="114"/>
      <c r="E590" s="40"/>
      <c r="F590" s="40"/>
      <c r="G590" s="40"/>
      <c r="H590" s="58"/>
      <c r="I590" s="58"/>
      <c r="J590" s="58"/>
      <c r="K590" s="40"/>
      <c r="L590" s="58"/>
      <c r="M590" s="3"/>
      <c r="N590" s="3"/>
    </row>
    <row r="591" spans="2:14" x14ac:dyDescent="0.25">
      <c r="B591" s="1"/>
      <c r="C591" s="7"/>
      <c r="D591" s="114"/>
      <c r="E591" s="40"/>
      <c r="F591" s="40"/>
      <c r="G591" s="40"/>
      <c r="H591" s="58"/>
      <c r="I591" s="58"/>
      <c r="J591" s="58"/>
      <c r="K591" s="40"/>
      <c r="L591" s="58"/>
      <c r="M591" s="3"/>
      <c r="N591" s="3"/>
    </row>
    <row r="592" spans="2:14" x14ac:dyDescent="0.25">
      <c r="B592" s="1"/>
      <c r="C592" s="7"/>
      <c r="D592" s="114"/>
      <c r="E592" s="40"/>
      <c r="F592" s="40"/>
      <c r="G592" s="40"/>
      <c r="H592" s="58"/>
      <c r="I592" s="58"/>
      <c r="J592" s="58"/>
      <c r="K592" s="40"/>
      <c r="L592" s="58"/>
      <c r="M592" s="3"/>
      <c r="N592" s="3"/>
    </row>
    <row r="593" spans="2:14" x14ac:dyDescent="0.25">
      <c r="B593" s="1"/>
      <c r="C593" s="7"/>
      <c r="D593" s="114"/>
      <c r="E593" s="40"/>
      <c r="F593" s="40"/>
      <c r="G593" s="40"/>
      <c r="H593" s="58"/>
      <c r="I593" s="58"/>
      <c r="J593" s="58"/>
      <c r="K593" s="40"/>
      <c r="L593" s="58"/>
      <c r="M593" s="3"/>
      <c r="N593" s="3"/>
    </row>
    <row r="594" spans="2:14" x14ac:dyDescent="0.25">
      <c r="B594" s="1"/>
      <c r="C594" s="7"/>
      <c r="D594" s="114"/>
      <c r="E594" s="40"/>
      <c r="F594" s="40"/>
      <c r="G594" s="40"/>
      <c r="H594" s="58"/>
      <c r="I594" s="58"/>
      <c r="J594" s="58"/>
      <c r="K594" s="40"/>
      <c r="L594" s="58"/>
      <c r="M594" s="3"/>
      <c r="N594" s="3"/>
    </row>
    <row r="595" spans="2:14" x14ac:dyDescent="0.25">
      <c r="B595" s="1"/>
      <c r="C595" s="7"/>
      <c r="D595" s="114"/>
      <c r="E595" s="40"/>
      <c r="F595" s="40"/>
      <c r="G595" s="40"/>
      <c r="H595" s="58"/>
      <c r="I595" s="58"/>
      <c r="J595" s="58"/>
      <c r="K595" s="40"/>
      <c r="L595" s="58"/>
      <c r="M595" s="3"/>
      <c r="N595" s="3"/>
    </row>
    <row r="596" spans="2:14" x14ac:dyDescent="0.25">
      <c r="B596" s="1"/>
      <c r="C596" s="7"/>
      <c r="D596" s="114"/>
      <c r="E596" s="40"/>
      <c r="F596" s="40"/>
      <c r="G596" s="40"/>
      <c r="H596" s="58"/>
      <c r="I596" s="58"/>
      <c r="J596" s="58"/>
      <c r="K596" s="40"/>
      <c r="L596" s="58"/>
      <c r="M596" s="3"/>
      <c r="N596" s="3"/>
    </row>
    <row r="597" spans="2:14" x14ac:dyDescent="0.25">
      <c r="B597" s="1"/>
      <c r="C597" s="7"/>
      <c r="D597" s="114"/>
      <c r="E597" s="40"/>
      <c r="F597" s="40"/>
      <c r="G597" s="40"/>
      <c r="H597" s="58"/>
      <c r="I597" s="58"/>
      <c r="J597" s="58"/>
      <c r="K597" s="40"/>
      <c r="L597" s="58"/>
      <c r="M597" s="3"/>
      <c r="N597" s="3"/>
    </row>
    <row r="598" spans="2:14" x14ac:dyDescent="0.25">
      <c r="B598" s="1"/>
      <c r="C598" s="7"/>
      <c r="D598" s="114"/>
      <c r="E598" s="40"/>
      <c r="F598" s="40"/>
      <c r="G598" s="40"/>
      <c r="H598" s="58"/>
      <c r="I598" s="58"/>
      <c r="J598" s="58"/>
      <c r="K598" s="40"/>
      <c r="L598" s="58"/>
      <c r="M598" s="3"/>
      <c r="N598" s="3"/>
    </row>
    <row r="599" spans="2:14" x14ac:dyDescent="0.25">
      <c r="B599" s="1"/>
      <c r="C599" s="7"/>
      <c r="D599" s="114"/>
      <c r="E599" s="40"/>
      <c r="F599" s="40"/>
      <c r="G599" s="40"/>
      <c r="H599" s="58"/>
      <c r="I599" s="58"/>
      <c r="J599" s="58"/>
      <c r="K599" s="40"/>
      <c r="L599" s="58"/>
      <c r="M599" s="3"/>
      <c r="N599" s="3"/>
    </row>
    <row r="600" spans="2:14" x14ac:dyDescent="0.25">
      <c r="B600" s="1"/>
      <c r="C600" s="7"/>
      <c r="D600" s="114"/>
      <c r="E600" s="40"/>
      <c r="F600" s="40"/>
      <c r="G600" s="40"/>
      <c r="H600" s="58"/>
      <c r="I600" s="58"/>
      <c r="J600" s="58"/>
      <c r="K600" s="40"/>
      <c r="L600" s="58"/>
      <c r="M600" s="3"/>
      <c r="N600" s="3"/>
    </row>
    <row r="601" spans="2:14" x14ac:dyDescent="0.25">
      <c r="B601" s="1"/>
      <c r="C601" s="7"/>
      <c r="D601" s="114"/>
      <c r="E601" s="40"/>
      <c r="F601" s="40"/>
      <c r="G601" s="40"/>
      <c r="H601" s="58"/>
      <c r="I601" s="58"/>
      <c r="J601" s="58"/>
      <c r="K601" s="40"/>
      <c r="L601" s="58"/>
      <c r="M601" s="3"/>
      <c r="N601" s="3"/>
    </row>
    <row r="602" spans="2:14" x14ac:dyDescent="0.25">
      <c r="B602" s="1"/>
      <c r="C602" s="7"/>
      <c r="D602" s="114"/>
      <c r="E602" s="40"/>
      <c r="F602" s="40"/>
      <c r="G602" s="40"/>
      <c r="H602" s="58"/>
      <c r="I602" s="58"/>
      <c r="J602" s="58"/>
      <c r="K602" s="40"/>
      <c r="L602" s="58"/>
      <c r="M602" s="3"/>
      <c r="N602" s="3"/>
    </row>
    <row r="603" spans="2:14" x14ac:dyDescent="0.25">
      <c r="B603" s="1"/>
      <c r="C603" s="7"/>
      <c r="D603" s="114"/>
      <c r="E603" s="40"/>
      <c r="F603" s="40"/>
      <c r="G603" s="40"/>
      <c r="H603" s="58"/>
      <c r="I603" s="58"/>
      <c r="J603" s="58"/>
      <c r="K603" s="40"/>
      <c r="L603" s="58"/>
      <c r="M603" s="3"/>
      <c r="N603" s="3"/>
    </row>
    <row r="604" spans="2:14" x14ac:dyDescent="0.25">
      <c r="B604" s="1"/>
      <c r="C604" s="7"/>
      <c r="D604" s="114"/>
      <c r="E604" s="40"/>
      <c r="F604" s="40"/>
      <c r="G604" s="40"/>
      <c r="H604" s="58"/>
      <c r="I604" s="58"/>
      <c r="J604" s="58"/>
      <c r="K604" s="40"/>
      <c r="L604" s="58"/>
      <c r="M604" s="3"/>
      <c r="N604" s="3"/>
    </row>
    <row r="605" spans="2:14" x14ac:dyDescent="0.25">
      <c r="B605" s="1"/>
      <c r="C605" s="7"/>
      <c r="D605" s="114"/>
      <c r="E605" s="40"/>
      <c r="F605" s="40"/>
      <c r="G605" s="40"/>
      <c r="H605" s="58"/>
      <c r="I605" s="58"/>
      <c r="J605" s="58"/>
      <c r="K605" s="40"/>
      <c r="L605" s="58"/>
      <c r="M605" s="3"/>
      <c r="N605" s="3"/>
    </row>
    <row r="606" spans="2:14" x14ac:dyDescent="0.25">
      <c r="B606" s="1"/>
      <c r="C606" s="7"/>
      <c r="D606" s="114"/>
      <c r="E606" s="40"/>
      <c r="F606" s="40"/>
      <c r="G606" s="40"/>
      <c r="H606" s="58"/>
      <c r="I606" s="58"/>
      <c r="J606" s="58"/>
      <c r="K606" s="40"/>
      <c r="L606" s="58"/>
      <c r="M606" s="3"/>
      <c r="N606" s="3"/>
    </row>
    <row r="607" spans="2:14" x14ac:dyDescent="0.25">
      <c r="B607" s="1"/>
      <c r="C607" s="7"/>
      <c r="D607" s="114"/>
      <c r="E607" s="40"/>
      <c r="F607" s="40"/>
      <c r="G607" s="40"/>
      <c r="H607" s="58"/>
      <c r="I607" s="58"/>
      <c r="J607" s="58"/>
      <c r="K607" s="40"/>
      <c r="L607" s="58"/>
      <c r="M607" s="3"/>
      <c r="N607" s="3"/>
    </row>
    <row r="608" spans="2:14" x14ac:dyDescent="0.25">
      <c r="B608" s="1"/>
      <c r="C608" s="7"/>
      <c r="D608" s="114"/>
      <c r="E608" s="40"/>
      <c r="F608" s="40"/>
      <c r="G608" s="40"/>
      <c r="H608" s="58"/>
      <c r="I608" s="58"/>
      <c r="J608" s="58"/>
      <c r="K608" s="40"/>
      <c r="L608" s="58"/>
      <c r="M608" s="3"/>
      <c r="N608" s="3"/>
    </row>
    <row r="609" spans="2:14" x14ac:dyDescent="0.25">
      <c r="B609" s="1"/>
      <c r="C609" s="7"/>
      <c r="D609" s="114"/>
      <c r="E609" s="40"/>
      <c r="F609" s="40"/>
      <c r="G609" s="40"/>
      <c r="H609" s="58"/>
      <c r="I609" s="58"/>
      <c r="J609" s="58"/>
      <c r="K609" s="40"/>
      <c r="L609" s="58"/>
      <c r="M609" s="3"/>
      <c r="N609" s="3"/>
    </row>
    <row r="610" spans="2:14" x14ac:dyDescent="0.25">
      <c r="B610" s="1"/>
      <c r="C610" s="7"/>
      <c r="D610" s="114"/>
      <c r="E610" s="40"/>
      <c r="F610" s="40"/>
      <c r="G610" s="40"/>
      <c r="H610" s="58"/>
      <c r="I610" s="58"/>
      <c r="J610" s="58"/>
      <c r="K610" s="40"/>
      <c r="L610" s="58"/>
      <c r="M610" s="3"/>
      <c r="N610" s="3"/>
    </row>
    <row r="611" spans="2:14" x14ac:dyDescent="0.25">
      <c r="B611" s="1"/>
      <c r="C611" s="7"/>
      <c r="D611" s="114"/>
      <c r="E611" s="40"/>
      <c r="F611" s="40"/>
      <c r="G611" s="40"/>
      <c r="H611" s="58"/>
      <c r="I611" s="58"/>
      <c r="J611" s="58"/>
      <c r="K611" s="40"/>
      <c r="L611" s="58"/>
      <c r="M611" s="3"/>
      <c r="N611" s="3"/>
    </row>
    <row r="612" spans="2:14" x14ac:dyDescent="0.25">
      <c r="B612" s="1"/>
      <c r="C612" s="7"/>
      <c r="D612" s="114"/>
      <c r="E612" s="40"/>
      <c r="F612" s="40"/>
      <c r="G612" s="40"/>
      <c r="H612" s="58"/>
      <c r="I612" s="58"/>
      <c r="J612" s="58"/>
      <c r="K612" s="40"/>
      <c r="L612" s="58"/>
      <c r="M612" s="3"/>
      <c r="N612" s="3"/>
    </row>
    <row r="613" spans="2:14" x14ac:dyDescent="0.25">
      <c r="B613" s="1"/>
      <c r="C613" s="7"/>
      <c r="D613" s="114"/>
      <c r="E613" s="40"/>
      <c r="F613" s="40"/>
      <c r="G613" s="40"/>
      <c r="H613" s="58"/>
      <c r="I613" s="58"/>
      <c r="J613" s="58"/>
      <c r="K613" s="40"/>
      <c r="L613" s="58"/>
      <c r="M613" s="3"/>
      <c r="N613" s="3"/>
    </row>
    <row r="614" spans="2:14" x14ac:dyDescent="0.25">
      <c r="B614" s="1"/>
      <c r="C614" s="7"/>
      <c r="D614" s="114"/>
      <c r="E614" s="40"/>
      <c r="F614" s="40"/>
      <c r="G614" s="40"/>
      <c r="H614" s="58"/>
      <c r="I614" s="58"/>
      <c r="J614" s="58"/>
      <c r="K614" s="40"/>
      <c r="L614" s="58"/>
      <c r="M614" s="3"/>
      <c r="N614" s="3"/>
    </row>
    <row r="615" spans="2:14" x14ac:dyDescent="0.25">
      <c r="B615" s="1"/>
      <c r="C615" s="7"/>
      <c r="D615" s="114"/>
      <c r="E615" s="40"/>
      <c r="F615" s="40"/>
      <c r="G615" s="40"/>
      <c r="H615" s="58"/>
      <c r="I615" s="58"/>
      <c r="J615" s="58"/>
      <c r="K615" s="40"/>
      <c r="L615" s="58"/>
      <c r="M615" s="3"/>
      <c r="N615" s="3"/>
    </row>
    <row r="616" spans="2:14" x14ac:dyDescent="0.25">
      <c r="B616" s="1"/>
      <c r="C616" s="7"/>
      <c r="D616" s="114"/>
      <c r="E616" s="40"/>
      <c r="F616" s="40"/>
      <c r="G616" s="40"/>
      <c r="H616" s="58"/>
      <c r="I616" s="58"/>
      <c r="J616" s="58"/>
      <c r="K616" s="40"/>
      <c r="L616" s="58"/>
      <c r="M616" s="3"/>
      <c r="N616" s="3"/>
    </row>
    <row r="617" spans="2:14" x14ac:dyDescent="0.25">
      <c r="B617" s="1"/>
      <c r="C617" s="7"/>
      <c r="D617" s="114"/>
      <c r="E617" s="40"/>
      <c r="F617" s="40"/>
      <c r="G617" s="40"/>
      <c r="H617" s="58"/>
      <c r="I617" s="58"/>
      <c r="J617" s="58"/>
      <c r="K617" s="40"/>
      <c r="L617" s="58"/>
      <c r="M617" s="3"/>
      <c r="N617" s="3"/>
    </row>
    <row r="618" spans="2:14" x14ac:dyDescent="0.25">
      <c r="B618" s="1"/>
      <c r="C618" s="7"/>
      <c r="D618" s="114"/>
      <c r="E618" s="40"/>
      <c r="F618" s="40"/>
      <c r="G618" s="40"/>
      <c r="H618" s="58"/>
      <c r="I618" s="58"/>
      <c r="J618" s="58"/>
      <c r="K618" s="40"/>
      <c r="L618" s="58"/>
      <c r="M618" s="3"/>
      <c r="N618" s="3"/>
    </row>
    <row r="619" spans="2:14" x14ac:dyDescent="0.25">
      <c r="B619" s="1"/>
      <c r="C619" s="7"/>
      <c r="D619" s="114"/>
      <c r="E619" s="40"/>
      <c r="F619" s="40"/>
      <c r="G619" s="40"/>
      <c r="H619" s="58"/>
      <c r="I619" s="58"/>
      <c r="J619" s="58"/>
      <c r="K619" s="40"/>
      <c r="L619" s="58"/>
      <c r="M619" s="3"/>
      <c r="N619" s="3"/>
    </row>
    <row r="620" spans="2:14" x14ac:dyDescent="0.25">
      <c r="B620" s="1"/>
      <c r="C620" s="7"/>
      <c r="D620" s="114"/>
      <c r="E620" s="40"/>
      <c r="F620" s="40"/>
      <c r="G620" s="40"/>
      <c r="H620" s="58"/>
      <c r="I620" s="58"/>
      <c r="J620" s="58"/>
      <c r="K620" s="40"/>
      <c r="L620" s="58"/>
      <c r="M620" s="3"/>
      <c r="N620" s="3"/>
    </row>
    <row r="621" spans="2:14" x14ac:dyDescent="0.25">
      <c r="B621" s="1"/>
      <c r="C621" s="7"/>
      <c r="D621" s="114"/>
      <c r="E621" s="40"/>
      <c r="F621" s="40"/>
      <c r="G621" s="40"/>
      <c r="H621" s="58"/>
      <c r="I621" s="58"/>
      <c r="J621" s="58"/>
      <c r="K621" s="40"/>
      <c r="L621" s="58"/>
      <c r="M621" s="3"/>
      <c r="N621" s="3"/>
    </row>
    <row r="622" spans="2:14" x14ac:dyDescent="0.25">
      <c r="B622" s="1"/>
      <c r="C622" s="7"/>
      <c r="D622" s="114"/>
      <c r="E622" s="40"/>
      <c r="F622" s="40"/>
      <c r="G622" s="40"/>
      <c r="H622" s="58"/>
      <c r="I622" s="58"/>
      <c r="J622" s="58"/>
      <c r="K622" s="40"/>
      <c r="L622" s="58"/>
      <c r="M622" s="3"/>
      <c r="N622" s="3"/>
    </row>
    <row r="623" spans="2:14" x14ac:dyDescent="0.25">
      <c r="B623" s="1"/>
      <c r="C623" s="7"/>
      <c r="D623" s="114"/>
      <c r="E623" s="40"/>
      <c r="F623" s="40"/>
      <c r="G623" s="40"/>
      <c r="H623" s="58"/>
      <c r="I623" s="58"/>
      <c r="J623" s="58"/>
      <c r="K623" s="40"/>
      <c r="L623" s="58"/>
      <c r="M623" s="3"/>
      <c r="N623" s="3"/>
    </row>
    <row r="624" spans="2:14" x14ac:dyDescent="0.25">
      <c r="B624" s="1"/>
      <c r="C624" s="7"/>
      <c r="D624" s="114"/>
      <c r="E624" s="40"/>
      <c r="F624" s="40"/>
      <c r="G624" s="40"/>
      <c r="H624" s="58"/>
      <c r="I624" s="58"/>
      <c r="J624" s="58"/>
      <c r="K624" s="40"/>
      <c r="L624" s="58"/>
      <c r="M624" s="3"/>
      <c r="N624" s="3"/>
    </row>
    <row r="625" spans="2:14" x14ac:dyDescent="0.25">
      <c r="B625" s="1"/>
      <c r="C625" s="7"/>
      <c r="D625" s="114"/>
      <c r="E625" s="40"/>
      <c r="F625" s="40"/>
      <c r="G625" s="40"/>
      <c r="H625" s="58"/>
      <c r="I625" s="58"/>
      <c r="J625" s="58"/>
      <c r="K625" s="40"/>
      <c r="L625" s="58"/>
      <c r="M625" s="3"/>
      <c r="N625" s="3"/>
    </row>
    <row r="626" spans="2:14" x14ac:dyDescent="0.25">
      <c r="B626" s="1"/>
      <c r="C626" s="7"/>
      <c r="D626" s="114"/>
      <c r="E626" s="40"/>
      <c r="F626" s="40"/>
      <c r="G626" s="40"/>
      <c r="H626" s="58"/>
      <c r="I626" s="58"/>
      <c r="J626" s="58"/>
      <c r="K626" s="40"/>
      <c r="L626" s="58"/>
      <c r="M626" s="3"/>
      <c r="N626" s="3"/>
    </row>
    <row r="627" spans="2:14" x14ac:dyDescent="0.25">
      <c r="B627" s="1"/>
      <c r="C627" s="7"/>
      <c r="D627" s="114"/>
      <c r="E627" s="40"/>
      <c r="F627" s="40"/>
      <c r="G627" s="40"/>
      <c r="H627" s="58"/>
      <c r="I627" s="58"/>
      <c r="J627" s="58"/>
      <c r="K627" s="40"/>
      <c r="L627" s="58"/>
      <c r="M627" s="3"/>
      <c r="N627" s="3"/>
    </row>
    <row r="628" spans="2:14" x14ac:dyDescent="0.25">
      <c r="B628" s="1"/>
      <c r="C628" s="7"/>
      <c r="D628" s="114"/>
      <c r="E628" s="40"/>
      <c r="F628" s="40"/>
      <c r="G628" s="40"/>
      <c r="H628" s="58"/>
      <c r="I628" s="58"/>
      <c r="J628" s="58"/>
      <c r="K628" s="40"/>
      <c r="L628" s="58"/>
      <c r="M628" s="3"/>
      <c r="N628" s="3"/>
    </row>
    <row r="629" spans="2:14" x14ac:dyDescent="0.25">
      <c r="B629" s="1"/>
      <c r="C629" s="7"/>
      <c r="D629" s="114"/>
      <c r="E629" s="40"/>
      <c r="F629" s="40"/>
      <c r="G629" s="40"/>
      <c r="H629" s="58"/>
      <c r="I629" s="58"/>
      <c r="J629" s="58"/>
      <c r="K629" s="40"/>
      <c r="L629" s="58"/>
      <c r="M629" s="3"/>
      <c r="N629" s="3"/>
    </row>
    <row r="630" spans="2:14" x14ac:dyDescent="0.25">
      <c r="B630" s="1"/>
      <c r="C630" s="7"/>
      <c r="D630" s="114"/>
      <c r="E630" s="40"/>
      <c r="F630" s="40"/>
      <c r="G630" s="40"/>
      <c r="H630" s="58"/>
      <c r="I630" s="58"/>
      <c r="J630" s="58"/>
      <c r="K630" s="40"/>
      <c r="L630" s="58"/>
      <c r="M630" s="3"/>
      <c r="N630" s="3"/>
    </row>
    <row r="631" spans="2:14" x14ac:dyDescent="0.25">
      <c r="B631" s="1"/>
      <c r="C631" s="7"/>
      <c r="D631" s="114"/>
      <c r="E631" s="40"/>
      <c r="F631" s="40"/>
      <c r="G631" s="40"/>
      <c r="H631" s="58"/>
      <c r="I631" s="58"/>
      <c r="J631" s="58"/>
      <c r="K631" s="40"/>
      <c r="L631" s="58"/>
      <c r="M631" s="3"/>
      <c r="N631" s="3"/>
    </row>
    <row r="632" spans="2:14" x14ac:dyDescent="0.25">
      <c r="B632" s="1"/>
      <c r="C632" s="7"/>
      <c r="D632" s="114"/>
      <c r="E632" s="40"/>
      <c r="F632" s="40"/>
      <c r="G632" s="40"/>
      <c r="H632" s="58"/>
      <c r="I632" s="58"/>
      <c r="J632" s="58"/>
      <c r="K632" s="40"/>
      <c r="L632" s="58"/>
      <c r="M632" s="3"/>
      <c r="N632" s="3"/>
    </row>
    <row r="633" spans="2:14" x14ac:dyDescent="0.25">
      <c r="B633" s="1"/>
      <c r="C633" s="7"/>
      <c r="D633" s="114"/>
      <c r="E633" s="40"/>
      <c r="F633" s="40"/>
      <c r="G633" s="40"/>
      <c r="H633" s="58"/>
      <c r="I633" s="58"/>
      <c r="J633" s="58"/>
      <c r="K633" s="40"/>
      <c r="L633" s="58"/>
      <c r="M633" s="3"/>
      <c r="N633" s="3"/>
    </row>
    <row r="634" spans="2:14" x14ac:dyDescent="0.25">
      <c r="B634" s="1"/>
      <c r="C634" s="7"/>
      <c r="D634" s="114"/>
      <c r="E634" s="40"/>
      <c r="F634" s="40"/>
      <c r="G634" s="40"/>
      <c r="H634" s="58"/>
      <c r="I634" s="58"/>
      <c r="J634" s="58"/>
      <c r="K634" s="40"/>
      <c r="L634" s="58"/>
      <c r="M634" s="3"/>
      <c r="N634" s="3"/>
    </row>
    <row r="635" spans="2:14" x14ac:dyDescent="0.25">
      <c r="B635" s="1"/>
      <c r="C635" s="7"/>
      <c r="D635" s="114"/>
      <c r="E635" s="40"/>
      <c r="F635" s="40"/>
      <c r="G635" s="40"/>
      <c r="H635" s="58"/>
      <c r="I635" s="58"/>
      <c r="J635" s="58"/>
      <c r="K635" s="40"/>
      <c r="L635" s="58"/>
      <c r="M635" s="3"/>
      <c r="N635" s="3"/>
    </row>
    <row r="636" spans="2:14" x14ac:dyDescent="0.25">
      <c r="B636" s="1"/>
      <c r="C636" s="7"/>
      <c r="D636" s="114"/>
      <c r="E636" s="40"/>
      <c r="F636" s="40"/>
      <c r="G636" s="40"/>
      <c r="H636" s="58"/>
      <c r="I636" s="58"/>
      <c r="J636" s="58"/>
      <c r="K636" s="40"/>
      <c r="L636" s="58"/>
      <c r="M636" s="3"/>
      <c r="N636" s="3"/>
    </row>
    <row r="637" spans="2:14" x14ac:dyDescent="0.25">
      <c r="B637" s="1"/>
      <c r="C637" s="7"/>
      <c r="D637" s="114"/>
      <c r="E637" s="40"/>
      <c r="F637" s="40"/>
      <c r="G637" s="40"/>
      <c r="H637" s="58"/>
      <c r="I637" s="58"/>
      <c r="J637" s="58"/>
      <c r="K637" s="40"/>
      <c r="L637" s="58"/>
      <c r="M637" s="3"/>
      <c r="N637" s="3"/>
    </row>
    <row r="638" spans="2:14" x14ac:dyDescent="0.25">
      <c r="B638" s="1"/>
      <c r="C638" s="7"/>
      <c r="D638" s="114"/>
      <c r="E638" s="40"/>
      <c r="F638" s="40"/>
      <c r="G638" s="40"/>
      <c r="H638" s="58"/>
      <c r="I638" s="58"/>
      <c r="J638" s="58"/>
      <c r="K638" s="40"/>
      <c r="L638" s="58"/>
      <c r="M638" s="3"/>
      <c r="N638" s="3"/>
    </row>
    <row r="639" spans="2:14" x14ac:dyDescent="0.25">
      <c r="B639" s="1"/>
      <c r="C639" s="7"/>
      <c r="D639" s="114"/>
      <c r="E639" s="40"/>
      <c r="F639" s="40"/>
      <c r="G639" s="40"/>
      <c r="H639" s="58"/>
      <c r="I639" s="58"/>
      <c r="J639" s="58"/>
      <c r="K639" s="40"/>
      <c r="L639" s="58"/>
      <c r="M639" s="3"/>
      <c r="N639" s="3"/>
    </row>
    <row r="640" spans="2:14" x14ac:dyDescent="0.25">
      <c r="B640" s="1"/>
      <c r="C640" s="7"/>
      <c r="D640" s="114"/>
      <c r="E640" s="40"/>
      <c r="F640" s="40"/>
      <c r="G640" s="40"/>
      <c r="H640" s="58"/>
      <c r="I640" s="58"/>
      <c r="J640" s="58"/>
      <c r="K640" s="40"/>
      <c r="L640" s="58"/>
      <c r="M640" s="3"/>
      <c r="N640" s="3"/>
    </row>
    <row r="641" spans="2:14" x14ac:dyDescent="0.25">
      <c r="B641" s="1"/>
      <c r="C641" s="7"/>
      <c r="D641" s="114"/>
      <c r="E641" s="40"/>
      <c r="F641" s="40"/>
      <c r="G641" s="40"/>
      <c r="H641" s="58"/>
      <c r="I641" s="58"/>
      <c r="J641" s="58"/>
      <c r="K641" s="40"/>
      <c r="L641" s="58"/>
      <c r="M641" s="3"/>
      <c r="N641" s="3"/>
    </row>
    <row r="642" spans="2:14" x14ac:dyDescent="0.25">
      <c r="B642" s="1"/>
      <c r="C642" s="7"/>
      <c r="D642" s="114"/>
      <c r="E642" s="40"/>
      <c r="F642" s="40"/>
      <c r="G642" s="40"/>
      <c r="H642" s="58"/>
      <c r="I642" s="58"/>
      <c r="J642" s="58"/>
      <c r="K642" s="40"/>
      <c r="L642" s="58"/>
      <c r="M642" s="3"/>
      <c r="N642" s="3"/>
    </row>
    <row r="643" spans="2:14" x14ac:dyDescent="0.25">
      <c r="B643" s="1"/>
      <c r="C643" s="7"/>
      <c r="D643" s="114"/>
      <c r="E643" s="40"/>
      <c r="F643" s="40"/>
      <c r="G643" s="40"/>
      <c r="H643" s="58"/>
      <c r="I643" s="58"/>
      <c r="J643" s="58"/>
      <c r="K643" s="40"/>
      <c r="L643" s="58"/>
      <c r="M643" s="3"/>
      <c r="N643" s="3"/>
    </row>
    <row r="644" spans="2:14" x14ac:dyDescent="0.25">
      <c r="B644" s="1"/>
      <c r="C644" s="7"/>
      <c r="D644" s="114"/>
      <c r="E644" s="40"/>
      <c r="F644" s="40"/>
      <c r="G644" s="40"/>
      <c r="H644" s="58"/>
      <c r="I644" s="58"/>
      <c r="J644" s="58"/>
      <c r="K644" s="40"/>
      <c r="L644" s="58"/>
      <c r="M644" s="3"/>
      <c r="N644" s="3"/>
    </row>
    <row r="645" spans="2:14" x14ac:dyDescent="0.25">
      <c r="B645" s="1"/>
      <c r="C645" s="7"/>
      <c r="D645" s="114"/>
      <c r="E645" s="40"/>
      <c r="F645" s="40"/>
      <c r="G645" s="40"/>
      <c r="H645" s="58"/>
      <c r="I645" s="58"/>
      <c r="J645" s="58"/>
      <c r="K645" s="40"/>
      <c r="L645" s="58"/>
      <c r="M645" s="3"/>
      <c r="N645" s="3"/>
    </row>
    <row r="646" spans="2:14" x14ac:dyDescent="0.25">
      <c r="B646" s="1"/>
      <c r="C646" s="7"/>
      <c r="D646" s="114"/>
      <c r="E646" s="40"/>
      <c r="F646" s="40"/>
      <c r="G646" s="40"/>
      <c r="H646" s="58"/>
      <c r="I646" s="58"/>
      <c r="J646" s="58"/>
      <c r="K646" s="40"/>
      <c r="L646" s="58"/>
      <c r="M646" s="3"/>
      <c r="N646" s="3"/>
    </row>
    <row r="647" spans="2:14" x14ac:dyDescent="0.25">
      <c r="B647" s="1"/>
      <c r="C647" s="7"/>
      <c r="D647" s="114"/>
      <c r="E647" s="40"/>
      <c r="F647" s="40"/>
      <c r="G647" s="40"/>
      <c r="H647" s="58"/>
      <c r="I647" s="58"/>
      <c r="J647" s="58"/>
      <c r="K647" s="40"/>
      <c r="L647" s="58"/>
      <c r="M647" s="3"/>
      <c r="N647" s="3"/>
    </row>
    <row r="648" spans="2:14" x14ac:dyDescent="0.25">
      <c r="B648" s="1"/>
      <c r="C648" s="7"/>
      <c r="D648" s="114"/>
      <c r="E648" s="40"/>
      <c r="F648" s="40"/>
      <c r="G648" s="40"/>
      <c r="H648" s="58"/>
      <c r="I648" s="58"/>
      <c r="J648" s="58"/>
      <c r="K648" s="40"/>
      <c r="L648" s="58"/>
      <c r="M648" s="3"/>
      <c r="N648" s="3"/>
    </row>
    <row r="649" spans="2:14" x14ac:dyDescent="0.25">
      <c r="B649" s="1"/>
      <c r="C649" s="7"/>
      <c r="D649" s="114"/>
      <c r="E649" s="40"/>
      <c r="F649" s="40"/>
      <c r="G649" s="40"/>
      <c r="H649" s="58"/>
      <c r="I649" s="58"/>
      <c r="J649" s="58"/>
      <c r="K649" s="40"/>
      <c r="L649" s="58"/>
      <c r="M649" s="3"/>
      <c r="N649" s="3"/>
    </row>
    <row r="650" spans="2:14" x14ac:dyDescent="0.25">
      <c r="B650" s="1"/>
      <c r="C650" s="7"/>
      <c r="D650" s="114"/>
      <c r="E650" s="40"/>
      <c r="F650" s="40"/>
      <c r="G650" s="40"/>
      <c r="H650" s="58"/>
      <c r="I650" s="58"/>
      <c r="J650" s="58"/>
      <c r="K650" s="40"/>
      <c r="L650" s="58"/>
      <c r="M650" s="3"/>
      <c r="N650" s="3"/>
    </row>
    <row r="651" spans="2:14" x14ac:dyDescent="0.25">
      <c r="B651" s="1"/>
      <c r="C651" s="7"/>
      <c r="D651" s="114"/>
      <c r="E651" s="40"/>
      <c r="F651" s="40"/>
      <c r="G651" s="40"/>
      <c r="H651" s="58"/>
      <c r="I651" s="58"/>
      <c r="J651" s="58"/>
      <c r="K651" s="40"/>
      <c r="L651" s="58"/>
      <c r="M651" s="3"/>
      <c r="N651" s="3"/>
    </row>
    <row r="652" spans="2:14" x14ac:dyDescent="0.25">
      <c r="B652" s="1"/>
      <c r="C652" s="7"/>
      <c r="D652" s="114"/>
      <c r="E652" s="40"/>
      <c r="F652" s="40"/>
      <c r="G652" s="40"/>
      <c r="H652" s="58"/>
      <c r="I652" s="58"/>
      <c r="J652" s="58"/>
      <c r="K652" s="40"/>
      <c r="L652" s="58"/>
      <c r="M652" s="3"/>
      <c r="N652" s="3"/>
    </row>
    <row r="653" spans="2:14" x14ac:dyDescent="0.25">
      <c r="B653" s="1"/>
      <c r="C653" s="7"/>
      <c r="D653" s="114"/>
      <c r="E653" s="40"/>
      <c r="F653" s="40"/>
      <c r="G653" s="40"/>
      <c r="H653" s="58"/>
      <c r="I653" s="58"/>
      <c r="J653" s="58"/>
      <c r="K653" s="40"/>
      <c r="L653" s="58"/>
      <c r="M653" s="3"/>
      <c r="N653" s="3"/>
    </row>
    <row r="654" spans="2:14" x14ac:dyDescent="0.25">
      <c r="B654" s="1"/>
      <c r="C654" s="7"/>
      <c r="D654" s="114"/>
      <c r="E654" s="40"/>
      <c r="F654" s="40"/>
      <c r="G654" s="40"/>
      <c r="H654" s="58"/>
      <c r="I654" s="58"/>
      <c r="J654" s="58"/>
      <c r="K654" s="40"/>
      <c r="L654" s="58"/>
      <c r="M654" s="3"/>
      <c r="N654" s="3"/>
    </row>
    <row r="655" spans="2:14" x14ac:dyDescent="0.25">
      <c r="B655" s="1"/>
      <c r="C655" s="7"/>
      <c r="D655" s="114"/>
      <c r="E655" s="40"/>
      <c r="F655" s="40"/>
      <c r="G655" s="40"/>
      <c r="H655" s="58"/>
      <c r="I655" s="58"/>
      <c r="J655" s="58"/>
      <c r="K655" s="40"/>
      <c r="L655" s="58"/>
      <c r="M655" s="3"/>
      <c r="N655" s="3"/>
    </row>
    <row r="656" spans="2:14" x14ac:dyDescent="0.25">
      <c r="B656" s="1"/>
      <c r="C656" s="7"/>
      <c r="D656" s="114"/>
      <c r="E656" s="40"/>
      <c r="F656" s="40"/>
      <c r="G656" s="40"/>
      <c r="H656" s="58"/>
      <c r="I656" s="58"/>
      <c r="J656" s="58"/>
      <c r="K656" s="40"/>
      <c r="L656" s="58"/>
      <c r="M656" s="3"/>
      <c r="N656" s="3"/>
    </row>
    <row r="657" spans="2:14" x14ac:dyDescent="0.25">
      <c r="B657" s="1"/>
      <c r="C657" s="7"/>
      <c r="D657" s="114"/>
      <c r="E657" s="40"/>
      <c r="F657" s="40"/>
      <c r="G657" s="40"/>
      <c r="H657" s="58"/>
      <c r="I657" s="58"/>
      <c r="J657" s="58"/>
      <c r="K657" s="40"/>
      <c r="L657" s="58"/>
      <c r="M657" s="3"/>
      <c r="N657" s="3"/>
    </row>
    <row r="658" spans="2:14" x14ac:dyDescent="0.25">
      <c r="B658" s="1"/>
      <c r="C658" s="7"/>
      <c r="D658" s="114"/>
      <c r="E658" s="40"/>
      <c r="F658" s="40"/>
      <c r="G658" s="40"/>
      <c r="H658" s="58"/>
      <c r="I658" s="58"/>
      <c r="J658" s="58"/>
      <c r="K658" s="40"/>
      <c r="L658" s="58"/>
      <c r="M658" s="3"/>
      <c r="N658" s="3"/>
    </row>
    <row r="659" spans="2:14" x14ac:dyDescent="0.25">
      <c r="B659" s="1"/>
      <c r="C659" s="7"/>
      <c r="D659" s="114"/>
      <c r="E659" s="40"/>
      <c r="F659" s="40"/>
      <c r="G659" s="40"/>
      <c r="H659" s="58"/>
      <c r="I659" s="58"/>
      <c r="J659" s="58"/>
      <c r="K659" s="40"/>
      <c r="L659" s="58"/>
      <c r="M659" s="3"/>
      <c r="N659" s="3"/>
    </row>
    <row r="660" spans="2:14" x14ac:dyDescent="0.25">
      <c r="B660" s="1"/>
      <c r="C660" s="7"/>
      <c r="D660" s="114"/>
      <c r="E660" s="40"/>
      <c r="F660" s="40"/>
      <c r="G660" s="40"/>
      <c r="H660" s="58"/>
      <c r="I660" s="58"/>
      <c r="J660" s="58"/>
      <c r="K660" s="40"/>
      <c r="L660" s="58"/>
      <c r="M660" s="3"/>
      <c r="N660" s="3"/>
    </row>
    <row r="661" spans="2:14" x14ac:dyDescent="0.25">
      <c r="B661" s="1"/>
      <c r="C661" s="7"/>
      <c r="D661" s="114"/>
      <c r="E661" s="40"/>
      <c r="F661" s="40"/>
      <c r="G661" s="40"/>
      <c r="H661" s="58"/>
      <c r="I661" s="58"/>
      <c r="J661" s="58"/>
      <c r="K661" s="40"/>
      <c r="L661" s="58"/>
      <c r="M661" s="3"/>
      <c r="N661" s="3"/>
    </row>
    <row r="662" spans="2:14" x14ac:dyDescent="0.25">
      <c r="B662" s="1"/>
      <c r="C662" s="7"/>
      <c r="D662" s="114"/>
      <c r="E662" s="40"/>
      <c r="F662" s="40"/>
      <c r="G662" s="40"/>
      <c r="H662" s="58"/>
      <c r="I662" s="58"/>
      <c r="J662" s="58"/>
      <c r="K662" s="40"/>
      <c r="L662" s="58"/>
      <c r="M662" s="3"/>
      <c r="N662" s="3"/>
    </row>
    <row r="663" spans="2:14" x14ac:dyDescent="0.25">
      <c r="B663" s="1"/>
      <c r="C663" s="7"/>
      <c r="D663" s="114"/>
      <c r="E663" s="40"/>
      <c r="F663" s="40"/>
      <c r="G663" s="40"/>
      <c r="H663" s="58"/>
      <c r="I663" s="58"/>
      <c r="J663" s="58"/>
      <c r="K663" s="40"/>
      <c r="L663" s="58"/>
      <c r="M663" s="3"/>
      <c r="N663" s="3"/>
    </row>
    <row r="664" spans="2:14" x14ac:dyDescent="0.25">
      <c r="B664" s="1"/>
      <c r="C664" s="7"/>
      <c r="D664" s="114"/>
      <c r="E664" s="40"/>
      <c r="F664" s="40"/>
      <c r="G664" s="40"/>
      <c r="H664" s="58"/>
      <c r="I664" s="58"/>
      <c r="J664" s="58"/>
      <c r="K664" s="40"/>
      <c r="L664" s="58"/>
      <c r="M664" s="3"/>
      <c r="N664" s="3"/>
    </row>
    <row r="665" spans="2:14" x14ac:dyDescent="0.25">
      <c r="B665" s="1"/>
      <c r="C665" s="7"/>
      <c r="D665" s="114"/>
      <c r="E665" s="40"/>
      <c r="F665" s="40"/>
      <c r="G665" s="40"/>
      <c r="H665" s="58"/>
      <c r="I665" s="58"/>
      <c r="J665" s="58"/>
      <c r="K665" s="40"/>
      <c r="L665" s="58"/>
      <c r="M665" s="3"/>
      <c r="N665" s="3"/>
    </row>
    <row r="666" spans="2:14" x14ac:dyDescent="0.25">
      <c r="B666" s="1"/>
      <c r="C666" s="7"/>
      <c r="D666" s="114"/>
      <c r="E666" s="40"/>
      <c r="F666" s="40"/>
      <c r="G666" s="40"/>
      <c r="H666" s="58"/>
      <c r="I666" s="58"/>
      <c r="J666" s="58"/>
      <c r="K666" s="40"/>
      <c r="L666" s="58"/>
      <c r="M666" s="3"/>
      <c r="N666" s="3"/>
    </row>
    <row r="667" spans="2:14" x14ac:dyDescent="0.25">
      <c r="B667" s="1"/>
      <c r="C667" s="7"/>
      <c r="D667" s="114"/>
      <c r="E667" s="40"/>
      <c r="F667" s="40"/>
      <c r="G667" s="40"/>
      <c r="H667" s="58"/>
      <c r="I667" s="58"/>
      <c r="J667" s="58"/>
      <c r="K667" s="40"/>
      <c r="L667" s="58"/>
      <c r="M667" s="3"/>
      <c r="N667" s="3"/>
    </row>
    <row r="668" spans="2:14" x14ac:dyDescent="0.25">
      <c r="B668" s="1"/>
      <c r="C668" s="7"/>
      <c r="D668" s="114"/>
      <c r="E668" s="40"/>
      <c r="F668" s="40"/>
      <c r="G668" s="40"/>
      <c r="H668" s="58"/>
      <c r="I668" s="58"/>
      <c r="J668" s="58"/>
      <c r="K668" s="40"/>
      <c r="L668" s="58"/>
      <c r="M668" s="3"/>
      <c r="N668" s="3"/>
    </row>
    <row r="669" spans="2:14" x14ac:dyDescent="0.25">
      <c r="B669" s="1"/>
      <c r="C669" s="7"/>
      <c r="D669" s="114"/>
      <c r="E669" s="40"/>
      <c r="F669" s="40"/>
      <c r="G669" s="40"/>
      <c r="H669" s="58"/>
      <c r="I669" s="58"/>
      <c r="J669" s="58"/>
      <c r="K669" s="40"/>
      <c r="L669" s="58"/>
      <c r="M669" s="3"/>
      <c r="N669" s="3"/>
    </row>
    <row r="670" spans="2:14" x14ac:dyDescent="0.25">
      <c r="B670" s="1"/>
      <c r="C670" s="7"/>
      <c r="D670" s="114"/>
      <c r="E670" s="40"/>
      <c r="F670" s="40"/>
      <c r="G670" s="40"/>
      <c r="H670" s="58"/>
      <c r="I670" s="58"/>
      <c r="J670" s="58"/>
      <c r="K670" s="40"/>
      <c r="L670" s="58"/>
      <c r="M670" s="3"/>
      <c r="N670" s="3"/>
    </row>
    <row r="671" spans="2:14" x14ac:dyDescent="0.25">
      <c r="B671" s="1"/>
      <c r="C671" s="7"/>
      <c r="D671" s="114"/>
      <c r="E671" s="40"/>
      <c r="F671" s="40"/>
      <c r="G671" s="40"/>
      <c r="H671" s="58"/>
      <c r="I671" s="58"/>
      <c r="J671" s="58"/>
      <c r="K671" s="40"/>
      <c r="L671" s="58"/>
      <c r="M671" s="3"/>
      <c r="N671" s="3"/>
    </row>
    <row r="672" spans="2:14" x14ac:dyDescent="0.25">
      <c r="B672" s="1"/>
      <c r="C672" s="7"/>
      <c r="D672" s="114"/>
      <c r="E672" s="40"/>
      <c r="F672" s="40"/>
      <c r="G672" s="40"/>
      <c r="H672" s="58"/>
      <c r="I672" s="58"/>
      <c r="J672" s="58"/>
      <c r="K672" s="40"/>
      <c r="L672" s="58"/>
      <c r="M672" s="3"/>
      <c r="N672" s="3"/>
    </row>
    <row r="673" spans="2:14" x14ac:dyDescent="0.25">
      <c r="B673" s="1"/>
      <c r="C673" s="7"/>
      <c r="D673" s="114"/>
      <c r="E673" s="40"/>
      <c r="F673" s="40"/>
      <c r="G673" s="40"/>
      <c r="H673" s="58"/>
      <c r="I673" s="58"/>
      <c r="J673" s="58"/>
      <c r="K673" s="40"/>
      <c r="L673" s="58"/>
      <c r="M673" s="3"/>
      <c r="N673" s="3"/>
    </row>
    <row r="674" spans="2:14" x14ac:dyDescent="0.25">
      <c r="B674" s="1"/>
      <c r="C674" s="7"/>
      <c r="D674" s="114"/>
      <c r="E674" s="40"/>
      <c r="F674" s="40"/>
      <c r="G674" s="40"/>
      <c r="H674" s="58"/>
      <c r="I674" s="58"/>
      <c r="J674" s="58"/>
      <c r="K674" s="40"/>
      <c r="L674" s="58"/>
      <c r="M674" s="3"/>
      <c r="N674" s="3"/>
    </row>
    <row r="675" spans="2:14" x14ac:dyDescent="0.25">
      <c r="B675" s="1"/>
      <c r="C675" s="7"/>
      <c r="D675" s="114"/>
      <c r="E675" s="40"/>
      <c r="F675" s="40"/>
      <c r="G675" s="40"/>
      <c r="H675" s="58"/>
      <c r="I675" s="58"/>
      <c r="J675" s="58"/>
      <c r="K675" s="40"/>
      <c r="L675" s="58"/>
      <c r="M675" s="3"/>
      <c r="N675" s="3"/>
    </row>
    <row r="676" spans="2:14" x14ac:dyDescent="0.25">
      <c r="B676" s="1"/>
      <c r="C676" s="7"/>
      <c r="D676" s="114"/>
      <c r="E676" s="40"/>
      <c r="F676" s="40"/>
      <c r="G676" s="40"/>
      <c r="H676" s="58"/>
      <c r="I676" s="58"/>
      <c r="J676" s="58"/>
      <c r="K676" s="40"/>
      <c r="L676" s="58"/>
      <c r="M676" s="3"/>
      <c r="N676" s="3"/>
    </row>
    <row r="677" spans="2:14" x14ac:dyDescent="0.25">
      <c r="B677" s="1"/>
      <c r="C677" s="7"/>
      <c r="D677" s="114"/>
      <c r="E677" s="40"/>
      <c r="F677" s="40"/>
      <c r="G677" s="40"/>
      <c r="H677" s="58"/>
      <c r="I677" s="58"/>
      <c r="J677" s="58"/>
      <c r="K677" s="40"/>
      <c r="L677" s="58"/>
      <c r="M677" s="3"/>
      <c r="N677" s="3"/>
    </row>
    <row r="678" spans="2:14" x14ac:dyDescent="0.25">
      <c r="B678" s="1"/>
      <c r="C678" s="7"/>
      <c r="D678" s="114"/>
      <c r="E678" s="40"/>
      <c r="F678" s="40"/>
      <c r="G678" s="40"/>
      <c r="H678" s="58"/>
      <c r="I678" s="58"/>
      <c r="J678" s="58"/>
      <c r="K678" s="40"/>
      <c r="L678" s="58"/>
      <c r="M678" s="3"/>
      <c r="N678" s="3"/>
    </row>
    <row r="679" spans="2:14" x14ac:dyDescent="0.25">
      <c r="B679" s="1"/>
      <c r="C679" s="7"/>
      <c r="D679" s="114"/>
      <c r="E679" s="40"/>
      <c r="F679" s="40"/>
      <c r="G679" s="40"/>
      <c r="H679" s="58"/>
      <c r="I679" s="58"/>
      <c r="J679" s="58"/>
      <c r="K679" s="40"/>
      <c r="L679" s="58"/>
      <c r="M679" s="3"/>
      <c r="N679" s="3"/>
    </row>
    <row r="680" spans="2:14" x14ac:dyDescent="0.25">
      <c r="B680" s="1"/>
      <c r="C680" s="7"/>
      <c r="D680" s="114"/>
      <c r="E680" s="40"/>
      <c r="F680" s="40"/>
      <c r="G680" s="40"/>
      <c r="H680" s="58"/>
      <c r="I680" s="58"/>
      <c r="J680" s="58"/>
      <c r="K680" s="40"/>
      <c r="L680" s="58"/>
      <c r="M680" s="3"/>
      <c r="N680" s="3"/>
    </row>
    <row r="681" spans="2:14" x14ac:dyDescent="0.25">
      <c r="B681" s="1"/>
      <c r="C681" s="7"/>
      <c r="D681" s="114"/>
      <c r="E681" s="40"/>
      <c r="F681" s="40"/>
      <c r="G681" s="40"/>
      <c r="H681" s="58"/>
      <c r="I681" s="58"/>
      <c r="J681" s="58"/>
      <c r="K681" s="40"/>
      <c r="L681" s="58"/>
      <c r="M681" s="3"/>
      <c r="N681" s="3"/>
    </row>
    <row r="682" spans="2:14" x14ac:dyDescent="0.25">
      <c r="B682" s="1"/>
      <c r="C682" s="7"/>
      <c r="D682" s="114"/>
      <c r="E682" s="40"/>
      <c r="F682" s="40"/>
      <c r="G682" s="40"/>
      <c r="H682" s="58"/>
      <c r="I682" s="58"/>
      <c r="J682" s="58"/>
      <c r="K682" s="40"/>
      <c r="L682" s="58"/>
      <c r="M682" s="3"/>
      <c r="N682" s="3"/>
    </row>
    <row r="683" spans="2:14" x14ac:dyDescent="0.25">
      <c r="B683" s="1"/>
      <c r="C683" s="7"/>
      <c r="D683" s="114"/>
      <c r="E683" s="40"/>
      <c r="F683" s="40"/>
      <c r="G683" s="40"/>
      <c r="H683" s="58"/>
      <c r="I683" s="58"/>
      <c r="J683" s="58"/>
      <c r="K683" s="40"/>
      <c r="L683" s="58"/>
      <c r="M683" s="3"/>
      <c r="N683" s="3"/>
    </row>
    <row r="684" spans="2:14" x14ac:dyDescent="0.25">
      <c r="B684" s="1"/>
      <c r="C684" s="7"/>
      <c r="D684" s="114"/>
      <c r="E684" s="40"/>
      <c r="F684" s="40"/>
      <c r="G684" s="40"/>
      <c r="H684" s="58"/>
      <c r="I684" s="58"/>
      <c r="J684" s="58"/>
      <c r="K684" s="40"/>
      <c r="L684" s="58"/>
      <c r="M684" s="3"/>
      <c r="N684" s="3"/>
    </row>
    <row r="685" spans="2:14" x14ac:dyDescent="0.25">
      <c r="B685" s="1"/>
      <c r="C685" s="7"/>
      <c r="D685" s="114"/>
      <c r="E685" s="40"/>
      <c r="F685" s="40"/>
      <c r="G685" s="40"/>
      <c r="H685" s="58"/>
      <c r="I685" s="58"/>
      <c r="J685" s="58"/>
      <c r="K685" s="40"/>
      <c r="L685" s="58"/>
      <c r="M685" s="3"/>
      <c r="N685" s="3"/>
    </row>
    <row r="686" spans="2:14" x14ac:dyDescent="0.25">
      <c r="B686" s="1"/>
      <c r="C686" s="7"/>
      <c r="D686" s="114"/>
      <c r="E686" s="40"/>
      <c r="F686" s="40"/>
      <c r="G686" s="40"/>
      <c r="H686" s="58"/>
      <c r="I686" s="58"/>
      <c r="J686" s="58"/>
      <c r="K686" s="40"/>
      <c r="L686" s="58"/>
      <c r="M686" s="3"/>
      <c r="N686" s="3"/>
    </row>
    <row r="687" spans="2:14" x14ac:dyDescent="0.25">
      <c r="B687" s="1"/>
      <c r="C687" s="7"/>
      <c r="D687" s="114"/>
      <c r="E687" s="40"/>
      <c r="F687" s="40"/>
      <c r="G687" s="40"/>
      <c r="H687" s="58"/>
      <c r="I687" s="58"/>
      <c r="J687" s="58"/>
      <c r="K687" s="40"/>
      <c r="L687" s="58"/>
      <c r="M687" s="3"/>
      <c r="N687" s="3"/>
    </row>
    <row r="688" spans="2:14" x14ac:dyDescent="0.25">
      <c r="B688" s="1"/>
      <c r="C688" s="7"/>
      <c r="D688" s="114"/>
      <c r="E688" s="40"/>
      <c r="F688" s="40"/>
      <c r="G688" s="40"/>
      <c r="H688" s="58"/>
      <c r="I688" s="58"/>
      <c r="J688" s="58"/>
      <c r="K688" s="40"/>
      <c r="L688" s="58"/>
      <c r="M688" s="3"/>
      <c r="N688" s="3"/>
    </row>
    <row r="689" spans="2:14" x14ac:dyDescent="0.25">
      <c r="B689" s="1"/>
      <c r="C689" s="7"/>
      <c r="D689" s="114"/>
      <c r="E689" s="40"/>
      <c r="F689" s="40"/>
      <c r="G689" s="40"/>
      <c r="H689" s="58"/>
      <c r="I689" s="58"/>
      <c r="J689" s="58"/>
      <c r="K689" s="40"/>
      <c r="L689" s="58"/>
      <c r="M689" s="3"/>
      <c r="N689" s="3"/>
    </row>
    <row r="690" spans="2:14" x14ac:dyDescent="0.25">
      <c r="B690" s="1"/>
      <c r="C690" s="7"/>
      <c r="D690" s="114"/>
      <c r="E690" s="40"/>
      <c r="F690" s="40"/>
      <c r="G690" s="40"/>
      <c r="H690" s="58"/>
      <c r="I690" s="58"/>
      <c r="J690" s="58"/>
      <c r="K690" s="40"/>
      <c r="L690" s="58"/>
      <c r="M690" s="3"/>
      <c r="N690" s="3"/>
    </row>
    <row r="691" spans="2:14" x14ac:dyDescent="0.25">
      <c r="B691" s="1"/>
      <c r="C691" s="7"/>
      <c r="D691" s="114"/>
      <c r="E691" s="40"/>
      <c r="F691" s="40"/>
      <c r="G691" s="40"/>
      <c r="H691" s="58"/>
      <c r="I691" s="58"/>
      <c r="J691" s="58"/>
      <c r="K691" s="40"/>
      <c r="L691" s="58"/>
      <c r="M691" s="3"/>
      <c r="N691" s="3"/>
    </row>
    <row r="692" spans="2:14" x14ac:dyDescent="0.25">
      <c r="B692" s="1"/>
      <c r="C692" s="7"/>
      <c r="D692" s="114"/>
      <c r="E692" s="40"/>
      <c r="F692" s="40"/>
      <c r="G692" s="40"/>
      <c r="H692" s="58"/>
      <c r="I692" s="58"/>
      <c r="J692" s="58"/>
      <c r="K692" s="40"/>
      <c r="L692" s="58"/>
      <c r="M692" s="3"/>
      <c r="N692" s="3"/>
    </row>
    <row r="693" spans="2:14" x14ac:dyDescent="0.25">
      <c r="B693" s="1"/>
      <c r="C693" s="7"/>
      <c r="D693" s="114"/>
      <c r="E693" s="40"/>
      <c r="F693" s="40"/>
      <c r="G693" s="40"/>
      <c r="H693" s="58"/>
      <c r="I693" s="58"/>
      <c r="J693" s="58"/>
      <c r="K693" s="40"/>
      <c r="L693" s="58"/>
      <c r="M693" s="3"/>
      <c r="N693" s="3"/>
    </row>
    <row r="694" spans="2:14" x14ac:dyDescent="0.25">
      <c r="B694" s="1"/>
      <c r="C694" s="7"/>
      <c r="D694" s="114"/>
      <c r="E694" s="40"/>
      <c r="F694" s="40"/>
      <c r="G694" s="40"/>
      <c r="H694" s="58"/>
      <c r="I694" s="58"/>
      <c r="J694" s="58"/>
      <c r="K694" s="40"/>
      <c r="L694" s="58"/>
      <c r="M694" s="3"/>
      <c r="N694" s="3"/>
    </row>
    <row r="695" spans="2:14" x14ac:dyDescent="0.25">
      <c r="B695" s="1"/>
      <c r="C695" s="7"/>
      <c r="D695" s="114"/>
      <c r="E695" s="40"/>
      <c r="F695" s="40"/>
      <c r="G695" s="40"/>
      <c r="H695" s="58"/>
      <c r="I695" s="58"/>
      <c r="J695" s="58"/>
      <c r="K695" s="40"/>
      <c r="L695" s="58"/>
      <c r="M695" s="3"/>
      <c r="N695" s="3"/>
    </row>
    <row r="696" spans="2:14" x14ac:dyDescent="0.25">
      <c r="B696" s="1"/>
      <c r="C696" s="7"/>
      <c r="D696" s="114"/>
      <c r="E696" s="40"/>
      <c r="F696" s="40"/>
      <c r="G696" s="40"/>
      <c r="H696" s="58"/>
      <c r="I696" s="58"/>
      <c r="J696" s="58"/>
      <c r="K696" s="40"/>
      <c r="L696" s="58"/>
      <c r="M696" s="3"/>
      <c r="N696" s="3"/>
    </row>
    <row r="697" spans="2:14" x14ac:dyDescent="0.25">
      <c r="B697" s="1"/>
      <c r="C697" s="7"/>
      <c r="D697" s="114"/>
      <c r="E697" s="40"/>
      <c r="F697" s="40"/>
      <c r="G697" s="40"/>
      <c r="H697" s="58"/>
      <c r="I697" s="58"/>
      <c r="J697" s="58"/>
      <c r="K697" s="40"/>
      <c r="L697" s="58"/>
      <c r="M697" s="3"/>
      <c r="N697" s="3"/>
    </row>
    <row r="698" spans="2:14" x14ac:dyDescent="0.25">
      <c r="B698" s="1"/>
      <c r="C698" s="7"/>
      <c r="D698" s="114"/>
      <c r="E698" s="40"/>
      <c r="F698" s="40"/>
      <c r="G698" s="40"/>
      <c r="H698" s="58"/>
      <c r="I698" s="58"/>
      <c r="J698" s="58"/>
      <c r="K698" s="40"/>
      <c r="L698" s="58"/>
      <c r="M698" s="3"/>
      <c r="N698" s="3"/>
    </row>
    <row r="699" spans="2:14" x14ac:dyDescent="0.25">
      <c r="B699" s="1"/>
      <c r="C699" s="7"/>
      <c r="D699" s="114"/>
      <c r="E699" s="40"/>
      <c r="F699" s="40"/>
      <c r="G699" s="40"/>
      <c r="H699" s="58"/>
      <c r="I699" s="58"/>
      <c r="J699" s="58"/>
      <c r="K699" s="40"/>
      <c r="L699" s="58"/>
      <c r="M699" s="3"/>
      <c r="N699" s="3"/>
    </row>
    <row r="700" spans="2:14" x14ac:dyDescent="0.25">
      <c r="B700" s="1"/>
      <c r="C700" s="7"/>
      <c r="D700" s="114"/>
      <c r="E700" s="40"/>
      <c r="F700" s="40"/>
      <c r="G700" s="40"/>
      <c r="H700" s="58"/>
      <c r="I700" s="58"/>
      <c r="J700" s="58"/>
      <c r="K700" s="40"/>
      <c r="L700" s="58"/>
      <c r="M700" s="3"/>
      <c r="N700" s="3"/>
    </row>
    <row r="701" spans="2:14" x14ac:dyDescent="0.25">
      <c r="B701" s="1"/>
      <c r="C701" s="7"/>
      <c r="D701" s="114"/>
      <c r="E701" s="40"/>
      <c r="F701" s="40"/>
      <c r="G701" s="40"/>
      <c r="H701" s="58"/>
      <c r="I701" s="58"/>
      <c r="J701" s="58"/>
      <c r="K701" s="40"/>
      <c r="L701" s="58"/>
      <c r="M701" s="3"/>
      <c r="N701" s="3"/>
    </row>
    <row r="702" spans="2:14" x14ac:dyDescent="0.25">
      <c r="B702" s="1"/>
      <c r="C702" s="7"/>
      <c r="D702" s="114"/>
      <c r="E702" s="40"/>
      <c r="F702" s="40"/>
      <c r="G702" s="40"/>
      <c r="H702" s="58"/>
      <c r="I702" s="58"/>
      <c r="J702" s="58"/>
      <c r="K702" s="40"/>
      <c r="L702" s="58"/>
      <c r="M702" s="3"/>
      <c r="N702" s="3"/>
    </row>
    <row r="703" spans="2:14" x14ac:dyDescent="0.25">
      <c r="B703" s="1"/>
      <c r="C703" s="7"/>
      <c r="D703" s="114"/>
      <c r="E703" s="40"/>
      <c r="F703" s="40"/>
      <c r="G703" s="40"/>
      <c r="H703" s="58"/>
      <c r="I703" s="58"/>
      <c r="J703" s="58"/>
      <c r="K703" s="40"/>
      <c r="L703" s="58"/>
      <c r="M703" s="3"/>
      <c r="N703" s="3"/>
    </row>
    <row r="704" spans="2:14" x14ac:dyDescent="0.25">
      <c r="B704" s="1"/>
      <c r="C704" s="7"/>
      <c r="D704" s="114"/>
      <c r="E704" s="40"/>
      <c r="F704" s="40"/>
      <c r="G704" s="40"/>
      <c r="H704" s="58"/>
      <c r="I704" s="58"/>
      <c r="J704" s="58"/>
      <c r="K704" s="40"/>
      <c r="L704" s="58"/>
      <c r="M704" s="3"/>
      <c r="N704" s="3"/>
    </row>
    <row r="705" spans="2:14" x14ac:dyDescent="0.25">
      <c r="B705" s="1"/>
      <c r="C705" s="7"/>
      <c r="D705" s="114"/>
      <c r="E705" s="40"/>
      <c r="F705" s="40"/>
      <c r="G705" s="40"/>
      <c r="H705" s="58"/>
      <c r="I705" s="58"/>
      <c r="J705" s="58"/>
      <c r="K705" s="40"/>
      <c r="L705" s="58"/>
      <c r="M705" s="3"/>
      <c r="N705" s="3"/>
    </row>
    <row r="706" spans="2:14" x14ac:dyDescent="0.25">
      <c r="B706" s="1"/>
      <c r="C706" s="7"/>
      <c r="D706" s="114"/>
      <c r="E706" s="40"/>
      <c r="F706" s="40"/>
      <c r="G706" s="40"/>
      <c r="H706" s="58"/>
      <c r="I706" s="58"/>
      <c r="J706" s="58"/>
      <c r="K706" s="40"/>
      <c r="L706" s="58"/>
      <c r="M706" s="3"/>
      <c r="N706" s="3"/>
    </row>
    <row r="707" spans="2:14" x14ac:dyDescent="0.25">
      <c r="B707" s="1"/>
      <c r="C707" s="7"/>
      <c r="D707" s="114"/>
      <c r="E707" s="40"/>
      <c r="F707" s="40"/>
      <c r="G707" s="40"/>
      <c r="H707" s="58"/>
      <c r="I707" s="58"/>
      <c r="J707" s="58"/>
      <c r="K707" s="40"/>
      <c r="L707" s="58"/>
      <c r="M707" s="3"/>
      <c r="N707" s="3"/>
    </row>
    <row r="708" spans="2:14" x14ac:dyDescent="0.25">
      <c r="B708" s="1"/>
      <c r="C708" s="7"/>
      <c r="D708" s="114"/>
      <c r="E708" s="40"/>
      <c r="F708" s="40"/>
      <c r="G708" s="40"/>
      <c r="H708" s="58"/>
      <c r="I708" s="58"/>
      <c r="J708" s="58"/>
      <c r="K708" s="40"/>
      <c r="L708" s="58"/>
      <c r="M708" s="3"/>
      <c r="N708" s="3"/>
    </row>
    <row r="709" spans="2:14" x14ac:dyDescent="0.25">
      <c r="B709" s="1"/>
      <c r="C709" s="7"/>
      <c r="D709" s="114"/>
      <c r="E709" s="40"/>
      <c r="F709" s="40"/>
      <c r="G709" s="40"/>
      <c r="H709" s="58"/>
      <c r="I709" s="58"/>
      <c r="J709" s="58"/>
      <c r="K709" s="40"/>
      <c r="L709" s="58"/>
      <c r="M709" s="3"/>
      <c r="N709" s="3"/>
    </row>
    <row r="710" spans="2:14" x14ac:dyDescent="0.25">
      <c r="B710" s="1"/>
      <c r="C710" s="7"/>
      <c r="D710" s="114"/>
      <c r="E710" s="40"/>
      <c r="F710" s="40"/>
      <c r="G710" s="40"/>
      <c r="H710" s="58"/>
      <c r="I710" s="58"/>
      <c r="J710" s="58"/>
      <c r="K710" s="40"/>
      <c r="L710" s="58"/>
      <c r="M710" s="3"/>
      <c r="N710" s="3"/>
    </row>
    <row r="711" spans="2:14" x14ac:dyDescent="0.25">
      <c r="B711" s="1"/>
      <c r="C711" s="7"/>
      <c r="D711" s="114"/>
      <c r="E711" s="40"/>
      <c r="F711" s="40"/>
      <c r="G711" s="40"/>
      <c r="H711" s="58"/>
      <c r="I711" s="58"/>
      <c r="J711" s="58"/>
      <c r="K711" s="40"/>
      <c r="L711" s="58"/>
      <c r="M711" s="3"/>
      <c r="N711" s="3"/>
    </row>
    <row r="712" spans="2:14" x14ac:dyDescent="0.25">
      <c r="B712" s="1"/>
      <c r="C712" s="7"/>
      <c r="D712" s="114"/>
      <c r="E712" s="40"/>
      <c r="F712" s="40"/>
      <c r="G712" s="40"/>
      <c r="H712" s="58"/>
      <c r="I712" s="58"/>
      <c r="J712" s="58"/>
      <c r="K712" s="40"/>
      <c r="L712" s="58"/>
      <c r="M712" s="3"/>
      <c r="N712" s="3"/>
    </row>
    <row r="713" spans="2:14" x14ac:dyDescent="0.25">
      <c r="B713" s="1"/>
      <c r="C713" s="7"/>
      <c r="D713" s="114"/>
      <c r="E713" s="40"/>
      <c r="F713" s="40"/>
      <c r="G713" s="40"/>
      <c r="H713" s="58"/>
      <c r="I713" s="58"/>
      <c r="J713" s="58"/>
      <c r="K713" s="40"/>
      <c r="L713" s="58"/>
      <c r="M713" s="3"/>
      <c r="N713" s="3"/>
    </row>
    <row r="714" spans="2:14" x14ac:dyDescent="0.25">
      <c r="B714" s="1"/>
      <c r="C714" s="7"/>
      <c r="D714" s="114"/>
      <c r="E714" s="40"/>
      <c r="F714" s="40"/>
      <c r="G714" s="40"/>
      <c r="H714" s="58"/>
      <c r="I714" s="58"/>
      <c r="J714" s="58"/>
      <c r="K714" s="40"/>
      <c r="L714" s="58"/>
      <c r="M714" s="3"/>
      <c r="N714" s="3"/>
    </row>
    <row r="715" spans="2:14" x14ac:dyDescent="0.25">
      <c r="B715" s="1"/>
      <c r="C715" s="7"/>
      <c r="D715" s="114"/>
      <c r="E715" s="40"/>
      <c r="F715" s="40"/>
      <c r="G715" s="40"/>
      <c r="H715" s="58"/>
      <c r="I715" s="58"/>
      <c r="J715" s="58"/>
      <c r="K715" s="40"/>
      <c r="L715" s="58"/>
      <c r="M715" s="3"/>
      <c r="N715" s="3"/>
    </row>
    <row r="716" spans="2:14" x14ac:dyDescent="0.25">
      <c r="B716" s="1"/>
      <c r="C716" s="7"/>
      <c r="D716" s="114"/>
      <c r="E716" s="40"/>
      <c r="F716" s="40"/>
      <c r="G716" s="40"/>
      <c r="H716" s="58"/>
      <c r="I716" s="58"/>
      <c r="J716" s="58"/>
      <c r="K716" s="40"/>
      <c r="L716" s="58"/>
      <c r="M716" s="3"/>
      <c r="N716" s="3"/>
    </row>
    <row r="717" spans="2:14" x14ac:dyDescent="0.25">
      <c r="B717" s="1"/>
      <c r="C717" s="7"/>
      <c r="D717" s="114"/>
      <c r="E717" s="40"/>
      <c r="F717" s="40"/>
      <c r="G717" s="40"/>
      <c r="H717" s="58"/>
      <c r="I717" s="58"/>
      <c r="J717" s="58"/>
      <c r="K717" s="40"/>
      <c r="L717" s="58"/>
      <c r="M717" s="3"/>
      <c r="N717" s="3"/>
    </row>
    <row r="718" spans="2:14" x14ac:dyDescent="0.25">
      <c r="B718" s="1"/>
      <c r="C718" s="7"/>
      <c r="D718" s="114"/>
      <c r="E718" s="40"/>
      <c r="F718" s="40"/>
      <c r="G718" s="40"/>
      <c r="H718" s="58"/>
      <c r="I718" s="58"/>
      <c r="J718" s="58"/>
      <c r="K718" s="40"/>
      <c r="L718" s="58"/>
      <c r="M718" s="3"/>
      <c r="N718" s="3"/>
    </row>
    <row r="719" spans="2:14" x14ac:dyDescent="0.25">
      <c r="B719" s="1"/>
      <c r="C719" s="7"/>
      <c r="D719" s="114"/>
      <c r="E719" s="40"/>
      <c r="F719" s="40"/>
      <c r="G719" s="40"/>
      <c r="H719" s="58"/>
      <c r="I719" s="58"/>
      <c r="J719" s="58"/>
      <c r="K719" s="40"/>
      <c r="L719" s="58"/>
      <c r="M719" s="3"/>
      <c r="N719" s="3"/>
    </row>
    <row r="720" spans="2:14" x14ac:dyDescent="0.25">
      <c r="B720" s="1"/>
      <c r="C720" s="7"/>
      <c r="D720" s="114"/>
      <c r="E720" s="40"/>
      <c r="F720" s="40"/>
      <c r="G720" s="40"/>
      <c r="H720" s="58"/>
      <c r="I720" s="58"/>
      <c r="J720" s="58"/>
      <c r="K720" s="40"/>
      <c r="L720" s="58"/>
      <c r="M720" s="3"/>
      <c r="N720" s="3"/>
    </row>
    <row r="721" spans="2:14" x14ac:dyDescent="0.25">
      <c r="B721" s="1"/>
      <c r="C721" s="7"/>
      <c r="D721" s="114"/>
      <c r="E721" s="40"/>
      <c r="F721" s="40"/>
      <c r="G721" s="40"/>
      <c r="H721" s="58"/>
      <c r="I721" s="58"/>
      <c r="J721" s="58"/>
      <c r="K721" s="40"/>
      <c r="L721" s="58"/>
      <c r="M721" s="3"/>
      <c r="N721" s="3"/>
    </row>
    <row r="722" spans="2:14" x14ac:dyDescent="0.25">
      <c r="B722" s="1"/>
      <c r="C722" s="7"/>
      <c r="D722" s="114"/>
      <c r="E722" s="40"/>
      <c r="F722" s="40"/>
      <c r="G722" s="40"/>
      <c r="H722" s="58"/>
      <c r="I722" s="58"/>
      <c r="J722" s="58"/>
      <c r="K722" s="40"/>
      <c r="L722" s="58"/>
      <c r="M722" s="3"/>
      <c r="N722" s="3"/>
    </row>
    <row r="723" spans="2:14" x14ac:dyDescent="0.25">
      <c r="B723" s="1"/>
      <c r="C723" s="7"/>
      <c r="D723" s="114"/>
      <c r="E723" s="40"/>
      <c r="F723" s="40"/>
      <c r="G723" s="40"/>
      <c r="H723" s="58"/>
      <c r="I723" s="58"/>
      <c r="J723" s="58"/>
      <c r="K723" s="40"/>
      <c r="L723" s="58"/>
      <c r="M723" s="3"/>
      <c r="N723" s="3"/>
    </row>
    <row r="724" spans="2:14" x14ac:dyDescent="0.25">
      <c r="B724" s="1"/>
      <c r="C724" s="7"/>
      <c r="D724" s="114"/>
      <c r="E724" s="40"/>
      <c r="F724" s="40"/>
      <c r="G724" s="40"/>
      <c r="H724" s="58"/>
      <c r="I724" s="58"/>
      <c r="J724" s="58"/>
      <c r="K724" s="40"/>
      <c r="L724" s="58"/>
      <c r="M724" s="3"/>
      <c r="N724" s="3"/>
    </row>
    <row r="725" spans="2:14" x14ac:dyDescent="0.25">
      <c r="B725" s="1"/>
      <c r="C725" s="7"/>
      <c r="D725" s="114"/>
      <c r="E725" s="40"/>
      <c r="F725" s="40"/>
      <c r="G725" s="40"/>
      <c r="H725" s="58"/>
      <c r="I725" s="58"/>
      <c r="J725" s="58"/>
      <c r="K725" s="40"/>
      <c r="L725" s="58"/>
      <c r="M725" s="3"/>
      <c r="N725" s="3"/>
    </row>
    <row r="726" spans="2:14" x14ac:dyDescent="0.25">
      <c r="B726" s="1"/>
      <c r="C726" s="7"/>
      <c r="D726" s="114"/>
      <c r="E726" s="40"/>
      <c r="F726" s="40"/>
      <c r="G726" s="40"/>
      <c r="H726" s="58"/>
      <c r="I726" s="58"/>
      <c r="J726" s="58"/>
      <c r="K726" s="40"/>
      <c r="L726" s="58"/>
      <c r="M726" s="3"/>
      <c r="N726" s="3"/>
    </row>
    <row r="727" spans="2:14" x14ac:dyDescent="0.25">
      <c r="B727" s="1"/>
      <c r="C727" s="7"/>
      <c r="D727" s="114"/>
      <c r="E727" s="40"/>
      <c r="F727" s="40"/>
      <c r="G727" s="40"/>
      <c r="H727" s="58"/>
      <c r="I727" s="58"/>
      <c r="J727" s="58"/>
      <c r="K727" s="40"/>
      <c r="L727" s="58"/>
      <c r="M727" s="3"/>
      <c r="N727" s="3"/>
    </row>
    <row r="728" spans="2:14" x14ac:dyDescent="0.25">
      <c r="B728" s="1"/>
      <c r="C728" s="7"/>
      <c r="D728" s="114"/>
      <c r="E728" s="40"/>
      <c r="F728" s="40"/>
      <c r="G728" s="40"/>
      <c r="H728" s="58"/>
      <c r="I728" s="58"/>
      <c r="J728" s="58"/>
      <c r="K728" s="40"/>
      <c r="L728" s="58"/>
      <c r="M728" s="3"/>
      <c r="N728" s="3"/>
    </row>
    <row r="729" spans="2:14" x14ac:dyDescent="0.25">
      <c r="B729" s="1"/>
      <c r="C729" s="7"/>
      <c r="D729" s="114"/>
      <c r="E729" s="40"/>
      <c r="F729" s="40"/>
      <c r="G729" s="40"/>
      <c r="H729" s="58"/>
      <c r="I729" s="58"/>
      <c r="J729" s="58"/>
      <c r="K729" s="40"/>
      <c r="L729" s="58"/>
      <c r="M729" s="3"/>
      <c r="N729" s="3"/>
    </row>
    <row r="730" spans="2:14" x14ac:dyDescent="0.25">
      <c r="B730" s="1"/>
      <c r="C730" s="7"/>
      <c r="D730" s="114"/>
      <c r="E730" s="40"/>
      <c r="F730" s="40"/>
      <c r="G730" s="40"/>
      <c r="H730" s="58"/>
      <c r="I730" s="58"/>
      <c r="J730" s="58"/>
      <c r="K730" s="40"/>
      <c r="L730" s="58"/>
      <c r="M730" s="3"/>
      <c r="N730" s="3"/>
    </row>
    <row r="731" spans="2:14" x14ac:dyDescent="0.25">
      <c r="B731" s="1"/>
      <c r="C731" s="7"/>
      <c r="D731" s="114"/>
      <c r="E731" s="40"/>
      <c r="F731" s="40"/>
      <c r="G731" s="40"/>
      <c r="H731" s="58"/>
      <c r="I731" s="58"/>
      <c r="J731" s="58"/>
      <c r="K731" s="40"/>
      <c r="L731" s="58"/>
      <c r="M731" s="3"/>
      <c r="N731" s="3"/>
    </row>
    <row r="732" spans="2:14" x14ac:dyDescent="0.25">
      <c r="B732" s="1"/>
      <c r="C732" s="7"/>
      <c r="D732" s="114"/>
      <c r="E732" s="40"/>
      <c r="F732" s="40"/>
      <c r="G732" s="40"/>
      <c r="H732" s="58"/>
      <c r="I732" s="58"/>
      <c r="J732" s="58"/>
      <c r="K732" s="40"/>
      <c r="L732" s="58"/>
      <c r="M732" s="3"/>
      <c r="N732" s="3"/>
    </row>
    <row r="733" spans="2:14" x14ac:dyDescent="0.25">
      <c r="B733" s="1"/>
      <c r="C733" s="7"/>
      <c r="D733" s="114"/>
      <c r="E733" s="40"/>
      <c r="F733" s="40"/>
      <c r="G733" s="40"/>
      <c r="H733" s="58"/>
      <c r="I733" s="58"/>
      <c r="J733" s="58"/>
      <c r="K733" s="40"/>
      <c r="L733" s="58"/>
      <c r="M733" s="3"/>
      <c r="N733" s="3"/>
    </row>
    <row r="734" spans="2:14" x14ac:dyDescent="0.25">
      <c r="B734" s="1"/>
      <c r="C734" s="7"/>
      <c r="D734" s="114"/>
      <c r="E734" s="40"/>
      <c r="F734" s="40"/>
      <c r="G734" s="40"/>
      <c r="H734" s="58"/>
      <c r="I734" s="58"/>
      <c r="J734" s="58"/>
      <c r="K734" s="40"/>
      <c r="L734" s="58"/>
      <c r="M734" s="3"/>
      <c r="N734" s="3"/>
    </row>
    <row r="735" spans="2:14" x14ac:dyDescent="0.25">
      <c r="B735" s="1"/>
      <c r="C735" s="7"/>
      <c r="D735" s="114"/>
      <c r="E735" s="40"/>
      <c r="F735" s="40"/>
      <c r="G735" s="40"/>
      <c r="H735" s="58"/>
      <c r="I735" s="58"/>
      <c r="J735" s="58"/>
      <c r="K735" s="40"/>
      <c r="L735" s="58"/>
      <c r="M735" s="3"/>
      <c r="N735" s="3"/>
    </row>
    <row r="736" spans="2:14" x14ac:dyDescent="0.25">
      <c r="B736" s="1"/>
      <c r="C736" s="7"/>
      <c r="D736" s="114"/>
      <c r="E736" s="40"/>
      <c r="F736" s="40"/>
      <c r="G736" s="40"/>
      <c r="H736" s="58"/>
      <c r="I736" s="58"/>
      <c r="J736" s="58"/>
      <c r="K736" s="40"/>
      <c r="L736" s="58"/>
      <c r="M736" s="3"/>
      <c r="N736" s="3"/>
    </row>
    <row r="737" spans="2:14" x14ac:dyDescent="0.25">
      <c r="B737" s="1"/>
      <c r="C737" s="7"/>
      <c r="D737" s="114"/>
      <c r="E737" s="40"/>
      <c r="F737" s="40"/>
      <c r="G737" s="40"/>
      <c r="H737" s="58"/>
      <c r="I737" s="58"/>
      <c r="J737" s="58"/>
      <c r="K737" s="40"/>
      <c r="L737" s="58"/>
      <c r="M737" s="3"/>
      <c r="N737" s="3"/>
    </row>
    <row r="738" spans="2:14" x14ac:dyDescent="0.25">
      <c r="B738" s="1"/>
      <c r="C738" s="7"/>
      <c r="D738" s="114"/>
      <c r="E738" s="40"/>
      <c r="F738" s="40"/>
      <c r="G738" s="40"/>
      <c r="H738" s="58"/>
      <c r="I738" s="58"/>
      <c r="J738" s="58"/>
      <c r="K738" s="40"/>
      <c r="L738" s="58"/>
      <c r="M738" s="3"/>
      <c r="N738" s="3"/>
    </row>
    <row r="739" spans="2:14" x14ac:dyDescent="0.25">
      <c r="B739" s="1"/>
      <c r="C739" s="7"/>
      <c r="D739" s="114"/>
      <c r="E739" s="40"/>
      <c r="F739" s="40"/>
      <c r="G739" s="40"/>
      <c r="H739" s="58"/>
      <c r="I739" s="58"/>
      <c r="J739" s="58"/>
      <c r="K739" s="40"/>
      <c r="L739" s="58"/>
      <c r="M739" s="3"/>
      <c r="N739" s="3"/>
    </row>
    <row r="740" spans="2:14" x14ac:dyDescent="0.25">
      <c r="B740" s="1"/>
      <c r="C740" s="7"/>
      <c r="D740" s="114"/>
      <c r="E740" s="40"/>
      <c r="F740" s="40"/>
      <c r="G740" s="40"/>
      <c r="H740" s="58"/>
      <c r="I740" s="58"/>
      <c r="J740" s="58"/>
      <c r="K740" s="40"/>
      <c r="L740" s="58"/>
      <c r="M740" s="3"/>
      <c r="N740" s="3"/>
    </row>
    <row r="741" spans="2:14" x14ac:dyDescent="0.25">
      <c r="B741" s="1"/>
      <c r="C741" s="7"/>
      <c r="D741" s="114"/>
      <c r="E741" s="40"/>
      <c r="F741" s="40"/>
      <c r="G741" s="40"/>
      <c r="H741" s="58"/>
      <c r="I741" s="58"/>
      <c r="J741" s="58"/>
      <c r="K741" s="40"/>
      <c r="L741" s="58"/>
      <c r="M741" s="3"/>
      <c r="N741" s="3"/>
    </row>
    <row r="742" spans="2:14" x14ac:dyDescent="0.25">
      <c r="B742" s="1"/>
      <c r="C742" s="7"/>
      <c r="D742" s="114"/>
      <c r="E742" s="40"/>
      <c r="F742" s="40"/>
      <c r="G742" s="40"/>
      <c r="H742" s="58"/>
      <c r="I742" s="58"/>
      <c r="J742" s="58"/>
      <c r="K742" s="40"/>
      <c r="L742" s="58"/>
      <c r="M742" s="3"/>
      <c r="N742" s="3"/>
    </row>
    <row r="743" spans="2:14" x14ac:dyDescent="0.25">
      <c r="B743" s="1"/>
      <c r="C743" s="7"/>
      <c r="D743" s="114"/>
      <c r="E743" s="40"/>
      <c r="F743" s="40"/>
      <c r="G743" s="40"/>
      <c r="H743" s="58"/>
      <c r="I743" s="58"/>
      <c r="J743" s="58"/>
      <c r="K743" s="40"/>
      <c r="L743" s="58"/>
      <c r="M743" s="3"/>
      <c r="N743" s="3"/>
    </row>
    <row r="744" spans="2:14" x14ac:dyDescent="0.25">
      <c r="B744" s="1"/>
      <c r="C744" s="7"/>
      <c r="D744" s="114"/>
      <c r="E744" s="40"/>
      <c r="F744" s="40"/>
      <c r="G744" s="40"/>
      <c r="H744" s="58"/>
      <c r="I744" s="58"/>
      <c r="J744" s="58"/>
      <c r="K744" s="40"/>
      <c r="L744" s="58"/>
      <c r="M744" s="3"/>
      <c r="N744" s="3"/>
    </row>
    <row r="745" spans="2:14" x14ac:dyDescent="0.25">
      <c r="B745" s="1"/>
      <c r="C745" s="7"/>
      <c r="D745" s="114"/>
      <c r="E745" s="40"/>
      <c r="F745" s="40"/>
      <c r="G745" s="40"/>
      <c r="H745" s="58"/>
      <c r="I745" s="58"/>
      <c r="J745" s="58"/>
      <c r="K745" s="40"/>
      <c r="L745" s="58"/>
      <c r="M745" s="3"/>
      <c r="N745" s="3"/>
    </row>
    <row r="746" spans="2:14" x14ac:dyDescent="0.25">
      <c r="B746" s="1"/>
      <c r="C746" s="7"/>
      <c r="D746" s="114"/>
      <c r="E746" s="40"/>
      <c r="F746" s="40"/>
      <c r="G746" s="40"/>
      <c r="H746" s="58"/>
      <c r="I746" s="58"/>
      <c r="J746" s="58"/>
      <c r="K746" s="40"/>
      <c r="L746" s="58"/>
      <c r="M746" s="3"/>
      <c r="N746" s="3"/>
    </row>
    <row r="747" spans="2:14" x14ac:dyDescent="0.25">
      <c r="B747" s="1"/>
      <c r="C747" s="7"/>
      <c r="D747" s="114"/>
      <c r="E747" s="40"/>
      <c r="F747" s="40"/>
      <c r="G747" s="40"/>
      <c r="H747" s="58"/>
      <c r="I747" s="58"/>
      <c r="J747" s="58"/>
      <c r="K747" s="40"/>
      <c r="L747" s="58"/>
      <c r="M747" s="3"/>
      <c r="N747" s="3"/>
    </row>
    <row r="748" spans="2:14" x14ac:dyDescent="0.25">
      <c r="B748" s="1"/>
      <c r="C748" s="7"/>
      <c r="D748" s="114"/>
      <c r="E748" s="40"/>
      <c r="F748" s="40"/>
      <c r="G748" s="40"/>
      <c r="H748" s="58"/>
      <c r="I748" s="58"/>
      <c r="J748" s="58"/>
      <c r="K748" s="40"/>
      <c r="L748" s="58"/>
      <c r="M748" s="3"/>
      <c r="N748" s="3"/>
    </row>
    <row r="749" spans="2:14" x14ac:dyDescent="0.25">
      <c r="B749" s="1"/>
      <c r="C749" s="7"/>
      <c r="D749" s="114"/>
      <c r="E749" s="40"/>
      <c r="F749" s="40"/>
      <c r="G749" s="40"/>
      <c r="H749" s="58"/>
      <c r="I749" s="58"/>
      <c r="J749" s="58"/>
      <c r="K749" s="40"/>
      <c r="L749" s="58"/>
      <c r="M749" s="3"/>
      <c r="N749" s="3"/>
    </row>
    <row r="750" spans="2:14" x14ac:dyDescent="0.25">
      <c r="B750" s="1"/>
      <c r="C750" s="7"/>
      <c r="D750" s="114"/>
      <c r="E750" s="40"/>
      <c r="F750" s="40"/>
      <c r="G750" s="40"/>
      <c r="H750" s="58"/>
      <c r="I750" s="58"/>
      <c r="J750" s="58"/>
      <c r="K750" s="40"/>
      <c r="L750" s="58"/>
      <c r="M750" s="3"/>
      <c r="N750" s="3"/>
    </row>
    <row r="751" spans="2:14" x14ac:dyDescent="0.25">
      <c r="B751" s="1"/>
      <c r="C751" s="7"/>
      <c r="D751" s="114"/>
      <c r="E751" s="40"/>
      <c r="F751" s="40"/>
      <c r="G751" s="40"/>
      <c r="H751" s="58"/>
      <c r="I751" s="58"/>
      <c r="J751" s="58"/>
      <c r="K751" s="40"/>
      <c r="L751" s="58"/>
      <c r="M751" s="3"/>
      <c r="N751" s="3"/>
    </row>
    <row r="752" spans="2:14" x14ac:dyDescent="0.25">
      <c r="B752" s="1"/>
      <c r="C752" s="7"/>
      <c r="D752" s="114"/>
      <c r="E752" s="40"/>
      <c r="F752" s="40"/>
      <c r="G752" s="40"/>
      <c r="H752" s="58"/>
      <c r="I752" s="58"/>
      <c r="J752" s="58"/>
      <c r="K752" s="40"/>
      <c r="L752" s="58"/>
      <c r="M752" s="3"/>
      <c r="N752" s="3"/>
    </row>
    <row r="753" spans="2:14" x14ac:dyDescent="0.25">
      <c r="B753" s="1"/>
      <c r="C753" s="7"/>
      <c r="D753" s="114"/>
      <c r="E753" s="40"/>
      <c r="F753" s="40"/>
      <c r="G753" s="40"/>
      <c r="H753" s="58"/>
      <c r="I753" s="58"/>
      <c r="J753" s="58"/>
      <c r="K753" s="40"/>
      <c r="L753" s="58"/>
      <c r="M753" s="3"/>
      <c r="N753" s="3"/>
    </row>
    <row r="754" spans="2:14" x14ac:dyDescent="0.25">
      <c r="B754" s="1"/>
      <c r="C754" s="7"/>
      <c r="D754" s="114"/>
      <c r="E754" s="40"/>
      <c r="F754" s="40"/>
      <c r="G754" s="40"/>
      <c r="H754" s="58"/>
      <c r="I754" s="58"/>
      <c r="J754" s="58"/>
      <c r="K754" s="40"/>
      <c r="L754" s="58"/>
      <c r="M754" s="3"/>
      <c r="N754" s="3"/>
    </row>
    <row r="755" spans="2:14" x14ac:dyDescent="0.25">
      <c r="B755" s="1"/>
      <c r="C755" s="7"/>
      <c r="D755" s="114"/>
      <c r="E755" s="40"/>
      <c r="F755" s="40"/>
      <c r="G755" s="40"/>
      <c r="H755" s="58"/>
      <c r="I755" s="58"/>
      <c r="J755" s="58"/>
      <c r="K755" s="40"/>
      <c r="L755" s="58"/>
      <c r="M755" s="3"/>
      <c r="N755" s="3"/>
    </row>
    <row r="756" spans="2:14" x14ac:dyDescent="0.25">
      <c r="B756" s="1"/>
      <c r="C756" s="7"/>
      <c r="D756" s="114"/>
      <c r="E756" s="40"/>
      <c r="F756" s="40"/>
      <c r="G756" s="40"/>
      <c r="H756" s="58"/>
      <c r="I756" s="58"/>
      <c r="J756" s="58"/>
      <c r="K756" s="40"/>
      <c r="L756" s="58"/>
      <c r="M756" s="3"/>
      <c r="N756" s="3"/>
    </row>
    <row r="757" spans="2:14" x14ac:dyDescent="0.25">
      <c r="B757" s="1"/>
      <c r="C757" s="7"/>
      <c r="D757" s="114"/>
      <c r="E757" s="40"/>
      <c r="F757" s="40"/>
      <c r="G757" s="40"/>
      <c r="H757" s="58"/>
      <c r="I757" s="58"/>
      <c r="J757" s="58"/>
      <c r="K757" s="40"/>
      <c r="L757" s="58"/>
      <c r="M757" s="3"/>
      <c r="N757" s="3"/>
    </row>
    <row r="758" spans="2:14" x14ac:dyDescent="0.25">
      <c r="B758" s="1"/>
      <c r="C758" s="7"/>
      <c r="D758" s="114"/>
      <c r="E758" s="40"/>
      <c r="F758" s="40"/>
      <c r="G758" s="40"/>
      <c r="H758" s="58"/>
      <c r="I758" s="58"/>
      <c r="J758" s="58"/>
      <c r="K758" s="40"/>
      <c r="L758" s="58"/>
      <c r="M758" s="3"/>
      <c r="N758" s="3"/>
    </row>
    <row r="759" spans="2:14" x14ac:dyDescent="0.25">
      <c r="B759" s="1"/>
      <c r="C759" s="7"/>
      <c r="D759" s="114"/>
      <c r="E759" s="40"/>
      <c r="F759" s="40"/>
      <c r="G759" s="40"/>
      <c r="H759" s="58"/>
      <c r="I759" s="58"/>
      <c r="J759" s="58"/>
      <c r="K759" s="40"/>
      <c r="L759" s="58"/>
      <c r="M759" s="3"/>
      <c r="N759" s="3"/>
    </row>
    <row r="760" spans="2:14" x14ac:dyDescent="0.25">
      <c r="B760" s="1"/>
      <c r="C760" s="7"/>
      <c r="D760" s="114"/>
      <c r="E760" s="40"/>
      <c r="F760" s="40"/>
      <c r="G760" s="40"/>
      <c r="H760" s="58"/>
      <c r="I760" s="58"/>
      <c r="J760" s="58"/>
      <c r="K760" s="40"/>
      <c r="L760" s="58"/>
      <c r="M760" s="3"/>
      <c r="N760" s="3"/>
    </row>
    <row r="761" spans="2:14" x14ac:dyDescent="0.25">
      <c r="B761" s="1"/>
      <c r="C761" s="7"/>
      <c r="D761" s="114"/>
      <c r="E761" s="40"/>
      <c r="F761" s="40"/>
      <c r="G761" s="40"/>
      <c r="H761" s="58"/>
      <c r="I761" s="58"/>
      <c r="J761" s="58"/>
      <c r="K761" s="40"/>
      <c r="L761" s="58"/>
      <c r="M761" s="3"/>
      <c r="N761" s="3"/>
    </row>
    <row r="762" spans="2:14" x14ac:dyDescent="0.25">
      <c r="B762" s="1"/>
      <c r="C762" s="7"/>
      <c r="D762" s="114"/>
      <c r="E762" s="40"/>
      <c r="F762" s="40"/>
      <c r="G762" s="40"/>
      <c r="H762" s="58"/>
      <c r="I762" s="58"/>
      <c r="J762" s="58"/>
      <c r="K762" s="40"/>
      <c r="L762" s="58"/>
      <c r="M762" s="3"/>
      <c r="N762" s="3"/>
    </row>
    <row r="763" spans="2:14" x14ac:dyDescent="0.25">
      <c r="B763" s="1"/>
      <c r="C763" s="7"/>
      <c r="D763" s="114"/>
      <c r="E763" s="40"/>
      <c r="F763" s="40"/>
      <c r="G763" s="40"/>
      <c r="H763" s="58"/>
      <c r="I763" s="58"/>
      <c r="J763" s="58"/>
      <c r="K763" s="40"/>
      <c r="L763" s="58"/>
      <c r="M763" s="3"/>
      <c r="N763" s="3"/>
    </row>
    <row r="764" spans="2:14" x14ac:dyDescent="0.25">
      <c r="B764" s="1"/>
      <c r="C764" s="7"/>
      <c r="D764" s="114"/>
      <c r="E764" s="40"/>
      <c r="F764" s="40"/>
      <c r="G764" s="40"/>
      <c r="H764" s="58"/>
      <c r="I764" s="58"/>
      <c r="J764" s="58"/>
      <c r="K764" s="40"/>
      <c r="L764" s="58"/>
      <c r="M764" s="3"/>
      <c r="N764" s="3"/>
    </row>
    <row r="765" spans="2:14" x14ac:dyDescent="0.25">
      <c r="B765" s="1"/>
      <c r="C765" s="7"/>
      <c r="D765" s="114"/>
      <c r="E765" s="40"/>
      <c r="F765" s="40"/>
      <c r="G765" s="40"/>
      <c r="H765" s="58"/>
      <c r="I765" s="58"/>
      <c r="J765" s="58"/>
      <c r="K765" s="40"/>
      <c r="L765" s="58"/>
      <c r="M765" s="3"/>
      <c r="N765" s="3"/>
    </row>
    <row r="766" spans="2:14" x14ac:dyDescent="0.25">
      <c r="B766" s="1"/>
      <c r="C766" s="7"/>
      <c r="D766" s="114"/>
      <c r="E766" s="40"/>
      <c r="F766" s="40"/>
      <c r="G766" s="40"/>
      <c r="H766" s="58"/>
      <c r="I766" s="58"/>
      <c r="J766" s="58"/>
      <c r="K766" s="40"/>
      <c r="L766" s="58"/>
      <c r="M766" s="3"/>
      <c r="N766" s="3"/>
    </row>
    <row r="767" spans="2:14" x14ac:dyDescent="0.25">
      <c r="B767" s="1"/>
      <c r="C767" s="7"/>
      <c r="D767" s="114"/>
      <c r="E767" s="40"/>
      <c r="F767" s="40"/>
      <c r="G767" s="40"/>
      <c r="H767" s="58"/>
      <c r="I767" s="58"/>
      <c r="J767" s="58"/>
      <c r="K767" s="40"/>
      <c r="L767" s="58"/>
      <c r="M767" s="3"/>
      <c r="N767" s="3"/>
    </row>
    <row r="768" spans="2:14" x14ac:dyDescent="0.25">
      <c r="B768" s="1"/>
      <c r="C768" s="7"/>
      <c r="D768" s="114"/>
      <c r="E768" s="40"/>
      <c r="F768" s="40"/>
      <c r="G768" s="40"/>
      <c r="H768" s="58"/>
      <c r="I768" s="58"/>
      <c r="J768" s="58"/>
      <c r="K768" s="40"/>
      <c r="L768" s="58"/>
      <c r="M768" s="3"/>
      <c r="N768" s="3"/>
    </row>
    <row r="769" spans="2:14" x14ac:dyDescent="0.25">
      <c r="B769" s="1"/>
      <c r="C769" s="7"/>
      <c r="D769" s="114"/>
      <c r="E769" s="40"/>
      <c r="F769" s="40"/>
      <c r="G769" s="40"/>
      <c r="H769" s="58"/>
      <c r="I769" s="58"/>
      <c r="J769" s="58"/>
      <c r="K769" s="40"/>
      <c r="L769" s="58"/>
      <c r="M769" s="3"/>
      <c r="N769" s="3"/>
    </row>
    <row r="770" spans="2:14" x14ac:dyDescent="0.25">
      <c r="B770" s="1"/>
      <c r="C770" s="7"/>
      <c r="D770" s="114"/>
      <c r="E770" s="40"/>
      <c r="F770" s="40"/>
      <c r="G770" s="40"/>
      <c r="H770" s="58"/>
      <c r="I770" s="58"/>
      <c r="J770" s="58"/>
      <c r="K770" s="40"/>
      <c r="L770" s="58"/>
      <c r="M770" s="3"/>
      <c r="N770" s="3"/>
    </row>
    <row r="771" spans="2:14" x14ac:dyDescent="0.25">
      <c r="B771" s="1"/>
      <c r="C771" s="7"/>
      <c r="D771" s="114"/>
      <c r="E771" s="40"/>
      <c r="F771" s="40"/>
      <c r="G771" s="40"/>
      <c r="H771" s="58"/>
      <c r="I771" s="58"/>
      <c r="J771" s="58"/>
      <c r="K771" s="40"/>
      <c r="L771" s="58"/>
      <c r="M771" s="3"/>
      <c r="N771" s="3"/>
    </row>
    <row r="772" spans="2:14" x14ac:dyDescent="0.25">
      <c r="B772" s="1"/>
      <c r="C772" s="7"/>
      <c r="D772" s="114"/>
      <c r="E772" s="40"/>
      <c r="F772" s="40"/>
      <c r="G772" s="40"/>
      <c r="H772" s="58"/>
      <c r="I772" s="58"/>
      <c r="J772" s="58"/>
      <c r="K772" s="40"/>
      <c r="L772" s="58"/>
      <c r="M772" s="3"/>
      <c r="N772" s="3"/>
    </row>
    <row r="773" spans="2:14" x14ac:dyDescent="0.25">
      <c r="B773" s="1"/>
      <c r="C773" s="7"/>
      <c r="D773" s="114"/>
      <c r="E773" s="40"/>
      <c r="F773" s="40"/>
      <c r="G773" s="40"/>
      <c r="H773" s="58"/>
      <c r="I773" s="58"/>
      <c r="J773" s="58"/>
      <c r="K773" s="40"/>
      <c r="L773" s="58"/>
      <c r="M773" s="3"/>
      <c r="N773" s="3"/>
    </row>
    <row r="774" spans="2:14" x14ac:dyDescent="0.25">
      <c r="B774" s="1"/>
      <c r="C774" s="7"/>
      <c r="D774" s="114"/>
      <c r="E774" s="40"/>
      <c r="F774" s="40"/>
      <c r="G774" s="40"/>
      <c r="H774" s="58"/>
      <c r="I774" s="58"/>
      <c r="J774" s="58"/>
      <c r="K774" s="40"/>
      <c r="L774" s="58"/>
      <c r="M774" s="3"/>
      <c r="N774" s="3"/>
    </row>
    <row r="775" spans="2:14" x14ac:dyDescent="0.25">
      <c r="B775" s="1"/>
      <c r="C775" s="7"/>
      <c r="D775" s="114"/>
      <c r="E775" s="40"/>
      <c r="F775" s="40"/>
      <c r="G775" s="40"/>
      <c r="H775" s="58"/>
      <c r="I775" s="58"/>
      <c r="J775" s="58"/>
      <c r="K775" s="40"/>
      <c r="L775" s="58"/>
      <c r="M775" s="3"/>
      <c r="N775" s="3"/>
    </row>
    <row r="776" spans="2:14" x14ac:dyDescent="0.25">
      <c r="B776" s="1"/>
      <c r="C776" s="7"/>
      <c r="D776" s="114"/>
      <c r="E776" s="40"/>
      <c r="F776" s="40"/>
      <c r="G776" s="40"/>
      <c r="H776" s="58"/>
      <c r="I776" s="58"/>
      <c r="J776" s="58"/>
      <c r="K776" s="40"/>
      <c r="L776" s="58"/>
      <c r="M776" s="3"/>
      <c r="N776" s="3"/>
    </row>
    <row r="777" spans="2:14" x14ac:dyDescent="0.25">
      <c r="B777" s="1"/>
      <c r="C777" s="7"/>
      <c r="D777" s="114"/>
      <c r="E777" s="40"/>
      <c r="F777" s="40"/>
      <c r="G777" s="40"/>
      <c r="H777" s="58"/>
      <c r="I777" s="58"/>
      <c r="J777" s="58"/>
      <c r="K777" s="40"/>
      <c r="L777" s="58"/>
      <c r="M777" s="3"/>
      <c r="N777" s="3"/>
    </row>
    <row r="778" spans="2:14" x14ac:dyDescent="0.25">
      <c r="B778" s="1"/>
      <c r="C778" s="7"/>
      <c r="D778" s="114"/>
      <c r="E778" s="40"/>
      <c r="F778" s="40"/>
      <c r="G778" s="40"/>
      <c r="H778" s="58"/>
      <c r="I778" s="58"/>
      <c r="J778" s="58"/>
      <c r="K778" s="40"/>
      <c r="L778" s="58"/>
      <c r="M778" s="3"/>
      <c r="N778" s="3"/>
    </row>
    <row r="779" spans="2:14" x14ac:dyDescent="0.25">
      <c r="B779" s="1"/>
      <c r="C779" s="7"/>
      <c r="D779" s="114"/>
      <c r="E779" s="40"/>
      <c r="F779" s="40"/>
      <c r="G779" s="40"/>
      <c r="H779" s="58"/>
      <c r="I779" s="58"/>
      <c r="J779" s="58"/>
      <c r="K779" s="40"/>
      <c r="L779" s="58"/>
      <c r="M779" s="3"/>
      <c r="N779" s="3"/>
    </row>
    <row r="780" spans="2:14" x14ac:dyDescent="0.25">
      <c r="B780" s="1"/>
      <c r="C780" s="7"/>
      <c r="D780" s="114"/>
      <c r="E780" s="40"/>
      <c r="F780" s="40"/>
      <c r="G780" s="40"/>
      <c r="H780" s="58"/>
      <c r="I780" s="58"/>
      <c r="J780" s="58"/>
      <c r="K780" s="40"/>
      <c r="L780" s="58"/>
      <c r="M780" s="3"/>
      <c r="N780" s="3"/>
    </row>
    <row r="781" spans="2:14" x14ac:dyDescent="0.25">
      <c r="B781" s="1"/>
      <c r="C781" s="7"/>
      <c r="D781" s="114"/>
      <c r="E781" s="40"/>
      <c r="F781" s="40"/>
      <c r="G781" s="40"/>
      <c r="H781" s="58"/>
      <c r="I781" s="58"/>
      <c r="J781" s="58"/>
      <c r="K781" s="40"/>
      <c r="L781" s="58"/>
      <c r="M781" s="3"/>
      <c r="N781" s="3"/>
    </row>
    <row r="782" spans="2:14" x14ac:dyDescent="0.25">
      <c r="B782" s="1"/>
      <c r="C782" s="7"/>
      <c r="D782" s="114"/>
      <c r="E782" s="40"/>
      <c r="F782" s="40"/>
      <c r="G782" s="40"/>
      <c r="H782" s="58"/>
      <c r="I782" s="58"/>
      <c r="J782" s="58"/>
      <c r="K782" s="40"/>
      <c r="L782" s="58"/>
      <c r="M782" s="3"/>
      <c r="N782" s="3"/>
    </row>
    <row r="783" spans="2:14" x14ac:dyDescent="0.25">
      <c r="B783" s="1"/>
      <c r="C783" s="7"/>
      <c r="D783" s="114"/>
      <c r="E783" s="40"/>
      <c r="F783" s="40"/>
      <c r="G783" s="40"/>
      <c r="H783" s="58"/>
      <c r="I783" s="58"/>
      <c r="J783" s="58"/>
      <c r="K783" s="40"/>
      <c r="L783" s="58"/>
      <c r="M783" s="3"/>
      <c r="N783" s="3"/>
    </row>
    <row r="784" spans="2:14" x14ac:dyDescent="0.25">
      <c r="B784" s="1"/>
      <c r="C784" s="7"/>
      <c r="D784" s="114"/>
      <c r="E784" s="40"/>
      <c r="F784" s="40"/>
      <c r="G784" s="40"/>
      <c r="H784" s="58"/>
      <c r="I784" s="58"/>
      <c r="J784" s="58"/>
      <c r="K784" s="40"/>
      <c r="L784" s="58"/>
      <c r="M784" s="3"/>
      <c r="N784" s="3"/>
    </row>
    <row r="785" spans="2:14" x14ac:dyDescent="0.25">
      <c r="B785" s="1"/>
      <c r="C785" s="7"/>
      <c r="D785" s="114"/>
      <c r="E785" s="40"/>
      <c r="F785" s="40"/>
      <c r="G785" s="40"/>
      <c r="H785" s="58"/>
      <c r="I785" s="58"/>
      <c r="J785" s="58"/>
      <c r="K785" s="40"/>
      <c r="L785" s="58"/>
      <c r="M785" s="3"/>
      <c r="N785" s="3"/>
    </row>
    <row r="786" spans="2:14" x14ac:dyDescent="0.25">
      <c r="B786" s="1"/>
      <c r="C786" s="7"/>
      <c r="D786" s="114"/>
      <c r="E786" s="40"/>
      <c r="F786" s="40"/>
      <c r="G786" s="40"/>
      <c r="H786" s="58"/>
      <c r="I786" s="58"/>
      <c r="J786" s="58"/>
      <c r="K786" s="40"/>
      <c r="L786" s="58"/>
      <c r="M786" s="3"/>
      <c r="N786" s="3"/>
    </row>
    <row r="787" spans="2:14" x14ac:dyDescent="0.25">
      <c r="B787" s="1"/>
      <c r="C787" s="7"/>
      <c r="D787" s="114"/>
      <c r="E787" s="40"/>
      <c r="F787" s="40"/>
      <c r="G787" s="40"/>
      <c r="H787" s="58"/>
      <c r="I787" s="58"/>
      <c r="J787" s="58"/>
      <c r="K787" s="40"/>
      <c r="L787" s="58"/>
      <c r="M787" s="3"/>
      <c r="N787" s="3"/>
    </row>
    <row r="788" spans="2:14" x14ac:dyDescent="0.25">
      <c r="B788" s="1"/>
      <c r="C788" s="7"/>
      <c r="D788" s="114"/>
      <c r="E788" s="40"/>
      <c r="F788" s="40"/>
      <c r="G788" s="40"/>
      <c r="H788" s="58"/>
      <c r="I788" s="58"/>
      <c r="J788" s="58"/>
      <c r="K788" s="40"/>
      <c r="L788" s="58"/>
      <c r="M788" s="3"/>
      <c r="N788" s="3"/>
    </row>
    <row r="789" spans="2:14" x14ac:dyDescent="0.25">
      <c r="B789" s="1"/>
      <c r="C789" s="7"/>
      <c r="D789" s="114"/>
      <c r="E789" s="40"/>
      <c r="F789" s="40"/>
      <c r="G789" s="40"/>
      <c r="H789" s="58"/>
      <c r="I789" s="58"/>
      <c r="J789" s="58"/>
      <c r="K789" s="40"/>
      <c r="L789" s="58"/>
      <c r="M789" s="3"/>
      <c r="N789" s="3"/>
    </row>
    <row r="790" spans="2:14" x14ac:dyDescent="0.25">
      <c r="B790" s="1"/>
      <c r="C790" s="7"/>
      <c r="D790" s="114"/>
      <c r="E790" s="40"/>
      <c r="F790" s="40"/>
      <c r="G790" s="40"/>
      <c r="H790" s="58"/>
      <c r="I790" s="58"/>
      <c r="J790" s="58"/>
      <c r="K790" s="40"/>
      <c r="L790" s="58"/>
      <c r="M790" s="3"/>
      <c r="N790" s="3"/>
    </row>
    <row r="791" spans="2:14" x14ac:dyDescent="0.25">
      <c r="B791" s="1"/>
      <c r="C791" s="7"/>
      <c r="D791" s="114"/>
      <c r="E791" s="40"/>
      <c r="F791" s="40"/>
      <c r="G791" s="40"/>
      <c r="H791" s="58"/>
      <c r="I791" s="58"/>
      <c r="J791" s="58"/>
      <c r="K791" s="40"/>
      <c r="L791" s="58"/>
      <c r="M791" s="3"/>
      <c r="N791" s="3"/>
    </row>
    <row r="792" spans="2:14" x14ac:dyDescent="0.25">
      <c r="B792" s="1"/>
      <c r="C792" s="7"/>
      <c r="D792" s="114"/>
      <c r="E792" s="40"/>
      <c r="F792" s="40"/>
      <c r="G792" s="40"/>
      <c r="H792" s="58"/>
      <c r="I792" s="58"/>
      <c r="J792" s="58"/>
      <c r="K792" s="40"/>
      <c r="L792" s="58"/>
      <c r="M792" s="3"/>
      <c r="N792" s="3"/>
    </row>
    <row r="793" spans="2:14" x14ac:dyDescent="0.25">
      <c r="B793" s="1"/>
      <c r="C793" s="7"/>
      <c r="D793" s="114"/>
      <c r="E793" s="40"/>
      <c r="F793" s="40"/>
      <c r="G793" s="40"/>
      <c r="H793" s="58"/>
      <c r="I793" s="58"/>
      <c r="J793" s="58"/>
      <c r="K793" s="40"/>
      <c r="L793" s="58"/>
      <c r="M793" s="3"/>
      <c r="N793" s="3"/>
    </row>
    <row r="794" spans="2:14" x14ac:dyDescent="0.25">
      <c r="B794" s="1"/>
      <c r="C794" s="7"/>
      <c r="D794" s="114"/>
      <c r="E794" s="40"/>
      <c r="F794" s="40"/>
      <c r="G794" s="40"/>
      <c r="H794" s="58"/>
      <c r="I794" s="58"/>
      <c r="J794" s="58"/>
      <c r="K794" s="40"/>
      <c r="L794" s="58"/>
      <c r="M794" s="3"/>
      <c r="N794" s="3"/>
    </row>
    <row r="795" spans="2:14" x14ac:dyDescent="0.25">
      <c r="B795" s="1"/>
      <c r="C795" s="7"/>
      <c r="D795" s="114"/>
      <c r="E795" s="40"/>
      <c r="F795" s="40"/>
      <c r="G795" s="40"/>
      <c r="H795" s="58"/>
      <c r="I795" s="58"/>
      <c r="J795" s="58"/>
      <c r="K795" s="40"/>
      <c r="L795" s="58"/>
      <c r="M795" s="3"/>
      <c r="N795" s="3"/>
    </row>
    <row r="796" spans="2:14" x14ac:dyDescent="0.25">
      <c r="B796" s="1"/>
      <c r="C796" s="7"/>
      <c r="D796" s="114"/>
      <c r="E796" s="40"/>
      <c r="F796" s="40"/>
      <c r="G796" s="40"/>
      <c r="H796" s="58"/>
      <c r="I796" s="58"/>
      <c r="J796" s="58"/>
      <c r="K796" s="40"/>
      <c r="L796" s="58"/>
      <c r="M796" s="3"/>
      <c r="N796" s="3"/>
    </row>
    <row r="797" spans="2:14" x14ac:dyDescent="0.25">
      <c r="B797" s="1"/>
      <c r="C797" s="7"/>
      <c r="D797" s="114"/>
      <c r="E797" s="40"/>
      <c r="F797" s="40"/>
      <c r="G797" s="40"/>
      <c r="H797" s="58"/>
      <c r="I797" s="58"/>
      <c r="J797" s="58"/>
      <c r="K797" s="40"/>
      <c r="L797" s="58"/>
      <c r="M797" s="3"/>
      <c r="N797" s="3"/>
    </row>
    <row r="798" spans="2:14" x14ac:dyDescent="0.25">
      <c r="B798" s="1"/>
      <c r="C798" s="7"/>
      <c r="D798" s="114"/>
      <c r="E798" s="40"/>
      <c r="F798" s="40"/>
      <c r="G798" s="40"/>
      <c r="H798" s="58"/>
      <c r="I798" s="58"/>
      <c r="J798" s="58"/>
      <c r="K798" s="40"/>
      <c r="L798" s="58"/>
      <c r="M798" s="3"/>
      <c r="N798" s="3"/>
    </row>
    <row r="799" spans="2:14" x14ac:dyDescent="0.25">
      <c r="B799" s="1"/>
      <c r="C799" s="7"/>
      <c r="D799" s="114"/>
      <c r="E799" s="40"/>
      <c r="F799" s="40"/>
      <c r="G799" s="40"/>
      <c r="H799" s="58"/>
      <c r="I799" s="58"/>
      <c r="J799" s="58"/>
      <c r="K799" s="40"/>
      <c r="L799" s="58"/>
      <c r="M799" s="3"/>
      <c r="N799" s="3"/>
    </row>
    <row r="800" spans="2:14" x14ac:dyDescent="0.25">
      <c r="B800" s="1"/>
      <c r="C800" s="7"/>
      <c r="D800" s="114"/>
      <c r="E800" s="40"/>
      <c r="F800" s="40"/>
      <c r="G800" s="40"/>
      <c r="H800" s="58"/>
      <c r="I800" s="58"/>
      <c r="J800" s="58"/>
      <c r="K800" s="40"/>
      <c r="L800" s="58"/>
      <c r="M800" s="3"/>
      <c r="N800" s="3"/>
    </row>
    <row r="801" spans="2:14" x14ac:dyDescent="0.25">
      <c r="B801" s="1"/>
      <c r="C801" s="7"/>
      <c r="D801" s="114"/>
      <c r="E801" s="40"/>
      <c r="F801" s="40"/>
      <c r="G801" s="40"/>
      <c r="H801" s="58"/>
      <c r="I801" s="58"/>
      <c r="J801" s="58"/>
      <c r="K801" s="40"/>
      <c r="L801" s="58"/>
      <c r="M801" s="3"/>
      <c r="N801" s="3"/>
    </row>
    <row r="802" spans="2:14" x14ac:dyDescent="0.25">
      <c r="B802" s="1"/>
      <c r="C802" s="7"/>
      <c r="D802" s="114"/>
      <c r="E802" s="40"/>
      <c r="F802" s="40"/>
      <c r="G802" s="40"/>
      <c r="H802" s="58"/>
      <c r="I802" s="58"/>
      <c r="J802" s="58"/>
      <c r="K802" s="40"/>
      <c r="L802" s="58"/>
      <c r="M802" s="3"/>
      <c r="N802" s="3"/>
    </row>
    <row r="803" spans="2:14" x14ac:dyDescent="0.25">
      <c r="B803" s="1"/>
      <c r="C803" s="7"/>
      <c r="D803" s="114"/>
      <c r="E803" s="40"/>
      <c r="F803" s="40"/>
      <c r="G803" s="40"/>
      <c r="H803" s="58"/>
      <c r="I803" s="58"/>
      <c r="J803" s="58"/>
      <c r="K803" s="40"/>
      <c r="L803" s="58"/>
      <c r="M803" s="3"/>
      <c r="N803" s="3"/>
    </row>
    <row r="804" spans="2:14" x14ac:dyDescent="0.25">
      <c r="B804" s="1"/>
      <c r="C804" s="7"/>
      <c r="D804" s="114"/>
      <c r="E804" s="40"/>
      <c r="F804" s="40"/>
      <c r="G804" s="40"/>
      <c r="H804" s="58"/>
      <c r="I804" s="58"/>
      <c r="J804" s="58"/>
      <c r="K804" s="40"/>
      <c r="L804" s="58"/>
      <c r="M804" s="3"/>
      <c r="N804" s="3"/>
    </row>
    <row r="805" spans="2:14" x14ac:dyDescent="0.25">
      <c r="B805" s="1"/>
      <c r="C805" s="7"/>
      <c r="D805" s="114"/>
      <c r="E805" s="40"/>
      <c r="F805" s="40"/>
      <c r="G805" s="40"/>
      <c r="H805" s="58"/>
      <c r="I805" s="58"/>
      <c r="J805" s="58"/>
      <c r="K805" s="40"/>
      <c r="L805" s="58"/>
      <c r="M805" s="3"/>
      <c r="N805" s="3"/>
    </row>
    <row r="806" spans="2:14" x14ac:dyDescent="0.25">
      <c r="B806" s="1"/>
      <c r="C806" s="7"/>
      <c r="D806" s="114"/>
      <c r="E806" s="40"/>
      <c r="F806" s="40"/>
      <c r="G806" s="40"/>
      <c r="H806" s="58"/>
      <c r="I806" s="58"/>
      <c r="J806" s="58"/>
      <c r="K806" s="40"/>
      <c r="L806" s="58"/>
      <c r="M806" s="3"/>
      <c r="N806" s="3"/>
    </row>
    <row r="807" spans="2:14" x14ac:dyDescent="0.25">
      <c r="B807" s="1"/>
      <c r="C807" s="7"/>
      <c r="D807" s="114"/>
      <c r="E807" s="40"/>
      <c r="F807" s="40"/>
      <c r="G807" s="40"/>
      <c r="H807" s="58"/>
      <c r="I807" s="58"/>
      <c r="J807" s="58"/>
      <c r="K807" s="40"/>
      <c r="L807" s="58"/>
      <c r="M807" s="3"/>
      <c r="N807" s="3"/>
    </row>
    <row r="808" spans="2:14" x14ac:dyDescent="0.25">
      <c r="B808" s="1"/>
      <c r="C808" s="7"/>
      <c r="D808" s="114"/>
      <c r="E808" s="40"/>
      <c r="F808" s="40"/>
      <c r="G808" s="40"/>
      <c r="H808" s="58"/>
      <c r="I808" s="58"/>
      <c r="J808" s="58"/>
      <c r="K808" s="40"/>
      <c r="L808" s="58"/>
      <c r="M808" s="3"/>
      <c r="N808" s="3"/>
    </row>
    <row r="809" spans="2:14" x14ac:dyDescent="0.25">
      <c r="B809" s="1"/>
      <c r="C809" s="7"/>
      <c r="D809" s="114"/>
      <c r="E809" s="40"/>
      <c r="F809" s="40"/>
      <c r="G809" s="40"/>
      <c r="H809" s="58"/>
      <c r="I809" s="58"/>
      <c r="J809" s="58"/>
      <c r="K809" s="40"/>
      <c r="L809" s="58"/>
      <c r="M809" s="3"/>
      <c r="N809" s="3"/>
    </row>
    <row r="810" spans="2:14" x14ac:dyDescent="0.25">
      <c r="B810" s="1"/>
      <c r="C810" s="7"/>
      <c r="D810" s="114"/>
      <c r="E810" s="40"/>
      <c r="F810" s="40"/>
      <c r="G810" s="40"/>
      <c r="H810" s="58"/>
      <c r="I810" s="58"/>
      <c r="J810" s="58"/>
      <c r="K810" s="40"/>
      <c r="L810" s="58"/>
      <c r="M810" s="3"/>
      <c r="N810" s="3"/>
    </row>
    <row r="811" spans="2:14" x14ac:dyDescent="0.25">
      <c r="B811" s="1"/>
      <c r="C811" s="7"/>
      <c r="D811" s="114"/>
      <c r="E811" s="40"/>
      <c r="F811" s="40"/>
      <c r="G811" s="40"/>
      <c r="H811" s="58"/>
      <c r="I811" s="58"/>
      <c r="J811" s="58"/>
      <c r="K811" s="40"/>
      <c r="L811" s="58"/>
      <c r="M811" s="3"/>
      <c r="N811" s="3"/>
    </row>
    <row r="812" spans="2:14" x14ac:dyDescent="0.25">
      <c r="B812" s="1"/>
      <c r="C812" s="7"/>
      <c r="D812" s="114"/>
      <c r="E812" s="40"/>
      <c r="F812" s="40"/>
      <c r="G812" s="40"/>
      <c r="H812" s="58"/>
      <c r="I812" s="58"/>
      <c r="J812" s="58"/>
      <c r="K812" s="40"/>
      <c r="L812" s="58"/>
      <c r="M812" s="3"/>
      <c r="N812" s="3"/>
    </row>
    <row r="813" spans="2:14" x14ac:dyDescent="0.25">
      <c r="B813" s="1"/>
      <c r="C813" s="7"/>
      <c r="D813" s="114"/>
      <c r="E813" s="40"/>
      <c r="F813" s="40"/>
      <c r="G813" s="40"/>
      <c r="H813" s="58"/>
      <c r="I813" s="58"/>
      <c r="J813" s="58"/>
      <c r="K813" s="40"/>
      <c r="L813" s="58"/>
      <c r="M813" s="3"/>
      <c r="N813" s="3"/>
    </row>
    <row r="814" spans="2:14" x14ac:dyDescent="0.25">
      <c r="B814" s="1"/>
      <c r="C814" s="7"/>
      <c r="D814" s="114"/>
      <c r="E814" s="40"/>
      <c r="F814" s="40"/>
      <c r="G814" s="40"/>
      <c r="H814" s="58"/>
      <c r="I814" s="58"/>
      <c r="J814" s="58"/>
      <c r="K814" s="40"/>
      <c r="L814" s="58"/>
      <c r="M814" s="3"/>
      <c r="N814" s="3"/>
    </row>
    <row r="815" spans="2:14" x14ac:dyDescent="0.25">
      <c r="B815" s="1"/>
      <c r="C815" s="7"/>
      <c r="D815" s="114"/>
      <c r="E815" s="40"/>
      <c r="F815" s="40"/>
      <c r="G815" s="40"/>
      <c r="H815" s="58"/>
      <c r="I815" s="58"/>
      <c r="J815" s="58"/>
      <c r="K815" s="40"/>
      <c r="L815" s="58"/>
      <c r="M815" s="3"/>
      <c r="N815" s="3"/>
    </row>
    <row r="816" spans="2:14" x14ac:dyDescent="0.25">
      <c r="B816" s="1"/>
      <c r="C816" s="7"/>
      <c r="D816" s="114"/>
      <c r="E816" s="40"/>
      <c r="F816" s="40"/>
      <c r="G816" s="40"/>
      <c r="H816" s="58"/>
      <c r="I816" s="58"/>
      <c r="J816" s="58"/>
      <c r="K816" s="40"/>
      <c r="L816" s="58"/>
      <c r="M816" s="3"/>
      <c r="N816" s="3"/>
    </row>
    <row r="817" spans="2:14" x14ac:dyDescent="0.25">
      <c r="B817" s="1"/>
      <c r="C817" s="7"/>
      <c r="D817" s="114"/>
      <c r="E817" s="40"/>
      <c r="F817" s="40"/>
      <c r="G817" s="40"/>
      <c r="H817" s="58"/>
      <c r="I817" s="58"/>
      <c r="J817" s="58"/>
      <c r="K817" s="40"/>
      <c r="L817" s="58"/>
      <c r="M817" s="3"/>
      <c r="N817" s="3"/>
    </row>
    <row r="818" spans="2:14" x14ac:dyDescent="0.25">
      <c r="B818" s="1"/>
      <c r="C818" s="7"/>
      <c r="D818" s="114"/>
      <c r="E818" s="40"/>
      <c r="F818" s="40"/>
      <c r="G818" s="40"/>
      <c r="H818" s="58"/>
      <c r="I818" s="58"/>
      <c r="J818" s="58"/>
      <c r="K818" s="40"/>
      <c r="L818" s="58"/>
      <c r="M818" s="3"/>
      <c r="N818" s="3"/>
    </row>
    <row r="819" spans="2:14" x14ac:dyDescent="0.25">
      <c r="B819" s="1"/>
      <c r="C819" s="7"/>
      <c r="D819" s="114"/>
      <c r="E819" s="40"/>
      <c r="F819" s="40"/>
      <c r="G819" s="40"/>
      <c r="H819" s="58"/>
      <c r="I819" s="58"/>
      <c r="J819" s="58"/>
      <c r="K819" s="40"/>
      <c r="L819" s="58"/>
      <c r="M819" s="3"/>
      <c r="N819" s="3"/>
    </row>
    <row r="820" spans="2:14" x14ac:dyDescent="0.25">
      <c r="B820" s="1"/>
      <c r="C820" s="7"/>
      <c r="D820" s="114"/>
      <c r="E820" s="40"/>
      <c r="F820" s="40"/>
      <c r="G820" s="40"/>
      <c r="H820" s="58"/>
      <c r="I820" s="58"/>
      <c r="J820" s="58"/>
      <c r="K820" s="40"/>
      <c r="L820" s="58"/>
      <c r="M820" s="3"/>
      <c r="N820" s="3"/>
    </row>
    <row r="821" spans="2:14" x14ac:dyDescent="0.25">
      <c r="B821" s="1"/>
      <c r="C821" s="7"/>
      <c r="D821" s="114"/>
      <c r="E821" s="40"/>
      <c r="F821" s="40"/>
      <c r="G821" s="40"/>
      <c r="H821" s="58"/>
      <c r="I821" s="58"/>
      <c r="J821" s="58"/>
      <c r="K821" s="40"/>
      <c r="L821" s="58"/>
      <c r="M821" s="3"/>
      <c r="N821" s="3"/>
    </row>
    <row r="822" spans="2:14" x14ac:dyDescent="0.25">
      <c r="B822" s="1"/>
      <c r="C822" s="7"/>
      <c r="D822" s="114"/>
      <c r="E822" s="40"/>
      <c r="F822" s="40"/>
      <c r="G822" s="40"/>
      <c r="H822" s="58"/>
      <c r="I822" s="58"/>
      <c r="J822" s="58"/>
      <c r="K822" s="40"/>
      <c r="L822" s="58"/>
      <c r="M822" s="3"/>
      <c r="N822" s="3"/>
    </row>
    <row r="823" spans="2:14" x14ac:dyDescent="0.25">
      <c r="B823" s="1"/>
      <c r="C823" s="7"/>
      <c r="D823" s="114"/>
      <c r="E823" s="40"/>
      <c r="F823" s="40"/>
      <c r="G823" s="40"/>
      <c r="H823" s="58"/>
      <c r="I823" s="58"/>
      <c r="J823" s="58"/>
      <c r="K823" s="40"/>
      <c r="L823" s="58"/>
      <c r="M823" s="3"/>
      <c r="N823" s="3"/>
    </row>
    <row r="824" spans="2:14" x14ac:dyDescent="0.25">
      <c r="B824" s="1"/>
      <c r="C824" s="7"/>
      <c r="D824" s="114"/>
      <c r="E824" s="40"/>
      <c r="F824" s="40"/>
      <c r="G824" s="40"/>
      <c r="H824" s="58"/>
      <c r="I824" s="58"/>
      <c r="J824" s="58"/>
      <c r="K824" s="40"/>
      <c r="L824" s="58"/>
      <c r="M824" s="3"/>
      <c r="N824" s="3"/>
    </row>
    <row r="825" spans="2:14" x14ac:dyDescent="0.25">
      <c r="B825" s="1"/>
      <c r="C825" s="7"/>
      <c r="D825" s="114"/>
      <c r="E825" s="40"/>
      <c r="F825" s="40"/>
      <c r="G825" s="40"/>
      <c r="H825" s="58"/>
      <c r="I825" s="58"/>
      <c r="J825" s="58"/>
      <c r="K825" s="40"/>
      <c r="L825" s="58"/>
      <c r="M825" s="3"/>
      <c r="N825" s="3"/>
    </row>
    <row r="826" spans="2:14" x14ac:dyDescent="0.25">
      <c r="B826" s="1"/>
      <c r="C826" s="7"/>
      <c r="D826" s="114"/>
      <c r="E826" s="40"/>
      <c r="F826" s="40"/>
      <c r="G826" s="40"/>
      <c r="H826" s="58"/>
      <c r="I826" s="58"/>
      <c r="J826" s="58"/>
      <c r="K826" s="40"/>
      <c r="L826" s="58"/>
      <c r="M826" s="3"/>
      <c r="N826" s="3"/>
    </row>
    <row r="827" spans="2:14" x14ac:dyDescent="0.25">
      <c r="B827" s="1"/>
      <c r="C827" s="7"/>
      <c r="D827" s="114"/>
      <c r="E827" s="40"/>
      <c r="F827" s="40"/>
      <c r="G827" s="40"/>
      <c r="H827" s="58"/>
      <c r="I827" s="58"/>
      <c r="J827" s="58"/>
      <c r="K827" s="40"/>
      <c r="L827" s="58"/>
      <c r="M827" s="3"/>
      <c r="N827" s="3"/>
    </row>
    <row r="828" spans="2:14" x14ac:dyDescent="0.25">
      <c r="B828" s="1"/>
      <c r="C828" s="7"/>
      <c r="D828" s="114"/>
      <c r="E828" s="40"/>
      <c r="F828" s="40"/>
      <c r="G828" s="40"/>
      <c r="H828" s="58"/>
      <c r="I828" s="58"/>
      <c r="J828" s="58"/>
      <c r="K828" s="40"/>
      <c r="L828" s="58"/>
      <c r="M828" s="3"/>
      <c r="N828" s="3"/>
    </row>
    <row r="829" spans="2:14" x14ac:dyDescent="0.25">
      <c r="B829" s="1"/>
      <c r="C829" s="7"/>
      <c r="D829" s="114"/>
      <c r="E829" s="40"/>
      <c r="F829" s="40"/>
      <c r="G829" s="40"/>
      <c r="H829" s="58"/>
      <c r="I829" s="58"/>
      <c r="J829" s="58"/>
      <c r="K829" s="40"/>
      <c r="L829" s="58"/>
      <c r="M829" s="3"/>
      <c r="N829" s="3"/>
    </row>
    <row r="830" spans="2:14" x14ac:dyDescent="0.25">
      <c r="B830" s="1"/>
      <c r="C830" s="7"/>
      <c r="D830" s="114"/>
      <c r="E830" s="40"/>
      <c r="F830" s="40"/>
      <c r="G830" s="40"/>
      <c r="H830" s="58"/>
      <c r="I830" s="58"/>
      <c r="J830" s="58"/>
      <c r="K830" s="40"/>
      <c r="L830" s="58"/>
      <c r="M830" s="3"/>
      <c r="N830" s="3"/>
    </row>
    <row r="831" spans="2:14" x14ac:dyDescent="0.25">
      <c r="B831" s="1"/>
      <c r="C831" s="7"/>
      <c r="D831" s="114"/>
      <c r="E831" s="40"/>
      <c r="F831" s="40"/>
      <c r="G831" s="40"/>
      <c r="H831" s="58"/>
      <c r="I831" s="58"/>
      <c r="J831" s="58"/>
      <c r="K831" s="40"/>
      <c r="L831" s="58"/>
      <c r="M831" s="3"/>
      <c r="N831" s="3"/>
    </row>
    <row r="832" spans="2:14" x14ac:dyDescent="0.25">
      <c r="B832" s="1"/>
      <c r="C832" s="7"/>
      <c r="D832" s="114"/>
      <c r="E832" s="40"/>
      <c r="F832" s="40"/>
      <c r="G832" s="40"/>
      <c r="H832" s="58"/>
      <c r="I832" s="58"/>
      <c r="J832" s="58"/>
      <c r="K832" s="40"/>
      <c r="L832" s="58"/>
      <c r="M832" s="3"/>
      <c r="N832" s="3"/>
    </row>
    <row r="833" spans="2:14" x14ac:dyDescent="0.25">
      <c r="B833" s="1"/>
      <c r="C833" s="7"/>
      <c r="D833" s="114"/>
      <c r="E833" s="40"/>
      <c r="F833" s="40"/>
      <c r="G833" s="40"/>
      <c r="H833" s="58"/>
      <c r="I833" s="58"/>
      <c r="J833" s="58"/>
      <c r="K833" s="40"/>
      <c r="L833" s="58"/>
      <c r="M833" s="3"/>
      <c r="N833" s="3"/>
    </row>
    <row r="834" spans="2:14" x14ac:dyDescent="0.25">
      <c r="B834" s="1"/>
      <c r="C834" s="7"/>
      <c r="D834" s="114"/>
      <c r="E834" s="40"/>
      <c r="F834" s="40"/>
      <c r="G834" s="40"/>
      <c r="H834" s="58"/>
      <c r="I834" s="58"/>
      <c r="J834" s="58"/>
      <c r="K834" s="40"/>
      <c r="L834" s="58"/>
      <c r="M834" s="3"/>
      <c r="N834" s="3"/>
    </row>
    <row r="835" spans="2:14" x14ac:dyDescent="0.25">
      <c r="B835" s="1"/>
      <c r="C835" s="7"/>
      <c r="D835" s="114"/>
      <c r="E835" s="40"/>
      <c r="F835" s="40"/>
      <c r="G835" s="40"/>
      <c r="H835" s="58"/>
      <c r="I835" s="58"/>
      <c r="J835" s="58"/>
      <c r="K835" s="40"/>
      <c r="L835" s="58"/>
      <c r="M835" s="3"/>
      <c r="N835" s="3"/>
    </row>
    <row r="836" spans="2:14" x14ac:dyDescent="0.25">
      <c r="B836" s="1"/>
      <c r="C836" s="7"/>
      <c r="D836" s="114"/>
      <c r="E836" s="40"/>
      <c r="F836" s="40"/>
      <c r="G836" s="40"/>
      <c r="H836" s="58"/>
      <c r="I836" s="58"/>
      <c r="J836" s="58"/>
      <c r="K836" s="40"/>
      <c r="L836" s="58"/>
      <c r="M836" s="3"/>
      <c r="N836" s="3"/>
    </row>
    <row r="837" spans="2:14" x14ac:dyDescent="0.25">
      <c r="B837" s="1"/>
      <c r="C837" s="7"/>
      <c r="D837" s="114"/>
      <c r="E837" s="40"/>
      <c r="F837" s="40"/>
      <c r="G837" s="40"/>
      <c r="H837" s="58"/>
      <c r="I837" s="58"/>
      <c r="J837" s="58"/>
      <c r="K837" s="40"/>
      <c r="L837" s="58"/>
      <c r="M837" s="3"/>
      <c r="N837" s="3"/>
    </row>
    <row r="838" spans="2:14" x14ac:dyDescent="0.25">
      <c r="B838" s="1"/>
      <c r="C838" s="7"/>
      <c r="D838" s="114"/>
      <c r="E838" s="40"/>
      <c r="F838" s="40"/>
      <c r="G838" s="40"/>
      <c r="H838" s="58"/>
      <c r="I838" s="58"/>
      <c r="J838" s="58"/>
      <c r="K838" s="40"/>
      <c r="L838" s="58"/>
      <c r="M838" s="3"/>
      <c r="N838" s="3"/>
    </row>
    <row r="839" spans="2:14" x14ac:dyDescent="0.25">
      <c r="B839" s="1"/>
      <c r="C839" s="7"/>
      <c r="D839" s="114"/>
      <c r="E839" s="40"/>
      <c r="F839" s="40"/>
      <c r="G839" s="40"/>
      <c r="H839" s="58"/>
      <c r="I839" s="58"/>
      <c r="J839" s="58"/>
      <c r="K839" s="40"/>
      <c r="L839" s="58"/>
      <c r="M839" s="3"/>
      <c r="N839" s="3"/>
    </row>
    <row r="840" spans="2:14" x14ac:dyDescent="0.25">
      <c r="B840" s="1"/>
      <c r="C840" s="7"/>
      <c r="D840" s="114"/>
      <c r="E840" s="40"/>
      <c r="F840" s="40"/>
      <c r="G840" s="40"/>
      <c r="H840" s="58"/>
      <c r="I840" s="58"/>
      <c r="J840" s="58"/>
      <c r="K840" s="40"/>
      <c r="L840" s="58"/>
      <c r="M840" s="3"/>
      <c r="N840" s="3"/>
    </row>
    <row r="841" spans="2:14" x14ac:dyDescent="0.25">
      <c r="B841" s="1"/>
      <c r="C841" s="7"/>
      <c r="D841" s="114"/>
      <c r="E841" s="40"/>
      <c r="F841" s="40"/>
      <c r="G841" s="40"/>
      <c r="H841" s="58"/>
      <c r="I841" s="58"/>
      <c r="J841" s="58"/>
      <c r="K841" s="40"/>
      <c r="L841" s="58"/>
      <c r="M841" s="3"/>
      <c r="N841" s="3"/>
    </row>
    <row r="842" spans="2:14" x14ac:dyDescent="0.25">
      <c r="B842" s="1"/>
      <c r="C842" s="7"/>
      <c r="D842" s="114"/>
      <c r="E842" s="40"/>
      <c r="F842" s="40"/>
      <c r="G842" s="40"/>
      <c r="H842" s="58"/>
      <c r="I842" s="58"/>
      <c r="J842" s="58"/>
      <c r="K842" s="40"/>
      <c r="L842" s="58"/>
      <c r="M842" s="3"/>
      <c r="N842" s="3"/>
    </row>
    <row r="843" spans="2:14" x14ac:dyDescent="0.25">
      <c r="B843" s="1"/>
      <c r="C843" s="7"/>
      <c r="D843" s="114"/>
      <c r="E843" s="40"/>
      <c r="F843" s="40"/>
      <c r="G843" s="40"/>
      <c r="H843" s="58"/>
      <c r="I843" s="58"/>
      <c r="J843" s="58"/>
      <c r="K843" s="40"/>
      <c r="L843" s="58"/>
      <c r="M843" s="3"/>
      <c r="N843" s="3"/>
    </row>
    <row r="844" spans="2:14" x14ac:dyDescent="0.25">
      <c r="B844" s="1"/>
      <c r="C844" s="7"/>
      <c r="D844" s="114"/>
      <c r="E844" s="40"/>
      <c r="F844" s="40"/>
      <c r="G844" s="40"/>
      <c r="H844" s="58"/>
      <c r="I844" s="58"/>
      <c r="J844" s="58"/>
      <c r="K844" s="40"/>
      <c r="L844" s="58"/>
      <c r="M844" s="3"/>
      <c r="N844" s="3"/>
    </row>
    <row r="845" spans="2:14" x14ac:dyDescent="0.25">
      <c r="B845" s="1"/>
      <c r="C845" s="7"/>
      <c r="D845" s="114"/>
      <c r="E845" s="40"/>
      <c r="F845" s="40"/>
      <c r="G845" s="40"/>
      <c r="H845" s="58"/>
      <c r="I845" s="58"/>
      <c r="J845" s="58"/>
      <c r="K845" s="40"/>
      <c r="L845" s="58"/>
      <c r="M845" s="3"/>
      <c r="N845" s="3"/>
    </row>
    <row r="846" spans="2:14" x14ac:dyDescent="0.25">
      <c r="B846" s="1"/>
      <c r="C846" s="7"/>
      <c r="D846" s="114"/>
      <c r="E846" s="40"/>
      <c r="F846" s="40"/>
      <c r="G846" s="40"/>
      <c r="H846" s="58"/>
      <c r="I846" s="58"/>
      <c r="J846" s="58"/>
      <c r="K846" s="40"/>
      <c r="L846" s="58"/>
      <c r="M846" s="3"/>
      <c r="N846" s="3"/>
    </row>
    <row r="847" spans="2:14" x14ac:dyDescent="0.25">
      <c r="B847" s="1"/>
      <c r="C847" s="7"/>
      <c r="D847" s="114"/>
      <c r="E847" s="40"/>
      <c r="F847" s="40"/>
      <c r="G847" s="40"/>
      <c r="H847" s="58"/>
      <c r="I847" s="58"/>
      <c r="J847" s="58"/>
      <c r="K847" s="40"/>
      <c r="L847" s="58"/>
      <c r="M847" s="3"/>
      <c r="N847" s="3"/>
    </row>
    <row r="848" spans="2:14" x14ac:dyDescent="0.25">
      <c r="B848" s="1"/>
      <c r="C848" s="7"/>
      <c r="D848" s="114"/>
      <c r="E848" s="40"/>
      <c r="F848" s="40"/>
      <c r="G848" s="40"/>
      <c r="H848" s="58"/>
      <c r="I848" s="58"/>
      <c r="J848" s="58"/>
      <c r="K848" s="40"/>
      <c r="L848" s="58"/>
      <c r="M848" s="3"/>
      <c r="N848" s="3"/>
    </row>
    <row r="849" spans="2:14" x14ac:dyDescent="0.25">
      <c r="B849" s="1"/>
      <c r="C849" s="7"/>
      <c r="D849" s="114"/>
      <c r="E849" s="40"/>
      <c r="F849" s="40"/>
      <c r="G849" s="40"/>
      <c r="H849" s="58"/>
      <c r="I849" s="58"/>
      <c r="J849" s="58"/>
      <c r="K849" s="40"/>
      <c r="L849" s="58"/>
      <c r="M849" s="3"/>
      <c r="N849" s="3"/>
    </row>
    <row r="850" spans="2:14" x14ac:dyDescent="0.25">
      <c r="B850" s="1"/>
      <c r="C850" s="7"/>
      <c r="D850" s="114"/>
      <c r="E850" s="40"/>
      <c r="F850" s="40"/>
      <c r="G850" s="40"/>
      <c r="H850" s="58"/>
      <c r="I850" s="58"/>
      <c r="J850" s="58"/>
      <c r="K850" s="40"/>
      <c r="L850" s="58"/>
      <c r="M850" s="3"/>
      <c r="N850" s="3"/>
    </row>
    <row r="851" spans="2:14" x14ac:dyDescent="0.25">
      <c r="B851" s="1"/>
      <c r="C851" s="7"/>
      <c r="D851" s="114"/>
      <c r="E851" s="40"/>
      <c r="F851" s="40"/>
      <c r="G851" s="40"/>
      <c r="H851" s="58"/>
      <c r="I851" s="58"/>
      <c r="J851" s="58"/>
      <c r="K851" s="40"/>
      <c r="L851" s="58"/>
      <c r="M851" s="3"/>
      <c r="N851" s="3"/>
    </row>
    <row r="852" spans="2:14" x14ac:dyDescent="0.25">
      <c r="B852" s="1"/>
      <c r="C852" s="7"/>
      <c r="D852" s="114"/>
      <c r="E852" s="40"/>
      <c r="F852" s="40"/>
      <c r="G852" s="40"/>
      <c r="H852" s="58"/>
      <c r="I852" s="58"/>
      <c r="J852" s="58"/>
      <c r="K852" s="40"/>
      <c r="L852" s="58"/>
      <c r="M852" s="3"/>
      <c r="N852" s="3"/>
    </row>
    <row r="853" spans="2:14" x14ac:dyDescent="0.25">
      <c r="B853" s="1"/>
      <c r="C853" s="7"/>
      <c r="D853" s="114"/>
      <c r="E853" s="40"/>
      <c r="F853" s="40"/>
      <c r="G853" s="40"/>
      <c r="H853" s="58"/>
      <c r="I853" s="58"/>
      <c r="J853" s="58"/>
      <c r="K853" s="40"/>
      <c r="L853" s="58"/>
      <c r="M853" s="3"/>
      <c r="N853" s="3"/>
    </row>
    <row r="854" spans="2:14" x14ac:dyDescent="0.25">
      <c r="B854" s="1"/>
      <c r="C854" s="7"/>
      <c r="D854" s="114"/>
      <c r="E854" s="40"/>
      <c r="F854" s="40"/>
      <c r="G854" s="40"/>
      <c r="H854" s="58"/>
      <c r="I854" s="58"/>
      <c r="J854" s="58"/>
      <c r="K854" s="40"/>
      <c r="L854" s="58"/>
      <c r="M854" s="3"/>
      <c r="N854" s="3"/>
    </row>
    <row r="855" spans="2:14" x14ac:dyDescent="0.25">
      <c r="B855" s="1"/>
      <c r="C855" s="7"/>
      <c r="D855" s="114"/>
      <c r="E855" s="40"/>
      <c r="F855" s="40"/>
      <c r="G855" s="40"/>
      <c r="H855" s="58"/>
      <c r="I855" s="58"/>
      <c r="J855" s="58"/>
      <c r="K855" s="40"/>
      <c r="L855" s="58"/>
      <c r="M855" s="3"/>
      <c r="N855" s="3"/>
    </row>
    <row r="856" spans="2:14" x14ac:dyDescent="0.25">
      <c r="B856" s="1"/>
      <c r="C856" s="7"/>
      <c r="D856" s="114"/>
      <c r="E856" s="40"/>
      <c r="F856" s="40"/>
      <c r="G856" s="40"/>
      <c r="H856" s="58"/>
      <c r="I856" s="58"/>
      <c r="J856" s="58"/>
      <c r="K856" s="40"/>
      <c r="L856" s="58"/>
      <c r="M856" s="3"/>
      <c r="N856" s="3"/>
    </row>
    <row r="857" spans="2:14" x14ac:dyDescent="0.25">
      <c r="B857" s="1"/>
      <c r="C857" s="7"/>
      <c r="D857" s="114"/>
      <c r="E857" s="40"/>
      <c r="F857" s="40"/>
      <c r="G857" s="40"/>
      <c r="H857" s="58"/>
      <c r="I857" s="58"/>
      <c r="J857" s="58"/>
      <c r="K857" s="40"/>
      <c r="L857" s="58"/>
      <c r="M857" s="3"/>
      <c r="N857" s="3"/>
    </row>
    <row r="858" spans="2:14" x14ac:dyDescent="0.25">
      <c r="B858" s="1"/>
      <c r="C858" s="7"/>
      <c r="D858" s="114"/>
      <c r="E858" s="40"/>
      <c r="F858" s="40"/>
      <c r="G858" s="40"/>
      <c r="H858" s="58"/>
      <c r="I858" s="58"/>
      <c r="J858" s="58"/>
      <c r="K858" s="40"/>
      <c r="L858" s="58"/>
      <c r="M858" s="3"/>
      <c r="N858" s="3"/>
    </row>
    <row r="859" spans="2:14" x14ac:dyDescent="0.25">
      <c r="B859" s="1"/>
      <c r="C859" s="7"/>
      <c r="D859" s="114"/>
      <c r="E859" s="40"/>
      <c r="F859" s="40"/>
      <c r="G859" s="40"/>
      <c r="H859" s="58"/>
      <c r="I859" s="58"/>
      <c r="J859" s="58"/>
      <c r="K859" s="40"/>
      <c r="L859" s="58"/>
      <c r="M859" s="3"/>
      <c r="N859" s="3"/>
    </row>
    <row r="860" spans="2:14" x14ac:dyDescent="0.25">
      <c r="B860" s="1"/>
      <c r="C860" s="7"/>
      <c r="D860" s="114"/>
      <c r="E860" s="40"/>
      <c r="F860" s="40"/>
      <c r="G860" s="40"/>
      <c r="H860" s="58"/>
      <c r="I860" s="58"/>
      <c r="J860" s="58"/>
      <c r="K860" s="40"/>
      <c r="L860" s="58"/>
      <c r="M860" s="3"/>
      <c r="N860" s="3"/>
    </row>
    <row r="861" spans="2:14" x14ac:dyDescent="0.25">
      <c r="B861" s="1"/>
      <c r="C861" s="7"/>
      <c r="D861" s="114"/>
      <c r="E861" s="40"/>
      <c r="F861" s="40"/>
      <c r="G861" s="40"/>
      <c r="H861" s="58"/>
      <c r="I861" s="58"/>
      <c r="J861" s="58"/>
      <c r="K861" s="40"/>
      <c r="L861" s="58"/>
      <c r="M861" s="3"/>
      <c r="N861" s="3"/>
    </row>
    <row r="862" spans="2:14" x14ac:dyDescent="0.25">
      <c r="B862" s="1"/>
      <c r="C862" s="7"/>
      <c r="D862" s="114"/>
      <c r="E862" s="40"/>
      <c r="F862" s="40"/>
      <c r="G862" s="40"/>
      <c r="H862" s="58"/>
      <c r="I862" s="58"/>
      <c r="J862" s="58"/>
      <c r="K862" s="40"/>
      <c r="L862" s="58"/>
      <c r="M862" s="3"/>
      <c r="N862" s="3"/>
    </row>
    <row r="863" spans="2:14" x14ac:dyDescent="0.25">
      <c r="B863" s="1"/>
      <c r="C863" s="7"/>
      <c r="D863" s="114"/>
      <c r="E863" s="40"/>
      <c r="F863" s="40"/>
      <c r="G863" s="40"/>
      <c r="H863" s="58"/>
      <c r="I863" s="58"/>
      <c r="J863" s="58"/>
      <c r="K863" s="40"/>
      <c r="L863" s="58"/>
      <c r="M863" s="3"/>
      <c r="N863" s="3"/>
    </row>
    <row r="864" spans="2:14" x14ac:dyDescent="0.25">
      <c r="B864" s="1"/>
      <c r="C864" s="7"/>
      <c r="D864" s="114"/>
      <c r="E864" s="40"/>
      <c r="F864" s="40"/>
      <c r="G864" s="40"/>
      <c r="H864" s="58"/>
      <c r="I864" s="58"/>
      <c r="J864" s="58"/>
      <c r="K864" s="40"/>
      <c r="L864" s="58"/>
      <c r="M864" s="3"/>
      <c r="N864" s="3"/>
    </row>
    <row r="865" spans="2:14" x14ac:dyDescent="0.25">
      <c r="B865" s="1"/>
      <c r="C865" s="7"/>
      <c r="D865" s="114"/>
      <c r="E865" s="40"/>
      <c r="F865" s="40"/>
      <c r="G865" s="40"/>
      <c r="H865" s="58"/>
      <c r="I865" s="58"/>
      <c r="J865" s="58"/>
      <c r="K865" s="40"/>
      <c r="L865" s="58"/>
      <c r="M865" s="3"/>
      <c r="N865" s="3"/>
    </row>
    <row r="866" spans="2:14" x14ac:dyDescent="0.25">
      <c r="B866" s="1"/>
      <c r="C866" s="7"/>
      <c r="D866" s="114"/>
      <c r="E866" s="40"/>
      <c r="F866" s="40"/>
      <c r="G866" s="40"/>
      <c r="H866" s="58"/>
      <c r="I866" s="58"/>
      <c r="J866" s="58"/>
      <c r="K866" s="40"/>
      <c r="L866" s="58"/>
      <c r="M866" s="3"/>
      <c r="N866" s="3"/>
    </row>
    <row r="867" spans="2:14" x14ac:dyDescent="0.25">
      <c r="B867" s="1"/>
      <c r="C867" s="7"/>
      <c r="D867" s="114"/>
      <c r="E867" s="40"/>
      <c r="F867" s="40"/>
      <c r="G867" s="40"/>
      <c r="H867" s="58"/>
      <c r="I867" s="58"/>
      <c r="J867" s="58"/>
      <c r="K867" s="40"/>
      <c r="L867" s="58"/>
      <c r="M867" s="3"/>
      <c r="N867" s="3"/>
    </row>
    <row r="868" spans="2:14" x14ac:dyDescent="0.25">
      <c r="B868" s="1"/>
      <c r="C868" s="7"/>
      <c r="D868" s="114"/>
      <c r="E868" s="40"/>
      <c r="F868" s="40"/>
      <c r="G868" s="40"/>
      <c r="H868" s="58"/>
      <c r="I868" s="58"/>
      <c r="J868" s="58"/>
      <c r="K868" s="40"/>
      <c r="L868" s="58"/>
      <c r="M868" s="3"/>
      <c r="N868" s="3"/>
    </row>
    <row r="869" spans="2:14" x14ac:dyDescent="0.25">
      <c r="B869" s="1"/>
      <c r="C869" s="7"/>
      <c r="D869" s="114"/>
      <c r="E869" s="40"/>
      <c r="F869" s="40"/>
      <c r="G869" s="40"/>
      <c r="H869" s="58"/>
      <c r="I869" s="58"/>
      <c r="J869" s="58"/>
      <c r="K869" s="40"/>
      <c r="L869" s="58"/>
      <c r="M869" s="3"/>
      <c r="N869" s="3"/>
    </row>
    <row r="870" spans="2:14" x14ac:dyDescent="0.25">
      <c r="B870" s="1"/>
      <c r="C870" s="7"/>
      <c r="D870" s="114"/>
      <c r="E870" s="40"/>
      <c r="F870" s="40"/>
      <c r="G870" s="40"/>
      <c r="H870" s="58"/>
      <c r="I870" s="58"/>
      <c r="J870" s="58"/>
      <c r="K870" s="40"/>
      <c r="L870" s="58"/>
      <c r="M870" s="3"/>
      <c r="N870" s="3"/>
    </row>
    <row r="871" spans="2:14" x14ac:dyDescent="0.25">
      <c r="B871" s="1"/>
      <c r="C871" s="7"/>
      <c r="D871" s="114"/>
      <c r="E871" s="40"/>
      <c r="F871" s="40"/>
      <c r="G871" s="40"/>
      <c r="H871" s="58"/>
      <c r="I871" s="58"/>
      <c r="J871" s="58"/>
      <c r="K871" s="40"/>
      <c r="L871" s="58"/>
      <c r="M871" s="3"/>
      <c r="N871" s="3"/>
    </row>
    <row r="872" spans="2:14" x14ac:dyDescent="0.25">
      <c r="B872" s="1"/>
      <c r="C872" s="7"/>
      <c r="D872" s="114"/>
      <c r="E872" s="40"/>
      <c r="F872" s="40"/>
      <c r="G872" s="40"/>
      <c r="H872" s="58"/>
      <c r="I872" s="58"/>
      <c r="J872" s="58"/>
      <c r="K872" s="40"/>
      <c r="L872" s="58"/>
      <c r="M872" s="3"/>
      <c r="N872" s="3"/>
    </row>
    <row r="873" spans="2:14" x14ac:dyDescent="0.25">
      <c r="B873" s="1"/>
      <c r="C873" s="7"/>
      <c r="D873" s="114"/>
      <c r="E873" s="40"/>
      <c r="F873" s="40"/>
      <c r="G873" s="40"/>
      <c r="H873" s="58"/>
      <c r="I873" s="58"/>
      <c r="J873" s="58"/>
      <c r="K873" s="40"/>
      <c r="L873" s="58"/>
      <c r="M873" s="3"/>
      <c r="N873" s="3"/>
    </row>
    <row r="874" spans="2:14" x14ac:dyDescent="0.25">
      <c r="B874" s="1"/>
      <c r="C874" s="7"/>
      <c r="D874" s="114"/>
      <c r="E874" s="40"/>
      <c r="F874" s="40"/>
      <c r="G874" s="40"/>
      <c r="H874" s="58"/>
      <c r="I874" s="58"/>
      <c r="J874" s="58"/>
      <c r="K874" s="40"/>
      <c r="L874" s="58"/>
      <c r="M874" s="3"/>
      <c r="N874" s="3"/>
    </row>
    <row r="875" spans="2:14" x14ac:dyDescent="0.25">
      <c r="B875" s="1"/>
      <c r="C875" s="7"/>
      <c r="D875" s="114"/>
      <c r="E875" s="40"/>
      <c r="F875" s="40"/>
      <c r="G875" s="40"/>
      <c r="H875" s="58"/>
      <c r="I875" s="58"/>
      <c r="J875" s="58"/>
      <c r="K875" s="40"/>
      <c r="L875" s="58"/>
      <c r="M875" s="3"/>
      <c r="N875" s="3"/>
    </row>
    <row r="876" spans="2:14" x14ac:dyDescent="0.25">
      <c r="B876" s="1"/>
      <c r="C876" s="7"/>
      <c r="D876" s="114"/>
      <c r="E876" s="40"/>
      <c r="F876" s="40"/>
      <c r="G876" s="40"/>
      <c r="H876" s="58"/>
      <c r="I876" s="58"/>
      <c r="J876" s="58"/>
      <c r="K876" s="40"/>
      <c r="L876" s="58"/>
      <c r="M876" s="3"/>
      <c r="N876" s="3"/>
    </row>
    <row r="877" spans="2:14" x14ac:dyDescent="0.25">
      <c r="B877" s="1"/>
      <c r="C877" s="7"/>
      <c r="D877" s="114"/>
      <c r="E877" s="40"/>
      <c r="F877" s="40"/>
      <c r="G877" s="40"/>
      <c r="H877" s="58"/>
      <c r="I877" s="58"/>
      <c r="J877" s="58"/>
      <c r="K877" s="40"/>
      <c r="L877" s="58"/>
      <c r="M877" s="3"/>
      <c r="N877" s="3"/>
    </row>
    <row r="878" spans="2:14" x14ac:dyDescent="0.25">
      <c r="B878" s="1"/>
      <c r="C878" s="7"/>
      <c r="D878" s="114"/>
      <c r="E878" s="40"/>
      <c r="F878" s="40"/>
      <c r="G878" s="40"/>
      <c r="H878" s="58"/>
      <c r="I878" s="58"/>
      <c r="J878" s="58"/>
      <c r="K878" s="40"/>
      <c r="L878" s="58"/>
      <c r="M878" s="3"/>
      <c r="N878" s="3"/>
    </row>
    <row r="879" spans="2:14" x14ac:dyDescent="0.25">
      <c r="B879" s="1"/>
      <c r="C879" s="7"/>
      <c r="D879" s="114"/>
      <c r="E879" s="40"/>
      <c r="F879" s="40"/>
      <c r="G879" s="40"/>
      <c r="H879" s="58"/>
      <c r="I879" s="58"/>
      <c r="J879" s="58"/>
      <c r="K879" s="40"/>
      <c r="L879" s="58"/>
      <c r="M879" s="3"/>
      <c r="N879" s="3"/>
    </row>
    <row r="880" spans="2:14" x14ac:dyDescent="0.25">
      <c r="B880" s="1"/>
      <c r="C880" s="7"/>
      <c r="D880" s="114"/>
      <c r="E880" s="40"/>
      <c r="F880" s="40"/>
      <c r="G880" s="40"/>
      <c r="H880" s="58"/>
      <c r="I880" s="58"/>
      <c r="J880" s="58"/>
      <c r="K880" s="40"/>
      <c r="L880" s="58"/>
      <c r="M880" s="3"/>
      <c r="N880" s="3"/>
    </row>
    <row r="881" spans="2:14" x14ac:dyDescent="0.25">
      <c r="B881" s="1"/>
      <c r="C881" s="7"/>
      <c r="D881" s="114"/>
      <c r="E881" s="40"/>
      <c r="F881" s="40"/>
      <c r="G881" s="40"/>
      <c r="H881" s="58"/>
      <c r="I881" s="58"/>
      <c r="J881" s="58"/>
      <c r="K881" s="40"/>
      <c r="L881" s="58"/>
      <c r="M881" s="3"/>
      <c r="N881" s="3"/>
    </row>
    <row r="882" spans="2:14" x14ac:dyDescent="0.25">
      <c r="B882" s="1"/>
      <c r="C882" s="7"/>
      <c r="D882" s="114"/>
      <c r="E882" s="40"/>
      <c r="F882" s="40"/>
      <c r="G882" s="40"/>
      <c r="H882" s="58"/>
      <c r="I882" s="58"/>
      <c r="J882" s="58"/>
      <c r="K882" s="40"/>
      <c r="L882" s="58"/>
      <c r="M882" s="3"/>
      <c r="N882" s="3"/>
    </row>
    <row r="883" spans="2:14" x14ac:dyDescent="0.25">
      <c r="B883" s="1"/>
      <c r="C883" s="7"/>
      <c r="D883" s="114"/>
      <c r="E883" s="40"/>
      <c r="F883" s="40"/>
      <c r="G883" s="40"/>
      <c r="H883" s="58"/>
      <c r="I883" s="58"/>
      <c r="J883" s="58"/>
      <c r="K883" s="40"/>
      <c r="L883" s="58"/>
      <c r="M883" s="3"/>
      <c r="N883" s="3"/>
    </row>
    <row r="884" spans="2:14" x14ac:dyDescent="0.25">
      <c r="B884" s="1"/>
      <c r="C884" s="7"/>
      <c r="D884" s="114"/>
      <c r="E884" s="40"/>
      <c r="F884" s="40"/>
      <c r="G884" s="40"/>
      <c r="H884" s="58"/>
      <c r="I884" s="58"/>
      <c r="J884" s="58"/>
      <c r="K884" s="40"/>
      <c r="L884" s="58"/>
      <c r="M884" s="3"/>
      <c r="N884" s="3"/>
    </row>
    <row r="885" spans="2:14" x14ac:dyDescent="0.25">
      <c r="B885" s="1"/>
      <c r="C885" s="7"/>
      <c r="D885" s="114"/>
      <c r="E885" s="40"/>
      <c r="F885" s="40"/>
      <c r="G885" s="40"/>
      <c r="H885" s="58"/>
      <c r="I885" s="58"/>
      <c r="J885" s="58"/>
      <c r="K885" s="40"/>
      <c r="L885" s="58"/>
      <c r="M885" s="3"/>
      <c r="N885" s="3"/>
    </row>
    <row r="886" spans="2:14" x14ac:dyDescent="0.25">
      <c r="B886" s="1"/>
      <c r="C886" s="7"/>
      <c r="D886" s="114"/>
      <c r="E886" s="40"/>
      <c r="F886" s="40"/>
      <c r="G886" s="40"/>
      <c r="H886" s="58"/>
      <c r="I886" s="58"/>
      <c r="J886" s="58"/>
      <c r="K886" s="40"/>
      <c r="L886" s="58"/>
      <c r="M886" s="3"/>
      <c r="N886" s="3"/>
    </row>
    <row r="887" spans="2:14" x14ac:dyDescent="0.25">
      <c r="B887" s="1"/>
      <c r="C887" s="7"/>
      <c r="D887" s="114"/>
      <c r="E887" s="40"/>
      <c r="F887" s="40"/>
      <c r="G887" s="40"/>
      <c r="H887" s="58"/>
      <c r="I887" s="58"/>
      <c r="J887" s="58"/>
      <c r="K887" s="40"/>
      <c r="L887" s="58"/>
      <c r="M887" s="3"/>
      <c r="N887" s="3"/>
    </row>
    <row r="888" spans="2:14" x14ac:dyDescent="0.25">
      <c r="B888" s="1"/>
      <c r="C888" s="7"/>
      <c r="D888" s="114"/>
      <c r="E888" s="40"/>
      <c r="F888" s="40"/>
      <c r="G888" s="40"/>
      <c r="H888" s="58"/>
      <c r="I888" s="58"/>
      <c r="J888" s="58"/>
      <c r="K888" s="40"/>
      <c r="L888" s="58"/>
      <c r="M888" s="3"/>
      <c r="N888" s="3"/>
    </row>
    <row r="889" spans="2:14" x14ac:dyDescent="0.25">
      <c r="B889" s="1"/>
      <c r="C889" s="7"/>
      <c r="D889" s="114"/>
      <c r="E889" s="40"/>
      <c r="F889" s="40"/>
      <c r="G889" s="40"/>
      <c r="H889" s="58"/>
      <c r="I889" s="58"/>
      <c r="J889" s="58"/>
      <c r="K889" s="40"/>
      <c r="L889" s="58"/>
      <c r="M889" s="3"/>
      <c r="N889" s="3"/>
    </row>
    <row r="890" spans="2:14" x14ac:dyDescent="0.25">
      <c r="B890" s="1"/>
      <c r="C890" s="7"/>
      <c r="D890" s="114"/>
      <c r="E890" s="40"/>
      <c r="F890" s="40"/>
      <c r="G890" s="40"/>
      <c r="H890" s="58"/>
      <c r="I890" s="58"/>
      <c r="J890" s="58"/>
      <c r="K890" s="40"/>
      <c r="L890" s="58"/>
      <c r="M890" s="3"/>
      <c r="N890" s="3"/>
    </row>
    <row r="891" spans="2:14" x14ac:dyDescent="0.25">
      <c r="B891" s="1"/>
      <c r="C891" s="7"/>
      <c r="D891" s="114"/>
      <c r="E891" s="40"/>
      <c r="F891" s="40"/>
      <c r="G891" s="40"/>
      <c r="H891" s="58"/>
      <c r="I891" s="58"/>
      <c r="J891" s="58"/>
      <c r="K891" s="40"/>
      <c r="L891" s="58"/>
      <c r="M891" s="3"/>
      <c r="N891" s="3"/>
    </row>
    <row r="892" spans="2:14" x14ac:dyDescent="0.25">
      <c r="B892" s="1"/>
      <c r="C892" s="7"/>
      <c r="D892" s="114"/>
      <c r="E892" s="40"/>
      <c r="F892" s="40"/>
      <c r="G892" s="40"/>
      <c r="H892" s="58"/>
      <c r="I892" s="58"/>
      <c r="J892" s="58"/>
      <c r="K892" s="40"/>
      <c r="L892" s="58"/>
      <c r="M892" s="3"/>
      <c r="N892" s="3"/>
    </row>
    <row r="893" spans="2:14" x14ac:dyDescent="0.25">
      <c r="B893" s="1"/>
      <c r="C893" s="7"/>
      <c r="D893" s="114"/>
      <c r="E893" s="40"/>
      <c r="F893" s="40"/>
      <c r="G893" s="40"/>
      <c r="H893" s="58"/>
      <c r="I893" s="58"/>
      <c r="J893" s="58"/>
      <c r="K893" s="40"/>
      <c r="L893" s="58"/>
      <c r="M893" s="3"/>
      <c r="N893" s="3"/>
    </row>
    <row r="894" spans="2:14" x14ac:dyDescent="0.25">
      <c r="B894" s="1"/>
      <c r="C894" s="7"/>
      <c r="D894" s="114"/>
      <c r="E894" s="40"/>
      <c r="F894" s="40"/>
      <c r="G894" s="40"/>
      <c r="H894" s="58"/>
      <c r="I894" s="58"/>
      <c r="J894" s="58"/>
      <c r="K894" s="40"/>
      <c r="L894" s="58"/>
      <c r="M894" s="3"/>
      <c r="N894" s="3"/>
    </row>
    <row r="895" spans="2:14" x14ac:dyDescent="0.25">
      <c r="B895" s="1"/>
      <c r="C895" s="7"/>
      <c r="D895" s="114"/>
      <c r="E895" s="40"/>
      <c r="F895" s="40"/>
      <c r="G895" s="40"/>
      <c r="H895" s="58"/>
      <c r="I895" s="58"/>
      <c r="J895" s="58"/>
      <c r="K895" s="40"/>
      <c r="L895" s="58"/>
      <c r="M895" s="3"/>
      <c r="N895" s="3"/>
    </row>
    <row r="896" spans="2:14" x14ac:dyDescent="0.25">
      <c r="B896" s="1"/>
      <c r="C896" s="7"/>
      <c r="D896" s="114"/>
      <c r="E896" s="40"/>
      <c r="F896" s="40"/>
      <c r="G896" s="40"/>
      <c r="H896" s="58"/>
      <c r="I896" s="58"/>
      <c r="J896" s="58"/>
      <c r="K896" s="40"/>
      <c r="L896" s="58"/>
      <c r="M896" s="3"/>
      <c r="N896" s="3"/>
    </row>
    <row r="897" spans="2:14" x14ac:dyDescent="0.25">
      <c r="B897" s="1"/>
      <c r="C897" s="7"/>
      <c r="D897" s="114"/>
      <c r="E897" s="40"/>
      <c r="F897" s="40"/>
      <c r="G897" s="40"/>
      <c r="H897" s="58"/>
      <c r="I897" s="58"/>
      <c r="J897" s="58"/>
      <c r="K897" s="40"/>
      <c r="L897" s="58"/>
      <c r="M897" s="3"/>
      <c r="N897" s="3"/>
    </row>
    <row r="898" spans="2:14" x14ac:dyDescent="0.25">
      <c r="B898" s="1"/>
      <c r="C898" s="7"/>
      <c r="D898" s="114"/>
      <c r="E898" s="40"/>
      <c r="F898" s="40"/>
      <c r="G898" s="40"/>
      <c r="H898" s="58"/>
      <c r="I898" s="58"/>
      <c r="J898" s="58"/>
      <c r="K898" s="40"/>
      <c r="L898" s="58"/>
      <c r="M898" s="3"/>
      <c r="N898" s="3"/>
    </row>
    <row r="899" spans="2:14" x14ac:dyDescent="0.25">
      <c r="B899" s="1"/>
      <c r="C899" s="7"/>
      <c r="D899" s="114"/>
      <c r="E899" s="40"/>
      <c r="F899" s="40"/>
      <c r="G899" s="40"/>
      <c r="H899" s="58"/>
      <c r="I899" s="58"/>
      <c r="J899" s="58"/>
      <c r="K899" s="40"/>
      <c r="L899" s="58"/>
      <c r="M899" s="3"/>
      <c r="N899" s="3"/>
    </row>
    <row r="900" spans="2:14" x14ac:dyDescent="0.25">
      <c r="B900" s="1"/>
      <c r="C900" s="7"/>
      <c r="D900" s="114"/>
      <c r="E900" s="40"/>
      <c r="F900" s="40"/>
      <c r="G900" s="40"/>
      <c r="H900" s="58"/>
      <c r="I900" s="58"/>
      <c r="J900" s="58"/>
      <c r="K900" s="40"/>
      <c r="L900" s="58"/>
      <c r="M900" s="3"/>
      <c r="N900" s="3"/>
    </row>
    <row r="901" spans="2:14" x14ac:dyDescent="0.25">
      <c r="B901" s="1"/>
      <c r="C901" s="7"/>
      <c r="D901" s="114"/>
      <c r="E901" s="40"/>
      <c r="F901" s="40"/>
      <c r="G901" s="40"/>
      <c r="H901" s="58"/>
      <c r="I901" s="58"/>
      <c r="J901" s="58"/>
      <c r="K901" s="40"/>
      <c r="L901" s="58"/>
      <c r="M901" s="3"/>
      <c r="N901" s="3"/>
    </row>
    <row r="902" spans="2:14" x14ac:dyDescent="0.25">
      <c r="B902" s="1"/>
      <c r="C902" s="7"/>
      <c r="D902" s="114"/>
      <c r="E902" s="40"/>
      <c r="F902" s="40"/>
      <c r="G902" s="40"/>
      <c r="H902" s="58"/>
      <c r="I902" s="58"/>
      <c r="J902" s="58"/>
      <c r="K902" s="40"/>
      <c r="L902" s="58"/>
      <c r="M902" s="3"/>
      <c r="N902" s="3"/>
    </row>
    <row r="903" spans="2:14" x14ac:dyDescent="0.25">
      <c r="B903" s="1"/>
      <c r="C903" s="7"/>
      <c r="D903" s="114"/>
      <c r="E903" s="40"/>
      <c r="F903" s="40"/>
      <c r="G903" s="40"/>
      <c r="H903" s="58"/>
      <c r="I903" s="58"/>
      <c r="J903" s="58"/>
      <c r="K903" s="40"/>
      <c r="L903" s="58"/>
      <c r="M903" s="3"/>
      <c r="N903" s="3"/>
    </row>
    <row r="904" spans="2:14" x14ac:dyDescent="0.25">
      <c r="B904" s="1"/>
      <c r="C904" s="7"/>
      <c r="D904" s="114"/>
      <c r="E904" s="40"/>
      <c r="F904" s="40"/>
      <c r="G904" s="40"/>
      <c r="H904" s="58"/>
      <c r="I904" s="58"/>
      <c r="J904" s="58"/>
      <c r="K904" s="40"/>
      <c r="L904" s="58"/>
      <c r="M904" s="3"/>
      <c r="N904" s="3"/>
    </row>
    <row r="905" spans="2:14" x14ac:dyDescent="0.25">
      <c r="B905" s="1"/>
      <c r="C905" s="7"/>
      <c r="D905" s="114"/>
      <c r="E905" s="40"/>
      <c r="F905" s="40"/>
      <c r="G905" s="40"/>
      <c r="H905" s="58"/>
      <c r="I905" s="58"/>
      <c r="J905" s="58"/>
      <c r="K905" s="40"/>
      <c r="L905" s="58"/>
      <c r="M905" s="3"/>
      <c r="N905" s="3"/>
    </row>
    <row r="906" spans="2:14" x14ac:dyDescent="0.25">
      <c r="B906" s="1"/>
      <c r="C906" s="7"/>
      <c r="D906" s="114"/>
      <c r="E906" s="40"/>
      <c r="F906" s="40"/>
      <c r="G906" s="40"/>
      <c r="H906" s="58"/>
      <c r="I906" s="58"/>
      <c r="J906" s="58"/>
      <c r="K906" s="40"/>
      <c r="L906" s="58"/>
      <c r="M906" s="3"/>
      <c r="N906" s="3"/>
    </row>
    <row r="907" spans="2:14" x14ac:dyDescent="0.25">
      <c r="B907" s="1"/>
      <c r="C907" s="7"/>
      <c r="D907" s="114"/>
      <c r="E907" s="40"/>
      <c r="F907" s="40"/>
      <c r="G907" s="40"/>
      <c r="H907" s="58"/>
      <c r="I907" s="58"/>
      <c r="J907" s="58"/>
      <c r="K907" s="40"/>
      <c r="L907" s="58"/>
      <c r="M907" s="3"/>
      <c r="N907" s="3"/>
    </row>
    <row r="908" spans="2:14" x14ac:dyDescent="0.25">
      <c r="B908" s="1"/>
      <c r="C908" s="7"/>
      <c r="D908" s="114"/>
      <c r="E908" s="40"/>
      <c r="F908" s="40"/>
      <c r="G908" s="40"/>
      <c r="H908" s="58"/>
      <c r="I908" s="58"/>
      <c r="J908" s="58"/>
      <c r="K908" s="40"/>
      <c r="L908" s="58"/>
      <c r="M908" s="3"/>
      <c r="N908" s="3"/>
    </row>
    <row r="909" spans="2:14" x14ac:dyDescent="0.25">
      <c r="B909" s="1"/>
      <c r="C909" s="7"/>
      <c r="D909" s="114"/>
      <c r="E909" s="40"/>
      <c r="F909" s="40"/>
      <c r="G909" s="40"/>
      <c r="H909" s="58"/>
      <c r="I909" s="58"/>
      <c r="J909" s="58"/>
      <c r="K909" s="40"/>
      <c r="L909" s="58"/>
      <c r="M909" s="3"/>
      <c r="N909" s="3"/>
    </row>
    <row r="910" spans="2:14" x14ac:dyDescent="0.25">
      <c r="B910" s="1"/>
      <c r="C910" s="7"/>
      <c r="D910" s="114"/>
      <c r="E910" s="40"/>
      <c r="F910" s="40"/>
      <c r="G910" s="40"/>
      <c r="H910" s="58"/>
      <c r="I910" s="58"/>
      <c r="J910" s="58"/>
      <c r="K910" s="40"/>
      <c r="L910" s="58"/>
      <c r="M910" s="3"/>
      <c r="N910" s="3"/>
    </row>
    <row r="911" spans="2:14" x14ac:dyDescent="0.25">
      <c r="B911" s="1"/>
      <c r="C911" s="7"/>
      <c r="D911" s="114"/>
      <c r="E911" s="40"/>
      <c r="F911" s="40"/>
      <c r="G911" s="40"/>
      <c r="H911" s="58"/>
      <c r="I911" s="58"/>
      <c r="J911" s="58"/>
      <c r="K911" s="40"/>
      <c r="L911" s="58"/>
      <c r="M911" s="3"/>
      <c r="N911" s="3"/>
    </row>
    <row r="912" spans="2:14" x14ac:dyDescent="0.25">
      <c r="B912" s="1"/>
      <c r="C912" s="7"/>
      <c r="D912" s="114"/>
      <c r="E912" s="40"/>
      <c r="F912" s="40"/>
      <c r="G912" s="40"/>
      <c r="H912" s="58"/>
      <c r="I912" s="58"/>
      <c r="J912" s="58"/>
      <c r="K912" s="40"/>
      <c r="L912" s="58"/>
      <c r="M912" s="3"/>
      <c r="N912" s="3"/>
    </row>
    <row r="913" spans="2:14" x14ac:dyDescent="0.25">
      <c r="B913" s="1"/>
      <c r="C913" s="7"/>
      <c r="D913" s="114"/>
      <c r="E913" s="40"/>
      <c r="F913" s="40"/>
      <c r="G913" s="40"/>
      <c r="H913" s="58"/>
      <c r="I913" s="58"/>
      <c r="J913" s="58"/>
      <c r="K913" s="40"/>
      <c r="L913" s="58"/>
      <c r="M913" s="3"/>
      <c r="N913" s="3"/>
    </row>
    <row r="914" spans="2:14" x14ac:dyDescent="0.25">
      <c r="B914" s="1"/>
      <c r="C914" s="7"/>
      <c r="D914" s="114"/>
      <c r="E914" s="40"/>
      <c r="F914" s="40"/>
      <c r="G914" s="40"/>
      <c r="H914" s="58"/>
      <c r="I914" s="58"/>
      <c r="J914" s="58"/>
      <c r="K914" s="40"/>
      <c r="L914" s="58"/>
      <c r="M914" s="3"/>
      <c r="N914" s="3"/>
    </row>
    <row r="915" spans="2:14" x14ac:dyDescent="0.25">
      <c r="B915" s="1"/>
      <c r="C915" s="7"/>
      <c r="D915" s="114"/>
      <c r="E915" s="40"/>
      <c r="F915" s="40"/>
      <c r="G915" s="40"/>
      <c r="H915" s="58"/>
      <c r="I915" s="58"/>
      <c r="J915" s="58"/>
      <c r="K915" s="40"/>
      <c r="L915" s="58"/>
      <c r="M915" s="3"/>
      <c r="N915" s="3"/>
    </row>
    <row r="916" spans="2:14" x14ac:dyDescent="0.25">
      <c r="B916" s="1"/>
      <c r="C916" s="7"/>
      <c r="D916" s="114"/>
      <c r="E916" s="40"/>
      <c r="F916" s="40"/>
      <c r="G916" s="40"/>
      <c r="H916" s="58"/>
      <c r="I916" s="58"/>
      <c r="J916" s="58"/>
      <c r="K916" s="40"/>
      <c r="L916" s="58"/>
      <c r="M916" s="3"/>
      <c r="N916" s="3"/>
    </row>
    <row r="917" spans="2:14" x14ac:dyDescent="0.25">
      <c r="B917" s="1"/>
      <c r="C917" s="7"/>
      <c r="D917" s="114"/>
      <c r="E917" s="40"/>
      <c r="F917" s="40"/>
      <c r="G917" s="40"/>
      <c r="H917" s="58"/>
      <c r="I917" s="58"/>
      <c r="J917" s="58"/>
      <c r="K917" s="40"/>
      <c r="L917" s="58"/>
      <c r="M917" s="3"/>
      <c r="N917" s="3"/>
    </row>
    <row r="918" spans="2:14" x14ac:dyDescent="0.25">
      <c r="B918" s="1"/>
      <c r="C918" s="7"/>
      <c r="D918" s="114"/>
      <c r="E918" s="40"/>
      <c r="F918" s="40"/>
      <c r="G918" s="40"/>
      <c r="H918" s="58"/>
      <c r="I918" s="58"/>
      <c r="J918" s="58"/>
      <c r="K918" s="40"/>
      <c r="L918" s="58"/>
      <c r="M918" s="3"/>
      <c r="N918" s="3"/>
    </row>
    <row r="919" spans="2:14" x14ac:dyDescent="0.25">
      <c r="B919" s="1"/>
      <c r="C919" s="7"/>
      <c r="D919" s="114"/>
      <c r="E919" s="40"/>
      <c r="F919" s="40"/>
      <c r="G919" s="40"/>
      <c r="H919" s="58"/>
      <c r="I919" s="58"/>
      <c r="J919" s="58"/>
      <c r="K919" s="40"/>
      <c r="L919" s="58"/>
      <c r="M919" s="3"/>
      <c r="N919" s="3"/>
    </row>
    <row r="920" spans="2:14" x14ac:dyDescent="0.25">
      <c r="B920" s="1"/>
      <c r="C920" s="7"/>
      <c r="D920" s="114"/>
      <c r="E920" s="40"/>
      <c r="F920" s="40"/>
      <c r="G920" s="40"/>
      <c r="H920" s="58"/>
      <c r="I920" s="58"/>
      <c r="J920" s="58"/>
      <c r="K920" s="40"/>
      <c r="L920" s="58"/>
      <c r="M920" s="3"/>
      <c r="N920" s="3"/>
    </row>
    <row r="921" spans="2:14" x14ac:dyDescent="0.25">
      <c r="B921" s="1"/>
      <c r="C921" s="7"/>
      <c r="D921" s="114"/>
      <c r="E921" s="40"/>
      <c r="F921" s="40"/>
      <c r="G921" s="40"/>
      <c r="H921" s="58"/>
      <c r="I921" s="58"/>
      <c r="J921" s="58"/>
      <c r="K921" s="40"/>
      <c r="L921" s="58"/>
      <c r="M921" s="3"/>
      <c r="N921" s="3"/>
    </row>
    <row r="922" spans="2:14" x14ac:dyDescent="0.25">
      <c r="B922" s="1"/>
      <c r="C922" s="7"/>
      <c r="D922" s="114"/>
      <c r="E922" s="40"/>
      <c r="F922" s="40"/>
      <c r="G922" s="40"/>
      <c r="H922" s="58"/>
      <c r="I922" s="58"/>
      <c r="J922" s="58"/>
      <c r="K922" s="40"/>
      <c r="L922" s="58"/>
      <c r="M922" s="3"/>
      <c r="N922" s="3"/>
    </row>
    <row r="923" spans="2:14" x14ac:dyDescent="0.25">
      <c r="B923" s="1"/>
      <c r="C923" s="7"/>
      <c r="D923" s="114"/>
      <c r="E923" s="40"/>
      <c r="F923" s="40"/>
      <c r="G923" s="40"/>
      <c r="H923" s="58"/>
      <c r="I923" s="58"/>
      <c r="J923" s="58"/>
      <c r="K923" s="40"/>
      <c r="L923" s="58"/>
      <c r="M923" s="3"/>
      <c r="N923" s="3"/>
    </row>
    <row r="924" spans="2:14" x14ac:dyDescent="0.25">
      <c r="B924" s="1"/>
      <c r="C924" s="7"/>
      <c r="D924" s="114"/>
      <c r="E924" s="40"/>
      <c r="F924" s="40"/>
      <c r="G924" s="40"/>
      <c r="H924" s="58"/>
      <c r="I924" s="58"/>
      <c r="J924" s="58"/>
      <c r="K924" s="40"/>
      <c r="L924" s="58"/>
      <c r="M924" s="3"/>
      <c r="N924" s="3"/>
    </row>
    <row r="925" spans="2:14" x14ac:dyDescent="0.25">
      <c r="B925" s="1"/>
      <c r="C925" s="7"/>
      <c r="D925" s="114"/>
      <c r="E925" s="40"/>
      <c r="F925" s="40"/>
      <c r="G925" s="40"/>
      <c r="H925" s="58"/>
      <c r="I925" s="58"/>
      <c r="J925" s="58"/>
      <c r="K925" s="40"/>
      <c r="L925" s="58"/>
      <c r="M925" s="3"/>
      <c r="N925" s="3"/>
    </row>
    <row r="926" spans="2:14" x14ac:dyDescent="0.25">
      <c r="B926" s="1"/>
      <c r="C926" s="7"/>
      <c r="D926" s="114"/>
      <c r="E926" s="40"/>
      <c r="F926" s="40"/>
      <c r="G926" s="40"/>
      <c r="H926" s="58"/>
      <c r="I926" s="58"/>
      <c r="J926" s="58"/>
      <c r="K926" s="40"/>
      <c r="L926" s="58"/>
      <c r="M926" s="3"/>
      <c r="N926" s="3"/>
    </row>
    <row r="927" spans="2:14" x14ac:dyDescent="0.25">
      <c r="B927" s="1"/>
      <c r="C927" s="7"/>
      <c r="D927" s="114"/>
      <c r="E927" s="40"/>
      <c r="F927" s="40"/>
      <c r="G927" s="40"/>
      <c r="H927" s="58"/>
      <c r="I927" s="58"/>
      <c r="J927" s="58"/>
      <c r="K927" s="40"/>
      <c r="L927" s="58"/>
      <c r="M927" s="3"/>
      <c r="N927" s="3"/>
    </row>
    <row r="928" spans="2:14" x14ac:dyDescent="0.25">
      <c r="B928" s="1"/>
      <c r="C928" s="7"/>
      <c r="D928" s="114"/>
      <c r="E928" s="40"/>
      <c r="F928" s="40"/>
      <c r="G928" s="40"/>
      <c r="H928" s="58"/>
      <c r="I928" s="58"/>
      <c r="J928" s="58"/>
      <c r="K928" s="40"/>
      <c r="L928" s="58"/>
      <c r="M928" s="3"/>
      <c r="N928" s="3"/>
    </row>
    <row r="929" spans="2:14" x14ac:dyDescent="0.25">
      <c r="B929" s="1"/>
      <c r="C929" s="7"/>
      <c r="D929" s="114"/>
      <c r="E929" s="40"/>
      <c r="F929" s="40"/>
      <c r="G929" s="40"/>
      <c r="H929" s="58"/>
      <c r="I929" s="58"/>
      <c r="J929" s="58"/>
      <c r="K929" s="40"/>
      <c r="L929" s="58"/>
      <c r="M929" s="3"/>
      <c r="N929" s="3"/>
    </row>
    <row r="930" spans="2:14" x14ac:dyDescent="0.25">
      <c r="B930" s="1"/>
      <c r="C930" s="7"/>
      <c r="D930" s="114"/>
      <c r="E930" s="40"/>
      <c r="F930" s="40"/>
      <c r="G930" s="40"/>
      <c r="H930" s="58"/>
      <c r="I930" s="58"/>
      <c r="J930" s="58"/>
      <c r="K930" s="40"/>
      <c r="L930" s="58"/>
      <c r="M930" s="3"/>
      <c r="N930" s="3"/>
    </row>
    <row r="931" spans="2:14" x14ac:dyDescent="0.25">
      <c r="B931" s="1"/>
      <c r="C931" s="7"/>
      <c r="D931" s="114"/>
      <c r="E931" s="40"/>
      <c r="F931" s="40"/>
      <c r="G931" s="40"/>
      <c r="H931" s="58"/>
      <c r="I931" s="58"/>
      <c r="J931" s="58"/>
      <c r="K931" s="40"/>
      <c r="L931" s="58"/>
      <c r="M931" s="3"/>
      <c r="N931" s="3"/>
    </row>
    <row r="932" spans="2:14" x14ac:dyDescent="0.25">
      <c r="B932" s="1"/>
      <c r="C932" s="7"/>
      <c r="D932" s="114"/>
      <c r="E932" s="40"/>
      <c r="F932" s="40"/>
      <c r="G932" s="40"/>
      <c r="H932" s="58"/>
      <c r="I932" s="58"/>
      <c r="J932" s="58"/>
      <c r="K932" s="40"/>
      <c r="L932" s="58"/>
      <c r="M932" s="3"/>
      <c r="N932" s="3"/>
    </row>
    <row r="933" spans="2:14" x14ac:dyDescent="0.25">
      <c r="B933" s="1"/>
      <c r="C933" s="7"/>
      <c r="D933" s="114"/>
      <c r="E933" s="40"/>
      <c r="F933" s="40"/>
      <c r="G933" s="40"/>
      <c r="H933" s="58"/>
      <c r="I933" s="58"/>
      <c r="J933" s="58"/>
      <c r="K933" s="40"/>
      <c r="L933" s="58"/>
      <c r="M933" s="3"/>
      <c r="N933" s="3"/>
    </row>
    <row r="934" spans="2:14" x14ac:dyDescent="0.25">
      <c r="B934" s="1"/>
      <c r="C934" s="7"/>
      <c r="D934" s="114"/>
      <c r="E934" s="40"/>
      <c r="F934" s="40"/>
      <c r="G934" s="40"/>
      <c r="H934" s="58"/>
      <c r="I934" s="58"/>
      <c r="J934" s="58"/>
      <c r="K934" s="40"/>
      <c r="L934" s="58"/>
      <c r="M934" s="3"/>
      <c r="N934" s="3"/>
    </row>
    <row r="935" spans="2:14" x14ac:dyDescent="0.25">
      <c r="B935" s="1"/>
      <c r="C935" s="7"/>
      <c r="D935" s="114"/>
      <c r="E935" s="40"/>
      <c r="F935" s="40"/>
      <c r="G935" s="40"/>
      <c r="H935" s="58"/>
      <c r="I935" s="58"/>
      <c r="J935" s="58"/>
      <c r="K935" s="40"/>
      <c r="L935" s="58"/>
      <c r="M935" s="3"/>
      <c r="N935" s="3"/>
    </row>
    <row r="936" spans="2:14" x14ac:dyDescent="0.25">
      <c r="B936" s="1"/>
      <c r="C936" s="7"/>
      <c r="D936" s="114"/>
      <c r="E936" s="40"/>
      <c r="F936" s="40"/>
      <c r="G936" s="40"/>
      <c r="H936" s="58"/>
      <c r="I936" s="58"/>
      <c r="J936" s="58"/>
      <c r="K936" s="40"/>
      <c r="L936" s="58"/>
      <c r="M936" s="3"/>
      <c r="N936" s="3"/>
    </row>
    <row r="937" spans="2:14" x14ac:dyDescent="0.25">
      <c r="B937" s="1"/>
      <c r="C937" s="7"/>
      <c r="D937" s="114"/>
      <c r="E937" s="40"/>
      <c r="F937" s="40"/>
      <c r="G937" s="40"/>
      <c r="H937" s="58"/>
      <c r="I937" s="58"/>
      <c r="J937" s="58"/>
      <c r="K937" s="40"/>
      <c r="L937" s="58"/>
      <c r="M937" s="3"/>
      <c r="N937" s="3"/>
    </row>
    <row r="938" spans="2:14" x14ac:dyDescent="0.25">
      <c r="B938" s="1"/>
      <c r="C938" s="7"/>
      <c r="D938" s="114"/>
      <c r="E938" s="40"/>
      <c r="F938" s="40"/>
      <c r="G938" s="40"/>
      <c r="H938" s="58"/>
      <c r="I938" s="58"/>
      <c r="J938" s="58"/>
      <c r="K938" s="40"/>
      <c r="L938" s="58"/>
      <c r="M938" s="3"/>
      <c r="N938" s="3"/>
    </row>
    <row r="939" spans="2:14" x14ac:dyDescent="0.25">
      <c r="B939" s="1"/>
      <c r="C939" s="7"/>
      <c r="D939" s="114"/>
      <c r="E939" s="40"/>
      <c r="F939" s="40"/>
      <c r="G939" s="40"/>
      <c r="H939" s="58"/>
      <c r="I939" s="58"/>
      <c r="J939" s="58"/>
      <c r="K939" s="40"/>
      <c r="L939" s="58"/>
      <c r="M939" s="3"/>
      <c r="N939" s="3"/>
    </row>
    <row r="940" spans="2:14" x14ac:dyDescent="0.25">
      <c r="B940" s="1"/>
      <c r="C940" s="7"/>
      <c r="D940" s="114"/>
      <c r="E940" s="40"/>
      <c r="F940" s="40"/>
      <c r="G940" s="40"/>
      <c r="H940" s="58"/>
      <c r="I940" s="58"/>
      <c r="J940" s="58"/>
      <c r="K940" s="40"/>
      <c r="L940" s="58"/>
      <c r="M940" s="3"/>
      <c r="N940" s="3"/>
    </row>
    <row r="941" spans="2:14" x14ac:dyDescent="0.25">
      <c r="B941" s="1"/>
      <c r="C941" s="7"/>
      <c r="D941" s="114"/>
      <c r="E941" s="40"/>
      <c r="F941" s="40"/>
      <c r="G941" s="40"/>
      <c r="H941" s="58"/>
      <c r="I941" s="58"/>
      <c r="J941" s="58"/>
      <c r="K941" s="40"/>
      <c r="L941" s="58"/>
      <c r="M941" s="3"/>
      <c r="N941" s="3"/>
    </row>
    <row r="942" spans="2:14" x14ac:dyDescent="0.25">
      <c r="B942" s="1"/>
      <c r="C942" s="7"/>
      <c r="D942" s="114"/>
      <c r="E942" s="40"/>
      <c r="F942" s="40"/>
      <c r="G942" s="40"/>
      <c r="H942" s="58"/>
      <c r="I942" s="58"/>
      <c r="J942" s="58"/>
      <c r="K942" s="40"/>
      <c r="L942" s="58"/>
      <c r="M942" s="3"/>
      <c r="N942" s="3"/>
    </row>
    <row r="943" spans="2:14" x14ac:dyDescent="0.25">
      <c r="B943" s="1"/>
      <c r="C943" s="7"/>
      <c r="D943" s="114"/>
      <c r="E943" s="40"/>
      <c r="F943" s="40"/>
      <c r="G943" s="40"/>
      <c r="H943" s="58"/>
      <c r="I943" s="58"/>
      <c r="J943" s="58"/>
      <c r="K943" s="40"/>
      <c r="L943" s="58"/>
      <c r="M943" s="3"/>
      <c r="N943" s="3"/>
    </row>
    <row r="944" spans="2:14" x14ac:dyDescent="0.25">
      <c r="B944" s="1"/>
      <c r="C944" s="7"/>
      <c r="D944" s="114"/>
      <c r="E944" s="40"/>
      <c r="F944" s="40"/>
      <c r="G944" s="40"/>
      <c r="H944" s="58"/>
      <c r="I944" s="58"/>
      <c r="J944" s="58"/>
      <c r="K944" s="40"/>
      <c r="L944" s="58"/>
      <c r="M944" s="3"/>
      <c r="N944" s="3"/>
    </row>
    <row r="945" spans="2:14" x14ac:dyDescent="0.25">
      <c r="B945" s="1"/>
      <c r="C945" s="7"/>
      <c r="D945" s="114"/>
      <c r="E945" s="40"/>
      <c r="F945" s="40"/>
      <c r="G945" s="40"/>
      <c r="H945" s="58"/>
      <c r="I945" s="58"/>
      <c r="J945" s="58"/>
      <c r="K945" s="40"/>
      <c r="L945" s="58"/>
      <c r="M945" s="3"/>
      <c r="N945" s="3"/>
    </row>
    <row r="946" spans="2:14" x14ac:dyDescent="0.25">
      <c r="B946" s="1"/>
      <c r="C946" s="7"/>
      <c r="D946" s="114"/>
      <c r="E946" s="40"/>
      <c r="F946" s="40"/>
      <c r="G946" s="40"/>
      <c r="H946" s="58"/>
      <c r="I946" s="58"/>
      <c r="J946" s="58"/>
      <c r="K946" s="40"/>
      <c r="L946" s="58"/>
      <c r="M946" s="3"/>
      <c r="N946" s="3"/>
    </row>
    <row r="947" spans="2:14" x14ac:dyDescent="0.25">
      <c r="B947" s="1"/>
      <c r="C947" s="7"/>
      <c r="D947" s="114"/>
      <c r="E947" s="40"/>
      <c r="F947" s="40"/>
      <c r="G947" s="40"/>
      <c r="H947" s="58"/>
      <c r="I947" s="58"/>
      <c r="J947" s="58"/>
      <c r="K947" s="40"/>
      <c r="L947" s="58"/>
      <c r="M947" s="3"/>
      <c r="N947" s="3"/>
    </row>
    <row r="948" spans="2:14" x14ac:dyDescent="0.25">
      <c r="B948" s="1"/>
      <c r="C948" s="7"/>
      <c r="D948" s="114"/>
      <c r="E948" s="40"/>
      <c r="F948" s="40"/>
      <c r="G948" s="40"/>
      <c r="H948" s="58"/>
      <c r="I948" s="58"/>
      <c r="J948" s="58"/>
      <c r="K948" s="40"/>
      <c r="L948" s="58"/>
      <c r="M948" s="3"/>
      <c r="N948" s="3"/>
    </row>
    <row r="949" spans="2:14" x14ac:dyDescent="0.25">
      <c r="B949" s="1"/>
      <c r="C949" s="7"/>
      <c r="D949" s="114"/>
      <c r="E949" s="40"/>
      <c r="F949" s="40"/>
      <c r="G949" s="40"/>
      <c r="H949" s="58"/>
      <c r="I949" s="58"/>
      <c r="J949" s="58"/>
      <c r="K949" s="40"/>
      <c r="L949" s="58"/>
      <c r="M949" s="3"/>
      <c r="N949" s="3"/>
    </row>
    <row r="950" spans="2:14" x14ac:dyDescent="0.25">
      <c r="B950" s="1"/>
      <c r="C950" s="7"/>
      <c r="D950" s="114"/>
      <c r="E950" s="40"/>
      <c r="F950" s="40"/>
      <c r="G950" s="40"/>
      <c r="H950" s="58"/>
      <c r="I950" s="58"/>
      <c r="J950" s="58"/>
      <c r="K950" s="40"/>
      <c r="L950" s="58"/>
      <c r="M950" s="3"/>
      <c r="N950" s="3"/>
    </row>
    <row r="951" spans="2:14" x14ac:dyDescent="0.25">
      <c r="B951" s="1"/>
      <c r="C951" s="7"/>
      <c r="D951" s="114"/>
      <c r="E951" s="40"/>
      <c r="F951" s="40"/>
      <c r="G951" s="40"/>
      <c r="H951" s="58"/>
      <c r="I951" s="58"/>
      <c r="J951" s="58"/>
      <c r="K951" s="40"/>
      <c r="L951" s="58"/>
      <c r="M951" s="3"/>
      <c r="N951" s="3"/>
    </row>
    <row r="952" spans="2:14" x14ac:dyDescent="0.25">
      <c r="B952" s="1"/>
      <c r="C952" s="7"/>
      <c r="D952" s="114"/>
      <c r="E952" s="40"/>
      <c r="F952" s="40"/>
      <c r="G952" s="40"/>
      <c r="H952" s="58"/>
      <c r="I952" s="58"/>
      <c r="J952" s="58"/>
      <c r="K952" s="40"/>
      <c r="L952" s="58"/>
      <c r="M952" s="3"/>
      <c r="N952" s="3"/>
    </row>
    <row r="953" spans="2:14" x14ac:dyDescent="0.25">
      <c r="B953" s="1"/>
      <c r="C953" s="7"/>
      <c r="D953" s="114"/>
      <c r="E953" s="40"/>
      <c r="F953" s="40"/>
      <c r="G953" s="40"/>
      <c r="H953" s="58"/>
      <c r="I953" s="58"/>
      <c r="J953" s="58"/>
      <c r="K953" s="40"/>
      <c r="L953" s="58"/>
      <c r="M953" s="3"/>
      <c r="N953" s="3"/>
    </row>
    <row r="954" spans="2:14" x14ac:dyDescent="0.25">
      <c r="B954" s="1"/>
      <c r="C954" s="7"/>
      <c r="D954" s="114"/>
      <c r="E954" s="40"/>
      <c r="F954" s="40"/>
      <c r="G954" s="40"/>
      <c r="H954" s="58"/>
      <c r="I954" s="58"/>
      <c r="J954" s="58"/>
      <c r="K954" s="40"/>
      <c r="L954" s="58"/>
      <c r="M954" s="3"/>
      <c r="N954" s="3"/>
    </row>
    <row r="955" spans="2:14" x14ac:dyDescent="0.25">
      <c r="B955" s="1"/>
      <c r="C955" s="7"/>
      <c r="D955" s="114"/>
      <c r="E955" s="40"/>
      <c r="F955" s="40"/>
      <c r="G955" s="40"/>
      <c r="H955" s="58"/>
      <c r="I955" s="58"/>
      <c r="J955" s="58"/>
      <c r="K955" s="40"/>
      <c r="L955" s="58"/>
      <c r="M955" s="3"/>
      <c r="N955" s="3"/>
    </row>
    <row r="956" spans="2:14" x14ac:dyDescent="0.25">
      <c r="B956" s="1"/>
      <c r="C956" s="7"/>
      <c r="D956" s="114"/>
      <c r="E956" s="40"/>
      <c r="F956" s="40"/>
      <c r="G956" s="40"/>
      <c r="H956" s="58"/>
      <c r="I956" s="58"/>
      <c r="J956" s="58"/>
      <c r="K956" s="40"/>
      <c r="L956" s="58"/>
      <c r="M956" s="3"/>
      <c r="N956" s="3"/>
    </row>
    <row r="957" spans="2:14" x14ac:dyDescent="0.25">
      <c r="B957" s="1"/>
      <c r="C957" s="7"/>
      <c r="D957" s="114"/>
      <c r="E957" s="40"/>
      <c r="F957" s="40"/>
      <c r="G957" s="40"/>
      <c r="H957" s="58"/>
      <c r="I957" s="58"/>
      <c r="J957" s="58"/>
      <c r="K957" s="40"/>
      <c r="L957" s="58"/>
      <c r="M957" s="3"/>
      <c r="N957" s="3"/>
    </row>
    <row r="958" spans="2:14" x14ac:dyDescent="0.25">
      <c r="B958" s="1"/>
      <c r="C958" s="7"/>
      <c r="D958" s="114"/>
      <c r="E958" s="40"/>
      <c r="F958" s="40"/>
      <c r="G958" s="40"/>
      <c r="H958" s="58"/>
      <c r="I958" s="58"/>
      <c r="J958" s="58"/>
      <c r="K958" s="40"/>
      <c r="L958" s="58"/>
      <c r="M958" s="3"/>
      <c r="N958" s="3"/>
    </row>
    <row r="959" spans="2:14" x14ac:dyDescent="0.25">
      <c r="B959" s="1"/>
      <c r="C959" s="7"/>
      <c r="D959" s="114"/>
      <c r="E959" s="40"/>
      <c r="F959" s="40"/>
      <c r="G959" s="40"/>
      <c r="H959" s="58"/>
      <c r="I959" s="58"/>
      <c r="J959" s="58"/>
      <c r="K959" s="40"/>
      <c r="L959" s="58"/>
      <c r="M959" s="3"/>
      <c r="N959" s="3"/>
    </row>
    <row r="960" spans="2:14" x14ac:dyDescent="0.25">
      <c r="B960" s="1"/>
      <c r="C960" s="7"/>
      <c r="D960" s="114"/>
      <c r="E960" s="40"/>
      <c r="F960" s="40"/>
      <c r="G960" s="40"/>
      <c r="H960" s="58"/>
      <c r="I960" s="58"/>
      <c r="J960" s="58"/>
      <c r="K960" s="40"/>
      <c r="L960" s="58"/>
      <c r="M960" s="3"/>
      <c r="N960" s="3"/>
    </row>
    <row r="961" spans="2:14" x14ac:dyDescent="0.25">
      <c r="B961" s="1"/>
      <c r="C961" s="7"/>
      <c r="D961" s="114"/>
      <c r="E961" s="40"/>
      <c r="F961" s="40"/>
      <c r="G961" s="40"/>
      <c r="H961" s="58"/>
      <c r="I961" s="58"/>
      <c r="J961" s="58"/>
      <c r="K961" s="40"/>
      <c r="L961" s="58"/>
      <c r="M961" s="3"/>
      <c r="N961" s="3"/>
    </row>
    <row r="962" spans="2:14" x14ac:dyDescent="0.25">
      <c r="B962" s="1"/>
      <c r="C962" s="7"/>
      <c r="D962" s="114"/>
      <c r="E962" s="40"/>
      <c r="F962" s="40"/>
      <c r="G962" s="40"/>
      <c r="H962" s="58"/>
      <c r="I962" s="58"/>
      <c r="J962" s="58"/>
      <c r="K962" s="40"/>
      <c r="L962" s="58"/>
      <c r="M962" s="3"/>
      <c r="N962" s="3"/>
    </row>
    <row r="963" spans="2:14" x14ac:dyDescent="0.25">
      <c r="B963" s="1"/>
      <c r="C963" s="7"/>
      <c r="D963" s="114"/>
      <c r="E963" s="40"/>
      <c r="F963" s="40"/>
      <c r="G963" s="40"/>
      <c r="H963" s="58"/>
      <c r="I963" s="58"/>
      <c r="J963" s="58"/>
      <c r="K963" s="40"/>
      <c r="L963" s="58"/>
      <c r="M963" s="3"/>
      <c r="N963" s="3"/>
    </row>
    <row r="964" spans="2:14" x14ac:dyDescent="0.25">
      <c r="B964" s="1"/>
      <c r="C964" s="7"/>
      <c r="D964" s="114"/>
      <c r="E964" s="40"/>
      <c r="F964" s="40"/>
      <c r="G964" s="40"/>
      <c r="H964" s="58"/>
      <c r="I964" s="58"/>
      <c r="J964" s="58"/>
      <c r="K964" s="40"/>
      <c r="L964" s="58"/>
      <c r="M964" s="3"/>
      <c r="N964" s="3"/>
    </row>
    <row r="965" spans="2:14" x14ac:dyDescent="0.25">
      <c r="B965" s="1"/>
      <c r="C965" s="7"/>
      <c r="D965" s="114"/>
      <c r="E965" s="40"/>
      <c r="F965" s="40"/>
      <c r="G965" s="40"/>
      <c r="H965" s="58"/>
      <c r="I965" s="58"/>
      <c r="J965" s="58"/>
      <c r="K965" s="40"/>
      <c r="L965" s="58"/>
      <c r="M965" s="3"/>
      <c r="N965" s="3"/>
    </row>
    <row r="966" spans="2:14" x14ac:dyDescent="0.25">
      <c r="B966" s="1"/>
      <c r="C966" s="7"/>
      <c r="D966" s="114"/>
      <c r="E966" s="40"/>
      <c r="F966" s="40"/>
      <c r="G966" s="40"/>
      <c r="H966" s="58"/>
      <c r="I966" s="58"/>
      <c r="J966" s="58"/>
      <c r="K966" s="40"/>
      <c r="L966" s="58"/>
      <c r="M966" s="3"/>
      <c r="N966" s="3"/>
    </row>
    <row r="967" spans="2:14" x14ac:dyDescent="0.25">
      <c r="B967" s="1"/>
      <c r="C967" s="7"/>
      <c r="D967" s="114"/>
      <c r="E967" s="40"/>
      <c r="F967" s="40"/>
      <c r="G967" s="40"/>
      <c r="H967" s="58"/>
      <c r="I967" s="58"/>
      <c r="J967" s="58"/>
      <c r="K967" s="40"/>
      <c r="L967" s="58"/>
      <c r="M967" s="3"/>
      <c r="N967" s="3"/>
    </row>
    <row r="968" spans="2:14" x14ac:dyDescent="0.25">
      <c r="B968" s="1"/>
      <c r="C968" s="7"/>
      <c r="D968" s="114"/>
      <c r="E968" s="40"/>
      <c r="F968" s="40"/>
      <c r="G968" s="40"/>
      <c r="H968" s="58"/>
      <c r="I968" s="58"/>
      <c r="J968" s="58"/>
      <c r="K968" s="40"/>
      <c r="L968" s="58"/>
      <c r="M968" s="3"/>
      <c r="N968" s="3"/>
    </row>
    <row r="969" spans="2:14" x14ac:dyDescent="0.25">
      <c r="B969" s="1"/>
      <c r="C969" s="7"/>
      <c r="D969" s="114"/>
      <c r="E969" s="40"/>
      <c r="F969" s="40"/>
      <c r="G969" s="40"/>
      <c r="H969" s="58"/>
      <c r="I969" s="58"/>
      <c r="J969" s="58"/>
      <c r="K969" s="40"/>
      <c r="L969" s="58"/>
      <c r="M969" s="3"/>
      <c r="N969" s="3"/>
    </row>
    <row r="970" spans="2:14" x14ac:dyDescent="0.25">
      <c r="B970" s="1"/>
      <c r="C970" s="7"/>
      <c r="D970" s="114"/>
      <c r="E970" s="40"/>
      <c r="F970" s="40"/>
      <c r="G970" s="40"/>
      <c r="H970" s="58"/>
      <c r="I970" s="58"/>
      <c r="J970" s="58"/>
      <c r="K970" s="40"/>
      <c r="L970" s="58"/>
      <c r="M970" s="3"/>
      <c r="N970" s="3"/>
    </row>
    <row r="971" spans="2:14" x14ac:dyDescent="0.25">
      <c r="B971" s="1"/>
      <c r="C971" s="7"/>
      <c r="D971" s="114"/>
      <c r="E971" s="40"/>
      <c r="F971" s="40"/>
      <c r="G971" s="40"/>
      <c r="H971" s="58"/>
      <c r="I971" s="58"/>
      <c r="J971" s="58"/>
      <c r="K971" s="40"/>
      <c r="L971" s="58"/>
      <c r="M971" s="3"/>
      <c r="N971" s="3"/>
    </row>
    <row r="972" spans="2:14" x14ac:dyDescent="0.25">
      <c r="B972" s="1"/>
      <c r="C972" s="7"/>
      <c r="D972" s="114"/>
      <c r="E972" s="40"/>
      <c r="F972" s="40"/>
      <c r="G972" s="40"/>
      <c r="H972" s="58"/>
      <c r="I972" s="58"/>
      <c r="J972" s="58"/>
      <c r="K972" s="40"/>
      <c r="L972" s="58"/>
      <c r="M972" s="3"/>
      <c r="N972" s="3"/>
    </row>
    <row r="973" spans="2:14" x14ac:dyDescent="0.25">
      <c r="B973" s="1"/>
      <c r="C973" s="7"/>
      <c r="D973" s="114"/>
      <c r="E973" s="40"/>
      <c r="F973" s="40"/>
      <c r="G973" s="40"/>
      <c r="H973" s="58"/>
      <c r="I973" s="58"/>
      <c r="J973" s="58"/>
      <c r="K973" s="40"/>
      <c r="L973" s="58"/>
      <c r="M973" s="3"/>
      <c r="N973" s="3"/>
    </row>
    <row r="974" spans="2:14" x14ac:dyDescent="0.25">
      <c r="B974" s="1"/>
      <c r="C974" s="7"/>
      <c r="D974" s="114"/>
      <c r="E974" s="40"/>
      <c r="F974" s="40"/>
      <c r="G974" s="40"/>
      <c r="H974" s="58"/>
      <c r="I974" s="58"/>
      <c r="J974" s="58"/>
      <c r="K974" s="40"/>
      <c r="L974" s="58"/>
      <c r="M974" s="3"/>
      <c r="N974" s="3"/>
    </row>
    <row r="975" spans="2:14" x14ac:dyDescent="0.25">
      <c r="B975" s="1"/>
      <c r="C975" s="7"/>
      <c r="D975" s="114"/>
      <c r="E975" s="40"/>
      <c r="F975" s="40"/>
      <c r="G975" s="40"/>
      <c r="H975" s="58"/>
      <c r="I975" s="58"/>
      <c r="J975" s="58"/>
      <c r="K975" s="40"/>
      <c r="L975" s="58"/>
      <c r="M975" s="3"/>
      <c r="N975" s="3"/>
    </row>
    <row r="976" spans="2:14" x14ac:dyDescent="0.25">
      <c r="B976" s="1"/>
      <c r="C976" s="7"/>
      <c r="D976" s="114"/>
      <c r="E976" s="40"/>
      <c r="F976" s="40"/>
      <c r="G976" s="40"/>
      <c r="H976" s="58"/>
      <c r="I976" s="58"/>
      <c r="J976" s="58"/>
      <c r="K976" s="40"/>
      <c r="L976" s="58"/>
      <c r="M976" s="3"/>
      <c r="N976" s="3"/>
    </row>
    <row r="977" spans="2:14" x14ac:dyDescent="0.25">
      <c r="B977" s="1"/>
      <c r="C977" s="7"/>
      <c r="D977" s="114"/>
      <c r="E977" s="40"/>
      <c r="F977" s="40"/>
      <c r="G977" s="40"/>
      <c r="H977" s="58"/>
      <c r="I977" s="58"/>
      <c r="J977" s="58"/>
      <c r="K977" s="40"/>
      <c r="L977" s="58"/>
      <c r="M977" s="3"/>
      <c r="N977" s="3"/>
    </row>
    <row r="978" spans="2:14" x14ac:dyDescent="0.25">
      <c r="B978" s="1"/>
      <c r="C978" s="7"/>
      <c r="D978" s="114"/>
      <c r="E978" s="40"/>
      <c r="F978" s="40"/>
      <c r="G978" s="40"/>
      <c r="H978" s="58"/>
      <c r="I978" s="58"/>
      <c r="J978" s="58"/>
      <c r="K978" s="40"/>
      <c r="L978" s="58"/>
      <c r="M978" s="3"/>
      <c r="N978" s="3"/>
    </row>
    <row r="979" spans="2:14" x14ac:dyDescent="0.25">
      <c r="B979" s="1"/>
      <c r="C979" s="7"/>
      <c r="D979" s="114"/>
      <c r="E979" s="40"/>
      <c r="F979" s="40"/>
      <c r="G979" s="40"/>
      <c r="H979" s="58"/>
      <c r="I979" s="58"/>
      <c r="J979" s="58"/>
      <c r="K979" s="40"/>
      <c r="L979" s="58"/>
      <c r="M979" s="3"/>
      <c r="N979" s="3"/>
    </row>
    <row r="980" spans="2:14" x14ac:dyDescent="0.25">
      <c r="B980" s="1"/>
      <c r="C980" s="7"/>
      <c r="D980" s="114"/>
      <c r="E980" s="40"/>
      <c r="F980" s="40"/>
      <c r="G980" s="40"/>
      <c r="H980" s="58"/>
      <c r="I980" s="58"/>
      <c r="J980" s="58"/>
      <c r="K980" s="40"/>
      <c r="L980" s="58"/>
      <c r="M980" s="3"/>
      <c r="N980" s="3"/>
    </row>
    <row r="981" spans="2:14" x14ac:dyDescent="0.25">
      <c r="B981" s="1"/>
      <c r="C981" s="7"/>
      <c r="D981" s="114"/>
      <c r="E981" s="40"/>
      <c r="F981" s="40"/>
      <c r="G981" s="40"/>
      <c r="H981" s="58"/>
      <c r="I981" s="58"/>
      <c r="J981" s="58"/>
      <c r="K981" s="40"/>
      <c r="L981" s="58"/>
      <c r="M981" s="3"/>
      <c r="N981" s="3"/>
    </row>
    <row r="982" spans="2:14" x14ac:dyDescent="0.25">
      <c r="B982" s="1"/>
      <c r="C982" s="7"/>
      <c r="D982" s="114"/>
      <c r="E982" s="40"/>
      <c r="F982" s="40"/>
      <c r="G982" s="40"/>
      <c r="H982" s="58"/>
      <c r="I982" s="58"/>
      <c r="J982" s="58"/>
      <c r="K982" s="40"/>
      <c r="L982" s="58"/>
      <c r="M982" s="3"/>
      <c r="N982" s="3"/>
    </row>
    <row r="983" spans="2:14" x14ac:dyDescent="0.25">
      <c r="B983" s="1"/>
      <c r="C983" s="7"/>
      <c r="D983" s="114"/>
      <c r="E983" s="40"/>
      <c r="F983" s="40"/>
      <c r="G983" s="40"/>
      <c r="H983" s="58"/>
      <c r="I983" s="58"/>
      <c r="J983" s="58"/>
      <c r="K983" s="40"/>
      <c r="L983" s="58"/>
      <c r="M983" s="3"/>
      <c r="N983" s="3"/>
    </row>
    <row r="984" spans="2:14" x14ac:dyDescent="0.25">
      <c r="B984" s="1"/>
      <c r="C984" s="7"/>
      <c r="D984" s="114"/>
      <c r="E984" s="40"/>
      <c r="F984" s="40"/>
      <c r="G984" s="40"/>
      <c r="H984" s="58"/>
      <c r="I984" s="58"/>
      <c r="J984" s="58"/>
      <c r="K984" s="40"/>
      <c r="L984" s="58"/>
      <c r="M984" s="3"/>
      <c r="N984" s="3"/>
    </row>
    <row r="985" spans="2:14" x14ac:dyDescent="0.25">
      <c r="B985" s="1"/>
      <c r="C985" s="7"/>
      <c r="D985" s="114"/>
      <c r="E985" s="40"/>
      <c r="F985" s="40"/>
      <c r="G985" s="40"/>
      <c r="H985" s="58"/>
      <c r="I985" s="58"/>
      <c r="J985" s="58"/>
      <c r="K985" s="40"/>
      <c r="L985" s="58"/>
      <c r="M985" s="3"/>
      <c r="N985" s="3"/>
    </row>
    <row r="986" spans="2:14" x14ac:dyDescent="0.25">
      <c r="B986" s="1"/>
      <c r="C986" s="7"/>
      <c r="D986" s="114"/>
      <c r="E986" s="40"/>
      <c r="F986" s="40"/>
      <c r="G986" s="40"/>
      <c r="H986" s="58"/>
      <c r="I986" s="58"/>
      <c r="J986" s="58"/>
      <c r="K986" s="40"/>
      <c r="L986" s="58"/>
      <c r="M986" s="3"/>
      <c r="N986" s="3"/>
    </row>
    <row r="987" spans="2:14" x14ac:dyDescent="0.25">
      <c r="B987" s="1"/>
      <c r="C987" s="7"/>
      <c r="D987" s="114"/>
      <c r="E987" s="40"/>
      <c r="F987" s="40"/>
      <c r="G987" s="40"/>
      <c r="H987" s="58"/>
      <c r="I987" s="58"/>
      <c r="J987" s="58"/>
      <c r="K987" s="40"/>
      <c r="L987" s="58"/>
      <c r="M987" s="3"/>
      <c r="N987" s="3"/>
    </row>
    <row r="988" spans="2:14" x14ac:dyDescent="0.25">
      <c r="B988" s="1"/>
      <c r="C988" s="7"/>
      <c r="D988" s="114"/>
      <c r="E988" s="40"/>
      <c r="F988" s="40"/>
      <c r="G988" s="40"/>
      <c r="H988" s="58"/>
      <c r="I988" s="58"/>
      <c r="J988" s="58"/>
      <c r="K988" s="40"/>
      <c r="L988" s="58"/>
      <c r="M988" s="3"/>
      <c r="N988" s="3"/>
    </row>
    <row r="989" spans="2:14" x14ac:dyDescent="0.25">
      <c r="B989" s="1"/>
      <c r="C989" s="7"/>
      <c r="D989" s="114"/>
      <c r="E989" s="40"/>
      <c r="F989" s="40"/>
      <c r="G989" s="40"/>
      <c r="H989" s="58"/>
      <c r="I989" s="58"/>
      <c r="J989" s="58"/>
      <c r="K989" s="40"/>
      <c r="L989" s="58"/>
      <c r="M989" s="3"/>
      <c r="N989" s="3"/>
    </row>
    <row r="990" spans="2:14" x14ac:dyDescent="0.25">
      <c r="B990" s="1"/>
      <c r="C990" s="7"/>
      <c r="D990" s="114"/>
      <c r="E990" s="40"/>
      <c r="F990" s="40"/>
      <c r="G990" s="40"/>
      <c r="H990" s="58"/>
      <c r="I990" s="58"/>
      <c r="J990" s="58"/>
      <c r="K990" s="40"/>
      <c r="L990" s="58"/>
      <c r="M990" s="3"/>
      <c r="N990" s="3"/>
    </row>
    <row r="991" spans="2:14" x14ac:dyDescent="0.25">
      <c r="B991" s="1"/>
      <c r="C991" s="7"/>
      <c r="D991" s="114"/>
      <c r="E991" s="40"/>
      <c r="F991" s="40"/>
      <c r="G991" s="40"/>
      <c r="H991" s="58"/>
      <c r="I991" s="58"/>
      <c r="J991" s="58"/>
      <c r="K991" s="40"/>
      <c r="L991" s="58"/>
      <c r="M991" s="3"/>
      <c r="N991" s="3"/>
    </row>
    <row r="992" spans="2:14" x14ac:dyDescent="0.25">
      <c r="B992" s="1"/>
      <c r="C992" s="7"/>
      <c r="D992" s="114"/>
      <c r="E992" s="40"/>
      <c r="F992" s="40"/>
      <c r="G992" s="40"/>
      <c r="H992" s="58"/>
      <c r="I992" s="58"/>
      <c r="J992" s="58"/>
      <c r="K992" s="40"/>
      <c r="L992" s="58"/>
      <c r="M992" s="3"/>
      <c r="N992" s="3"/>
    </row>
    <row r="993" spans="2:14" x14ac:dyDescent="0.25">
      <c r="B993" s="1"/>
      <c r="C993" s="7"/>
      <c r="D993" s="114"/>
      <c r="E993" s="40"/>
      <c r="F993" s="40"/>
      <c r="G993" s="40"/>
      <c r="H993" s="58"/>
      <c r="I993" s="58"/>
      <c r="J993" s="58"/>
      <c r="K993" s="40"/>
      <c r="L993" s="58"/>
      <c r="M993" s="3"/>
      <c r="N993" s="3"/>
    </row>
    <row r="994" spans="2:14" x14ac:dyDescent="0.25">
      <c r="B994" s="1"/>
      <c r="C994" s="7"/>
      <c r="D994" s="114"/>
      <c r="E994" s="40"/>
      <c r="F994" s="40"/>
      <c r="G994" s="40"/>
      <c r="H994" s="58"/>
      <c r="I994" s="58"/>
      <c r="J994" s="58"/>
      <c r="K994" s="40"/>
      <c r="L994" s="58"/>
      <c r="M994" s="3"/>
      <c r="N994" s="3"/>
    </row>
    <row r="995" spans="2:14" x14ac:dyDescent="0.25">
      <c r="B995" s="1"/>
      <c r="C995" s="7"/>
      <c r="D995" s="114"/>
      <c r="E995" s="40"/>
      <c r="F995" s="40"/>
      <c r="G995" s="40"/>
      <c r="H995" s="58"/>
      <c r="I995" s="58"/>
      <c r="J995" s="58"/>
      <c r="K995" s="40"/>
      <c r="L995" s="58"/>
      <c r="M995" s="3"/>
      <c r="N995" s="3"/>
    </row>
    <row r="996" spans="2:14" x14ac:dyDescent="0.25">
      <c r="B996" s="1"/>
      <c r="C996" s="7"/>
      <c r="D996" s="114"/>
      <c r="E996" s="40"/>
      <c r="F996" s="40"/>
      <c r="G996" s="40"/>
      <c r="H996" s="58"/>
      <c r="I996" s="58"/>
      <c r="J996" s="58"/>
      <c r="K996" s="40"/>
      <c r="L996" s="58"/>
      <c r="M996" s="3"/>
      <c r="N996" s="3"/>
    </row>
    <row r="997" spans="2:14" x14ac:dyDescent="0.25">
      <c r="B997" s="1"/>
      <c r="C997" s="7"/>
      <c r="D997" s="114"/>
      <c r="E997" s="40"/>
      <c r="F997" s="40"/>
      <c r="G997" s="40"/>
      <c r="H997" s="58"/>
      <c r="I997" s="58"/>
      <c r="J997" s="58"/>
      <c r="K997" s="40"/>
      <c r="L997" s="58"/>
      <c r="M997" s="3"/>
      <c r="N997" s="3"/>
    </row>
    <row r="998" spans="2:14" x14ac:dyDescent="0.25">
      <c r="B998" s="1"/>
      <c r="C998" s="7"/>
      <c r="D998" s="114"/>
      <c r="E998" s="40"/>
      <c r="F998" s="40"/>
      <c r="G998" s="40"/>
      <c r="H998" s="58"/>
      <c r="I998" s="58"/>
      <c r="J998" s="58"/>
      <c r="K998" s="40"/>
      <c r="L998" s="58"/>
      <c r="M998" s="3"/>
      <c r="N998" s="3"/>
    </row>
    <row r="999" spans="2:14" x14ac:dyDescent="0.25">
      <c r="B999" s="1"/>
      <c r="C999" s="7"/>
      <c r="D999" s="114"/>
      <c r="E999" s="40"/>
      <c r="F999" s="40"/>
      <c r="G999" s="40"/>
      <c r="H999" s="58"/>
      <c r="I999" s="58"/>
      <c r="J999" s="58"/>
      <c r="K999" s="40"/>
      <c r="L999" s="58"/>
      <c r="M999" s="3"/>
      <c r="N999" s="3"/>
    </row>
    <row r="1000" spans="2:14" x14ac:dyDescent="0.25">
      <c r="B1000" s="1"/>
      <c r="C1000" s="7"/>
      <c r="D1000" s="114"/>
      <c r="E1000" s="40"/>
      <c r="F1000" s="40"/>
      <c r="G1000" s="40"/>
      <c r="H1000" s="58"/>
      <c r="I1000" s="58"/>
      <c r="J1000" s="58"/>
      <c r="K1000" s="40"/>
      <c r="L1000" s="58"/>
      <c r="M1000" s="3"/>
      <c r="N1000" s="3"/>
    </row>
    <row r="1001" spans="2:14" x14ac:dyDescent="0.25">
      <c r="B1001" s="1"/>
      <c r="C1001" s="7"/>
      <c r="D1001" s="114"/>
      <c r="E1001" s="40"/>
      <c r="F1001" s="40"/>
      <c r="G1001" s="40"/>
      <c r="H1001" s="58"/>
      <c r="I1001" s="58"/>
      <c r="J1001" s="58"/>
      <c r="K1001" s="40"/>
      <c r="L1001" s="58"/>
      <c r="M1001" s="3"/>
      <c r="N1001" s="3"/>
    </row>
    <row r="1002" spans="2:14" x14ac:dyDescent="0.25">
      <c r="B1002" s="1"/>
      <c r="C1002" s="7"/>
      <c r="D1002" s="114"/>
      <c r="E1002" s="40"/>
      <c r="F1002" s="40"/>
      <c r="G1002" s="40"/>
      <c r="H1002" s="58"/>
      <c r="I1002" s="58"/>
      <c r="J1002" s="58"/>
      <c r="K1002" s="40"/>
      <c r="L1002" s="58"/>
      <c r="M1002" s="3"/>
      <c r="N1002" s="3"/>
    </row>
    <row r="1003" spans="2:14" x14ac:dyDescent="0.25">
      <c r="B1003" s="1"/>
      <c r="C1003" s="7"/>
      <c r="D1003" s="114"/>
      <c r="E1003" s="40"/>
      <c r="F1003" s="40"/>
      <c r="G1003" s="40"/>
      <c r="H1003" s="58"/>
      <c r="I1003" s="58"/>
      <c r="J1003" s="58"/>
      <c r="K1003" s="40"/>
      <c r="L1003" s="58"/>
      <c r="M1003" s="3"/>
      <c r="N1003" s="3"/>
    </row>
    <row r="1004" spans="2:14" x14ac:dyDescent="0.25">
      <c r="B1004" s="1"/>
      <c r="C1004" s="7"/>
      <c r="D1004" s="114"/>
      <c r="E1004" s="40"/>
      <c r="F1004" s="40"/>
      <c r="G1004" s="40"/>
      <c r="H1004" s="58"/>
      <c r="I1004" s="58"/>
      <c r="J1004" s="58"/>
      <c r="K1004" s="40"/>
      <c r="L1004" s="58"/>
      <c r="M1004" s="3"/>
      <c r="N1004" s="3"/>
    </row>
    <row r="1005" spans="2:14" x14ac:dyDescent="0.25">
      <c r="B1005" s="1"/>
      <c r="C1005" s="7"/>
      <c r="D1005" s="114"/>
      <c r="E1005" s="40"/>
      <c r="F1005" s="40"/>
      <c r="G1005" s="40"/>
      <c r="H1005" s="58"/>
      <c r="I1005" s="58"/>
      <c r="J1005" s="58"/>
      <c r="K1005" s="40"/>
      <c r="L1005" s="58"/>
      <c r="M1005" s="3"/>
      <c r="N1005" s="3"/>
    </row>
    <row r="1006" spans="2:14" x14ac:dyDescent="0.25">
      <c r="B1006" s="1"/>
      <c r="C1006" s="7"/>
      <c r="D1006" s="114"/>
      <c r="E1006" s="40"/>
      <c r="F1006" s="40"/>
      <c r="G1006" s="40"/>
      <c r="H1006" s="58"/>
      <c r="I1006" s="58"/>
      <c r="J1006" s="58"/>
      <c r="K1006" s="40"/>
      <c r="L1006" s="58"/>
      <c r="M1006" s="3"/>
      <c r="N1006" s="3"/>
    </row>
    <row r="1007" spans="2:14" x14ac:dyDescent="0.25">
      <c r="B1007" s="1"/>
      <c r="C1007" s="7"/>
      <c r="D1007" s="114"/>
      <c r="E1007" s="40"/>
      <c r="F1007" s="40"/>
      <c r="G1007" s="40"/>
      <c r="H1007" s="58"/>
      <c r="I1007" s="58"/>
      <c r="J1007" s="58"/>
      <c r="K1007" s="40"/>
      <c r="L1007" s="58"/>
      <c r="M1007" s="3"/>
      <c r="N1007" s="3"/>
    </row>
    <row r="1008" spans="2:14" x14ac:dyDescent="0.25">
      <c r="B1008" s="1"/>
      <c r="C1008" s="7"/>
      <c r="D1008" s="114"/>
      <c r="E1008" s="40"/>
      <c r="F1008" s="40"/>
      <c r="G1008" s="40"/>
      <c r="H1008" s="58"/>
      <c r="I1008" s="58"/>
      <c r="J1008" s="58"/>
      <c r="K1008" s="40"/>
      <c r="L1008" s="58"/>
      <c r="M1008" s="3"/>
      <c r="N1008" s="3"/>
    </row>
    <row r="1009" spans="2:14" x14ac:dyDescent="0.25">
      <c r="B1009" s="1"/>
      <c r="C1009" s="7"/>
      <c r="D1009" s="114"/>
      <c r="E1009" s="40"/>
      <c r="F1009" s="40"/>
      <c r="G1009" s="40"/>
      <c r="H1009" s="58"/>
      <c r="I1009" s="58"/>
      <c r="J1009" s="58"/>
      <c r="K1009" s="40"/>
      <c r="L1009" s="58"/>
      <c r="M1009" s="3"/>
      <c r="N1009" s="3"/>
    </row>
    <row r="1010" spans="2:14" x14ac:dyDescent="0.25">
      <c r="B1010" s="1"/>
      <c r="C1010" s="7"/>
      <c r="D1010" s="114"/>
      <c r="E1010" s="40"/>
      <c r="F1010" s="40"/>
      <c r="G1010" s="40"/>
      <c r="H1010" s="58"/>
      <c r="I1010" s="58"/>
      <c r="J1010" s="58"/>
      <c r="K1010" s="40"/>
      <c r="L1010" s="58"/>
      <c r="M1010" s="3"/>
      <c r="N1010" s="3"/>
    </row>
    <row r="1011" spans="2:14" x14ac:dyDescent="0.25">
      <c r="B1011" s="1"/>
      <c r="C1011" s="7"/>
      <c r="D1011" s="114"/>
      <c r="E1011" s="40"/>
      <c r="F1011" s="40"/>
      <c r="G1011" s="40"/>
      <c r="H1011" s="58"/>
      <c r="I1011" s="58"/>
      <c r="J1011" s="58"/>
      <c r="K1011" s="40"/>
      <c r="L1011" s="58"/>
      <c r="M1011" s="3"/>
      <c r="N1011" s="3"/>
    </row>
    <row r="1012" spans="2:14" x14ac:dyDescent="0.25">
      <c r="B1012" s="1"/>
      <c r="C1012" s="7"/>
      <c r="D1012" s="114"/>
      <c r="E1012" s="40"/>
      <c r="F1012" s="40"/>
      <c r="G1012" s="40"/>
      <c r="H1012" s="58"/>
      <c r="I1012" s="58"/>
      <c r="J1012" s="58"/>
      <c r="K1012" s="40"/>
      <c r="L1012" s="58"/>
      <c r="M1012" s="3"/>
      <c r="N1012" s="3"/>
    </row>
    <row r="1013" spans="2:14" x14ac:dyDescent="0.25">
      <c r="B1013" s="1"/>
      <c r="C1013" s="7"/>
      <c r="D1013" s="114"/>
      <c r="E1013" s="40"/>
      <c r="F1013" s="40"/>
      <c r="G1013" s="40"/>
      <c r="H1013" s="58"/>
      <c r="I1013" s="58"/>
      <c r="J1013" s="58"/>
      <c r="K1013" s="40"/>
      <c r="L1013" s="58"/>
      <c r="M1013" s="3"/>
      <c r="N1013" s="3"/>
    </row>
    <row r="1014" spans="2:14" x14ac:dyDescent="0.25">
      <c r="B1014" s="1"/>
      <c r="C1014" s="7"/>
      <c r="D1014" s="114"/>
      <c r="E1014" s="40"/>
      <c r="F1014" s="40"/>
      <c r="G1014" s="40"/>
      <c r="H1014" s="58"/>
      <c r="I1014" s="58"/>
      <c r="J1014" s="58"/>
      <c r="K1014" s="40"/>
      <c r="L1014" s="58"/>
      <c r="M1014" s="3"/>
      <c r="N1014" s="3"/>
    </row>
    <row r="1015" spans="2:14" x14ac:dyDescent="0.25">
      <c r="B1015" s="1"/>
      <c r="C1015" s="7"/>
      <c r="D1015" s="114"/>
      <c r="E1015" s="40"/>
      <c r="F1015" s="40"/>
      <c r="G1015" s="40"/>
      <c r="H1015" s="58"/>
      <c r="I1015" s="58"/>
      <c r="J1015" s="58"/>
      <c r="K1015" s="40"/>
      <c r="L1015" s="58"/>
      <c r="M1015" s="3"/>
      <c r="N1015" s="3"/>
    </row>
    <row r="1016" spans="2:14" x14ac:dyDescent="0.25">
      <c r="B1016" s="1"/>
      <c r="C1016" s="7"/>
      <c r="D1016" s="114"/>
      <c r="E1016" s="40"/>
      <c r="F1016" s="40"/>
      <c r="G1016" s="40"/>
      <c r="H1016" s="58"/>
      <c r="I1016" s="58"/>
      <c r="J1016" s="58"/>
      <c r="K1016" s="40"/>
      <c r="L1016" s="58"/>
      <c r="M1016" s="3"/>
      <c r="N1016" s="3"/>
    </row>
    <row r="1017" spans="2:14" x14ac:dyDescent="0.25">
      <c r="B1017" s="1"/>
      <c r="C1017" s="7"/>
      <c r="D1017" s="114"/>
      <c r="E1017" s="40"/>
      <c r="F1017" s="40"/>
      <c r="G1017" s="40"/>
      <c r="H1017" s="58"/>
      <c r="I1017" s="58"/>
      <c r="J1017" s="58"/>
      <c r="K1017" s="40"/>
      <c r="L1017" s="58"/>
      <c r="M1017" s="3"/>
      <c r="N1017" s="3"/>
    </row>
    <row r="1018" spans="2:14" x14ac:dyDescent="0.25">
      <c r="B1018" s="1"/>
      <c r="C1018" s="7"/>
      <c r="D1018" s="114"/>
      <c r="E1018" s="40"/>
      <c r="F1018" s="40"/>
      <c r="G1018" s="40"/>
      <c r="H1018" s="58"/>
      <c r="I1018" s="58"/>
      <c r="J1018" s="58"/>
      <c r="K1018" s="40"/>
      <c r="L1018" s="58"/>
      <c r="M1018" s="3"/>
      <c r="N1018" s="3"/>
    </row>
    <row r="1019" spans="2:14" x14ac:dyDescent="0.25">
      <c r="B1019" s="1"/>
      <c r="C1019" s="7"/>
      <c r="D1019" s="114"/>
      <c r="E1019" s="40"/>
      <c r="F1019" s="40"/>
      <c r="G1019" s="40"/>
      <c r="H1019" s="58"/>
      <c r="I1019" s="58"/>
      <c r="J1019" s="58"/>
      <c r="K1019" s="40"/>
      <c r="L1019" s="58"/>
      <c r="M1019" s="3"/>
      <c r="N1019" s="3"/>
    </row>
    <row r="1020" spans="2:14" x14ac:dyDescent="0.25">
      <c r="B1020" s="1"/>
      <c r="C1020" s="7"/>
      <c r="D1020" s="114"/>
      <c r="E1020" s="40"/>
      <c r="F1020" s="40"/>
      <c r="G1020" s="40"/>
      <c r="H1020" s="58"/>
      <c r="I1020" s="58"/>
      <c r="J1020" s="58"/>
      <c r="K1020" s="40"/>
      <c r="L1020" s="58"/>
      <c r="M1020" s="3"/>
      <c r="N1020" s="3"/>
    </row>
    <row r="1021" spans="2:14" x14ac:dyDescent="0.25">
      <c r="B1021" s="1"/>
      <c r="C1021" s="7"/>
      <c r="D1021" s="114"/>
      <c r="E1021" s="40"/>
      <c r="F1021" s="40"/>
      <c r="G1021" s="40"/>
      <c r="H1021" s="58"/>
      <c r="I1021" s="58"/>
      <c r="J1021" s="58"/>
      <c r="K1021" s="40"/>
      <c r="L1021" s="58"/>
      <c r="M1021" s="3"/>
      <c r="N1021" s="3"/>
    </row>
    <row r="1022" spans="2:14" x14ac:dyDescent="0.25">
      <c r="B1022" s="1"/>
      <c r="C1022" s="7"/>
      <c r="D1022" s="114"/>
      <c r="E1022" s="40"/>
      <c r="F1022" s="40"/>
      <c r="G1022" s="40"/>
      <c r="H1022" s="58"/>
      <c r="I1022" s="58"/>
      <c r="J1022" s="58"/>
      <c r="K1022" s="40"/>
      <c r="L1022" s="58"/>
      <c r="M1022" s="3"/>
      <c r="N1022" s="3"/>
    </row>
    <row r="1023" spans="2:14" x14ac:dyDescent="0.25">
      <c r="B1023" s="1"/>
      <c r="C1023" s="7"/>
      <c r="D1023" s="114"/>
      <c r="E1023" s="40"/>
      <c r="F1023" s="40"/>
      <c r="G1023" s="40"/>
      <c r="H1023" s="58"/>
      <c r="I1023" s="58"/>
      <c r="J1023" s="58"/>
      <c r="K1023" s="40"/>
      <c r="L1023" s="58"/>
      <c r="M1023" s="3"/>
      <c r="N1023" s="3"/>
    </row>
    <row r="1024" spans="2:14" x14ac:dyDescent="0.25">
      <c r="B1024" s="1"/>
      <c r="C1024" s="7"/>
      <c r="D1024" s="114"/>
      <c r="E1024" s="40"/>
      <c r="F1024" s="40"/>
      <c r="G1024" s="40"/>
      <c r="H1024" s="58"/>
      <c r="I1024" s="58"/>
      <c r="J1024" s="58"/>
      <c r="K1024" s="40"/>
      <c r="L1024" s="58"/>
      <c r="M1024" s="3"/>
      <c r="N1024" s="3"/>
    </row>
    <row r="1025" spans="2:14" x14ac:dyDescent="0.25">
      <c r="B1025" s="1"/>
      <c r="C1025" s="7"/>
      <c r="D1025" s="114"/>
      <c r="E1025" s="40"/>
      <c r="F1025" s="40"/>
      <c r="G1025" s="40"/>
      <c r="H1025" s="58"/>
      <c r="I1025" s="58"/>
      <c r="J1025" s="58"/>
      <c r="K1025" s="40"/>
      <c r="L1025" s="58"/>
      <c r="M1025" s="3"/>
      <c r="N1025" s="3"/>
    </row>
    <row r="1026" spans="2:14" x14ac:dyDescent="0.25">
      <c r="B1026" s="1"/>
      <c r="C1026" s="7"/>
      <c r="D1026" s="114"/>
      <c r="E1026" s="40"/>
      <c r="F1026" s="40"/>
      <c r="G1026" s="40"/>
      <c r="H1026" s="58"/>
      <c r="I1026" s="58"/>
      <c r="J1026" s="58"/>
      <c r="K1026" s="40"/>
      <c r="L1026" s="58"/>
      <c r="M1026" s="3"/>
      <c r="N1026" s="3"/>
    </row>
    <row r="1027" spans="2:14" x14ac:dyDescent="0.25">
      <c r="B1027" s="1"/>
      <c r="C1027" s="7"/>
      <c r="D1027" s="114"/>
      <c r="E1027" s="40"/>
      <c r="F1027" s="40"/>
      <c r="G1027" s="40"/>
      <c r="H1027" s="58"/>
      <c r="I1027" s="58"/>
      <c r="J1027" s="58"/>
      <c r="K1027" s="40"/>
      <c r="L1027" s="58"/>
      <c r="M1027" s="3"/>
      <c r="N1027" s="3"/>
    </row>
    <row r="1028" spans="2:14" x14ac:dyDescent="0.25">
      <c r="B1028" s="1"/>
      <c r="C1028" s="7"/>
      <c r="D1028" s="114"/>
      <c r="E1028" s="40"/>
      <c r="F1028" s="40"/>
      <c r="G1028" s="40"/>
      <c r="H1028" s="58"/>
      <c r="I1028" s="58"/>
      <c r="J1028" s="58"/>
      <c r="K1028" s="40"/>
      <c r="L1028" s="58"/>
      <c r="M1028" s="3"/>
      <c r="N1028" s="3"/>
    </row>
    <row r="1029" spans="2:14" x14ac:dyDescent="0.25">
      <c r="B1029" s="1"/>
      <c r="C1029" s="7"/>
      <c r="D1029" s="114"/>
      <c r="E1029" s="40"/>
      <c r="F1029" s="40"/>
      <c r="G1029" s="40"/>
      <c r="H1029" s="58"/>
      <c r="I1029" s="58"/>
      <c r="J1029" s="58"/>
      <c r="K1029" s="40"/>
      <c r="L1029" s="58"/>
      <c r="M1029" s="3"/>
      <c r="N1029" s="3"/>
    </row>
    <row r="1030" spans="2:14" x14ac:dyDescent="0.25">
      <c r="B1030" s="1"/>
      <c r="C1030" s="7"/>
      <c r="D1030" s="114"/>
      <c r="E1030" s="40"/>
      <c r="F1030" s="40"/>
      <c r="G1030" s="40"/>
      <c r="H1030" s="58"/>
      <c r="I1030" s="58"/>
      <c r="J1030" s="58"/>
      <c r="K1030" s="40"/>
      <c r="L1030" s="58"/>
      <c r="M1030" s="3"/>
      <c r="N1030" s="3"/>
    </row>
    <row r="1031" spans="2:14" x14ac:dyDescent="0.25">
      <c r="B1031" s="1"/>
      <c r="C1031" s="7"/>
      <c r="D1031" s="114"/>
      <c r="E1031" s="40"/>
      <c r="F1031" s="40"/>
      <c r="G1031" s="40"/>
      <c r="H1031" s="58"/>
      <c r="I1031" s="58"/>
      <c r="J1031" s="58"/>
      <c r="K1031" s="40"/>
      <c r="L1031" s="58"/>
      <c r="M1031" s="3"/>
      <c r="N1031" s="3"/>
    </row>
    <row r="1032" spans="2:14" x14ac:dyDescent="0.25">
      <c r="B1032" s="1"/>
      <c r="C1032" s="7"/>
      <c r="D1032" s="114"/>
      <c r="E1032" s="40"/>
      <c r="F1032" s="40"/>
      <c r="G1032" s="40"/>
      <c r="H1032" s="58"/>
      <c r="I1032" s="58"/>
      <c r="J1032" s="58"/>
      <c r="K1032" s="40"/>
      <c r="L1032" s="58"/>
      <c r="M1032" s="3"/>
      <c r="N1032" s="3"/>
    </row>
    <row r="1033" spans="2:14" x14ac:dyDescent="0.25">
      <c r="B1033" s="1"/>
      <c r="C1033" s="7"/>
      <c r="D1033" s="114"/>
      <c r="E1033" s="40"/>
      <c r="F1033" s="40"/>
      <c r="G1033" s="40"/>
      <c r="H1033" s="58"/>
      <c r="I1033" s="58"/>
      <c r="J1033" s="58"/>
      <c r="K1033" s="40"/>
      <c r="L1033" s="58"/>
      <c r="M1033" s="3"/>
      <c r="N1033" s="3"/>
    </row>
    <row r="1034" spans="2:14" x14ac:dyDescent="0.25">
      <c r="B1034" s="1"/>
      <c r="C1034" s="7"/>
      <c r="D1034" s="114"/>
      <c r="E1034" s="40"/>
      <c r="F1034" s="40"/>
      <c r="G1034" s="40"/>
      <c r="H1034" s="58"/>
      <c r="I1034" s="58"/>
      <c r="J1034" s="58"/>
      <c r="K1034" s="40"/>
      <c r="L1034" s="58"/>
      <c r="M1034" s="3"/>
      <c r="N1034" s="3"/>
    </row>
    <row r="1035" spans="2:14" x14ac:dyDescent="0.25">
      <c r="B1035" s="1"/>
      <c r="C1035" s="7"/>
      <c r="D1035" s="114"/>
      <c r="E1035" s="40"/>
      <c r="F1035" s="40"/>
      <c r="G1035" s="40"/>
      <c r="H1035" s="58"/>
      <c r="I1035" s="58"/>
      <c r="J1035" s="58"/>
      <c r="K1035" s="40"/>
      <c r="L1035" s="58"/>
      <c r="M1035" s="3"/>
      <c r="N1035" s="3"/>
    </row>
    <row r="1036" spans="2:14" x14ac:dyDescent="0.25">
      <c r="B1036" s="1"/>
      <c r="C1036" s="7"/>
      <c r="D1036" s="114"/>
      <c r="E1036" s="40"/>
      <c r="F1036" s="40"/>
      <c r="G1036" s="40"/>
      <c r="H1036" s="58"/>
      <c r="I1036" s="58"/>
      <c r="J1036" s="58"/>
      <c r="K1036" s="40"/>
      <c r="L1036" s="58"/>
      <c r="M1036" s="3"/>
      <c r="N1036" s="3"/>
    </row>
    <row r="1037" spans="2:14" x14ac:dyDescent="0.25">
      <c r="B1037" s="1"/>
      <c r="C1037" s="7"/>
      <c r="D1037" s="114"/>
      <c r="E1037" s="40"/>
      <c r="F1037" s="40"/>
      <c r="G1037" s="40"/>
      <c r="H1037" s="58"/>
      <c r="I1037" s="58"/>
      <c r="J1037" s="58"/>
      <c r="K1037" s="40"/>
      <c r="L1037" s="58"/>
      <c r="M1037" s="3"/>
      <c r="N1037" s="3"/>
    </row>
    <row r="1038" spans="2:14" x14ac:dyDescent="0.25">
      <c r="B1038" s="1"/>
      <c r="C1038" s="7"/>
      <c r="D1038" s="114"/>
      <c r="E1038" s="40"/>
      <c r="F1038" s="40"/>
      <c r="G1038" s="40"/>
      <c r="H1038" s="58"/>
      <c r="I1038" s="58"/>
      <c r="J1038" s="58"/>
      <c r="K1038" s="40"/>
      <c r="L1038" s="58"/>
      <c r="M1038" s="3"/>
      <c r="N1038" s="3"/>
    </row>
    <row r="1039" spans="2:14" x14ac:dyDescent="0.25">
      <c r="B1039" s="1"/>
      <c r="C1039" s="7"/>
      <c r="D1039" s="114"/>
      <c r="E1039" s="40"/>
      <c r="F1039" s="40"/>
      <c r="G1039" s="40"/>
      <c r="H1039" s="58"/>
      <c r="I1039" s="58"/>
      <c r="J1039" s="58"/>
      <c r="K1039" s="40"/>
      <c r="L1039" s="58"/>
      <c r="M1039" s="3"/>
      <c r="N1039" s="3"/>
    </row>
    <row r="1040" spans="2:14" x14ac:dyDescent="0.25">
      <c r="B1040" s="1"/>
      <c r="C1040" s="7"/>
      <c r="D1040" s="114"/>
      <c r="E1040" s="40"/>
      <c r="F1040" s="40"/>
      <c r="G1040" s="40"/>
      <c r="H1040" s="58"/>
      <c r="I1040" s="58"/>
      <c r="J1040" s="58"/>
      <c r="K1040" s="40"/>
      <c r="L1040" s="58"/>
      <c r="M1040" s="3"/>
      <c r="N1040" s="3"/>
    </row>
    <row r="1041" spans="2:14" x14ac:dyDescent="0.25">
      <c r="B1041" s="1"/>
      <c r="C1041" s="7"/>
      <c r="D1041" s="114"/>
      <c r="E1041" s="40"/>
      <c r="F1041" s="40"/>
      <c r="G1041" s="40"/>
      <c r="H1041" s="58"/>
      <c r="I1041" s="58"/>
      <c r="J1041" s="58"/>
      <c r="K1041" s="40"/>
      <c r="L1041" s="58"/>
      <c r="M1041" s="3"/>
      <c r="N1041" s="3"/>
    </row>
    <row r="1042" spans="2:14" x14ac:dyDescent="0.25">
      <c r="B1042" s="1"/>
      <c r="C1042" s="7"/>
      <c r="D1042" s="114"/>
      <c r="E1042" s="40"/>
      <c r="F1042" s="40"/>
      <c r="G1042" s="40"/>
      <c r="H1042" s="58"/>
      <c r="I1042" s="58"/>
      <c r="J1042" s="58"/>
      <c r="K1042" s="40"/>
      <c r="L1042" s="58"/>
      <c r="M1042" s="3"/>
      <c r="N1042" s="3"/>
    </row>
    <row r="1043" spans="2:14" x14ac:dyDescent="0.25">
      <c r="B1043" s="1"/>
      <c r="C1043" s="7"/>
      <c r="D1043" s="114"/>
      <c r="E1043" s="40"/>
      <c r="F1043" s="40"/>
      <c r="G1043" s="40"/>
      <c r="H1043" s="58"/>
      <c r="I1043" s="58"/>
      <c r="J1043" s="58"/>
      <c r="K1043" s="40"/>
      <c r="L1043" s="58"/>
      <c r="M1043" s="3"/>
      <c r="N1043" s="3"/>
    </row>
    <row r="1044" spans="2:14" x14ac:dyDescent="0.25">
      <c r="B1044" s="1"/>
      <c r="C1044" s="7"/>
      <c r="D1044" s="114"/>
      <c r="E1044" s="40"/>
      <c r="F1044" s="40"/>
      <c r="G1044" s="40"/>
      <c r="H1044" s="58"/>
      <c r="I1044" s="58"/>
      <c r="J1044" s="58"/>
      <c r="K1044" s="40"/>
      <c r="L1044" s="58"/>
      <c r="M1044" s="3"/>
      <c r="N1044" s="3"/>
    </row>
    <row r="1045" spans="2:14" x14ac:dyDescent="0.25">
      <c r="B1045" s="1"/>
      <c r="C1045" s="7"/>
      <c r="D1045" s="114"/>
      <c r="E1045" s="40"/>
      <c r="F1045" s="40"/>
      <c r="G1045" s="40"/>
      <c r="H1045" s="58"/>
      <c r="I1045" s="58"/>
      <c r="J1045" s="58"/>
      <c r="K1045" s="40"/>
      <c r="L1045" s="58"/>
      <c r="M1045" s="3"/>
      <c r="N1045" s="3"/>
    </row>
    <row r="1046" spans="2:14" x14ac:dyDescent="0.25">
      <c r="B1046" s="1"/>
      <c r="C1046" s="7"/>
      <c r="D1046" s="114"/>
      <c r="E1046" s="40"/>
      <c r="F1046" s="40"/>
      <c r="G1046" s="40"/>
      <c r="H1046" s="58"/>
      <c r="I1046" s="58"/>
      <c r="J1046" s="58"/>
      <c r="K1046" s="40"/>
      <c r="L1046" s="58"/>
      <c r="M1046" s="3"/>
      <c r="N1046" s="3"/>
    </row>
    <row r="1047" spans="2:14" x14ac:dyDescent="0.25">
      <c r="B1047" s="1"/>
      <c r="C1047" s="7"/>
      <c r="D1047" s="114"/>
      <c r="E1047" s="40"/>
      <c r="F1047" s="40"/>
      <c r="G1047" s="40"/>
      <c r="H1047" s="58"/>
      <c r="I1047" s="58"/>
      <c r="J1047" s="58"/>
      <c r="K1047" s="40"/>
      <c r="L1047" s="58"/>
      <c r="M1047" s="3"/>
      <c r="N1047" s="3"/>
    </row>
    <row r="1048" spans="2:14" x14ac:dyDescent="0.25">
      <c r="B1048" s="1"/>
      <c r="C1048" s="7"/>
      <c r="D1048" s="114"/>
      <c r="E1048" s="40"/>
      <c r="F1048" s="40"/>
      <c r="G1048" s="40"/>
      <c r="H1048" s="58"/>
      <c r="I1048" s="58"/>
      <c r="J1048" s="58"/>
      <c r="K1048" s="40"/>
      <c r="L1048" s="58"/>
      <c r="M1048" s="3"/>
      <c r="N1048" s="3"/>
    </row>
    <row r="1049" spans="2:14" x14ac:dyDescent="0.25">
      <c r="B1049" s="1"/>
      <c r="C1049" s="7"/>
      <c r="D1049" s="114"/>
      <c r="E1049" s="40"/>
      <c r="F1049" s="40"/>
      <c r="G1049" s="40"/>
      <c r="H1049" s="58"/>
      <c r="I1049" s="58"/>
      <c r="J1049" s="58"/>
      <c r="K1049" s="40"/>
      <c r="L1049" s="58"/>
      <c r="M1049" s="3"/>
      <c r="N1049" s="3"/>
    </row>
    <row r="1050" spans="2:14" x14ac:dyDescent="0.25">
      <c r="B1050" s="1"/>
      <c r="C1050" s="7"/>
      <c r="D1050" s="114"/>
      <c r="E1050" s="40"/>
      <c r="F1050" s="40"/>
      <c r="G1050" s="40"/>
      <c r="H1050" s="58"/>
      <c r="I1050" s="58"/>
      <c r="J1050" s="58"/>
      <c r="K1050" s="40"/>
      <c r="L1050" s="58"/>
      <c r="M1050" s="3"/>
      <c r="N1050" s="3"/>
    </row>
    <row r="1051" spans="2:14" x14ac:dyDescent="0.25">
      <c r="B1051" s="1"/>
      <c r="C1051" s="7"/>
      <c r="D1051" s="114"/>
      <c r="E1051" s="40"/>
      <c r="F1051" s="40"/>
      <c r="G1051" s="40"/>
      <c r="H1051" s="58"/>
      <c r="I1051" s="58"/>
      <c r="J1051" s="58"/>
      <c r="K1051" s="40"/>
      <c r="L1051" s="58"/>
      <c r="M1051" s="3"/>
      <c r="N1051" s="3"/>
    </row>
    <row r="1052" spans="2:14" x14ac:dyDescent="0.25">
      <c r="B1052" s="1"/>
      <c r="C1052" s="7"/>
      <c r="D1052" s="114"/>
      <c r="E1052" s="40"/>
      <c r="F1052" s="40"/>
      <c r="G1052" s="40"/>
      <c r="H1052" s="58"/>
      <c r="I1052" s="58"/>
      <c r="J1052" s="58"/>
      <c r="K1052" s="40"/>
      <c r="L1052" s="58"/>
      <c r="M1052" s="3"/>
      <c r="N1052" s="3"/>
    </row>
    <row r="1053" spans="2:14" x14ac:dyDescent="0.25">
      <c r="B1053" s="1"/>
      <c r="C1053" s="7"/>
      <c r="D1053" s="114"/>
      <c r="E1053" s="40"/>
      <c r="F1053" s="40"/>
      <c r="G1053" s="40"/>
      <c r="H1053" s="58"/>
      <c r="I1053" s="58"/>
      <c r="J1053" s="58"/>
      <c r="K1053" s="40"/>
      <c r="L1053" s="58"/>
      <c r="M1053" s="3"/>
      <c r="N1053" s="3"/>
    </row>
    <row r="1054" spans="2:14" x14ac:dyDescent="0.25">
      <c r="B1054" s="1"/>
      <c r="C1054" s="7"/>
      <c r="D1054" s="114"/>
      <c r="E1054" s="40"/>
      <c r="F1054" s="40"/>
      <c r="G1054" s="40"/>
      <c r="H1054" s="58"/>
      <c r="I1054" s="58"/>
      <c r="J1054" s="58"/>
      <c r="K1054" s="40"/>
      <c r="L1054" s="58"/>
      <c r="M1054" s="3"/>
      <c r="N1054" s="3"/>
    </row>
    <row r="1055" spans="2:14" x14ac:dyDescent="0.25">
      <c r="B1055" s="1"/>
      <c r="C1055" s="7"/>
      <c r="D1055" s="114"/>
      <c r="E1055" s="40"/>
      <c r="F1055" s="40"/>
      <c r="G1055" s="40"/>
      <c r="H1055" s="58"/>
      <c r="I1055" s="58"/>
      <c r="J1055" s="58"/>
      <c r="K1055" s="40"/>
      <c r="L1055" s="58"/>
      <c r="M1055" s="3"/>
      <c r="N1055" s="3"/>
    </row>
    <row r="1056" spans="2:14" x14ac:dyDescent="0.25">
      <c r="B1056" s="1"/>
      <c r="C1056" s="7"/>
      <c r="D1056" s="114"/>
      <c r="E1056" s="40"/>
      <c r="F1056" s="40"/>
      <c r="G1056" s="40"/>
      <c r="H1056" s="58"/>
      <c r="I1056" s="58"/>
      <c r="J1056" s="58"/>
      <c r="K1056" s="40"/>
      <c r="L1056" s="58"/>
      <c r="M1056" s="3"/>
      <c r="N1056" s="3"/>
    </row>
    <row r="1057" spans="2:14" x14ac:dyDescent="0.25">
      <c r="B1057" s="1"/>
      <c r="C1057" s="7"/>
      <c r="D1057" s="114"/>
      <c r="E1057" s="40"/>
      <c r="F1057" s="40"/>
      <c r="G1057" s="40"/>
      <c r="H1057" s="58"/>
      <c r="I1057" s="58"/>
      <c r="J1057" s="58"/>
      <c r="K1057" s="40"/>
      <c r="L1057" s="58"/>
      <c r="M1057" s="3"/>
      <c r="N1057" s="3"/>
    </row>
    <row r="1058" spans="2:14" x14ac:dyDescent="0.25">
      <c r="B1058" s="1"/>
      <c r="C1058" s="7"/>
      <c r="D1058" s="114"/>
      <c r="E1058" s="40"/>
      <c r="F1058" s="40"/>
      <c r="G1058" s="40"/>
      <c r="H1058" s="58"/>
      <c r="I1058" s="58"/>
      <c r="J1058" s="58"/>
      <c r="K1058" s="40"/>
      <c r="L1058" s="58"/>
      <c r="M1058" s="3"/>
      <c r="N1058" s="3"/>
    </row>
    <row r="1059" spans="2:14" x14ac:dyDescent="0.25">
      <c r="B1059" s="1"/>
      <c r="C1059" s="7"/>
      <c r="D1059" s="114"/>
      <c r="E1059" s="40"/>
      <c r="F1059" s="40"/>
      <c r="G1059" s="40"/>
      <c r="H1059" s="58"/>
      <c r="I1059" s="58"/>
      <c r="J1059" s="58"/>
      <c r="K1059" s="40"/>
      <c r="L1059" s="58"/>
      <c r="M1059" s="3"/>
      <c r="N1059" s="3"/>
    </row>
    <row r="1060" spans="2:14" x14ac:dyDescent="0.25">
      <c r="B1060" s="1"/>
      <c r="C1060" s="7"/>
      <c r="D1060" s="114"/>
      <c r="E1060" s="40"/>
      <c r="F1060" s="40"/>
      <c r="G1060" s="40"/>
      <c r="H1060" s="58"/>
      <c r="I1060" s="58"/>
      <c r="J1060" s="58"/>
      <c r="K1060" s="40"/>
      <c r="L1060" s="58"/>
      <c r="M1060" s="3"/>
      <c r="N1060" s="3"/>
    </row>
    <row r="1061" spans="2:14" x14ac:dyDescent="0.25">
      <c r="B1061" s="1"/>
      <c r="C1061" s="7"/>
      <c r="D1061" s="114"/>
      <c r="E1061" s="40"/>
      <c r="F1061" s="40"/>
      <c r="G1061" s="40"/>
      <c r="H1061" s="58"/>
      <c r="I1061" s="58"/>
      <c r="J1061" s="58"/>
      <c r="K1061" s="40"/>
      <c r="L1061" s="58"/>
      <c r="M1061" s="3"/>
      <c r="N1061" s="3"/>
    </row>
    <row r="1062" spans="2:14" x14ac:dyDescent="0.25">
      <c r="B1062" s="1"/>
      <c r="C1062" s="7"/>
      <c r="D1062" s="114"/>
      <c r="E1062" s="40"/>
      <c r="F1062" s="40"/>
      <c r="G1062" s="40"/>
      <c r="H1062" s="58"/>
      <c r="I1062" s="58"/>
      <c r="J1062" s="58"/>
      <c r="K1062" s="40"/>
      <c r="L1062" s="58"/>
      <c r="M1062" s="3"/>
      <c r="N1062" s="3"/>
    </row>
    <row r="1063" spans="2:14" x14ac:dyDescent="0.25">
      <c r="B1063" s="1"/>
      <c r="C1063" s="7"/>
      <c r="D1063" s="114"/>
      <c r="E1063" s="40"/>
      <c r="F1063" s="40"/>
      <c r="G1063" s="40"/>
      <c r="H1063" s="58"/>
      <c r="I1063" s="58"/>
      <c r="J1063" s="58"/>
      <c r="K1063" s="40"/>
      <c r="L1063" s="58"/>
      <c r="M1063" s="3"/>
      <c r="N1063" s="3"/>
    </row>
    <row r="1064" spans="2:14" x14ac:dyDescent="0.25">
      <c r="B1064" s="1"/>
      <c r="C1064" s="7"/>
      <c r="D1064" s="114"/>
      <c r="E1064" s="40"/>
      <c r="F1064" s="40"/>
      <c r="G1064" s="40"/>
      <c r="H1064" s="58"/>
      <c r="I1064" s="58"/>
      <c r="J1064" s="58"/>
      <c r="K1064" s="40"/>
      <c r="L1064" s="58"/>
      <c r="M1064" s="3"/>
      <c r="N1064" s="3"/>
    </row>
    <row r="1065" spans="2:14" x14ac:dyDescent="0.25">
      <c r="B1065" s="1"/>
      <c r="C1065" s="7"/>
      <c r="D1065" s="114"/>
      <c r="E1065" s="40"/>
      <c r="F1065" s="40"/>
      <c r="G1065" s="40"/>
      <c r="H1065" s="58"/>
      <c r="I1065" s="58"/>
      <c r="J1065" s="58"/>
      <c r="K1065" s="40"/>
      <c r="L1065" s="58"/>
      <c r="M1065" s="3"/>
      <c r="N1065" s="3"/>
    </row>
    <row r="1066" spans="2:14" x14ac:dyDescent="0.25">
      <c r="B1066" s="1"/>
      <c r="C1066" s="7"/>
      <c r="D1066" s="114"/>
      <c r="E1066" s="40"/>
      <c r="F1066" s="40"/>
      <c r="G1066" s="40"/>
      <c r="H1066" s="58"/>
      <c r="I1066" s="58"/>
      <c r="J1066" s="58"/>
      <c r="K1066" s="40"/>
      <c r="L1066" s="58"/>
      <c r="M1066" s="3"/>
      <c r="N1066" s="3"/>
    </row>
    <row r="1067" spans="2:14" x14ac:dyDescent="0.25">
      <c r="B1067" s="1"/>
      <c r="C1067" s="7"/>
      <c r="D1067" s="114"/>
      <c r="E1067" s="40"/>
      <c r="F1067" s="40"/>
      <c r="G1067" s="40"/>
      <c r="H1067" s="58"/>
      <c r="I1067" s="58"/>
      <c r="J1067" s="58"/>
      <c r="K1067" s="40"/>
      <c r="L1067" s="58"/>
      <c r="M1067" s="3"/>
      <c r="N1067" s="3"/>
    </row>
    <row r="1068" spans="2:14" x14ac:dyDescent="0.25">
      <c r="B1068" s="1"/>
      <c r="C1068" s="7"/>
      <c r="D1068" s="114"/>
      <c r="E1068" s="40"/>
      <c r="F1068" s="40"/>
      <c r="G1068" s="40"/>
      <c r="H1068" s="58"/>
      <c r="I1068" s="58"/>
      <c r="J1068" s="58"/>
      <c r="K1068" s="40"/>
      <c r="L1068" s="58"/>
      <c r="M1068" s="3"/>
      <c r="N1068" s="3"/>
    </row>
    <row r="1069" spans="2:14" x14ac:dyDescent="0.25">
      <c r="B1069" s="1"/>
      <c r="C1069" s="7"/>
      <c r="D1069" s="114"/>
      <c r="E1069" s="40"/>
      <c r="F1069" s="40"/>
      <c r="G1069" s="40"/>
      <c r="H1069" s="58"/>
      <c r="I1069" s="58"/>
      <c r="J1069" s="58"/>
      <c r="K1069" s="40"/>
      <c r="L1069" s="58"/>
      <c r="M1069" s="3"/>
      <c r="N1069" s="3"/>
    </row>
    <row r="1070" spans="2:14" x14ac:dyDescent="0.25">
      <c r="B1070" s="1"/>
      <c r="C1070" s="7"/>
      <c r="D1070" s="114"/>
      <c r="E1070" s="40"/>
      <c r="F1070" s="40"/>
      <c r="G1070" s="40"/>
      <c r="H1070" s="58"/>
      <c r="I1070" s="58"/>
      <c r="J1070" s="58"/>
      <c r="K1070" s="40"/>
      <c r="L1070" s="58"/>
      <c r="M1070" s="3"/>
      <c r="N1070" s="3"/>
    </row>
    <row r="1071" spans="2:14" x14ac:dyDescent="0.25">
      <c r="B1071" s="1"/>
      <c r="C1071" s="7"/>
      <c r="D1071" s="114"/>
      <c r="E1071" s="40"/>
      <c r="F1071" s="40"/>
      <c r="G1071" s="40"/>
      <c r="H1071" s="58"/>
      <c r="I1071" s="58"/>
      <c r="J1071" s="58"/>
      <c r="K1071" s="40"/>
      <c r="L1071" s="58"/>
      <c r="M1071" s="3"/>
      <c r="N1071" s="3"/>
    </row>
    <row r="1072" spans="2:14" x14ac:dyDescent="0.25">
      <c r="B1072" s="1"/>
      <c r="C1072" s="7"/>
      <c r="D1072" s="114"/>
      <c r="E1072" s="40"/>
      <c r="F1072" s="40"/>
      <c r="G1072" s="40"/>
      <c r="H1072" s="58"/>
      <c r="I1072" s="58"/>
      <c r="J1072" s="58"/>
      <c r="K1072" s="40"/>
      <c r="L1072" s="58"/>
      <c r="M1072" s="3"/>
      <c r="N1072" s="3"/>
    </row>
    <row r="1073" spans="2:14" x14ac:dyDescent="0.25">
      <c r="B1073" s="1"/>
      <c r="C1073" s="7"/>
      <c r="D1073" s="114"/>
      <c r="E1073" s="40"/>
      <c r="F1073" s="40"/>
      <c r="G1073" s="40"/>
      <c r="H1073" s="58"/>
      <c r="I1073" s="58"/>
      <c r="J1073" s="58"/>
      <c r="K1073" s="40"/>
      <c r="L1073" s="58"/>
      <c r="M1073" s="3"/>
      <c r="N1073" s="3"/>
    </row>
    <row r="1074" spans="2:14" x14ac:dyDescent="0.25">
      <c r="B1074" s="1"/>
      <c r="C1074" s="7"/>
      <c r="D1074" s="114"/>
      <c r="E1074" s="40"/>
      <c r="F1074" s="40"/>
      <c r="G1074" s="40"/>
      <c r="H1074" s="58"/>
      <c r="I1074" s="58"/>
      <c r="J1074" s="58"/>
      <c r="K1074" s="40"/>
      <c r="L1074" s="58"/>
      <c r="M1074" s="3"/>
      <c r="N1074" s="3"/>
    </row>
    <row r="1075" spans="2:14" x14ac:dyDescent="0.25">
      <c r="B1075" s="1"/>
      <c r="C1075" s="7"/>
      <c r="D1075" s="114"/>
      <c r="E1075" s="40"/>
      <c r="F1075" s="40"/>
      <c r="G1075" s="40"/>
      <c r="H1075" s="58"/>
      <c r="I1075" s="58"/>
      <c r="J1075" s="58"/>
      <c r="K1075" s="40"/>
      <c r="L1075" s="58"/>
      <c r="M1075" s="3"/>
      <c r="N1075" s="3"/>
    </row>
    <row r="1076" spans="2:14" x14ac:dyDescent="0.25">
      <c r="B1076" s="1"/>
      <c r="C1076" s="7"/>
      <c r="D1076" s="114"/>
      <c r="E1076" s="40"/>
      <c r="F1076" s="40"/>
      <c r="G1076" s="40"/>
      <c r="H1076" s="58"/>
      <c r="I1076" s="58"/>
      <c r="J1076" s="58"/>
      <c r="K1076" s="40"/>
      <c r="L1076" s="58"/>
      <c r="M1076" s="3"/>
      <c r="N1076" s="3"/>
    </row>
    <row r="1077" spans="2:14" x14ac:dyDescent="0.25">
      <c r="B1077" s="1"/>
      <c r="C1077" s="7"/>
      <c r="D1077" s="114"/>
      <c r="E1077" s="40"/>
      <c r="F1077" s="40"/>
      <c r="G1077" s="40"/>
      <c r="H1077" s="58"/>
      <c r="I1077" s="58"/>
      <c r="J1077" s="58"/>
      <c r="K1077" s="40"/>
      <c r="L1077" s="58"/>
      <c r="M1077" s="3"/>
      <c r="N1077" s="3"/>
    </row>
    <row r="1078" spans="2:14" x14ac:dyDescent="0.25">
      <c r="B1078" s="1"/>
      <c r="C1078" s="7"/>
      <c r="D1078" s="114"/>
      <c r="E1078" s="40"/>
      <c r="F1078" s="40"/>
      <c r="G1078" s="40"/>
      <c r="H1078" s="58"/>
      <c r="I1078" s="58"/>
      <c r="J1078" s="58"/>
      <c r="K1078" s="40"/>
      <c r="L1078" s="58"/>
      <c r="M1078" s="3"/>
      <c r="N1078" s="3"/>
    </row>
    <row r="1079" spans="2:14" x14ac:dyDescent="0.25">
      <c r="B1079" s="1"/>
      <c r="C1079" s="7"/>
      <c r="D1079" s="114"/>
      <c r="E1079" s="40"/>
      <c r="F1079" s="40"/>
      <c r="G1079" s="40"/>
      <c r="H1079" s="58"/>
      <c r="I1079" s="58"/>
      <c r="J1079" s="58"/>
      <c r="K1079" s="40"/>
      <c r="L1079" s="58"/>
      <c r="M1079" s="3"/>
      <c r="N1079" s="3"/>
    </row>
    <row r="1080" spans="2:14" x14ac:dyDescent="0.25">
      <c r="B1080" s="1"/>
      <c r="C1080" s="7"/>
      <c r="D1080" s="114"/>
      <c r="E1080" s="40"/>
      <c r="F1080" s="40"/>
      <c r="G1080" s="40"/>
      <c r="H1080" s="58"/>
      <c r="I1080" s="58"/>
      <c r="J1080" s="58"/>
      <c r="K1080" s="40"/>
      <c r="L1080" s="58"/>
      <c r="M1080" s="3"/>
      <c r="N1080" s="3"/>
    </row>
    <row r="1081" spans="2:14" x14ac:dyDescent="0.25">
      <c r="B1081" s="1"/>
      <c r="C1081" s="7"/>
      <c r="D1081" s="114"/>
      <c r="E1081" s="40"/>
      <c r="F1081" s="40"/>
      <c r="G1081" s="40"/>
      <c r="H1081" s="58"/>
      <c r="I1081" s="58"/>
      <c r="J1081" s="58"/>
      <c r="K1081" s="40"/>
      <c r="L1081" s="58"/>
      <c r="M1081" s="3"/>
      <c r="N1081" s="3"/>
    </row>
    <row r="1082" spans="2:14" x14ac:dyDescent="0.25">
      <c r="B1082" s="1"/>
      <c r="C1082" s="7"/>
      <c r="D1082" s="114"/>
      <c r="E1082" s="40"/>
      <c r="F1082" s="40"/>
      <c r="G1082" s="40"/>
      <c r="H1082" s="58"/>
      <c r="I1082" s="58"/>
      <c r="J1082" s="58"/>
      <c r="K1082" s="40"/>
      <c r="L1082" s="58"/>
      <c r="M1082" s="3"/>
      <c r="N1082" s="3"/>
    </row>
    <row r="1083" spans="2:14" x14ac:dyDescent="0.25">
      <c r="B1083" s="1"/>
      <c r="C1083" s="7"/>
      <c r="D1083" s="114"/>
      <c r="E1083" s="40"/>
      <c r="F1083" s="40"/>
      <c r="G1083" s="40"/>
      <c r="H1083" s="58"/>
      <c r="I1083" s="58"/>
      <c r="J1083" s="58"/>
      <c r="K1083" s="40"/>
      <c r="L1083" s="58"/>
      <c r="M1083" s="3"/>
      <c r="N1083" s="3"/>
    </row>
    <row r="1084" spans="2:14" x14ac:dyDescent="0.25">
      <c r="B1084" s="1"/>
      <c r="C1084" s="7"/>
      <c r="D1084" s="114"/>
      <c r="E1084" s="40"/>
      <c r="F1084" s="40"/>
      <c r="G1084" s="40"/>
      <c r="H1084" s="58"/>
      <c r="I1084" s="58"/>
      <c r="J1084" s="58"/>
      <c r="K1084" s="40"/>
      <c r="L1084" s="58"/>
      <c r="M1084" s="3"/>
      <c r="N1084" s="3"/>
    </row>
    <row r="1085" spans="2:14" x14ac:dyDescent="0.25">
      <c r="B1085" s="1"/>
      <c r="C1085" s="7"/>
      <c r="D1085" s="114"/>
      <c r="E1085" s="40"/>
      <c r="F1085" s="40"/>
      <c r="G1085" s="40"/>
      <c r="H1085" s="58"/>
      <c r="I1085" s="58"/>
      <c r="J1085" s="58"/>
      <c r="K1085" s="40"/>
      <c r="L1085" s="58"/>
      <c r="M1085" s="3"/>
      <c r="N1085" s="3"/>
    </row>
    <row r="1086" spans="2:14" x14ac:dyDescent="0.25">
      <c r="B1086" s="1"/>
      <c r="C1086" s="7"/>
      <c r="D1086" s="114"/>
      <c r="E1086" s="40"/>
      <c r="F1086" s="40"/>
      <c r="G1086" s="40"/>
      <c r="H1086" s="58"/>
      <c r="I1086" s="58"/>
      <c r="J1086" s="58"/>
      <c r="K1086" s="40"/>
      <c r="L1086" s="58"/>
      <c r="M1086" s="3"/>
      <c r="N1086" s="3"/>
    </row>
    <row r="1087" spans="2:14" x14ac:dyDescent="0.25">
      <c r="B1087" s="1"/>
      <c r="C1087" s="7"/>
      <c r="D1087" s="114"/>
      <c r="E1087" s="40"/>
      <c r="F1087" s="40"/>
      <c r="G1087" s="40"/>
      <c r="H1087" s="58"/>
      <c r="I1087" s="58"/>
      <c r="J1087" s="58"/>
      <c r="K1087" s="40"/>
      <c r="L1087" s="58"/>
      <c r="M1087" s="3"/>
      <c r="N1087" s="3"/>
    </row>
    <row r="1088" spans="2:14" x14ac:dyDescent="0.25">
      <c r="B1088" s="1"/>
      <c r="C1088" s="7"/>
      <c r="D1088" s="114"/>
      <c r="E1088" s="40"/>
      <c r="F1088" s="40"/>
      <c r="G1088" s="40"/>
      <c r="H1088" s="58"/>
      <c r="I1088" s="58"/>
      <c r="J1088" s="58"/>
      <c r="K1088" s="40"/>
      <c r="L1088" s="58"/>
      <c r="M1088" s="3"/>
      <c r="N1088" s="3"/>
    </row>
    <row r="1089" spans="2:14" x14ac:dyDescent="0.25">
      <c r="B1089" s="1"/>
      <c r="C1089" s="7"/>
      <c r="D1089" s="114"/>
      <c r="E1089" s="40"/>
      <c r="F1089" s="40"/>
      <c r="G1089" s="40"/>
      <c r="H1089" s="58"/>
      <c r="I1089" s="58"/>
      <c r="J1089" s="58"/>
      <c r="K1089" s="40"/>
      <c r="L1089" s="58"/>
      <c r="M1089" s="3"/>
      <c r="N1089" s="3"/>
    </row>
    <row r="1090" spans="2:14" x14ac:dyDescent="0.25">
      <c r="B1090" s="1"/>
      <c r="C1090" s="7"/>
      <c r="D1090" s="114"/>
      <c r="E1090" s="40"/>
      <c r="F1090" s="40"/>
      <c r="G1090" s="40"/>
      <c r="H1090" s="58"/>
      <c r="I1090" s="58"/>
      <c r="J1090" s="58"/>
      <c r="K1090" s="40"/>
      <c r="L1090" s="58"/>
      <c r="M1090" s="3"/>
      <c r="N1090" s="3"/>
    </row>
    <row r="1091" spans="2:14" x14ac:dyDescent="0.25">
      <c r="B1091" s="1"/>
      <c r="C1091" s="7"/>
      <c r="D1091" s="114"/>
      <c r="E1091" s="40"/>
      <c r="F1091" s="40"/>
      <c r="G1091" s="40"/>
      <c r="H1091" s="58"/>
      <c r="I1091" s="58"/>
      <c r="J1091" s="58"/>
      <c r="K1091" s="40"/>
      <c r="L1091" s="58"/>
      <c r="M1091" s="3"/>
      <c r="N1091" s="3"/>
    </row>
    <row r="1092" spans="2:14" x14ac:dyDescent="0.25">
      <c r="B1092" s="1"/>
      <c r="C1092" s="7"/>
      <c r="D1092" s="114"/>
      <c r="E1092" s="40"/>
      <c r="F1092" s="40"/>
      <c r="G1092" s="40"/>
      <c r="H1092" s="58"/>
      <c r="I1092" s="58"/>
      <c r="J1092" s="58"/>
      <c r="K1092" s="40"/>
      <c r="L1092" s="58"/>
      <c r="M1092" s="3"/>
      <c r="N1092" s="3"/>
    </row>
    <row r="1093" spans="2:14" x14ac:dyDescent="0.25">
      <c r="B1093" s="1"/>
      <c r="C1093" s="7"/>
      <c r="D1093" s="114"/>
      <c r="E1093" s="40"/>
      <c r="F1093" s="40"/>
      <c r="G1093" s="40"/>
      <c r="H1093" s="58"/>
      <c r="I1093" s="58"/>
      <c r="J1093" s="58"/>
      <c r="K1093" s="40"/>
      <c r="L1093" s="58"/>
      <c r="M1093" s="3"/>
      <c r="N1093" s="3"/>
    </row>
    <row r="1094" spans="2:14" x14ac:dyDescent="0.25">
      <c r="B1094" s="1"/>
      <c r="C1094" s="7"/>
      <c r="D1094" s="114"/>
      <c r="E1094" s="40"/>
      <c r="F1094" s="40"/>
      <c r="G1094" s="40"/>
      <c r="H1094" s="58"/>
      <c r="I1094" s="58"/>
      <c r="J1094" s="58"/>
      <c r="K1094" s="40"/>
      <c r="L1094" s="58"/>
      <c r="M1094" s="3"/>
      <c r="N1094" s="3"/>
    </row>
    <row r="1095" spans="2:14" x14ac:dyDescent="0.25">
      <c r="B1095" s="1"/>
      <c r="C1095" s="7"/>
      <c r="D1095" s="114"/>
      <c r="E1095" s="40"/>
      <c r="F1095" s="40"/>
      <c r="G1095" s="40"/>
      <c r="H1095" s="58"/>
      <c r="I1095" s="58"/>
      <c r="J1095" s="58"/>
      <c r="K1095" s="40"/>
      <c r="L1095" s="58"/>
      <c r="M1095" s="3"/>
      <c r="N1095" s="3"/>
    </row>
    <row r="1096" spans="2:14" x14ac:dyDescent="0.25">
      <c r="B1096" s="1"/>
      <c r="C1096" s="7"/>
      <c r="D1096" s="114"/>
      <c r="E1096" s="40"/>
      <c r="F1096" s="40"/>
      <c r="G1096" s="40"/>
      <c r="H1096" s="58"/>
      <c r="I1096" s="58"/>
      <c r="J1096" s="58"/>
      <c r="K1096" s="40"/>
      <c r="L1096" s="58"/>
      <c r="M1096" s="3"/>
      <c r="N1096" s="3"/>
    </row>
    <row r="1097" spans="2:14" x14ac:dyDescent="0.25">
      <c r="B1097" s="1"/>
      <c r="C1097" s="7"/>
      <c r="D1097" s="114"/>
      <c r="E1097" s="40"/>
      <c r="F1097" s="40"/>
      <c r="G1097" s="40"/>
      <c r="H1097" s="58"/>
      <c r="I1097" s="58"/>
      <c r="J1097" s="58"/>
      <c r="K1097" s="40"/>
      <c r="L1097" s="58"/>
      <c r="M1097" s="3"/>
      <c r="N1097" s="3"/>
    </row>
    <row r="1098" spans="2:14" x14ac:dyDescent="0.25">
      <c r="B1098" s="1"/>
      <c r="C1098" s="7"/>
      <c r="D1098" s="114"/>
      <c r="E1098" s="40"/>
      <c r="F1098" s="40"/>
      <c r="G1098" s="40"/>
      <c r="H1098" s="58"/>
      <c r="I1098" s="58"/>
      <c r="J1098" s="58"/>
      <c r="K1098" s="40"/>
      <c r="L1098" s="58"/>
      <c r="M1098" s="3"/>
      <c r="N1098" s="3"/>
    </row>
    <row r="1099" spans="2:14" x14ac:dyDescent="0.25">
      <c r="B1099" s="1"/>
      <c r="C1099" s="7"/>
      <c r="D1099" s="114"/>
      <c r="E1099" s="40"/>
      <c r="F1099" s="40"/>
      <c r="G1099" s="40"/>
      <c r="H1099" s="58"/>
      <c r="I1099" s="58"/>
      <c r="J1099" s="58"/>
      <c r="K1099" s="40"/>
      <c r="L1099" s="58"/>
      <c r="M1099" s="3"/>
      <c r="N1099" s="3"/>
    </row>
    <row r="1100" spans="2:14" x14ac:dyDescent="0.25">
      <c r="B1100" s="1"/>
      <c r="C1100" s="7"/>
      <c r="D1100" s="114"/>
      <c r="E1100" s="40"/>
      <c r="F1100" s="40"/>
      <c r="G1100" s="40"/>
      <c r="H1100" s="58"/>
      <c r="I1100" s="58"/>
      <c r="J1100" s="58"/>
      <c r="K1100" s="40"/>
      <c r="L1100" s="58"/>
      <c r="M1100" s="3"/>
      <c r="N1100" s="3"/>
    </row>
    <row r="1101" spans="2:14" x14ac:dyDescent="0.25">
      <c r="B1101" s="1"/>
      <c r="C1101" s="7"/>
      <c r="D1101" s="114"/>
      <c r="E1101" s="40"/>
      <c r="F1101" s="40"/>
      <c r="G1101" s="40"/>
      <c r="H1101" s="58"/>
      <c r="I1101" s="58"/>
      <c r="J1101" s="58"/>
      <c r="K1101" s="40"/>
      <c r="L1101" s="58"/>
      <c r="M1101" s="3"/>
      <c r="N1101" s="3"/>
    </row>
    <row r="1102" spans="2:14" x14ac:dyDescent="0.25">
      <c r="B1102" s="1"/>
      <c r="C1102" s="7"/>
      <c r="D1102" s="114"/>
      <c r="E1102" s="40"/>
      <c r="F1102" s="40"/>
      <c r="G1102" s="40"/>
      <c r="H1102" s="58"/>
      <c r="I1102" s="58"/>
      <c r="J1102" s="58"/>
      <c r="K1102" s="40"/>
      <c r="L1102" s="58"/>
      <c r="M1102" s="3"/>
      <c r="N1102" s="3"/>
    </row>
    <row r="1103" spans="2:14" x14ac:dyDescent="0.25">
      <c r="B1103" s="1"/>
      <c r="C1103" s="7"/>
      <c r="D1103" s="114"/>
      <c r="E1103" s="40"/>
      <c r="F1103" s="40"/>
      <c r="G1103" s="40"/>
      <c r="H1103" s="58"/>
      <c r="I1103" s="58"/>
      <c r="J1103" s="58"/>
      <c r="K1103" s="40"/>
      <c r="L1103" s="58"/>
      <c r="M1103" s="3"/>
      <c r="N1103" s="3"/>
    </row>
    <row r="1104" spans="2:14" x14ac:dyDescent="0.25">
      <c r="B1104" s="1"/>
      <c r="C1104" s="7"/>
      <c r="D1104" s="114"/>
      <c r="E1104" s="40"/>
      <c r="F1104" s="40"/>
      <c r="G1104" s="40"/>
      <c r="H1104" s="58"/>
      <c r="I1104" s="58"/>
      <c r="J1104" s="58"/>
      <c r="K1104" s="40"/>
      <c r="L1104" s="58"/>
      <c r="M1104" s="3"/>
      <c r="N1104" s="3"/>
    </row>
    <row r="1105" spans="2:14" x14ac:dyDescent="0.25">
      <c r="B1105" s="1"/>
      <c r="C1105" s="7"/>
      <c r="D1105" s="114"/>
      <c r="E1105" s="40"/>
      <c r="F1105" s="40"/>
      <c r="G1105" s="40"/>
      <c r="H1105" s="58"/>
      <c r="I1105" s="58"/>
      <c r="J1105" s="58"/>
      <c r="K1105" s="40"/>
      <c r="L1105" s="58"/>
      <c r="M1105" s="3"/>
      <c r="N1105" s="3"/>
    </row>
    <row r="1106" spans="2:14" x14ac:dyDescent="0.25">
      <c r="B1106" s="1"/>
      <c r="C1106" s="7"/>
      <c r="D1106" s="114"/>
      <c r="E1106" s="40"/>
      <c r="F1106" s="40"/>
      <c r="G1106" s="40"/>
      <c r="H1106" s="58"/>
      <c r="I1106" s="58"/>
      <c r="J1106" s="58"/>
      <c r="K1106" s="40"/>
      <c r="L1106" s="58"/>
      <c r="M1106" s="3"/>
      <c r="N1106" s="3"/>
    </row>
    <row r="1107" spans="2:14" x14ac:dyDescent="0.25">
      <c r="B1107" s="1"/>
      <c r="C1107" s="7"/>
      <c r="D1107" s="114"/>
      <c r="E1107" s="40"/>
      <c r="F1107" s="40"/>
      <c r="G1107" s="40"/>
      <c r="H1107" s="58"/>
      <c r="I1107" s="58"/>
      <c r="J1107" s="58"/>
      <c r="K1107" s="40"/>
      <c r="L1107" s="58"/>
      <c r="M1107" s="3"/>
      <c r="N1107" s="3"/>
    </row>
    <row r="1108" spans="2:14" x14ac:dyDescent="0.25">
      <c r="B1108" s="1"/>
      <c r="C1108" s="7"/>
      <c r="D1108" s="114"/>
      <c r="E1108" s="40"/>
      <c r="F1108" s="40"/>
      <c r="G1108" s="40"/>
      <c r="H1108" s="58"/>
      <c r="I1108" s="58"/>
      <c r="J1108" s="58"/>
      <c r="K1108" s="40"/>
      <c r="L1108" s="58"/>
      <c r="M1108" s="3"/>
      <c r="N1108" s="3"/>
    </row>
    <row r="1109" spans="2:14" x14ac:dyDescent="0.25">
      <c r="B1109" s="1"/>
      <c r="C1109" s="7"/>
      <c r="D1109" s="114"/>
      <c r="E1109" s="40"/>
      <c r="F1109" s="40"/>
      <c r="G1109" s="40"/>
      <c r="H1109" s="58"/>
      <c r="I1109" s="58"/>
      <c r="J1109" s="58"/>
      <c r="K1109" s="40"/>
      <c r="L1109" s="58"/>
      <c r="M1109" s="3"/>
      <c r="N1109" s="3"/>
    </row>
    <row r="1110" spans="2:14" x14ac:dyDescent="0.25">
      <c r="B1110" s="1"/>
      <c r="C1110" s="7"/>
      <c r="D1110" s="114"/>
      <c r="E1110" s="40"/>
      <c r="F1110" s="40"/>
      <c r="G1110" s="40"/>
      <c r="H1110" s="58"/>
      <c r="I1110" s="58"/>
      <c r="J1110" s="58"/>
      <c r="K1110" s="40"/>
      <c r="L1110" s="58"/>
      <c r="M1110" s="3"/>
      <c r="N1110" s="3"/>
    </row>
    <row r="1111" spans="2:14" x14ac:dyDescent="0.25">
      <c r="B1111" s="1"/>
      <c r="C1111" s="7"/>
      <c r="D1111" s="114"/>
      <c r="E1111" s="40"/>
      <c r="F1111" s="40"/>
      <c r="G1111" s="40"/>
      <c r="H1111" s="58"/>
      <c r="I1111" s="58"/>
      <c r="J1111" s="58"/>
      <c r="K1111" s="40"/>
      <c r="L1111" s="58"/>
      <c r="M1111" s="3"/>
      <c r="N1111" s="3"/>
    </row>
    <row r="1112" spans="2:14" x14ac:dyDescent="0.25">
      <c r="B1112" s="1"/>
      <c r="C1112" s="7"/>
      <c r="D1112" s="114"/>
      <c r="E1112" s="40"/>
      <c r="F1112" s="40"/>
      <c r="G1112" s="40"/>
      <c r="H1112" s="58"/>
      <c r="I1112" s="58"/>
      <c r="J1112" s="58"/>
      <c r="K1112" s="40"/>
      <c r="L1112" s="58"/>
      <c r="M1112" s="3"/>
      <c r="N1112" s="3"/>
    </row>
    <row r="1113" spans="2:14" x14ac:dyDescent="0.25">
      <c r="B1113" s="1"/>
      <c r="C1113" s="7"/>
      <c r="D1113" s="114"/>
      <c r="E1113" s="40"/>
      <c r="F1113" s="40"/>
      <c r="G1113" s="40"/>
      <c r="H1113" s="58"/>
      <c r="I1113" s="58"/>
      <c r="J1113" s="58"/>
      <c r="K1113" s="40"/>
      <c r="L1113" s="58"/>
      <c r="M1113" s="3"/>
      <c r="N1113" s="3"/>
    </row>
    <row r="1114" spans="2:14" x14ac:dyDescent="0.25">
      <c r="B1114" s="1"/>
      <c r="C1114" s="7"/>
      <c r="D1114" s="114"/>
      <c r="E1114" s="40"/>
      <c r="F1114" s="40"/>
      <c r="G1114" s="40"/>
      <c r="H1114" s="58"/>
      <c r="I1114" s="58"/>
      <c r="J1114" s="58"/>
      <c r="K1114" s="40"/>
      <c r="L1114" s="58"/>
      <c r="M1114" s="3"/>
      <c r="N1114" s="3"/>
    </row>
    <row r="1115" spans="2:14" x14ac:dyDescent="0.25">
      <c r="B1115" s="1"/>
      <c r="C1115" s="7"/>
      <c r="D1115" s="114"/>
      <c r="E1115" s="40"/>
      <c r="F1115" s="40"/>
      <c r="G1115" s="40"/>
      <c r="H1115" s="58"/>
      <c r="I1115" s="58"/>
      <c r="J1115" s="58"/>
      <c r="K1115" s="40"/>
      <c r="L1115" s="58"/>
      <c r="M1115" s="3"/>
      <c r="N1115" s="3"/>
    </row>
    <row r="1116" spans="2:14" x14ac:dyDescent="0.25">
      <c r="B1116" s="1"/>
      <c r="C1116" s="7"/>
      <c r="D1116" s="114"/>
      <c r="E1116" s="40"/>
      <c r="F1116" s="40"/>
      <c r="G1116" s="40"/>
      <c r="H1116" s="58"/>
      <c r="I1116" s="58"/>
      <c r="J1116" s="58"/>
      <c r="K1116" s="40"/>
      <c r="L1116" s="58"/>
      <c r="M1116" s="3"/>
      <c r="N1116" s="3"/>
    </row>
    <row r="1117" spans="2:14" x14ac:dyDescent="0.25">
      <c r="B1117" s="1"/>
      <c r="C1117" s="7"/>
      <c r="D1117" s="114"/>
      <c r="E1117" s="40"/>
      <c r="F1117" s="40"/>
      <c r="G1117" s="40"/>
      <c r="H1117" s="58"/>
      <c r="I1117" s="58"/>
      <c r="J1117" s="58"/>
      <c r="K1117" s="40"/>
      <c r="L1117" s="58"/>
      <c r="M1117" s="3"/>
      <c r="N1117" s="3"/>
    </row>
    <row r="1118" spans="2:14" x14ac:dyDescent="0.25">
      <c r="B1118" s="1"/>
      <c r="C1118" s="7"/>
      <c r="D1118" s="114"/>
      <c r="E1118" s="40"/>
      <c r="F1118" s="40"/>
      <c r="G1118" s="40"/>
      <c r="H1118" s="58"/>
      <c r="I1118" s="58"/>
      <c r="J1118" s="58"/>
      <c r="K1118" s="40"/>
      <c r="L1118" s="58"/>
      <c r="M1118" s="3"/>
      <c r="N1118" s="3"/>
    </row>
    <row r="1119" spans="2:14" x14ac:dyDescent="0.25">
      <c r="B1119" s="1"/>
      <c r="C1119" s="7"/>
      <c r="D1119" s="114"/>
      <c r="E1119" s="40"/>
      <c r="F1119" s="40"/>
      <c r="G1119" s="40"/>
      <c r="H1119" s="58"/>
      <c r="I1119" s="58"/>
      <c r="J1119" s="58"/>
      <c r="K1119" s="40"/>
      <c r="L1119" s="58"/>
      <c r="M1119" s="3"/>
      <c r="N1119" s="3"/>
    </row>
    <row r="1120" spans="2:14" x14ac:dyDescent="0.25">
      <c r="B1120" s="1"/>
      <c r="C1120" s="7"/>
      <c r="D1120" s="114"/>
      <c r="E1120" s="40"/>
      <c r="F1120" s="40"/>
      <c r="G1120" s="40"/>
      <c r="H1120" s="58"/>
      <c r="I1120" s="58"/>
      <c r="J1120" s="58"/>
      <c r="K1120" s="40"/>
      <c r="L1120" s="58"/>
      <c r="M1120" s="3"/>
      <c r="N1120" s="3"/>
    </row>
    <row r="1121" spans="2:14" x14ac:dyDescent="0.25">
      <c r="B1121" s="1"/>
      <c r="C1121" s="7"/>
      <c r="D1121" s="114"/>
      <c r="E1121" s="40"/>
      <c r="F1121" s="40"/>
      <c r="G1121" s="40"/>
      <c r="H1121" s="58"/>
      <c r="I1121" s="58"/>
      <c r="J1121" s="58"/>
      <c r="K1121" s="40"/>
      <c r="L1121" s="58"/>
      <c r="M1121" s="3"/>
      <c r="N1121" s="3"/>
    </row>
    <row r="1122" spans="2:14" x14ac:dyDescent="0.25">
      <c r="B1122" s="1"/>
      <c r="C1122" s="7"/>
      <c r="D1122" s="114"/>
      <c r="E1122" s="40"/>
      <c r="F1122" s="40"/>
      <c r="G1122" s="40"/>
      <c r="H1122" s="58"/>
      <c r="I1122" s="58"/>
      <c r="J1122" s="58"/>
      <c r="K1122" s="40"/>
      <c r="L1122" s="58"/>
      <c r="M1122" s="3"/>
      <c r="N1122" s="3"/>
    </row>
    <row r="1123" spans="2:14" x14ac:dyDescent="0.25">
      <c r="B1123" s="1"/>
      <c r="C1123" s="7"/>
      <c r="D1123" s="114"/>
      <c r="E1123" s="40"/>
      <c r="F1123" s="40"/>
      <c r="G1123" s="40"/>
      <c r="H1123" s="58"/>
      <c r="I1123" s="58"/>
      <c r="J1123" s="58"/>
      <c r="K1123" s="40"/>
      <c r="L1123" s="58"/>
      <c r="M1123" s="3"/>
      <c r="N1123" s="3"/>
    </row>
    <row r="1124" spans="2:14" x14ac:dyDescent="0.25">
      <c r="B1124" s="1"/>
      <c r="C1124" s="7"/>
      <c r="D1124" s="114"/>
      <c r="E1124" s="40"/>
      <c r="F1124" s="40"/>
      <c r="G1124" s="40"/>
      <c r="H1124" s="58"/>
      <c r="I1124" s="58"/>
      <c r="J1124" s="58"/>
      <c r="K1124" s="40"/>
      <c r="L1124" s="58"/>
      <c r="M1124" s="3"/>
      <c r="N1124" s="3"/>
    </row>
    <row r="1125" spans="2:14" x14ac:dyDescent="0.25">
      <c r="B1125" s="1"/>
      <c r="C1125" s="7"/>
      <c r="D1125" s="114"/>
      <c r="E1125" s="40"/>
      <c r="F1125" s="40"/>
      <c r="G1125" s="40"/>
      <c r="H1125" s="58"/>
      <c r="I1125" s="58"/>
      <c r="J1125" s="58"/>
      <c r="K1125" s="40"/>
      <c r="L1125" s="58"/>
      <c r="M1125" s="3"/>
      <c r="N1125" s="3"/>
    </row>
    <row r="1126" spans="2:14" x14ac:dyDescent="0.25">
      <c r="B1126" s="1"/>
      <c r="C1126" s="7"/>
      <c r="D1126" s="114"/>
      <c r="E1126" s="40"/>
      <c r="F1126" s="40"/>
      <c r="G1126" s="40"/>
      <c r="H1126" s="58"/>
      <c r="I1126" s="58"/>
      <c r="J1126" s="58"/>
      <c r="K1126" s="40"/>
      <c r="L1126" s="58"/>
      <c r="M1126" s="3"/>
      <c r="N1126" s="3"/>
    </row>
    <row r="1127" spans="2:14" x14ac:dyDescent="0.25">
      <c r="B1127" s="1"/>
      <c r="C1127" s="7"/>
      <c r="D1127" s="114"/>
      <c r="E1127" s="40"/>
      <c r="F1127" s="40"/>
      <c r="G1127" s="40"/>
      <c r="H1127" s="58"/>
      <c r="I1127" s="58"/>
      <c r="J1127" s="58"/>
      <c r="K1127" s="40"/>
      <c r="L1127" s="58"/>
      <c r="M1127" s="3"/>
      <c r="N1127" s="3"/>
    </row>
    <row r="1128" spans="2:14" x14ac:dyDescent="0.25">
      <c r="B1128" s="1"/>
      <c r="C1128" s="7"/>
      <c r="D1128" s="114"/>
      <c r="E1128" s="40"/>
      <c r="F1128" s="40"/>
      <c r="G1128" s="40"/>
      <c r="H1128" s="58"/>
      <c r="I1128" s="58"/>
      <c r="J1128" s="58"/>
      <c r="K1128" s="40"/>
      <c r="L1128" s="58"/>
      <c r="M1128" s="3"/>
      <c r="N1128" s="3"/>
    </row>
    <row r="1129" spans="2:14" x14ac:dyDescent="0.25">
      <c r="B1129" s="1"/>
      <c r="C1129" s="7"/>
      <c r="D1129" s="114"/>
      <c r="E1129" s="40"/>
      <c r="F1129" s="40"/>
      <c r="G1129" s="40"/>
      <c r="H1129" s="58"/>
      <c r="I1129" s="58"/>
      <c r="J1129" s="58"/>
      <c r="K1129" s="40"/>
      <c r="L1129" s="58"/>
      <c r="M1129" s="3"/>
      <c r="N1129" s="3"/>
    </row>
    <row r="1130" spans="2:14" x14ac:dyDescent="0.25">
      <c r="B1130" s="1"/>
      <c r="C1130" s="7"/>
      <c r="D1130" s="114"/>
      <c r="E1130" s="40"/>
      <c r="F1130" s="40"/>
      <c r="G1130" s="40"/>
      <c r="H1130" s="58"/>
      <c r="I1130" s="58"/>
      <c r="J1130" s="58"/>
      <c r="K1130" s="40"/>
      <c r="L1130" s="58"/>
      <c r="M1130" s="3"/>
      <c r="N1130" s="3"/>
    </row>
    <row r="1131" spans="2:14" x14ac:dyDescent="0.25">
      <c r="B1131" s="1"/>
      <c r="C1131" s="7"/>
      <c r="D1131" s="114"/>
      <c r="E1131" s="40"/>
      <c r="F1131" s="40"/>
      <c r="G1131" s="40"/>
      <c r="H1131" s="58"/>
      <c r="I1131" s="58"/>
      <c r="J1131" s="58"/>
      <c r="K1131" s="40"/>
      <c r="L1131" s="58"/>
      <c r="M1131" s="3"/>
      <c r="N1131" s="3"/>
    </row>
    <row r="1132" spans="2:14" x14ac:dyDescent="0.25">
      <c r="B1132" s="1"/>
      <c r="C1132" s="7"/>
      <c r="D1132" s="114"/>
      <c r="E1132" s="40"/>
      <c r="F1132" s="40"/>
      <c r="G1132" s="40"/>
      <c r="H1132" s="58"/>
      <c r="I1132" s="58"/>
      <c r="J1132" s="58"/>
      <c r="K1132" s="40"/>
      <c r="L1132" s="58"/>
      <c r="M1132" s="3"/>
      <c r="N1132" s="3"/>
    </row>
    <row r="1133" spans="2:14" x14ac:dyDescent="0.25">
      <c r="B1133" s="1"/>
      <c r="C1133" s="7"/>
      <c r="D1133" s="114"/>
      <c r="E1133" s="40"/>
      <c r="F1133" s="40"/>
      <c r="G1133" s="40"/>
      <c r="H1133" s="58"/>
      <c r="I1133" s="58"/>
      <c r="J1133" s="58"/>
      <c r="K1133" s="40"/>
      <c r="L1133" s="58"/>
      <c r="M1133" s="3"/>
      <c r="N1133" s="3"/>
    </row>
    <row r="1134" spans="2:14" x14ac:dyDescent="0.25">
      <c r="B1134" s="1"/>
      <c r="C1134" s="7"/>
      <c r="D1134" s="114"/>
      <c r="E1134" s="40"/>
      <c r="F1134" s="40"/>
      <c r="G1134" s="40"/>
      <c r="H1134" s="58"/>
      <c r="I1134" s="58"/>
      <c r="J1134" s="58"/>
      <c r="K1134" s="40"/>
      <c r="L1134" s="58"/>
      <c r="M1134" s="3"/>
      <c r="N1134" s="3"/>
    </row>
    <row r="1135" spans="2:14" x14ac:dyDescent="0.25">
      <c r="B1135" s="1"/>
      <c r="C1135" s="7"/>
      <c r="D1135" s="114"/>
      <c r="E1135" s="40"/>
      <c r="F1135" s="40"/>
      <c r="G1135" s="40"/>
      <c r="H1135" s="58"/>
      <c r="I1135" s="58"/>
      <c r="J1135" s="58"/>
      <c r="K1135" s="40"/>
      <c r="L1135" s="58"/>
      <c r="M1135" s="3"/>
      <c r="N1135" s="3"/>
    </row>
    <row r="1136" spans="2:14" x14ac:dyDescent="0.25">
      <c r="B1136" s="1"/>
      <c r="C1136" s="7"/>
      <c r="D1136" s="114"/>
      <c r="E1136" s="40"/>
      <c r="F1136" s="40"/>
      <c r="G1136" s="40"/>
      <c r="H1136" s="58"/>
      <c r="I1136" s="58"/>
      <c r="J1136" s="58"/>
      <c r="K1136" s="40"/>
      <c r="L1136" s="58"/>
      <c r="M1136" s="3"/>
      <c r="N1136" s="3"/>
    </row>
    <row r="1137" spans="2:14" x14ac:dyDescent="0.25">
      <c r="B1137" s="1"/>
      <c r="C1137" s="7"/>
      <c r="D1137" s="114"/>
      <c r="E1137" s="40"/>
      <c r="F1137" s="40"/>
      <c r="G1137" s="40"/>
      <c r="H1137" s="58"/>
      <c r="I1137" s="58"/>
      <c r="J1137" s="58"/>
      <c r="K1137" s="40"/>
      <c r="L1137" s="58"/>
      <c r="M1137" s="3"/>
      <c r="N1137" s="3"/>
    </row>
    <row r="1138" spans="2:14" x14ac:dyDescent="0.25">
      <c r="B1138" s="1"/>
      <c r="C1138" s="7"/>
      <c r="D1138" s="114"/>
      <c r="E1138" s="40"/>
      <c r="F1138" s="40"/>
      <c r="G1138" s="40"/>
      <c r="H1138" s="58"/>
      <c r="I1138" s="58"/>
      <c r="J1138" s="58"/>
      <c r="K1138" s="40"/>
      <c r="L1138" s="58"/>
      <c r="M1138" s="3"/>
      <c r="N1138" s="3"/>
    </row>
    <row r="1139" spans="2:14" x14ac:dyDescent="0.25">
      <c r="B1139" s="1"/>
      <c r="C1139" s="7"/>
      <c r="D1139" s="114"/>
      <c r="E1139" s="40"/>
      <c r="F1139" s="40"/>
      <c r="G1139" s="40"/>
      <c r="H1139" s="58"/>
      <c r="I1139" s="58"/>
      <c r="J1139" s="58"/>
      <c r="K1139" s="40"/>
      <c r="L1139" s="58"/>
      <c r="M1139" s="3"/>
      <c r="N1139" s="3"/>
    </row>
    <row r="1140" spans="2:14" x14ac:dyDescent="0.25">
      <c r="B1140" s="1"/>
      <c r="C1140" s="7"/>
      <c r="D1140" s="114"/>
      <c r="E1140" s="40"/>
      <c r="F1140" s="40"/>
      <c r="G1140" s="40"/>
      <c r="H1140" s="58"/>
      <c r="I1140" s="58"/>
      <c r="J1140" s="58"/>
      <c r="K1140" s="40"/>
      <c r="L1140" s="58"/>
      <c r="M1140" s="3"/>
      <c r="N1140" s="3"/>
    </row>
    <row r="1141" spans="2:14" x14ac:dyDescent="0.25">
      <c r="B1141" s="1"/>
      <c r="C1141" s="7"/>
      <c r="D1141" s="114"/>
      <c r="E1141" s="40"/>
      <c r="F1141" s="40"/>
      <c r="G1141" s="40"/>
      <c r="H1141" s="58"/>
      <c r="I1141" s="58"/>
      <c r="J1141" s="58"/>
      <c r="K1141" s="40"/>
      <c r="L1141" s="58"/>
      <c r="M1141" s="3"/>
      <c r="N1141" s="3"/>
    </row>
    <row r="1142" spans="2:14" x14ac:dyDescent="0.25">
      <c r="B1142" s="1"/>
      <c r="C1142" s="7"/>
      <c r="D1142" s="114"/>
      <c r="E1142" s="40"/>
      <c r="F1142" s="40"/>
      <c r="G1142" s="40"/>
      <c r="H1142" s="58"/>
      <c r="I1142" s="58"/>
      <c r="J1142" s="58"/>
      <c r="K1142" s="40"/>
      <c r="L1142" s="58"/>
      <c r="M1142" s="3"/>
      <c r="N1142" s="3"/>
    </row>
    <row r="1143" spans="2:14" x14ac:dyDescent="0.25">
      <c r="B1143" s="1"/>
      <c r="C1143" s="7"/>
      <c r="D1143" s="114"/>
      <c r="E1143" s="40"/>
      <c r="F1143" s="40"/>
      <c r="G1143" s="40"/>
      <c r="H1143" s="58"/>
      <c r="I1143" s="58"/>
      <c r="J1143" s="58"/>
      <c r="K1143" s="40"/>
      <c r="L1143" s="58"/>
      <c r="M1143" s="3"/>
      <c r="N1143" s="3"/>
    </row>
    <row r="1144" spans="2:14" x14ac:dyDescent="0.25">
      <c r="B1144" s="1"/>
      <c r="C1144" s="7"/>
      <c r="D1144" s="114"/>
      <c r="E1144" s="40"/>
      <c r="F1144" s="40"/>
      <c r="G1144" s="40"/>
      <c r="H1144" s="58"/>
      <c r="I1144" s="58"/>
      <c r="J1144" s="58"/>
      <c r="K1144" s="40"/>
      <c r="L1144" s="58"/>
      <c r="M1144" s="3"/>
      <c r="N1144" s="3"/>
    </row>
    <row r="1145" spans="2:14" x14ac:dyDescent="0.25">
      <c r="B1145" s="1"/>
      <c r="C1145" s="7"/>
      <c r="D1145" s="114"/>
      <c r="E1145" s="40"/>
      <c r="F1145" s="40"/>
      <c r="G1145" s="40"/>
      <c r="H1145" s="58"/>
      <c r="I1145" s="58"/>
      <c r="J1145" s="58"/>
      <c r="K1145" s="40"/>
      <c r="L1145" s="58"/>
      <c r="M1145" s="3"/>
      <c r="N1145" s="3"/>
    </row>
    <row r="1146" spans="2:14" x14ac:dyDescent="0.25">
      <c r="B1146" s="1"/>
      <c r="C1146" s="7"/>
      <c r="D1146" s="114"/>
      <c r="E1146" s="40"/>
      <c r="F1146" s="40"/>
      <c r="G1146" s="40"/>
      <c r="H1146" s="58"/>
      <c r="I1146" s="58"/>
      <c r="J1146" s="58"/>
      <c r="K1146" s="40"/>
      <c r="L1146" s="58"/>
      <c r="M1146" s="3"/>
      <c r="N1146" s="3"/>
    </row>
    <row r="1147" spans="2:14" x14ac:dyDescent="0.25">
      <c r="B1147" s="1"/>
      <c r="C1147" s="7"/>
      <c r="D1147" s="114"/>
      <c r="E1147" s="40"/>
      <c r="F1147" s="40"/>
      <c r="G1147" s="40"/>
      <c r="H1147" s="58"/>
      <c r="I1147" s="58"/>
      <c r="J1147" s="58"/>
      <c r="K1147" s="40"/>
      <c r="L1147" s="58"/>
      <c r="M1147" s="3"/>
      <c r="N1147" s="3"/>
    </row>
    <row r="1148" spans="2:14" x14ac:dyDescent="0.25">
      <c r="B1148" s="1"/>
      <c r="C1148" s="7"/>
      <c r="D1148" s="114"/>
      <c r="E1148" s="40"/>
      <c r="F1148" s="40"/>
      <c r="G1148" s="40"/>
      <c r="H1148" s="58"/>
      <c r="I1148" s="58"/>
      <c r="J1148" s="58"/>
      <c r="K1148" s="40"/>
      <c r="L1148" s="58"/>
      <c r="M1148" s="3"/>
      <c r="N1148" s="3"/>
    </row>
    <row r="1149" spans="2:14" x14ac:dyDescent="0.25">
      <c r="B1149" s="1"/>
      <c r="C1149" s="7"/>
      <c r="D1149" s="114"/>
      <c r="E1149" s="40"/>
      <c r="F1149" s="40"/>
      <c r="G1149" s="40"/>
      <c r="H1149" s="58"/>
      <c r="I1149" s="58"/>
      <c r="J1149" s="58"/>
      <c r="K1149" s="40"/>
      <c r="L1149" s="58"/>
      <c r="M1149" s="3"/>
      <c r="N1149" s="3"/>
    </row>
    <row r="1150" spans="2:14" x14ac:dyDescent="0.25">
      <c r="B1150" s="1"/>
      <c r="C1150" s="7"/>
      <c r="D1150" s="114"/>
      <c r="E1150" s="40"/>
      <c r="F1150" s="40"/>
      <c r="G1150" s="40"/>
      <c r="H1150" s="58"/>
      <c r="I1150" s="58"/>
      <c r="J1150" s="58"/>
      <c r="K1150" s="40"/>
      <c r="L1150" s="58"/>
      <c r="M1150" s="3"/>
      <c r="N1150" s="3"/>
    </row>
    <row r="1151" spans="2:14" x14ac:dyDescent="0.25">
      <c r="B1151" s="1"/>
      <c r="C1151" s="7"/>
      <c r="D1151" s="114"/>
      <c r="E1151" s="40"/>
      <c r="F1151" s="40"/>
      <c r="G1151" s="40"/>
      <c r="H1151" s="58"/>
      <c r="I1151" s="58"/>
      <c r="J1151" s="58"/>
      <c r="K1151" s="40"/>
      <c r="L1151" s="58"/>
      <c r="M1151" s="3"/>
      <c r="N1151" s="3"/>
    </row>
    <row r="1152" spans="2:14" x14ac:dyDescent="0.25">
      <c r="B1152" s="1"/>
      <c r="C1152" s="7"/>
      <c r="D1152" s="114"/>
      <c r="E1152" s="40"/>
      <c r="F1152" s="40"/>
      <c r="G1152" s="40"/>
      <c r="H1152" s="58"/>
      <c r="I1152" s="58"/>
      <c r="J1152" s="58"/>
      <c r="K1152" s="40"/>
      <c r="L1152" s="58"/>
      <c r="M1152" s="3"/>
      <c r="N1152" s="3"/>
    </row>
    <row r="1153" spans="2:14" x14ac:dyDescent="0.25">
      <c r="B1153" s="1"/>
      <c r="C1153" s="7"/>
      <c r="D1153" s="114"/>
      <c r="E1153" s="40"/>
      <c r="F1153" s="40"/>
      <c r="G1153" s="40"/>
      <c r="H1153" s="58"/>
      <c r="I1153" s="58"/>
      <c r="J1153" s="58"/>
      <c r="K1153" s="40"/>
      <c r="L1153" s="58"/>
      <c r="M1153" s="3"/>
      <c r="N1153" s="3"/>
    </row>
    <row r="1154" spans="2:14" x14ac:dyDescent="0.25">
      <c r="B1154" s="1"/>
      <c r="C1154" s="7"/>
      <c r="D1154" s="114"/>
      <c r="E1154" s="40"/>
      <c r="F1154" s="40"/>
      <c r="G1154" s="40"/>
      <c r="H1154" s="58"/>
      <c r="I1154" s="58"/>
      <c r="J1154" s="58"/>
      <c r="K1154" s="40"/>
      <c r="L1154" s="58"/>
      <c r="M1154" s="3"/>
      <c r="N1154" s="3"/>
    </row>
    <row r="1155" spans="2:14" x14ac:dyDescent="0.25">
      <c r="B1155" s="1"/>
      <c r="C1155" s="7"/>
      <c r="D1155" s="114"/>
      <c r="E1155" s="40"/>
      <c r="F1155" s="40"/>
      <c r="G1155" s="40"/>
      <c r="H1155" s="58"/>
      <c r="I1155" s="58"/>
      <c r="J1155" s="58"/>
      <c r="K1155" s="40"/>
      <c r="L1155" s="58"/>
      <c r="M1155" s="3"/>
      <c r="N1155" s="3"/>
    </row>
    <row r="1156" spans="2:14" x14ac:dyDescent="0.25">
      <c r="B1156" s="1"/>
      <c r="C1156" s="7"/>
      <c r="D1156" s="114"/>
      <c r="E1156" s="40"/>
      <c r="F1156" s="40"/>
      <c r="G1156" s="40"/>
      <c r="H1156" s="58"/>
      <c r="I1156" s="58"/>
      <c r="J1156" s="58"/>
      <c r="K1156" s="40"/>
      <c r="L1156" s="58"/>
      <c r="M1156" s="3"/>
      <c r="N1156" s="3"/>
    </row>
    <row r="1157" spans="2:14" x14ac:dyDescent="0.25">
      <c r="B1157" s="1"/>
      <c r="C1157" s="7"/>
      <c r="D1157" s="114"/>
      <c r="E1157" s="40"/>
      <c r="F1157" s="40"/>
      <c r="G1157" s="40"/>
      <c r="H1157" s="58"/>
      <c r="I1157" s="58"/>
      <c r="J1157" s="58"/>
      <c r="K1157" s="40"/>
      <c r="L1157" s="58"/>
      <c r="M1157" s="3"/>
      <c r="N1157" s="3"/>
    </row>
    <row r="1158" spans="2:14" x14ac:dyDescent="0.25">
      <c r="B1158" s="1"/>
      <c r="C1158" s="7"/>
      <c r="D1158" s="114"/>
      <c r="E1158" s="40"/>
      <c r="F1158" s="40"/>
      <c r="G1158" s="40"/>
      <c r="H1158" s="58"/>
      <c r="I1158" s="58"/>
      <c r="J1158" s="58"/>
      <c r="K1158" s="40"/>
      <c r="L1158" s="58"/>
      <c r="M1158" s="3"/>
      <c r="N1158" s="3"/>
    </row>
    <row r="1159" spans="2:14" x14ac:dyDescent="0.25">
      <c r="B1159" s="1"/>
      <c r="C1159" s="7"/>
      <c r="D1159" s="114"/>
      <c r="E1159" s="40"/>
      <c r="F1159" s="40"/>
      <c r="G1159" s="40"/>
      <c r="H1159" s="58"/>
      <c r="I1159" s="58"/>
      <c r="J1159" s="58"/>
      <c r="K1159" s="40"/>
      <c r="L1159" s="58"/>
      <c r="M1159" s="3"/>
      <c r="N1159" s="3"/>
    </row>
    <row r="1160" spans="2:14" x14ac:dyDescent="0.25">
      <c r="B1160" s="1"/>
      <c r="C1160" s="7"/>
      <c r="D1160" s="114"/>
      <c r="E1160" s="40"/>
      <c r="F1160" s="40"/>
      <c r="G1160" s="40"/>
      <c r="H1160" s="58"/>
      <c r="I1160" s="58"/>
      <c r="J1160" s="58"/>
      <c r="K1160" s="40"/>
      <c r="L1160" s="58"/>
      <c r="M1160" s="3"/>
      <c r="N1160" s="3"/>
    </row>
    <row r="1161" spans="2:14" x14ac:dyDescent="0.25">
      <c r="B1161" s="1"/>
      <c r="C1161" s="7"/>
      <c r="D1161" s="114"/>
      <c r="E1161" s="40"/>
      <c r="F1161" s="40"/>
      <c r="G1161" s="40"/>
      <c r="H1161" s="58"/>
      <c r="I1161" s="58"/>
      <c r="J1161" s="58"/>
      <c r="K1161" s="40"/>
      <c r="L1161" s="58"/>
      <c r="M1161" s="3"/>
      <c r="N1161" s="3"/>
    </row>
    <row r="1162" spans="2:14" x14ac:dyDescent="0.25">
      <c r="B1162" s="1"/>
      <c r="C1162" s="7"/>
      <c r="D1162" s="114"/>
      <c r="E1162" s="40"/>
      <c r="F1162" s="40"/>
      <c r="G1162" s="40"/>
      <c r="H1162" s="58"/>
      <c r="I1162" s="58"/>
      <c r="J1162" s="58"/>
      <c r="K1162" s="40"/>
      <c r="L1162" s="58"/>
      <c r="M1162" s="3"/>
      <c r="N1162" s="3"/>
    </row>
    <row r="1163" spans="2:14" x14ac:dyDescent="0.25">
      <c r="B1163" s="1"/>
      <c r="C1163" s="7"/>
      <c r="D1163" s="114"/>
      <c r="E1163" s="40"/>
      <c r="F1163" s="40"/>
      <c r="G1163" s="40"/>
      <c r="H1163" s="58"/>
      <c r="I1163" s="58"/>
      <c r="J1163" s="58"/>
      <c r="K1163" s="40"/>
      <c r="L1163" s="58"/>
      <c r="M1163" s="3"/>
      <c r="N1163" s="3"/>
    </row>
    <row r="1164" spans="2:14" x14ac:dyDescent="0.25">
      <c r="B1164" s="1"/>
      <c r="C1164" s="7"/>
      <c r="D1164" s="114"/>
      <c r="E1164" s="40"/>
      <c r="F1164" s="40"/>
      <c r="G1164" s="40"/>
      <c r="H1164" s="58"/>
      <c r="I1164" s="58"/>
      <c r="J1164" s="58"/>
      <c r="K1164" s="40"/>
      <c r="L1164" s="58"/>
      <c r="M1164" s="3"/>
      <c r="N1164" s="3"/>
    </row>
    <row r="1165" spans="2:14" x14ac:dyDescent="0.25">
      <c r="B1165" s="1"/>
      <c r="C1165" s="7"/>
      <c r="D1165" s="114"/>
      <c r="E1165" s="40"/>
      <c r="F1165" s="40"/>
      <c r="G1165" s="40"/>
      <c r="H1165" s="58"/>
      <c r="I1165" s="58"/>
      <c r="J1165" s="58"/>
      <c r="K1165" s="40"/>
      <c r="L1165" s="58"/>
      <c r="M1165" s="3"/>
      <c r="N1165" s="3"/>
    </row>
    <row r="1166" spans="2:14" x14ac:dyDescent="0.25">
      <c r="B1166" s="1"/>
      <c r="C1166" s="7"/>
      <c r="D1166" s="114"/>
      <c r="E1166" s="40"/>
      <c r="F1166" s="40"/>
      <c r="G1166" s="40"/>
      <c r="H1166" s="58"/>
      <c r="I1166" s="58"/>
      <c r="J1166" s="58"/>
      <c r="K1166" s="40"/>
      <c r="L1166" s="58"/>
      <c r="M1166" s="3"/>
      <c r="N1166" s="3"/>
    </row>
    <row r="1167" spans="2:14" x14ac:dyDescent="0.25">
      <c r="B1167" s="1"/>
      <c r="C1167" s="7"/>
      <c r="D1167" s="114"/>
      <c r="E1167" s="40"/>
      <c r="F1167" s="40"/>
      <c r="G1167" s="40"/>
      <c r="H1167" s="58"/>
      <c r="I1167" s="58"/>
      <c r="J1167" s="58"/>
      <c r="K1167" s="40"/>
      <c r="L1167" s="58"/>
      <c r="M1167" s="3"/>
      <c r="N1167" s="3"/>
    </row>
    <row r="1168" spans="2:14" x14ac:dyDescent="0.25">
      <c r="B1168" s="1"/>
      <c r="C1168" s="7"/>
      <c r="D1168" s="114"/>
      <c r="E1168" s="40"/>
      <c r="F1168" s="40"/>
      <c r="G1168" s="40"/>
      <c r="H1168" s="58"/>
      <c r="I1168" s="58"/>
      <c r="J1168" s="58"/>
      <c r="K1168" s="40"/>
      <c r="L1168" s="58"/>
      <c r="M1168" s="3"/>
      <c r="N1168" s="3"/>
    </row>
    <row r="1169" spans="2:14" x14ac:dyDescent="0.25">
      <c r="B1169" s="1"/>
      <c r="C1169" s="7"/>
      <c r="D1169" s="114"/>
      <c r="E1169" s="40"/>
      <c r="F1169" s="40"/>
      <c r="G1169" s="40"/>
      <c r="H1169" s="58"/>
      <c r="I1169" s="58"/>
      <c r="J1169" s="58"/>
      <c r="K1169" s="40"/>
      <c r="L1169" s="58"/>
      <c r="M1169" s="3"/>
      <c r="N1169" s="3"/>
    </row>
    <row r="1170" spans="2:14" x14ac:dyDescent="0.25">
      <c r="B1170" s="1"/>
      <c r="C1170" s="7"/>
      <c r="D1170" s="114"/>
      <c r="E1170" s="40"/>
      <c r="F1170" s="40"/>
      <c r="G1170" s="40"/>
      <c r="H1170" s="58"/>
      <c r="I1170" s="58"/>
      <c r="J1170" s="58"/>
      <c r="K1170" s="40"/>
      <c r="L1170" s="58"/>
      <c r="M1170" s="3"/>
      <c r="N1170" s="3"/>
    </row>
    <row r="1171" spans="2:14" x14ac:dyDescent="0.25">
      <c r="B1171" s="1"/>
      <c r="C1171" s="7"/>
      <c r="D1171" s="114"/>
      <c r="E1171" s="40"/>
      <c r="F1171" s="40"/>
      <c r="G1171" s="40"/>
      <c r="H1171" s="58"/>
      <c r="I1171" s="58"/>
      <c r="J1171" s="58"/>
      <c r="K1171" s="40"/>
      <c r="L1171" s="58"/>
      <c r="M1171" s="3"/>
      <c r="N1171" s="3"/>
    </row>
    <row r="1172" spans="2:14" x14ac:dyDescent="0.25">
      <c r="B1172" s="1"/>
      <c r="C1172" s="7"/>
      <c r="D1172" s="114"/>
      <c r="E1172" s="40"/>
      <c r="F1172" s="40"/>
      <c r="G1172" s="40"/>
      <c r="H1172" s="58"/>
      <c r="I1172" s="58"/>
      <c r="J1172" s="58"/>
      <c r="K1172" s="40"/>
      <c r="L1172" s="58"/>
      <c r="M1172" s="3"/>
      <c r="N1172" s="3"/>
    </row>
    <row r="1173" spans="2:14" x14ac:dyDescent="0.25">
      <c r="B1173" s="1"/>
      <c r="C1173" s="7"/>
      <c r="D1173" s="114"/>
      <c r="E1173" s="40"/>
      <c r="F1173" s="40"/>
      <c r="G1173" s="40"/>
      <c r="H1173" s="58"/>
      <c r="I1173" s="58"/>
      <c r="J1173" s="58"/>
      <c r="K1173" s="40"/>
      <c r="L1173" s="58"/>
      <c r="M1173" s="3"/>
      <c r="N1173" s="3"/>
    </row>
    <row r="1174" spans="2:14" x14ac:dyDescent="0.25">
      <c r="B1174" s="1"/>
      <c r="C1174" s="7"/>
      <c r="D1174" s="114"/>
      <c r="E1174" s="40"/>
      <c r="F1174" s="40"/>
      <c r="G1174" s="40"/>
      <c r="H1174" s="58"/>
      <c r="I1174" s="58"/>
      <c r="J1174" s="58"/>
      <c r="K1174" s="40"/>
      <c r="L1174" s="58"/>
      <c r="M1174" s="3"/>
      <c r="N1174" s="3"/>
    </row>
    <row r="1175" spans="2:14" x14ac:dyDescent="0.25">
      <c r="B1175" s="1"/>
      <c r="C1175" s="7"/>
      <c r="D1175" s="114"/>
      <c r="E1175" s="40"/>
      <c r="F1175" s="40"/>
      <c r="G1175" s="40"/>
      <c r="H1175" s="58"/>
      <c r="I1175" s="58"/>
      <c r="J1175" s="58"/>
      <c r="K1175" s="40"/>
      <c r="L1175" s="58"/>
      <c r="M1175" s="3"/>
      <c r="N1175" s="3"/>
    </row>
    <row r="1176" spans="2:14" x14ac:dyDescent="0.25">
      <c r="B1176" s="1"/>
      <c r="C1176" s="7"/>
      <c r="D1176" s="114"/>
      <c r="E1176" s="40"/>
      <c r="F1176" s="40"/>
      <c r="G1176" s="40"/>
      <c r="H1176" s="58"/>
      <c r="I1176" s="58"/>
      <c r="J1176" s="58"/>
      <c r="K1176" s="40"/>
    </row>
    <row r="1177" spans="2:14" x14ac:dyDescent="0.25">
      <c r="B1177" s="1"/>
      <c r="C1177" s="7"/>
      <c r="D1177" s="114"/>
      <c r="E1177" s="40"/>
      <c r="F1177" s="40"/>
      <c r="G1177" s="40"/>
      <c r="H1177" s="58"/>
      <c r="I1177" s="58"/>
      <c r="J1177" s="58"/>
      <c r="K1177" s="40"/>
    </row>
    <row r="1178" spans="2:14" x14ac:dyDescent="0.25">
      <c r="B1178" s="1"/>
      <c r="C1178" s="7"/>
      <c r="D1178" s="114"/>
      <c r="E1178" s="40"/>
      <c r="F1178" s="40"/>
      <c r="G1178" s="40"/>
      <c r="H1178" s="58"/>
      <c r="I1178" s="58"/>
      <c r="J1178" s="58"/>
      <c r="K1178" s="40"/>
    </row>
    <row r="1179" spans="2:14" x14ac:dyDescent="0.25">
      <c r="B1179" s="1"/>
      <c r="C1179" s="7"/>
      <c r="D1179" s="114"/>
      <c r="E1179" s="40"/>
      <c r="F1179" s="40"/>
      <c r="G1179" s="40"/>
      <c r="H1179" s="58"/>
      <c r="I1179" s="58"/>
      <c r="J1179" s="58"/>
      <c r="K1179" s="40"/>
    </row>
    <row r="1180" spans="2:14" x14ac:dyDescent="0.25">
      <c r="B1180" s="1"/>
      <c r="C1180" s="7"/>
      <c r="D1180" s="114"/>
      <c r="E1180" s="40"/>
      <c r="F1180" s="40"/>
      <c r="G1180" s="40"/>
      <c r="H1180" s="58"/>
      <c r="I1180" s="58"/>
      <c r="J1180" s="58"/>
      <c r="K1180" s="40"/>
    </row>
    <row r="1181" spans="2:14" x14ac:dyDescent="0.25">
      <c r="B1181" s="1"/>
      <c r="C1181" s="7"/>
      <c r="D1181" s="114"/>
      <c r="E1181" s="40"/>
      <c r="F1181" s="40"/>
      <c r="G1181" s="40"/>
      <c r="H1181" s="58"/>
      <c r="I1181" s="58"/>
      <c r="J1181" s="58"/>
      <c r="K1181" s="40"/>
      <c r="L1181" s="8"/>
      <c r="M1181" s="8"/>
      <c r="N1181" s="8"/>
    </row>
    <row r="1182" spans="2:14" x14ac:dyDescent="0.25">
      <c r="B1182" s="1"/>
      <c r="C1182" s="7"/>
      <c r="D1182" s="114"/>
      <c r="E1182" s="40"/>
      <c r="F1182" s="40"/>
      <c r="G1182" s="40"/>
      <c r="H1182" s="58"/>
      <c r="I1182" s="58"/>
      <c r="J1182" s="58"/>
      <c r="K1182" s="40"/>
      <c r="L1182" s="8"/>
      <c r="M1182" s="8"/>
      <c r="N1182" s="8"/>
    </row>
    <row r="1183" spans="2:14" x14ac:dyDescent="0.25">
      <c r="B1183" s="1"/>
      <c r="C1183" s="7"/>
      <c r="D1183" s="114"/>
      <c r="E1183" s="40"/>
      <c r="F1183" s="40"/>
      <c r="G1183" s="40"/>
      <c r="H1183" s="58"/>
      <c r="I1183" s="58"/>
      <c r="J1183" s="58"/>
      <c r="K1183" s="40"/>
      <c r="L1183" s="8"/>
      <c r="M1183" s="8"/>
      <c r="N1183" s="8"/>
    </row>
    <row r="1184" spans="2:14" x14ac:dyDescent="0.25">
      <c r="B1184" s="1"/>
      <c r="C1184" s="7"/>
      <c r="D1184" s="114"/>
      <c r="E1184" s="40"/>
      <c r="F1184" s="40"/>
      <c r="G1184" s="40"/>
      <c r="H1184" s="58"/>
      <c r="I1184" s="58"/>
      <c r="J1184" s="58"/>
      <c r="K1184" s="40"/>
      <c r="L1184" s="8"/>
      <c r="M1184" s="8"/>
      <c r="N1184" s="8"/>
    </row>
    <row r="1185" spans="2:14" x14ac:dyDescent="0.25">
      <c r="B1185" s="1"/>
      <c r="C1185" s="7"/>
      <c r="D1185" s="114"/>
      <c r="E1185" s="40"/>
      <c r="F1185" s="40"/>
      <c r="G1185" s="40"/>
      <c r="H1185" s="58"/>
      <c r="I1185" s="58"/>
      <c r="J1185" s="58"/>
      <c r="K1185" s="40"/>
      <c r="L1185" s="8"/>
      <c r="M1185" s="8"/>
      <c r="N1185" s="8"/>
    </row>
    <row r="1186" spans="2:14" x14ac:dyDescent="0.25">
      <c r="B1186" s="1"/>
      <c r="C1186" s="7"/>
      <c r="D1186" s="114"/>
      <c r="E1186" s="40"/>
      <c r="F1186" s="40"/>
      <c r="G1186" s="40"/>
      <c r="H1186" s="58"/>
      <c r="I1186" s="58"/>
      <c r="J1186" s="58"/>
      <c r="K1186" s="40"/>
      <c r="L1186" s="8"/>
      <c r="M1186" s="8"/>
      <c r="N1186" s="8"/>
    </row>
    <row r="1187" spans="2:14" x14ac:dyDescent="0.25">
      <c r="B1187" s="1"/>
      <c r="C1187" s="7"/>
      <c r="D1187" s="114"/>
      <c r="E1187" s="40"/>
      <c r="F1187" s="40"/>
      <c r="G1187" s="40"/>
      <c r="H1187" s="58"/>
      <c r="I1187" s="58"/>
      <c r="J1187" s="58"/>
      <c r="K1187" s="40"/>
      <c r="L1187" s="8"/>
      <c r="M1187" s="8"/>
      <c r="N1187" s="8"/>
    </row>
    <row r="1188" spans="2:14" x14ac:dyDescent="0.25">
      <c r="B1188" s="1"/>
      <c r="C1188" s="7"/>
      <c r="D1188" s="114"/>
      <c r="E1188" s="40"/>
      <c r="F1188" s="40"/>
      <c r="G1188" s="40"/>
      <c r="H1188" s="58"/>
      <c r="I1188" s="58"/>
      <c r="J1188" s="58"/>
      <c r="K1188" s="40"/>
      <c r="L1188" s="8"/>
      <c r="M1188" s="8"/>
      <c r="N1188" s="8"/>
    </row>
    <row r="1189" spans="2:14" x14ac:dyDescent="0.25">
      <c r="B1189" s="1"/>
      <c r="C1189" s="7"/>
      <c r="D1189" s="114"/>
      <c r="E1189" s="40"/>
      <c r="F1189" s="40"/>
      <c r="G1189" s="40"/>
      <c r="H1189" s="58"/>
      <c r="I1189" s="58"/>
      <c r="J1189" s="58"/>
      <c r="K1189" s="40"/>
      <c r="L1189" s="8"/>
      <c r="M1189" s="8"/>
      <c r="N1189" s="8"/>
    </row>
    <row r="1190" spans="2:14" x14ac:dyDescent="0.25">
      <c r="B1190" s="1"/>
      <c r="C1190" s="7"/>
      <c r="D1190" s="114"/>
      <c r="E1190" s="40"/>
      <c r="F1190" s="40"/>
      <c r="G1190" s="40"/>
      <c r="H1190" s="58"/>
      <c r="I1190" s="58"/>
      <c r="J1190" s="58"/>
      <c r="K1190" s="40"/>
      <c r="L1190" s="8"/>
      <c r="M1190" s="8"/>
      <c r="N1190" s="8"/>
    </row>
    <row r="1191" spans="2:14" x14ac:dyDescent="0.25">
      <c r="B1191" s="1"/>
      <c r="C1191" s="7"/>
      <c r="D1191" s="114"/>
      <c r="E1191" s="40"/>
      <c r="F1191" s="40"/>
      <c r="G1191" s="40"/>
      <c r="H1191" s="58"/>
      <c r="I1191" s="58"/>
      <c r="J1191" s="58"/>
      <c r="K1191" s="40"/>
      <c r="L1191" s="8"/>
      <c r="M1191" s="8"/>
      <c r="N1191" s="8"/>
    </row>
    <row r="1192" spans="2:14" x14ac:dyDescent="0.25">
      <c r="B1192" s="1"/>
      <c r="C1192" s="7"/>
      <c r="D1192" s="114"/>
      <c r="E1192" s="40"/>
      <c r="F1192" s="40"/>
      <c r="G1192" s="40"/>
      <c r="H1192" s="58"/>
      <c r="I1192" s="58"/>
      <c r="J1192" s="58"/>
      <c r="K1192" s="40"/>
      <c r="L1192" s="8"/>
      <c r="M1192" s="8"/>
      <c r="N1192" s="8"/>
    </row>
    <row r="1193" spans="2:14" x14ac:dyDescent="0.25">
      <c r="B1193" s="1"/>
      <c r="C1193" s="7"/>
      <c r="D1193" s="114"/>
      <c r="E1193" s="40"/>
      <c r="F1193" s="40"/>
      <c r="G1193" s="40"/>
      <c r="H1193" s="58"/>
      <c r="I1193" s="58"/>
      <c r="J1193" s="58"/>
      <c r="K1193" s="40"/>
      <c r="L1193" s="8"/>
      <c r="M1193" s="8"/>
      <c r="N1193" s="8"/>
    </row>
    <row r="1194" spans="2:14" x14ac:dyDescent="0.25">
      <c r="B1194" s="1"/>
      <c r="C1194" s="7"/>
      <c r="D1194" s="114"/>
      <c r="E1194" s="40"/>
      <c r="F1194" s="40"/>
      <c r="G1194" s="40"/>
      <c r="H1194" s="58"/>
      <c r="I1194" s="58"/>
      <c r="J1194" s="58"/>
      <c r="K1194" s="40"/>
      <c r="L1194" s="8"/>
      <c r="M1194" s="8"/>
      <c r="N1194" s="8"/>
    </row>
    <row r="1195" spans="2:14" x14ac:dyDescent="0.25">
      <c r="B1195" s="1"/>
      <c r="C1195" s="7"/>
      <c r="D1195" s="114"/>
      <c r="E1195" s="40"/>
      <c r="F1195" s="40"/>
      <c r="G1195" s="40"/>
      <c r="H1195" s="58"/>
      <c r="I1195" s="58"/>
      <c r="J1195" s="58"/>
      <c r="K1195" s="40"/>
      <c r="L1195" s="8"/>
      <c r="M1195" s="8"/>
      <c r="N1195" s="8"/>
    </row>
    <row r="1196" spans="2:14" x14ac:dyDescent="0.25">
      <c r="B1196" s="1"/>
      <c r="C1196" s="7"/>
      <c r="D1196" s="114"/>
      <c r="E1196" s="40"/>
      <c r="F1196" s="40"/>
      <c r="G1196" s="40"/>
      <c r="H1196" s="58"/>
      <c r="I1196" s="58"/>
      <c r="J1196" s="58"/>
      <c r="K1196" s="40"/>
      <c r="L1196" s="8"/>
      <c r="M1196" s="8"/>
      <c r="N1196" s="8"/>
    </row>
    <row r="1197" spans="2:14" x14ac:dyDescent="0.25">
      <c r="B1197" s="1"/>
      <c r="C1197" s="7"/>
      <c r="D1197" s="114"/>
      <c r="E1197" s="40"/>
      <c r="F1197" s="40"/>
      <c r="G1197" s="40"/>
      <c r="H1197" s="58"/>
      <c r="I1197" s="58"/>
      <c r="J1197" s="58"/>
      <c r="K1197" s="40"/>
      <c r="L1197" s="8"/>
      <c r="M1197" s="8"/>
      <c r="N1197" s="8"/>
    </row>
    <row r="1198" spans="2:14" x14ac:dyDescent="0.25">
      <c r="B1198" s="1"/>
      <c r="C1198" s="7"/>
      <c r="D1198" s="114"/>
      <c r="E1198" s="40"/>
      <c r="F1198" s="40"/>
      <c r="G1198" s="40"/>
      <c r="H1198" s="58"/>
      <c r="I1198" s="58"/>
      <c r="J1198" s="58"/>
      <c r="K1198" s="40"/>
      <c r="L1198" s="8"/>
      <c r="M1198" s="8"/>
      <c r="N1198" s="8"/>
    </row>
    <row r="1199" spans="2:14" x14ac:dyDescent="0.25">
      <c r="B1199" s="1"/>
      <c r="C1199" s="7"/>
      <c r="D1199" s="114"/>
      <c r="E1199" s="40"/>
      <c r="F1199" s="40"/>
      <c r="G1199" s="40"/>
      <c r="H1199" s="58"/>
      <c r="I1199" s="58"/>
      <c r="J1199" s="58"/>
      <c r="K1199" s="40"/>
      <c r="L1199" s="8"/>
      <c r="M1199" s="8"/>
      <c r="N1199" s="8"/>
    </row>
    <row r="1200" spans="2:14" x14ac:dyDescent="0.25">
      <c r="B1200" s="1"/>
      <c r="C1200" s="7"/>
      <c r="D1200" s="114"/>
      <c r="E1200" s="40"/>
      <c r="F1200" s="40"/>
      <c r="G1200" s="40"/>
      <c r="H1200" s="58"/>
      <c r="I1200" s="58"/>
      <c r="J1200" s="58"/>
      <c r="K1200" s="40"/>
      <c r="L1200" s="8"/>
      <c r="M1200" s="8"/>
      <c r="N1200" s="8"/>
    </row>
    <row r="1201" spans="2:14" x14ac:dyDescent="0.25">
      <c r="B1201" s="1"/>
      <c r="C1201" s="7"/>
      <c r="D1201" s="114"/>
      <c r="E1201" s="40"/>
      <c r="F1201" s="40"/>
      <c r="G1201" s="40"/>
      <c r="H1201" s="58"/>
      <c r="I1201" s="58"/>
      <c r="J1201" s="58"/>
      <c r="K1201" s="40"/>
      <c r="L1201" s="8"/>
      <c r="M1201" s="8"/>
      <c r="N1201" s="8"/>
    </row>
    <row r="1202" spans="2:14" x14ac:dyDescent="0.25">
      <c r="B1202" s="1"/>
      <c r="C1202" s="7"/>
      <c r="D1202" s="114"/>
      <c r="E1202" s="40"/>
      <c r="F1202" s="40"/>
      <c r="G1202" s="40"/>
      <c r="H1202" s="58"/>
      <c r="I1202" s="58"/>
      <c r="J1202" s="58"/>
      <c r="K1202" s="40"/>
      <c r="L1202" s="8"/>
      <c r="M1202" s="8"/>
      <c r="N1202" s="8"/>
    </row>
    <row r="1203" spans="2:14" x14ac:dyDescent="0.25">
      <c r="B1203" s="1"/>
      <c r="C1203" s="7"/>
      <c r="D1203" s="114"/>
      <c r="E1203" s="40"/>
      <c r="F1203" s="40"/>
      <c r="G1203" s="40"/>
      <c r="H1203" s="58"/>
      <c r="I1203" s="58"/>
      <c r="J1203" s="58"/>
      <c r="K1203" s="40"/>
      <c r="L1203" s="8"/>
      <c r="M1203" s="8"/>
      <c r="N1203" s="8"/>
    </row>
    <row r="1204" spans="2:14" x14ac:dyDescent="0.25">
      <c r="B1204" s="1"/>
      <c r="C1204" s="7"/>
      <c r="D1204" s="114"/>
      <c r="E1204" s="40"/>
      <c r="F1204" s="40"/>
      <c r="G1204" s="40"/>
      <c r="H1204" s="58"/>
      <c r="I1204" s="58"/>
      <c r="J1204" s="58"/>
      <c r="K1204" s="40"/>
      <c r="L1204" s="8"/>
      <c r="M1204" s="8"/>
      <c r="N1204" s="8"/>
    </row>
    <row r="1205" spans="2:14" x14ac:dyDescent="0.25">
      <c r="B1205" s="1"/>
      <c r="C1205" s="7"/>
      <c r="D1205" s="114"/>
      <c r="E1205" s="40"/>
      <c r="F1205" s="40"/>
      <c r="G1205" s="40"/>
      <c r="H1205" s="58"/>
      <c r="I1205" s="58"/>
      <c r="J1205" s="58"/>
      <c r="K1205" s="40"/>
      <c r="L1205" s="8"/>
      <c r="M1205" s="8"/>
      <c r="N1205" s="8"/>
    </row>
    <row r="1206" spans="2:14" x14ac:dyDescent="0.25">
      <c r="B1206" s="1"/>
      <c r="C1206" s="7"/>
      <c r="D1206" s="114"/>
      <c r="E1206" s="40"/>
      <c r="F1206" s="40"/>
      <c r="G1206" s="40"/>
      <c r="H1206" s="58"/>
      <c r="I1206" s="58"/>
      <c r="J1206" s="58"/>
      <c r="K1206" s="40"/>
      <c r="L1206" s="8"/>
      <c r="M1206" s="8"/>
      <c r="N1206" s="8"/>
    </row>
    <row r="1207" spans="2:14" x14ac:dyDescent="0.25">
      <c r="B1207" s="1"/>
      <c r="C1207" s="7"/>
      <c r="D1207" s="114"/>
      <c r="E1207" s="40"/>
      <c r="F1207" s="40"/>
      <c r="G1207" s="40"/>
      <c r="H1207" s="58"/>
      <c r="I1207" s="58"/>
      <c r="J1207" s="58"/>
      <c r="K1207" s="40"/>
      <c r="L1207" s="8"/>
      <c r="M1207" s="8"/>
      <c r="N1207" s="8"/>
    </row>
    <row r="1208" spans="2:14" x14ac:dyDescent="0.25">
      <c r="B1208" s="1"/>
      <c r="C1208" s="7"/>
      <c r="D1208" s="114"/>
      <c r="E1208" s="40"/>
      <c r="F1208" s="40"/>
      <c r="G1208" s="40"/>
      <c r="H1208" s="58"/>
      <c r="I1208" s="58"/>
      <c r="J1208" s="58"/>
      <c r="K1208" s="40"/>
      <c r="L1208" s="8"/>
      <c r="M1208" s="8"/>
      <c r="N1208" s="8"/>
    </row>
    <row r="1209" spans="2:14" x14ac:dyDescent="0.25">
      <c r="B1209" s="1"/>
      <c r="C1209" s="7"/>
      <c r="D1209" s="114"/>
      <c r="E1209" s="40"/>
      <c r="F1209" s="40"/>
      <c r="G1209" s="40"/>
      <c r="H1209" s="58"/>
      <c r="I1209" s="58"/>
      <c r="J1209" s="58"/>
      <c r="K1209" s="40"/>
      <c r="L1209" s="8"/>
      <c r="M1209" s="8"/>
      <c r="N1209" s="8"/>
    </row>
    <row r="1210" spans="2:14" x14ac:dyDescent="0.25">
      <c r="B1210" s="1"/>
      <c r="C1210" s="7"/>
      <c r="D1210" s="114"/>
      <c r="E1210" s="40"/>
      <c r="F1210" s="40"/>
      <c r="G1210" s="40"/>
      <c r="H1210" s="58"/>
      <c r="I1210" s="58"/>
      <c r="J1210" s="58"/>
      <c r="K1210" s="40"/>
      <c r="L1210" s="8"/>
      <c r="M1210" s="8"/>
      <c r="N1210" s="8"/>
    </row>
    <row r="1211" spans="2:14" x14ac:dyDescent="0.25">
      <c r="B1211" s="1"/>
      <c r="C1211" s="7"/>
      <c r="D1211" s="114"/>
      <c r="E1211" s="40"/>
      <c r="F1211" s="40"/>
      <c r="G1211" s="40"/>
      <c r="H1211" s="58"/>
      <c r="I1211" s="58"/>
      <c r="J1211" s="58"/>
      <c r="K1211" s="40"/>
      <c r="L1211" s="8"/>
      <c r="M1211" s="8"/>
      <c r="N1211" s="8"/>
    </row>
    <row r="1212" spans="2:14" x14ac:dyDescent="0.25">
      <c r="B1212" s="1"/>
      <c r="C1212" s="7"/>
      <c r="D1212" s="114"/>
      <c r="E1212" s="40"/>
      <c r="F1212" s="40"/>
      <c r="G1212" s="40"/>
      <c r="H1212" s="58"/>
      <c r="I1212" s="58"/>
      <c r="J1212" s="58"/>
      <c r="K1212" s="40"/>
      <c r="L1212" s="8"/>
      <c r="M1212" s="8"/>
      <c r="N1212" s="8"/>
    </row>
    <row r="1213" spans="2:14" x14ac:dyDescent="0.25">
      <c r="B1213" s="1"/>
      <c r="C1213" s="7"/>
      <c r="D1213" s="114"/>
      <c r="E1213" s="40"/>
      <c r="F1213" s="40"/>
      <c r="G1213" s="40"/>
      <c r="H1213" s="58"/>
      <c r="I1213" s="58"/>
      <c r="J1213" s="58"/>
      <c r="K1213" s="40"/>
      <c r="L1213" s="8"/>
      <c r="M1213" s="8"/>
      <c r="N1213" s="8"/>
    </row>
    <row r="1214" spans="2:14" x14ac:dyDescent="0.25">
      <c r="B1214" s="1"/>
      <c r="C1214" s="7"/>
      <c r="D1214" s="114"/>
      <c r="E1214" s="40"/>
      <c r="F1214" s="40"/>
      <c r="G1214" s="40"/>
      <c r="H1214" s="58"/>
      <c r="I1214" s="58"/>
      <c r="J1214" s="58"/>
      <c r="K1214" s="40"/>
      <c r="L1214" s="8"/>
      <c r="M1214" s="8"/>
      <c r="N1214" s="8"/>
    </row>
    <row r="1215" spans="2:14" x14ac:dyDescent="0.25">
      <c r="B1215" s="1"/>
      <c r="C1215" s="7"/>
      <c r="D1215" s="114"/>
      <c r="E1215" s="40"/>
      <c r="F1215" s="40"/>
      <c r="G1215" s="40"/>
      <c r="H1215" s="58"/>
      <c r="I1215" s="58"/>
      <c r="J1215" s="58"/>
      <c r="K1215" s="40"/>
      <c r="L1215" s="8"/>
      <c r="M1215" s="8"/>
      <c r="N1215" s="8"/>
    </row>
    <row r="1216" spans="2:14" x14ac:dyDescent="0.25">
      <c r="B1216" s="1"/>
      <c r="C1216" s="7"/>
      <c r="D1216" s="114"/>
      <c r="E1216" s="40"/>
      <c r="F1216" s="40"/>
      <c r="G1216" s="40"/>
      <c r="H1216" s="58"/>
      <c r="I1216" s="58"/>
      <c r="J1216" s="58"/>
      <c r="K1216" s="40"/>
      <c r="L1216" s="8"/>
      <c r="M1216" s="8"/>
      <c r="N1216" s="8"/>
    </row>
    <row r="1217" spans="2:14" x14ac:dyDescent="0.25">
      <c r="B1217" s="1"/>
      <c r="C1217" s="7"/>
      <c r="D1217" s="114"/>
      <c r="E1217" s="40"/>
      <c r="F1217" s="40"/>
      <c r="G1217" s="40"/>
      <c r="H1217" s="58"/>
      <c r="I1217" s="58"/>
      <c r="J1217" s="58"/>
      <c r="K1217" s="40"/>
      <c r="L1217" s="8"/>
      <c r="M1217" s="8"/>
      <c r="N1217" s="8"/>
    </row>
    <row r="1218" spans="2:14" x14ac:dyDescent="0.25">
      <c r="B1218" s="1"/>
      <c r="C1218" s="7"/>
      <c r="D1218" s="114"/>
      <c r="E1218" s="40"/>
      <c r="F1218" s="40"/>
      <c r="G1218" s="40"/>
      <c r="H1218" s="58"/>
      <c r="I1218" s="58"/>
      <c r="J1218" s="58"/>
      <c r="K1218" s="40"/>
      <c r="L1218" s="8"/>
      <c r="M1218" s="8"/>
      <c r="N1218" s="8"/>
    </row>
    <row r="1219" spans="2:14" x14ac:dyDescent="0.25">
      <c r="B1219" s="1"/>
      <c r="C1219" s="7"/>
      <c r="D1219" s="114"/>
      <c r="E1219" s="40"/>
      <c r="F1219" s="40"/>
      <c r="G1219" s="40"/>
      <c r="H1219" s="58"/>
      <c r="I1219" s="58"/>
      <c r="J1219" s="58"/>
      <c r="K1219" s="40"/>
      <c r="L1219" s="8"/>
      <c r="M1219" s="8"/>
      <c r="N1219" s="8"/>
    </row>
    <row r="1220" spans="2:14" x14ac:dyDescent="0.25">
      <c r="B1220" s="1"/>
      <c r="C1220" s="7"/>
      <c r="D1220" s="114"/>
      <c r="E1220" s="40"/>
      <c r="F1220" s="40"/>
      <c r="G1220" s="40"/>
      <c r="H1220" s="58"/>
      <c r="I1220" s="58"/>
      <c r="J1220" s="58"/>
      <c r="K1220" s="40"/>
      <c r="L1220" s="8"/>
      <c r="M1220" s="8"/>
      <c r="N1220" s="8"/>
    </row>
    <row r="1221" spans="2:14" x14ac:dyDescent="0.25">
      <c r="B1221" s="1"/>
      <c r="C1221" s="7"/>
      <c r="D1221" s="114"/>
      <c r="E1221" s="40"/>
      <c r="F1221" s="40"/>
      <c r="G1221" s="40"/>
      <c r="H1221" s="58"/>
      <c r="I1221" s="58"/>
      <c r="J1221" s="58"/>
      <c r="K1221" s="40"/>
      <c r="L1221" s="8"/>
      <c r="M1221" s="8"/>
      <c r="N1221" s="8"/>
    </row>
    <row r="1222" spans="2:14" x14ac:dyDescent="0.25">
      <c r="B1222" s="1"/>
      <c r="C1222" s="7"/>
      <c r="D1222" s="114"/>
      <c r="E1222" s="40"/>
      <c r="F1222" s="40"/>
      <c r="G1222" s="40"/>
      <c r="H1222" s="58"/>
      <c r="I1222" s="58"/>
      <c r="J1222" s="58"/>
      <c r="K1222" s="40"/>
      <c r="L1222" s="8"/>
      <c r="M1222" s="8"/>
      <c r="N1222" s="8"/>
    </row>
    <row r="1223" spans="2:14" x14ac:dyDescent="0.25">
      <c r="B1223" s="1"/>
      <c r="C1223" s="7"/>
      <c r="D1223" s="114"/>
      <c r="E1223" s="40"/>
      <c r="F1223" s="40"/>
      <c r="G1223" s="40"/>
      <c r="H1223" s="58"/>
      <c r="I1223" s="58"/>
      <c r="J1223" s="58"/>
      <c r="K1223" s="40"/>
      <c r="L1223" s="8"/>
      <c r="M1223" s="8"/>
      <c r="N1223" s="8"/>
    </row>
    <row r="1224" spans="2:14" x14ac:dyDescent="0.25">
      <c r="B1224" s="1"/>
      <c r="C1224" s="7"/>
      <c r="D1224" s="114"/>
      <c r="E1224" s="40"/>
      <c r="F1224" s="40"/>
      <c r="G1224" s="40"/>
      <c r="H1224" s="58"/>
      <c r="I1224" s="58"/>
      <c r="J1224" s="58"/>
      <c r="K1224" s="40"/>
      <c r="L1224" s="8"/>
      <c r="M1224" s="8"/>
      <c r="N1224" s="8"/>
    </row>
    <row r="1225" spans="2:14" x14ac:dyDescent="0.25">
      <c r="B1225" s="1"/>
      <c r="C1225" s="7"/>
      <c r="D1225" s="114"/>
      <c r="E1225" s="40"/>
      <c r="F1225" s="40"/>
      <c r="G1225" s="40"/>
      <c r="H1225" s="58"/>
      <c r="I1225" s="58"/>
      <c r="J1225" s="58"/>
      <c r="K1225" s="40"/>
      <c r="L1225" s="8"/>
      <c r="M1225" s="8"/>
      <c r="N1225" s="8"/>
    </row>
    <row r="1226" spans="2:14" x14ac:dyDescent="0.25">
      <c r="B1226" s="1"/>
      <c r="C1226" s="7"/>
      <c r="D1226" s="114"/>
      <c r="E1226" s="40"/>
      <c r="F1226" s="40"/>
      <c r="G1226" s="40"/>
      <c r="H1226" s="58"/>
      <c r="I1226" s="58"/>
      <c r="J1226" s="58"/>
      <c r="K1226" s="40"/>
      <c r="L1226" s="8"/>
      <c r="M1226" s="8"/>
      <c r="N1226" s="8"/>
    </row>
    <row r="1227" spans="2:14" x14ac:dyDescent="0.25">
      <c r="B1227" s="1"/>
      <c r="C1227" s="7"/>
      <c r="D1227" s="114"/>
      <c r="E1227" s="40"/>
      <c r="F1227" s="40"/>
      <c r="G1227" s="40"/>
      <c r="H1227" s="58"/>
      <c r="I1227" s="58"/>
      <c r="J1227" s="58"/>
      <c r="K1227" s="40"/>
      <c r="L1227" s="8"/>
      <c r="M1227" s="8"/>
      <c r="N1227" s="8"/>
    </row>
    <row r="1228" spans="2:14" x14ac:dyDescent="0.25">
      <c r="B1228" s="1"/>
      <c r="C1228" s="7"/>
      <c r="D1228" s="114"/>
      <c r="E1228" s="40"/>
      <c r="F1228" s="40"/>
      <c r="G1228" s="40"/>
      <c r="H1228" s="58"/>
      <c r="I1228" s="58"/>
      <c r="J1228" s="58"/>
      <c r="K1228" s="40"/>
      <c r="L1228" s="8"/>
      <c r="M1228" s="8"/>
      <c r="N1228" s="8"/>
    </row>
    <row r="1229" spans="2:14" x14ac:dyDescent="0.25">
      <c r="B1229" s="1"/>
      <c r="C1229" s="7"/>
      <c r="D1229" s="114"/>
      <c r="E1229" s="40"/>
      <c r="F1229" s="40"/>
      <c r="G1229" s="40"/>
      <c r="H1229" s="58"/>
      <c r="I1229" s="58"/>
      <c r="J1229" s="58"/>
      <c r="K1229" s="40"/>
      <c r="L1229" s="8"/>
      <c r="M1229" s="8"/>
      <c r="N1229" s="8"/>
    </row>
    <row r="1230" spans="2:14" x14ac:dyDescent="0.25">
      <c r="B1230" s="1"/>
      <c r="C1230" s="7"/>
      <c r="D1230" s="114"/>
      <c r="E1230" s="40"/>
      <c r="F1230" s="40"/>
      <c r="G1230" s="40"/>
      <c r="H1230" s="58"/>
      <c r="I1230" s="58"/>
      <c r="J1230" s="58"/>
      <c r="K1230" s="40"/>
      <c r="L1230" s="8"/>
      <c r="M1230" s="8"/>
      <c r="N1230" s="8"/>
    </row>
    <row r="1231" spans="2:14" x14ac:dyDescent="0.25">
      <c r="B1231" s="1"/>
      <c r="C1231" s="7"/>
      <c r="D1231" s="114"/>
      <c r="E1231" s="40"/>
      <c r="F1231" s="40"/>
      <c r="G1231" s="40"/>
      <c r="H1231" s="58"/>
      <c r="I1231" s="58"/>
      <c r="J1231" s="58"/>
      <c r="K1231" s="40"/>
      <c r="L1231" s="8"/>
      <c r="M1231" s="8"/>
      <c r="N1231" s="8"/>
    </row>
    <row r="1232" spans="2:14" x14ac:dyDescent="0.25">
      <c r="B1232" s="1"/>
      <c r="C1232" s="7"/>
      <c r="D1232" s="114"/>
      <c r="E1232" s="40"/>
      <c r="F1232" s="40"/>
      <c r="G1232" s="40"/>
      <c r="H1232" s="58"/>
      <c r="I1232" s="58"/>
      <c r="J1232" s="58"/>
      <c r="K1232" s="40"/>
      <c r="L1232" s="8"/>
      <c r="M1232" s="8"/>
      <c r="N1232" s="8"/>
    </row>
  </sheetData>
  <mergeCells count="7">
    <mergeCell ref="N428:N429"/>
    <mergeCell ref="M428:M429"/>
    <mergeCell ref="G429:J429"/>
    <mergeCell ref="F428:F429"/>
    <mergeCell ref="D428:D429"/>
    <mergeCell ref="K428:K429"/>
    <mergeCell ref="E428:E429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9"/>
  <sheetViews>
    <sheetView zoomScale="120" zoomScaleNormal="120" zoomScalePageLayoutView="120" workbookViewId="0">
      <pane xSplit="3" ySplit="4" topLeftCell="H114" activePane="bottomRight" state="frozen"/>
      <selection pane="topRight" activeCell="D1" sqref="D1"/>
      <selection pane="bottomLeft" activeCell="A5" sqref="A5"/>
      <selection pane="bottomRight" activeCell="C130" sqref="C130:C132"/>
    </sheetView>
  </sheetViews>
  <sheetFormatPr baseColWidth="10" defaultColWidth="15.140625" defaultRowHeight="15" customHeight="1" x14ac:dyDescent="0.25"/>
  <cols>
    <col min="1" max="1" width="9.28515625" style="159" customWidth="1"/>
    <col min="2" max="2" width="11.28515625" style="159" customWidth="1"/>
    <col min="3" max="3" width="52.42578125" style="159" customWidth="1"/>
    <col min="4" max="4" width="18.7109375" style="112" customWidth="1"/>
    <col min="5" max="5" width="15.28515625" style="62" customWidth="1"/>
    <col min="6" max="6" width="17.28515625" style="62" customWidth="1"/>
    <col min="7" max="10" width="19" style="62" customWidth="1"/>
    <col min="11" max="11" width="16.140625" style="62" customWidth="1"/>
    <col min="12" max="12" width="15.28515625" style="62" customWidth="1"/>
    <col min="13" max="14" width="14.28515625" style="188" customWidth="1"/>
    <col min="15" max="15" width="14.28515625" style="159" customWidth="1"/>
    <col min="16" max="32" width="9.28515625" style="159" customWidth="1"/>
    <col min="33" max="16384" width="15.140625" style="159"/>
  </cols>
  <sheetData>
    <row r="1" spans="2:14" x14ac:dyDescent="0.25">
      <c r="B1" s="1"/>
      <c r="C1" s="7"/>
      <c r="D1" s="114"/>
      <c r="E1" s="58"/>
      <c r="F1" s="58"/>
      <c r="G1" s="58"/>
      <c r="H1" s="58"/>
      <c r="I1" s="58"/>
      <c r="J1" s="58"/>
      <c r="K1" s="58"/>
      <c r="L1" s="58"/>
      <c r="M1" s="3"/>
      <c r="N1" s="3"/>
    </row>
    <row r="2" spans="2:14" x14ac:dyDescent="0.25">
      <c r="B2" s="1"/>
      <c r="C2" s="7"/>
      <c r="D2" s="114"/>
      <c r="E2" s="58"/>
      <c r="F2" s="58"/>
      <c r="G2" s="58"/>
      <c r="H2" s="58"/>
      <c r="I2" s="58"/>
      <c r="J2" s="58"/>
      <c r="K2" s="58"/>
      <c r="L2" s="58"/>
      <c r="M2" s="3"/>
      <c r="N2" s="3"/>
    </row>
    <row r="3" spans="2:14" ht="15.75" thickBot="1" x14ac:dyDescent="0.3">
      <c r="B3" s="1"/>
      <c r="C3" s="7"/>
      <c r="D3" s="114"/>
      <c r="E3" s="58"/>
      <c r="F3" s="58"/>
      <c r="G3" s="58"/>
      <c r="H3" s="58"/>
      <c r="I3" s="58"/>
      <c r="J3" s="58"/>
      <c r="K3" s="58"/>
      <c r="L3" s="58"/>
      <c r="M3" s="399" t="s">
        <v>853</v>
      </c>
      <c r="N3" s="399" t="s">
        <v>854</v>
      </c>
    </row>
    <row r="4" spans="2:14" ht="15.75" thickBot="1" x14ac:dyDescent="0.3">
      <c r="B4" s="20" t="s">
        <v>0</v>
      </c>
      <c r="C4" s="23" t="s">
        <v>1</v>
      </c>
      <c r="D4" s="115" t="s">
        <v>2</v>
      </c>
      <c r="E4" s="41" t="s">
        <v>3</v>
      </c>
      <c r="F4" s="41" t="s">
        <v>4</v>
      </c>
      <c r="G4" s="82" t="s">
        <v>635</v>
      </c>
      <c r="H4" s="82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400"/>
      <c r="N4" s="400"/>
    </row>
    <row r="5" spans="2:14" x14ac:dyDescent="0.25">
      <c r="B5" s="322">
        <v>43152</v>
      </c>
      <c r="C5" s="323" t="s">
        <v>767</v>
      </c>
      <c r="D5" s="324"/>
      <c r="E5" s="325"/>
      <c r="F5" s="325"/>
      <c r="G5" s="325"/>
      <c r="H5" s="325"/>
      <c r="I5" s="325">
        <v>10000</v>
      </c>
      <c r="J5" s="325"/>
      <c r="K5" s="325">
        <f>+F5-G5-H5-I5-J5</f>
        <v>-10000</v>
      </c>
      <c r="L5" s="325">
        <v>19.75</v>
      </c>
      <c r="M5" s="326">
        <f t="shared" ref="M5:M36" si="0">(G5+H5+I5)/L5</f>
        <v>506.32911392405066</v>
      </c>
      <c r="N5" s="326">
        <f t="shared" ref="N5:N36" si="1">+J5/L5</f>
        <v>0</v>
      </c>
    </row>
    <row r="6" spans="2:14" x14ac:dyDescent="0.25">
      <c r="B6" s="327">
        <v>43153</v>
      </c>
      <c r="C6" s="328" t="s">
        <v>771</v>
      </c>
      <c r="D6" s="329"/>
      <c r="E6" s="330"/>
      <c r="F6" s="330"/>
      <c r="G6" s="330"/>
      <c r="H6" s="330">
        <v>20000</v>
      </c>
      <c r="I6" s="330"/>
      <c r="J6" s="330"/>
      <c r="K6" s="330">
        <f t="shared" ref="K6:K37" si="2">+K5+F6-G6-J6-H6-I6</f>
        <v>-30000</v>
      </c>
      <c r="L6" s="325">
        <v>19.829999999999998</v>
      </c>
      <c r="M6" s="326">
        <f t="shared" si="0"/>
        <v>1008.5728693898135</v>
      </c>
      <c r="N6" s="326">
        <f t="shared" si="1"/>
        <v>0</v>
      </c>
    </row>
    <row r="7" spans="2:14" x14ac:dyDescent="0.25">
      <c r="B7" s="327">
        <v>43153</v>
      </c>
      <c r="C7" s="328" t="s">
        <v>772</v>
      </c>
      <c r="D7" s="329"/>
      <c r="E7" s="330"/>
      <c r="F7" s="330"/>
      <c r="G7" s="330">
        <v>4000</v>
      </c>
      <c r="H7" s="330"/>
      <c r="I7" s="330"/>
      <c r="J7" s="330"/>
      <c r="K7" s="330">
        <f t="shared" si="2"/>
        <v>-34000</v>
      </c>
      <c r="L7" s="325">
        <v>20</v>
      </c>
      <c r="M7" s="326">
        <f t="shared" si="0"/>
        <v>200</v>
      </c>
      <c r="N7" s="326">
        <f t="shared" si="1"/>
        <v>0</v>
      </c>
    </row>
    <row r="8" spans="2:14" x14ac:dyDescent="0.25">
      <c r="B8" s="327">
        <v>43161</v>
      </c>
      <c r="C8" s="328" t="s">
        <v>787</v>
      </c>
      <c r="D8" s="331"/>
      <c r="E8" s="330"/>
      <c r="F8" s="330"/>
      <c r="G8" s="330"/>
      <c r="H8" s="330"/>
      <c r="I8" s="330">
        <v>1200</v>
      </c>
      <c r="J8" s="330"/>
      <c r="K8" s="330">
        <f t="shared" si="2"/>
        <v>-35200</v>
      </c>
      <c r="L8" s="325">
        <v>20</v>
      </c>
      <c r="M8" s="326">
        <f t="shared" si="0"/>
        <v>60</v>
      </c>
      <c r="N8" s="326">
        <f t="shared" si="1"/>
        <v>0</v>
      </c>
    </row>
    <row r="9" spans="2:14" x14ac:dyDescent="0.25">
      <c r="B9" s="327">
        <v>43161</v>
      </c>
      <c r="C9" s="328" t="s">
        <v>788</v>
      </c>
      <c r="D9" s="331"/>
      <c r="E9" s="330"/>
      <c r="F9" s="330"/>
      <c r="G9" s="330"/>
      <c r="H9" s="330"/>
      <c r="I9" s="330">
        <v>1000</v>
      </c>
      <c r="J9" s="330"/>
      <c r="K9" s="330">
        <f t="shared" si="2"/>
        <v>-36200</v>
      </c>
      <c r="L9" s="325">
        <v>20</v>
      </c>
      <c r="M9" s="326">
        <f t="shared" si="0"/>
        <v>50</v>
      </c>
      <c r="N9" s="326">
        <f t="shared" si="1"/>
        <v>0</v>
      </c>
    </row>
    <row r="10" spans="2:14" x14ac:dyDescent="0.25">
      <c r="B10" s="327">
        <v>43161</v>
      </c>
      <c r="C10" s="328" t="s">
        <v>789</v>
      </c>
      <c r="D10" s="331"/>
      <c r="E10" s="330"/>
      <c r="F10" s="330"/>
      <c r="G10" s="330"/>
      <c r="H10" s="330">
        <v>20000</v>
      </c>
      <c r="I10" s="330"/>
      <c r="J10" s="330"/>
      <c r="K10" s="330">
        <f t="shared" si="2"/>
        <v>-56200</v>
      </c>
      <c r="L10" s="325">
        <v>20</v>
      </c>
      <c r="M10" s="326">
        <f t="shared" si="0"/>
        <v>1000</v>
      </c>
      <c r="N10" s="326">
        <f t="shared" si="1"/>
        <v>0</v>
      </c>
    </row>
    <row r="11" spans="2:14" x14ac:dyDescent="0.25">
      <c r="B11" s="327">
        <v>43161</v>
      </c>
      <c r="C11" s="328" t="s">
        <v>34</v>
      </c>
      <c r="D11" s="331"/>
      <c r="E11" s="330"/>
      <c r="F11" s="330"/>
      <c r="G11" s="330"/>
      <c r="H11" s="330"/>
      <c r="I11" s="330">
        <v>4200</v>
      </c>
      <c r="J11" s="330"/>
      <c r="K11" s="330">
        <f t="shared" si="2"/>
        <v>-60400</v>
      </c>
      <c r="L11" s="325">
        <v>20</v>
      </c>
      <c r="M11" s="326">
        <f t="shared" si="0"/>
        <v>210</v>
      </c>
      <c r="N11" s="326">
        <f t="shared" si="1"/>
        <v>0</v>
      </c>
    </row>
    <row r="12" spans="2:14" x14ac:dyDescent="0.25">
      <c r="B12" s="327">
        <v>43161</v>
      </c>
      <c r="C12" s="328" t="s">
        <v>790</v>
      </c>
      <c r="D12" s="324"/>
      <c r="E12" s="330"/>
      <c r="F12" s="330"/>
      <c r="G12" s="330"/>
      <c r="H12" s="330"/>
      <c r="I12" s="330">
        <v>7500</v>
      </c>
      <c r="J12" s="330"/>
      <c r="K12" s="330">
        <f t="shared" si="2"/>
        <v>-67900</v>
      </c>
      <c r="L12" s="325">
        <v>20</v>
      </c>
      <c r="M12" s="326">
        <f t="shared" si="0"/>
        <v>375</v>
      </c>
      <c r="N12" s="326">
        <f t="shared" si="1"/>
        <v>0</v>
      </c>
    </row>
    <row r="13" spans="2:14" x14ac:dyDescent="0.25">
      <c r="B13" s="327">
        <v>43161</v>
      </c>
      <c r="C13" s="328" t="s">
        <v>34</v>
      </c>
      <c r="D13" s="331"/>
      <c r="E13" s="330"/>
      <c r="F13" s="330"/>
      <c r="G13" s="330"/>
      <c r="H13" s="330"/>
      <c r="I13" s="330">
        <v>11200</v>
      </c>
      <c r="J13" s="330"/>
      <c r="K13" s="330">
        <f t="shared" si="2"/>
        <v>-79100</v>
      </c>
      <c r="L13" s="325">
        <v>20</v>
      </c>
      <c r="M13" s="326">
        <f t="shared" si="0"/>
        <v>560</v>
      </c>
      <c r="N13" s="326">
        <f t="shared" si="1"/>
        <v>0</v>
      </c>
    </row>
    <row r="14" spans="2:14" x14ac:dyDescent="0.25">
      <c r="B14" s="327">
        <v>43161</v>
      </c>
      <c r="C14" s="328" t="s">
        <v>791</v>
      </c>
      <c r="D14" s="331"/>
      <c r="E14" s="330"/>
      <c r="F14" s="330"/>
      <c r="G14" s="330"/>
      <c r="H14" s="330"/>
      <c r="I14" s="330">
        <v>3500</v>
      </c>
      <c r="J14" s="330"/>
      <c r="K14" s="330">
        <f t="shared" si="2"/>
        <v>-82600</v>
      </c>
      <c r="L14" s="325">
        <v>20</v>
      </c>
      <c r="M14" s="326">
        <f t="shared" si="0"/>
        <v>175</v>
      </c>
      <c r="N14" s="326">
        <f t="shared" si="1"/>
        <v>0</v>
      </c>
    </row>
    <row r="15" spans="2:14" x14ac:dyDescent="0.25">
      <c r="B15" s="327">
        <v>43161</v>
      </c>
      <c r="C15" s="328" t="s">
        <v>792</v>
      </c>
      <c r="D15" s="331"/>
      <c r="E15" s="330"/>
      <c r="F15" s="330"/>
      <c r="G15" s="330"/>
      <c r="H15" s="330">
        <v>15000</v>
      </c>
      <c r="I15" s="330"/>
      <c r="J15" s="330"/>
      <c r="K15" s="330">
        <f t="shared" si="2"/>
        <v>-97600</v>
      </c>
      <c r="L15" s="325">
        <v>20</v>
      </c>
      <c r="M15" s="326">
        <f t="shared" si="0"/>
        <v>750</v>
      </c>
      <c r="N15" s="326">
        <f t="shared" si="1"/>
        <v>0</v>
      </c>
    </row>
    <row r="16" spans="2:14" x14ac:dyDescent="0.25">
      <c r="B16" s="327">
        <v>43169</v>
      </c>
      <c r="C16" s="328" t="s">
        <v>806</v>
      </c>
      <c r="D16" s="329"/>
      <c r="E16" s="330"/>
      <c r="F16" s="330"/>
      <c r="G16" s="330"/>
      <c r="H16" s="330">
        <v>16200</v>
      </c>
      <c r="I16" s="330"/>
      <c r="J16" s="330"/>
      <c r="K16" s="330">
        <f t="shared" si="2"/>
        <v>-113800</v>
      </c>
      <c r="L16" s="325">
        <v>20.5</v>
      </c>
      <c r="M16" s="326">
        <f t="shared" si="0"/>
        <v>790.2439024390244</v>
      </c>
      <c r="N16" s="326">
        <f t="shared" si="1"/>
        <v>0</v>
      </c>
    </row>
    <row r="17" spans="2:14" x14ac:dyDescent="0.25">
      <c r="B17" s="327">
        <v>43169</v>
      </c>
      <c r="C17" s="328" t="s">
        <v>807</v>
      </c>
      <c r="D17" s="329"/>
      <c r="E17" s="330"/>
      <c r="F17" s="330"/>
      <c r="G17" s="330"/>
      <c r="H17" s="330"/>
      <c r="I17" s="330">
        <v>3600</v>
      </c>
      <c r="J17" s="330"/>
      <c r="K17" s="330">
        <f t="shared" si="2"/>
        <v>-117400</v>
      </c>
      <c r="L17" s="325">
        <v>20.5</v>
      </c>
      <c r="M17" s="326">
        <f t="shared" si="0"/>
        <v>175.60975609756099</v>
      </c>
      <c r="N17" s="326">
        <f t="shared" si="1"/>
        <v>0</v>
      </c>
    </row>
    <row r="18" spans="2:14" x14ac:dyDescent="0.25">
      <c r="B18" s="327">
        <v>43176</v>
      </c>
      <c r="C18" s="328" t="s">
        <v>421</v>
      </c>
      <c r="D18" s="329"/>
      <c r="E18" s="330"/>
      <c r="F18" s="330"/>
      <c r="G18" s="330"/>
      <c r="H18" s="330"/>
      <c r="I18" s="330">
        <v>8400</v>
      </c>
      <c r="J18" s="330"/>
      <c r="K18" s="330">
        <f t="shared" si="2"/>
        <v>-125800</v>
      </c>
      <c r="L18" s="325">
        <v>20.5</v>
      </c>
      <c r="M18" s="326">
        <f t="shared" si="0"/>
        <v>409.7560975609756</v>
      </c>
      <c r="N18" s="326">
        <f t="shared" si="1"/>
        <v>0</v>
      </c>
    </row>
    <row r="19" spans="2:14" x14ac:dyDescent="0.25">
      <c r="B19" s="327">
        <v>43176</v>
      </c>
      <c r="C19" s="328" t="s">
        <v>827</v>
      </c>
      <c r="D19" s="329"/>
      <c r="E19" s="330"/>
      <c r="F19" s="330"/>
      <c r="G19" s="330"/>
      <c r="H19" s="330"/>
      <c r="I19" s="330">
        <v>2800</v>
      </c>
      <c r="J19" s="330"/>
      <c r="K19" s="330">
        <f t="shared" si="2"/>
        <v>-128600</v>
      </c>
      <c r="L19" s="325">
        <v>20.5</v>
      </c>
      <c r="M19" s="326">
        <f t="shared" si="0"/>
        <v>136.58536585365854</v>
      </c>
      <c r="N19" s="326">
        <f t="shared" si="1"/>
        <v>0</v>
      </c>
    </row>
    <row r="20" spans="2:14" x14ac:dyDescent="0.25">
      <c r="B20" s="327">
        <v>43176</v>
      </c>
      <c r="C20" s="328" t="s">
        <v>828</v>
      </c>
      <c r="D20" s="332"/>
      <c r="E20" s="330"/>
      <c r="F20" s="333"/>
      <c r="G20" s="333"/>
      <c r="H20" s="333"/>
      <c r="I20" s="333">
        <v>5100</v>
      </c>
      <c r="J20" s="333"/>
      <c r="K20" s="330">
        <f t="shared" si="2"/>
        <v>-133700</v>
      </c>
      <c r="L20" s="325">
        <v>20.5</v>
      </c>
      <c r="M20" s="326">
        <f t="shared" si="0"/>
        <v>248.78048780487805</v>
      </c>
      <c r="N20" s="326">
        <f t="shared" si="1"/>
        <v>0</v>
      </c>
    </row>
    <row r="21" spans="2:14" x14ac:dyDescent="0.25">
      <c r="B21" s="327">
        <v>43190</v>
      </c>
      <c r="C21" s="323" t="s">
        <v>852</v>
      </c>
      <c r="D21" s="332"/>
      <c r="E21" s="330"/>
      <c r="F21" s="333"/>
      <c r="G21" s="333"/>
      <c r="H21" s="333">
        <v>10000</v>
      </c>
      <c r="I21" s="333"/>
      <c r="J21" s="333"/>
      <c r="K21" s="330">
        <f t="shared" si="2"/>
        <v>-143700</v>
      </c>
      <c r="L21" s="325">
        <v>20.55</v>
      </c>
      <c r="M21" s="326">
        <f t="shared" si="0"/>
        <v>486.61800486618006</v>
      </c>
      <c r="N21" s="326">
        <f t="shared" si="1"/>
        <v>0</v>
      </c>
    </row>
    <row r="22" spans="2:14" x14ac:dyDescent="0.25">
      <c r="B22" s="327">
        <v>43197</v>
      </c>
      <c r="C22" s="328" t="s">
        <v>872</v>
      </c>
      <c r="D22" s="332"/>
      <c r="E22" s="330"/>
      <c r="F22" s="333"/>
      <c r="G22" s="333"/>
      <c r="H22" s="333"/>
      <c r="I22" s="333">
        <v>7000</v>
      </c>
      <c r="J22" s="333"/>
      <c r="K22" s="330">
        <f t="shared" si="2"/>
        <v>-150700</v>
      </c>
      <c r="L22" s="325">
        <v>20.239999999999998</v>
      </c>
      <c r="M22" s="326">
        <f t="shared" si="0"/>
        <v>345.84980237154156</v>
      </c>
      <c r="N22" s="326">
        <f t="shared" si="1"/>
        <v>0</v>
      </c>
    </row>
    <row r="23" spans="2:14" x14ac:dyDescent="0.25">
      <c r="B23" s="327">
        <v>43202</v>
      </c>
      <c r="C23" s="328" t="s">
        <v>252</v>
      </c>
      <c r="D23" s="332">
        <v>42000</v>
      </c>
      <c r="E23" s="330">
        <v>20</v>
      </c>
      <c r="F23" s="333">
        <f>+D23*E23</f>
        <v>840000</v>
      </c>
      <c r="G23" s="333"/>
      <c r="H23" s="333"/>
      <c r="I23" s="333"/>
      <c r="J23" s="333"/>
      <c r="K23" s="330">
        <f t="shared" si="2"/>
        <v>689300</v>
      </c>
      <c r="L23" s="325">
        <v>20.3</v>
      </c>
      <c r="M23" s="326">
        <f t="shared" si="0"/>
        <v>0</v>
      </c>
      <c r="N23" s="326">
        <f t="shared" si="1"/>
        <v>0</v>
      </c>
    </row>
    <row r="24" spans="2:14" x14ac:dyDescent="0.25">
      <c r="B24" s="327">
        <v>43204</v>
      </c>
      <c r="C24" s="328" t="s">
        <v>881</v>
      </c>
      <c r="D24" s="332"/>
      <c r="E24" s="330"/>
      <c r="F24" s="333"/>
      <c r="G24" s="333"/>
      <c r="H24" s="333">
        <v>15000</v>
      </c>
      <c r="I24" s="333"/>
      <c r="J24" s="333"/>
      <c r="K24" s="330">
        <f t="shared" si="2"/>
        <v>674300</v>
      </c>
      <c r="L24" s="330">
        <v>20.3</v>
      </c>
      <c r="M24" s="326">
        <f t="shared" si="0"/>
        <v>738.91625615763542</v>
      </c>
      <c r="N24" s="326">
        <f t="shared" si="1"/>
        <v>0</v>
      </c>
    </row>
    <row r="25" spans="2:14" x14ac:dyDescent="0.25">
      <c r="B25" s="327">
        <v>43204</v>
      </c>
      <c r="C25" s="328" t="s">
        <v>882</v>
      </c>
      <c r="D25" s="332"/>
      <c r="E25" s="330"/>
      <c r="F25" s="333"/>
      <c r="G25" s="333"/>
      <c r="H25" s="333">
        <v>16600</v>
      </c>
      <c r="I25" s="333"/>
      <c r="J25" s="333"/>
      <c r="K25" s="330">
        <f t="shared" si="2"/>
        <v>657700</v>
      </c>
      <c r="L25" s="330">
        <v>20.3</v>
      </c>
      <c r="M25" s="326">
        <f t="shared" si="0"/>
        <v>817.73399014778317</v>
      </c>
      <c r="N25" s="326">
        <f t="shared" si="1"/>
        <v>0</v>
      </c>
    </row>
    <row r="26" spans="2:14" x14ac:dyDescent="0.25">
      <c r="B26" s="327">
        <v>43204</v>
      </c>
      <c r="C26" s="328" t="s">
        <v>734</v>
      </c>
      <c r="D26" s="332"/>
      <c r="E26" s="330"/>
      <c r="F26" s="333"/>
      <c r="G26" s="333">
        <v>800</v>
      </c>
      <c r="H26" s="333"/>
      <c r="I26" s="333"/>
      <c r="J26" s="333"/>
      <c r="K26" s="330">
        <f t="shared" si="2"/>
        <v>656900</v>
      </c>
      <c r="L26" s="330">
        <v>20.3</v>
      </c>
      <c r="M26" s="326">
        <f t="shared" si="0"/>
        <v>39.408866995073893</v>
      </c>
      <c r="N26" s="326">
        <f t="shared" si="1"/>
        <v>0</v>
      </c>
    </row>
    <row r="27" spans="2:14" x14ac:dyDescent="0.25">
      <c r="B27" s="327">
        <v>43204</v>
      </c>
      <c r="C27" s="328" t="s">
        <v>817</v>
      </c>
      <c r="D27" s="332"/>
      <c r="E27" s="330"/>
      <c r="F27" s="333"/>
      <c r="G27" s="333"/>
      <c r="H27" s="333"/>
      <c r="I27" s="333">
        <v>1500</v>
      </c>
      <c r="J27" s="333"/>
      <c r="K27" s="330">
        <f t="shared" si="2"/>
        <v>655400</v>
      </c>
      <c r="L27" s="330">
        <v>20.3</v>
      </c>
      <c r="M27" s="326">
        <f t="shared" si="0"/>
        <v>73.891625615763544</v>
      </c>
      <c r="N27" s="326">
        <f t="shared" si="1"/>
        <v>0</v>
      </c>
    </row>
    <row r="28" spans="2:14" x14ac:dyDescent="0.25">
      <c r="B28" s="327">
        <v>43204</v>
      </c>
      <c r="C28" s="328" t="s">
        <v>817</v>
      </c>
      <c r="D28" s="332"/>
      <c r="E28" s="330"/>
      <c r="F28" s="333"/>
      <c r="G28" s="333">
        <v>1500</v>
      </c>
      <c r="H28" s="333"/>
      <c r="I28" s="333"/>
      <c r="J28" s="333"/>
      <c r="K28" s="330">
        <f t="shared" si="2"/>
        <v>653900</v>
      </c>
      <c r="L28" s="330">
        <v>20.3</v>
      </c>
      <c r="M28" s="326">
        <f t="shared" si="0"/>
        <v>73.891625615763544</v>
      </c>
      <c r="N28" s="326">
        <f t="shared" si="1"/>
        <v>0</v>
      </c>
    </row>
    <row r="29" spans="2:14" x14ac:dyDescent="0.25">
      <c r="B29" s="327">
        <v>43204</v>
      </c>
      <c r="C29" s="328" t="s">
        <v>883</v>
      </c>
      <c r="D29" s="332"/>
      <c r="E29" s="330"/>
      <c r="F29" s="333"/>
      <c r="G29" s="333"/>
      <c r="H29" s="333"/>
      <c r="I29" s="333"/>
      <c r="J29" s="333">
        <v>4200</v>
      </c>
      <c r="K29" s="330">
        <f t="shared" si="2"/>
        <v>649700</v>
      </c>
      <c r="L29" s="330">
        <v>20.3</v>
      </c>
      <c r="M29" s="326">
        <f t="shared" si="0"/>
        <v>0</v>
      </c>
      <c r="N29" s="326">
        <f t="shared" si="1"/>
        <v>206.89655172413794</v>
      </c>
    </row>
    <row r="30" spans="2:14" x14ac:dyDescent="0.25">
      <c r="B30" s="327">
        <v>43211</v>
      </c>
      <c r="C30" s="328" t="s">
        <v>900</v>
      </c>
      <c r="D30" s="332"/>
      <c r="E30" s="330"/>
      <c r="F30" s="333"/>
      <c r="G30" s="333">
        <v>1173</v>
      </c>
      <c r="H30" s="333"/>
      <c r="I30" s="333"/>
      <c r="J30" s="333"/>
      <c r="K30" s="330">
        <f t="shared" si="2"/>
        <v>648527</v>
      </c>
      <c r="L30" s="330">
        <v>20.28</v>
      </c>
      <c r="M30" s="326">
        <f t="shared" si="0"/>
        <v>57.840236686390533</v>
      </c>
      <c r="N30" s="326">
        <f t="shared" si="1"/>
        <v>0</v>
      </c>
    </row>
    <row r="31" spans="2:14" x14ac:dyDescent="0.25">
      <c r="B31" s="327">
        <v>43211</v>
      </c>
      <c r="C31" s="328" t="s">
        <v>901</v>
      </c>
      <c r="D31" s="332"/>
      <c r="E31" s="330"/>
      <c r="F31" s="333"/>
      <c r="G31" s="333"/>
      <c r="H31" s="333">
        <v>20400</v>
      </c>
      <c r="I31" s="333"/>
      <c r="J31" s="333"/>
      <c r="K31" s="330">
        <f t="shared" si="2"/>
        <v>628127</v>
      </c>
      <c r="L31" s="330">
        <v>20.28</v>
      </c>
      <c r="M31" s="326">
        <f t="shared" si="0"/>
        <v>1005.9171597633135</v>
      </c>
      <c r="N31" s="326">
        <f t="shared" si="1"/>
        <v>0</v>
      </c>
    </row>
    <row r="32" spans="2:14" x14ac:dyDescent="0.25">
      <c r="B32" s="327">
        <v>43211</v>
      </c>
      <c r="C32" s="328" t="s">
        <v>902</v>
      </c>
      <c r="D32" s="332"/>
      <c r="E32" s="330"/>
      <c r="F32" s="333"/>
      <c r="G32" s="333"/>
      <c r="H32" s="333"/>
      <c r="I32" s="333">
        <v>1500</v>
      </c>
      <c r="J32" s="333"/>
      <c r="K32" s="330">
        <f t="shared" si="2"/>
        <v>626627</v>
      </c>
      <c r="L32" s="330">
        <v>20.28</v>
      </c>
      <c r="M32" s="326">
        <f t="shared" si="0"/>
        <v>73.964497041420117</v>
      </c>
      <c r="N32" s="326">
        <f t="shared" si="1"/>
        <v>0</v>
      </c>
    </row>
    <row r="33" spans="2:14" x14ac:dyDescent="0.25">
      <c r="B33" s="327">
        <v>43211</v>
      </c>
      <c r="C33" s="328" t="s">
        <v>903</v>
      </c>
      <c r="D33" s="332"/>
      <c r="E33" s="330"/>
      <c r="F33" s="333"/>
      <c r="G33" s="333"/>
      <c r="H33" s="333"/>
      <c r="I33" s="333"/>
      <c r="J33" s="333">
        <v>2200</v>
      </c>
      <c r="K33" s="330">
        <f t="shared" si="2"/>
        <v>624427</v>
      </c>
      <c r="L33" s="330">
        <v>20.28</v>
      </c>
      <c r="M33" s="326">
        <f t="shared" si="0"/>
        <v>0</v>
      </c>
      <c r="N33" s="326">
        <f t="shared" si="1"/>
        <v>108.48126232741616</v>
      </c>
    </row>
    <row r="34" spans="2:14" x14ac:dyDescent="0.25">
      <c r="B34" s="327">
        <v>43211</v>
      </c>
      <c r="C34" s="328" t="s">
        <v>904</v>
      </c>
      <c r="D34" s="332"/>
      <c r="E34" s="330"/>
      <c r="F34" s="333"/>
      <c r="G34" s="333"/>
      <c r="H34" s="333"/>
      <c r="I34" s="333"/>
      <c r="J34" s="333">
        <v>1840</v>
      </c>
      <c r="K34" s="330">
        <f t="shared" si="2"/>
        <v>622587</v>
      </c>
      <c r="L34" s="330">
        <v>20.28</v>
      </c>
      <c r="M34" s="326">
        <f t="shared" si="0"/>
        <v>0</v>
      </c>
      <c r="N34" s="326">
        <f t="shared" si="1"/>
        <v>90.729783037475343</v>
      </c>
    </row>
    <row r="35" spans="2:14" x14ac:dyDescent="0.25">
      <c r="B35" s="327">
        <v>43218</v>
      </c>
      <c r="C35" s="328" t="s">
        <v>922</v>
      </c>
      <c r="D35" s="332"/>
      <c r="E35" s="330"/>
      <c r="F35" s="333"/>
      <c r="G35" s="333"/>
      <c r="H35" s="333">
        <v>28000</v>
      </c>
      <c r="I35" s="333"/>
      <c r="J35" s="333"/>
      <c r="K35" s="330">
        <f t="shared" si="2"/>
        <v>594587</v>
      </c>
      <c r="L35" s="330">
        <v>20.3</v>
      </c>
      <c r="M35" s="326">
        <f t="shared" si="0"/>
        <v>1379.3103448275861</v>
      </c>
      <c r="N35" s="326">
        <f t="shared" si="1"/>
        <v>0</v>
      </c>
    </row>
    <row r="36" spans="2:14" x14ac:dyDescent="0.25">
      <c r="B36" s="327">
        <v>43218</v>
      </c>
      <c r="C36" s="328" t="s">
        <v>923</v>
      </c>
      <c r="D36" s="332"/>
      <c r="E36" s="330"/>
      <c r="F36" s="333"/>
      <c r="G36" s="333"/>
      <c r="H36" s="333"/>
      <c r="I36" s="333">
        <v>1500</v>
      </c>
      <c r="J36" s="333"/>
      <c r="K36" s="330">
        <f t="shared" si="2"/>
        <v>593087</v>
      </c>
      <c r="L36" s="330">
        <v>20.3</v>
      </c>
      <c r="M36" s="326">
        <f t="shared" si="0"/>
        <v>73.891625615763544</v>
      </c>
      <c r="N36" s="326">
        <f t="shared" si="1"/>
        <v>0</v>
      </c>
    </row>
    <row r="37" spans="2:14" x14ac:dyDescent="0.25">
      <c r="B37" s="327">
        <v>43234</v>
      </c>
      <c r="C37" s="328" t="s">
        <v>952</v>
      </c>
      <c r="D37" s="332"/>
      <c r="E37" s="330"/>
      <c r="F37" s="333"/>
      <c r="G37" s="333"/>
      <c r="H37" s="333"/>
      <c r="I37" s="333">
        <v>9800</v>
      </c>
      <c r="J37" s="333"/>
      <c r="K37" s="330">
        <f t="shared" si="2"/>
        <v>583287</v>
      </c>
      <c r="L37" s="330">
        <v>22.8</v>
      </c>
      <c r="M37" s="326">
        <f t="shared" ref="M37:M68" si="3">(G37+H37+I37)/L37</f>
        <v>429.82456140350877</v>
      </c>
      <c r="N37" s="326">
        <f t="shared" ref="N37:N68" si="4">+J37/L37</f>
        <v>0</v>
      </c>
    </row>
    <row r="38" spans="2:14" x14ac:dyDescent="0.25">
      <c r="B38" s="327">
        <v>43234</v>
      </c>
      <c r="C38" s="328" t="s">
        <v>953</v>
      </c>
      <c r="D38" s="332"/>
      <c r="E38" s="330"/>
      <c r="F38" s="333"/>
      <c r="G38" s="333"/>
      <c r="H38" s="333">
        <v>29400</v>
      </c>
      <c r="I38" s="333"/>
      <c r="J38" s="333"/>
      <c r="K38" s="330">
        <f t="shared" ref="K38:K68" si="5">+K37+F38-G38-J38-H38-I38</f>
        <v>553887</v>
      </c>
      <c r="L38" s="330">
        <v>22.8</v>
      </c>
      <c r="M38" s="326">
        <f t="shared" si="3"/>
        <v>1289.4736842105262</v>
      </c>
      <c r="N38" s="326">
        <f t="shared" si="4"/>
        <v>0</v>
      </c>
    </row>
    <row r="39" spans="2:14" x14ac:dyDescent="0.25">
      <c r="B39" s="327">
        <v>43234</v>
      </c>
      <c r="C39" s="328" t="s">
        <v>954</v>
      </c>
      <c r="D39" s="332"/>
      <c r="E39" s="330"/>
      <c r="F39" s="333"/>
      <c r="G39" s="333"/>
      <c r="H39" s="333"/>
      <c r="I39" s="333"/>
      <c r="J39" s="333"/>
      <c r="K39" s="330">
        <f t="shared" si="5"/>
        <v>553887</v>
      </c>
      <c r="L39" s="330">
        <v>22.8</v>
      </c>
      <c r="M39" s="326">
        <f t="shared" si="3"/>
        <v>0</v>
      </c>
      <c r="N39" s="326">
        <f t="shared" si="4"/>
        <v>0</v>
      </c>
    </row>
    <row r="40" spans="2:14" x14ac:dyDescent="0.25">
      <c r="B40" s="327">
        <v>43259</v>
      </c>
      <c r="C40" s="328" t="s">
        <v>1013</v>
      </c>
      <c r="D40" s="332"/>
      <c r="E40" s="330"/>
      <c r="F40" s="333"/>
      <c r="G40" s="333">
        <v>1736</v>
      </c>
      <c r="H40" s="333"/>
      <c r="I40" s="333"/>
      <c r="J40" s="333"/>
      <c r="K40" s="330">
        <f t="shared" si="5"/>
        <v>552151</v>
      </c>
      <c r="L40" s="330">
        <v>24.85</v>
      </c>
      <c r="M40" s="326">
        <f t="shared" si="3"/>
        <v>69.859154929577457</v>
      </c>
      <c r="N40" s="326">
        <f t="shared" si="4"/>
        <v>0</v>
      </c>
    </row>
    <row r="41" spans="2:14" x14ac:dyDescent="0.25">
      <c r="B41" s="327">
        <v>43259</v>
      </c>
      <c r="C41" s="328" t="s">
        <v>1014</v>
      </c>
      <c r="D41" s="332"/>
      <c r="E41" s="330"/>
      <c r="F41" s="333"/>
      <c r="G41" s="333"/>
      <c r="H41" s="333"/>
      <c r="I41" s="333">
        <v>4300</v>
      </c>
      <c r="J41" s="333"/>
      <c r="K41" s="330">
        <f t="shared" si="5"/>
        <v>547851</v>
      </c>
      <c r="L41" s="330">
        <v>24.85</v>
      </c>
      <c r="M41" s="326">
        <f t="shared" si="3"/>
        <v>173.03822937625753</v>
      </c>
      <c r="N41" s="326">
        <f t="shared" si="4"/>
        <v>0</v>
      </c>
    </row>
    <row r="42" spans="2:14" x14ac:dyDescent="0.25">
      <c r="B42" s="327">
        <v>43273</v>
      </c>
      <c r="C42" s="328" t="s">
        <v>1059</v>
      </c>
      <c r="D42" s="332"/>
      <c r="E42" s="330"/>
      <c r="F42" s="333"/>
      <c r="G42" s="333"/>
      <c r="H42" s="333"/>
      <c r="I42" s="333">
        <v>36000</v>
      </c>
      <c r="J42" s="333"/>
      <c r="K42" s="330">
        <f t="shared" si="5"/>
        <v>511851</v>
      </c>
      <c r="L42" s="330">
        <v>27.1</v>
      </c>
      <c r="M42" s="326">
        <f t="shared" si="3"/>
        <v>1328.4132841328412</v>
      </c>
      <c r="N42" s="326">
        <f t="shared" si="4"/>
        <v>0</v>
      </c>
    </row>
    <row r="43" spans="2:14" x14ac:dyDescent="0.25">
      <c r="B43" s="327">
        <v>43273</v>
      </c>
      <c r="C43" s="328" t="s">
        <v>1061</v>
      </c>
      <c r="D43" s="332"/>
      <c r="E43" s="330"/>
      <c r="F43" s="333"/>
      <c r="G43" s="333"/>
      <c r="H43" s="333">
        <v>29600</v>
      </c>
      <c r="I43" s="333"/>
      <c r="J43" s="333"/>
      <c r="K43" s="330">
        <f t="shared" si="5"/>
        <v>482251</v>
      </c>
      <c r="L43" s="330">
        <v>27.1</v>
      </c>
      <c r="M43" s="326">
        <f t="shared" si="3"/>
        <v>1092.2509225092251</v>
      </c>
      <c r="N43" s="326">
        <f t="shared" si="4"/>
        <v>0</v>
      </c>
    </row>
    <row r="44" spans="2:14" x14ac:dyDescent="0.25">
      <c r="B44" s="327">
        <v>43273</v>
      </c>
      <c r="C44" s="328" t="s">
        <v>1062</v>
      </c>
      <c r="D44" s="332"/>
      <c r="E44" s="330"/>
      <c r="F44" s="333"/>
      <c r="G44" s="333">
        <v>17000</v>
      </c>
      <c r="H44" s="333"/>
      <c r="I44" s="333"/>
      <c r="J44" s="333"/>
      <c r="K44" s="330">
        <f t="shared" si="5"/>
        <v>465251</v>
      </c>
      <c r="L44" s="330">
        <v>27.1</v>
      </c>
      <c r="M44" s="326">
        <f t="shared" si="3"/>
        <v>627.30627306273061</v>
      </c>
      <c r="N44" s="326">
        <f t="shared" si="4"/>
        <v>0</v>
      </c>
    </row>
    <row r="45" spans="2:14" x14ac:dyDescent="0.25">
      <c r="B45" s="327">
        <v>43280</v>
      </c>
      <c r="C45" s="328" t="s">
        <v>1075</v>
      </c>
      <c r="D45" s="332"/>
      <c r="E45" s="330"/>
      <c r="F45" s="333"/>
      <c r="G45" s="333">
        <v>3200</v>
      </c>
      <c r="H45" s="333"/>
      <c r="I45" s="333"/>
      <c r="J45" s="333"/>
      <c r="K45" s="330">
        <f t="shared" si="5"/>
        <v>462051</v>
      </c>
      <c r="L45" s="330">
        <v>28.02</v>
      </c>
      <c r="M45" s="326">
        <f t="shared" si="3"/>
        <v>114.20413990007138</v>
      </c>
      <c r="N45" s="326">
        <f t="shared" si="4"/>
        <v>0</v>
      </c>
    </row>
    <row r="46" spans="2:14" x14ac:dyDescent="0.25">
      <c r="B46" s="327">
        <v>43280</v>
      </c>
      <c r="C46" s="328" t="s">
        <v>1076</v>
      </c>
      <c r="D46" s="332"/>
      <c r="E46" s="330"/>
      <c r="F46" s="333"/>
      <c r="G46" s="333"/>
      <c r="H46" s="333">
        <v>16500</v>
      </c>
      <c r="I46" s="333"/>
      <c r="J46" s="333"/>
      <c r="K46" s="330">
        <f t="shared" si="5"/>
        <v>445551</v>
      </c>
      <c r="L46" s="330">
        <v>28.02</v>
      </c>
      <c r="M46" s="326">
        <f t="shared" si="3"/>
        <v>588.86509635974301</v>
      </c>
      <c r="N46" s="326">
        <f t="shared" si="4"/>
        <v>0</v>
      </c>
    </row>
    <row r="47" spans="2:14" x14ac:dyDescent="0.25">
      <c r="B47" s="327">
        <v>43288</v>
      </c>
      <c r="C47" s="328" t="s">
        <v>1102</v>
      </c>
      <c r="D47" s="332"/>
      <c r="E47" s="330"/>
      <c r="F47" s="333"/>
      <c r="G47" s="333"/>
      <c r="H47" s="333"/>
      <c r="I47" s="333">
        <v>4990</v>
      </c>
      <c r="J47" s="333"/>
      <c r="K47" s="330">
        <f t="shared" si="5"/>
        <v>440561</v>
      </c>
      <c r="L47" s="330">
        <v>28</v>
      </c>
      <c r="M47" s="326">
        <f t="shared" si="3"/>
        <v>178.21428571428572</v>
      </c>
      <c r="N47" s="326">
        <f t="shared" si="4"/>
        <v>0</v>
      </c>
    </row>
    <row r="48" spans="2:14" x14ac:dyDescent="0.25">
      <c r="B48" s="327">
        <v>43288</v>
      </c>
      <c r="C48" s="328" t="s">
        <v>1105</v>
      </c>
      <c r="D48" s="332"/>
      <c r="E48" s="330"/>
      <c r="F48" s="333"/>
      <c r="G48" s="333"/>
      <c r="H48" s="333">
        <v>16500</v>
      </c>
      <c r="I48" s="333"/>
      <c r="J48" s="333"/>
      <c r="K48" s="330">
        <f t="shared" si="5"/>
        <v>424061</v>
      </c>
      <c r="L48" s="330">
        <v>28</v>
      </c>
      <c r="M48" s="326">
        <f t="shared" si="3"/>
        <v>589.28571428571433</v>
      </c>
      <c r="N48" s="326">
        <f t="shared" si="4"/>
        <v>0</v>
      </c>
    </row>
    <row r="49" spans="2:14" x14ac:dyDescent="0.25">
      <c r="B49" s="327">
        <v>43288</v>
      </c>
      <c r="C49" s="328" t="s">
        <v>1108</v>
      </c>
      <c r="D49" s="332"/>
      <c r="E49" s="330"/>
      <c r="F49" s="333"/>
      <c r="G49" s="333"/>
      <c r="H49" s="333"/>
      <c r="I49" s="333">
        <v>6000</v>
      </c>
      <c r="J49" s="333"/>
      <c r="K49" s="330">
        <f t="shared" si="5"/>
        <v>418061</v>
      </c>
      <c r="L49" s="330">
        <v>28</v>
      </c>
      <c r="M49" s="326">
        <f t="shared" si="3"/>
        <v>214.28571428571428</v>
      </c>
      <c r="N49" s="326">
        <f t="shared" si="4"/>
        <v>0</v>
      </c>
    </row>
    <row r="50" spans="2:14" x14ac:dyDescent="0.25">
      <c r="B50" s="327">
        <v>43288</v>
      </c>
      <c r="C50" s="328" t="s">
        <v>1109</v>
      </c>
      <c r="D50" s="332"/>
      <c r="E50" s="330"/>
      <c r="F50" s="333"/>
      <c r="G50" s="333"/>
      <c r="H50" s="333"/>
      <c r="I50" s="333">
        <v>2400</v>
      </c>
      <c r="J50" s="333"/>
      <c r="K50" s="330">
        <f t="shared" si="5"/>
        <v>415661</v>
      </c>
      <c r="L50" s="330">
        <v>28</v>
      </c>
      <c r="M50" s="326">
        <f t="shared" si="3"/>
        <v>85.714285714285708</v>
      </c>
      <c r="N50" s="326">
        <f t="shared" si="4"/>
        <v>0</v>
      </c>
    </row>
    <row r="51" spans="2:14" x14ac:dyDescent="0.25">
      <c r="B51" s="327">
        <v>43288</v>
      </c>
      <c r="C51" s="328" t="s">
        <v>1110</v>
      </c>
      <c r="D51" s="332"/>
      <c r="E51" s="330"/>
      <c r="F51" s="333"/>
      <c r="G51" s="333"/>
      <c r="H51" s="333"/>
      <c r="I51" s="333">
        <v>5500</v>
      </c>
      <c r="J51" s="333"/>
      <c r="K51" s="330">
        <f t="shared" si="5"/>
        <v>410161</v>
      </c>
      <c r="L51" s="330">
        <v>28</v>
      </c>
      <c r="M51" s="326">
        <f t="shared" si="3"/>
        <v>196.42857142857142</v>
      </c>
      <c r="N51" s="326">
        <f t="shared" si="4"/>
        <v>0</v>
      </c>
    </row>
    <row r="52" spans="2:14" x14ac:dyDescent="0.25">
      <c r="B52" s="327">
        <v>43295</v>
      </c>
      <c r="C52" s="328" t="s">
        <v>1121</v>
      </c>
      <c r="D52" s="332"/>
      <c r="E52" s="330"/>
      <c r="F52" s="333"/>
      <c r="G52" s="333">
        <v>11000</v>
      </c>
      <c r="H52" s="333"/>
      <c r="I52" s="333"/>
      <c r="J52" s="333"/>
      <c r="K52" s="330">
        <f t="shared" si="5"/>
        <v>399161</v>
      </c>
      <c r="L52" s="330">
        <v>29</v>
      </c>
      <c r="M52" s="326">
        <f t="shared" si="3"/>
        <v>379.31034482758622</v>
      </c>
      <c r="N52" s="326">
        <f t="shared" si="4"/>
        <v>0</v>
      </c>
    </row>
    <row r="53" spans="2:14" x14ac:dyDescent="0.25">
      <c r="B53" s="327">
        <v>43295</v>
      </c>
      <c r="C53" s="328" t="s">
        <v>1125</v>
      </c>
      <c r="D53" s="332"/>
      <c r="E53" s="330"/>
      <c r="F53" s="333"/>
      <c r="G53" s="333">
        <v>1800</v>
      </c>
      <c r="H53" s="333"/>
      <c r="I53" s="333"/>
      <c r="J53" s="333"/>
      <c r="K53" s="330">
        <f t="shared" si="5"/>
        <v>397361</v>
      </c>
      <c r="L53" s="330">
        <v>29</v>
      </c>
      <c r="M53" s="326">
        <f t="shared" si="3"/>
        <v>62.068965517241381</v>
      </c>
      <c r="N53" s="326">
        <f t="shared" si="4"/>
        <v>0</v>
      </c>
    </row>
    <row r="54" spans="2:14" x14ac:dyDescent="0.25">
      <c r="B54" s="327">
        <v>43295</v>
      </c>
      <c r="C54" s="328" t="s">
        <v>1127</v>
      </c>
      <c r="D54" s="332"/>
      <c r="E54" s="330"/>
      <c r="F54" s="333"/>
      <c r="G54" s="333"/>
      <c r="H54" s="333">
        <v>16170</v>
      </c>
      <c r="I54" s="333"/>
      <c r="J54" s="333"/>
      <c r="K54" s="330">
        <f t="shared" si="5"/>
        <v>381191</v>
      </c>
      <c r="L54" s="330">
        <v>29</v>
      </c>
      <c r="M54" s="326">
        <f t="shared" si="3"/>
        <v>557.58620689655174</v>
      </c>
      <c r="N54" s="326">
        <f t="shared" si="4"/>
        <v>0</v>
      </c>
    </row>
    <row r="55" spans="2:14" x14ac:dyDescent="0.25">
      <c r="B55" s="327">
        <v>43295</v>
      </c>
      <c r="C55" s="328" t="s">
        <v>569</v>
      </c>
      <c r="D55" s="332"/>
      <c r="E55" s="330"/>
      <c r="F55" s="333"/>
      <c r="G55" s="333"/>
      <c r="H55" s="333"/>
      <c r="I55" s="333">
        <v>20000</v>
      </c>
      <c r="J55" s="333"/>
      <c r="K55" s="330">
        <f t="shared" si="5"/>
        <v>361191</v>
      </c>
      <c r="L55" s="330">
        <v>29</v>
      </c>
      <c r="M55" s="326">
        <f t="shared" si="3"/>
        <v>689.65517241379314</v>
      </c>
      <c r="N55" s="326">
        <f t="shared" si="4"/>
        <v>0</v>
      </c>
    </row>
    <row r="56" spans="2:14" x14ac:dyDescent="0.25">
      <c r="B56" s="327">
        <v>43302</v>
      </c>
      <c r="C56" s="328" t="s">
        <v>1146</v>
      </c>
      <c r="D56" s="332"/>
      <c r="E56" s="330"/>
      <c r="F56" s="333"/>
      <c r="G56" s="333"/>
      <c r="H56" s="333"/>
      <c r="I56" s="333">
        <v>8000</v>
      </c>
      <c r="J56" s="333"/>
      <c r="K56" s="330">
        <f t="shared" si="5"/>
        <v>353191</v>
      </c>
      <c r="L56" s="330">
        <v>28.1</v>
      </c>
      <c r="M56" s="326">
        <f t="shared" si="3"/>
        <v>284.69750889679716</v>
      </c>
      <c r="N56" s="326">
        <f t="shared" si="4"/>
        <v>0</v>
      </c>
    </row>
    <row r="57" spans="2:14" x14ac:dyDescent="0.25">
      <c r="B57" s="327">
        <v>43302</v>
      </c>
      <c r="C57" s="328" t="s">
        <v>1154</v>
      </c>
      <c r="D57" s="332"/>
      <c r="E57" s="330"/>
      <c r="F57" s="333"/>
      <c r="G57" s="333"/>
      <c r="H57" s="333">
        <v>16000</v>
      </c>
      <c r="I57" s="333"/>
      <c r="J57" s="333"/>
      <c r="K57" s="330">
        <f t="shared" si="5"/>
        <v>337191</v>
      </c>
      <c r="L57" s="330">
        <v>28.1</v>
      </c>
      <c r="M57" s="326">
        <f t="shared" si="3"/>
        <v>569.39501779359432</v>
      </c>
      <c r="N57" s="326">
        <f t="shared" si="4"/>
        <v>0</v>
      </c>
    </row>
    <row r="58" spans="2:14" x14ac:dyDescent="0.25">
      <c r="B58" s="327">
        <v>43302</v>
      </c>
      <c r="C58" s="328" t="s">
        <v>1155</v>
      </c>
      <c r="D58" s="332"/>
      <c r="E58" s="330"/>
      <c r="F58" s="333"/>
      <c r="G58" s="333"/>
      <c r="H58" s="333"/>
      <c r="I58" s="333">
        <v>700</v>
      </c>
      <c r="J58" s="333"/>
      <c r="K58" s="330">
        <f t="shared" si="5"/>
        <v>336491</v>
      </c>
      <c r="L58" s="330">
        <v>28.1</v>
      </c>
      <c r="M58" s="326">
        <f t="shared" si="3"/>
        <v>24.911032028469748</v>
      </c>
      <c r="N58" s="326">
        <f t="shared" si="4"/>
        <v>0</v>
      </c>
    </row>
    <row r="59" spans="2:14" x14ac:dyDescent="0.25">
      <c r="B59" s="327">
        <v>43309</v>
      </c>
      <c r="C59" s="328" t="s">
        <v>1163</v>
      </c>
      <c r="D59" s="332"/>
      <c r="E59" s="330"/>
      <c r="F59" s="333"/>
      <c r="G59" s="333"/>
      <c r="H59" s="333"/>
      <c r="I59" s="333">
        <v>500</v>
      </c>
      <c r="J59" s="333"/>
      <c r="K59" s="330">
        <f t="shared" si="5"/>
        <v>335991</v>
      </c>
      <c r="L59" s="330">
        <v>28.2</v>
      </c>
      <c r="M59" s="326">
        <f t="shared" si="3"/>
        <v>17.730496453900709</v>
      </c>
      <c r="N59" s="326">
        <f t="shared" si="4"/>
        <v>0</v>
      </c>
    </row>
    <row r="60" spans="2:14" x14ac:dyDescent="0.25">
      <c r="B60" s="327">
        <v>43309</v>
      </c>
      <c r="C60" s="328" t="s">
        <v>1164</v>
      </c>
      <c r="D60" s="332"/>
      <c r="E60" s="330"/>
      <c r="F60" s="333"/>
      <c r="G60" s="333"/>
      <c r="H60" s="333"/>
      <c r="I60" s="333">
        <v>3950</v>
      </c>
      <c r="J60" s="333"/>
      <c r="K60" s="330">
        <f t="shared" si="5"/>
        <v>332041</v>
      </c>
      <c r="L60" s="330">
        <v>28.2</v>
      </c>
      <c r="M60" s="326">
        <f t="shared" si="3"/>
        <v>140.0709219858156</v>
      </c>
      <c r="N60" s="326">
        <f t="shared" si="4"/>
        <v>0</v>
      </c>
    </row>
    <row r="61" spans="2:14" x14ac:dyDescent="0.25">
      <c r="B61" s="327">
        <v>43309</v>
      </c>
      <c r="C61" s="328" t="s">
        <v>1165</v>
      </c>
      <c r="D61" s="332"/>
      <c r="E61" s="330"/>
      <c r="F61" s="333"/>
      <c r="G61" s="333"/>
      <c r="H61" s="333">
        <v>14200</v>
      </c>
      <c r="I61" s="333"/>
      <c r="J61" s="333"/>
      <c r="K61" s="330">
        <f t="shared" si="5"/>
        <v>317841</v>
      </c>
      <c r="L61" s="330">
        <v>28.2</v>
      </c>
      <c r="M61" s="326">
        <f t="shared" si="3"/>
        <v>503.54609929078015</v>
      </c>
      <c r="N61" s="326">
        <f t="shared" si="4"/>
        <v>0</v>
      </c>
    </row>
    <row r="62" spans="2:14" x14ac:dyDescent="0.25">
      <c r="B62" s="327">
        <v>43315</v>
      </c>
      <c r="C62" s="328" t="s">
        <v>1165</v>
      </c>
      <c r="D62" s="332"/>
      <c r="E62" s="330"/>
      <c r="F62" s="333"/>
      <c r="G62" s="333"/>
      <c r="H62" s="333">
        <v>12000</v>
      </c>
      <c r="I62" s="333"/>
      <c r="J62" s="333"/>
      <c r="K62" s="330">
        <f t="shared" si="5"/>
        <v>305841</v>
      </c>
      <c r="L62" s="330">
        <v>28.35</v>
      </c>
      <c r="M62" s="326">
        <f t="shared" si="3"/>
        <v>423.28042328042324</v>
      </c>
      <c r="N62" s="326">
        <f t="shared" si="4"/>
        <v>0</v>
      </c>
    </row>
    <row r="63" spans="2:14" x14ac:dyDescent="0.25">
      <c r="B63" s="327">
        <v>43322</v>
      </c>
      <c r="C63" s="328" t="s">
        <v>1165</v>
      </c>
      <c r="D63" s="332"/>
      <c r="E63" s="330"/>
      <c r="F63" s="333"/>
      <c r="G63" s="333"/>
      <c r="H63" s="333">
        <v>12000</v>
      </c>
      <c r="I63" s="333"/>
      <c r="J63" s="333"/>
      <c r="K63" s="330">
        <f t="shared" si="5"/>
        <v>293841</v>
      </c>
      <c r="L63" s="330">
        <v>29</v>
      </c>
      <c r="M63" s="326">
        <f t="shared" si="3"/>
        <v>413.79310344827587</v>
      </c>
      <c r="N63" s="326">
        <f t="shared" si="4"/>
        <v>0</v>
      </c>
    </row>
    <row r="64" spans="2:14" x14ac:dyDescent="0.25">
      <c r="B64" s="327">
        <v>43330</v>
      </c>
      <c r="C64" s="323" t="s">
        <v>1214</v>
      </c>
      <c r="D64" s="332"/>
      <c r="E64" s="330"/>
      <c r="F64" s="333"/>
      <c r="G64" s="333"/>
      <c r="H64" s="333"/>
      <c r="I64" s="333">
        <v>2913</v>
      </c>
      <c r="J64" s="333"/>
      <c r="K64" s="330">
        <f t="shared" si="5"/>
        <v>290928</v>
      </c>
      <c r="L64" s="330">
        <v>30.2</v>
      </c>
      <c r="M64" s="326">
        <f t="shared" si="3"/>
        <v>96.456953642384107</v>
      </c>
      <c r="N64" s="326">
        <f t="shared" si="4"/>
        <v>0</v>
      </c>
    </row>
    <row r="65" spans="2:14" x14ac:dyDescent="0.25">
      <c r="B65" s="327">
        <v>43330</v>
      </c>
      <c r="C65" s="328" t="s">
        <v>1218</v>
      </c>
      <c r="D65" s="332"/>
      <c r="E65" s="330"/>
      <c r="F65" s="333"/>
      <c r="G65" s="333"/>
      <c r="H65" s="333"/>
      <c r="I65" s="333">
        <v>20000</v>
      </c>
      <c r="J65" s="333"/>
      <c r="K65" s="330">
        <f t="shared" si="5"/>
        <v>270928</v>
      </c>
      <c r="L65" s="330">
        <v>30.2</v>
      </c>
      <c r="M65" s="326">
        <f t="shared" si="3"/>
        <v>662.25165562913912</v>
      </c>
      <c r="N65" s="326">
        <f t="shared" si="4"/>
        <v>0</v>
      </c>
    </row>
    <row r="66" spans="2:14" x14ac:dyDescent="0.25">
      <c r="B66" s="327">
        <v>43330</v>
      </c>
      <c r="C66" s="328" t="s">
        <v>1165</v>
      </c>
      <c r="D66" s="332"/>
      <c r="E66" s="330"/>
      <c r="F66" s="333"/>
      <c r="G66" s="333"/>
      <c r="H66" s="333">
        <v>12000</v>
      </c>
      <c r="I66" s="333"/>
      <c r="J66" s="333"/>
      <c r="K66" s="330">
        <f t="shared" si="5"/>
        <v>258928</v>
      </c>
      <c r="L66" s="330">
        <v>30.2</v>
      </c>
      <c r="M66" s="326">
        <f t="shared" si="3"/>
        <v>397.35099337748346</v>
      </c>
      <c r="N66" s="326">
        <f t="shared" si="4"/>
        <v>0</v>
      </c>
    </row>
    <row r="67" spans="2:14" x14ac:dyDescent="0.25">
      <c r="B67" s="327">
        <v>43330</v>
      </c>
      <c r="C67" s="328" t="s">
        <v>229</v>
      </c>
      <c r="D67" s="332"/>
      <c r="E67" s="330"/>
      <c r="F67" s="333"/>
      <c r="G67" s="333"/>
      <c r="H67" s="333"/>
      <c r="I67" s="333">
        <v>3000</v>
      </c>
      <c r="J67" s="333"/>
      <c r="K67" s="330">
        <f t="shared" si="5"/>
        <v>255928</v>
      </c>
      <c r="L67" s="330">
        <v>30.2</v>
      </c>
      <c r="M67" s="326">
        <f t="shared" si="3"/>
        <v>99.337748344370866</v>
      </c>
      <c r="N67" s="326">
        <f t="shared" si="4"/>
        <v>0</v>
      </c>
    </row>
    <row r="68" spans="2:14" s="188" customFormat="1" x14ac:dyDescent="0.25">
      <c r="B68" s="327">
        <v>43337</v>
      </c>
      <c r="C68" s="328" t="s">
        <v>1165</v>
      </c>
      <c r="D68" s="332"/>
      <c r="E68" s="330"/>
      <c r="F68" s="333"/>
      <c r="G68" s="333"/>
      <c r="H68" s="333">
        <v>12300</v>
      </c>
      <c r="I68" s="333"/>
      <c r="J68" s="333"/>
      <c r="K68" s="330">
        <f t="shared" si="5"/>
        <v>243628</v>
      </c>
      <c r="L68" s="330">
        <v>30.49</v>
      </c>
      <c r="M68" s="326">
        <f t="shared" si="3"/>
        <v>403.41095441128243</v>
      </c>
      <c r="N68" s="326">
        <f t="shared" si="4"/>
        <v>0</v>
      </c>
    </row>
    <row r="69" spans="2:14" s="188" customFormat="1" x14ac:dyDescent="0.25">
      <c r="B69" s="327">
        <v>43337</v>
      </c>
      <c r="C69" s="328" t="s">
        <v>397</v>
      </c>
      <c r="D69" s="332"/>
      <c r="E69" s="330"/>
      <c r="F69" s="333"/>
      <c r="G69" s="333"/>
      <c r="H69" s="333"/>
      <c r="I69" s="333">
        <v>2758</v>
      </c>
      <c r="J69" s="333"/>
      <c r="K69" s="330">
        <f t="shared" ref="K69:K147" si="6">+K68+F69-G69-J69-H69-I69</f>
        <v>240870</v>
      </c>
      <c r="L69" s="330">
        <v>30.49</v>
      </c>
      <c r="M69" s="326">
        <f t="shared" ref="M69:M95" si="7">(G69+H69+I69)/L69</f>
        <v>90.455887176123326</v>
      </c>
      <c r="N69" s="326">
        <f t="shared" ref="N69:N95" si="8">+J69/L69</f>
        <v>0</v>
      </c>
    </row>
    <row r="70" spans="2:14" s="188" customFormat="1" x14ac:dyDescent="0.25">
      <c r="B70" s="327">
        <v>43343</v>
      </c>
      <c r="C70" s="328" t="s">
        <v>213</v>
      </c>
      <c r="D70" s="332">
        <v>40000</v>
      </c>
      <c r="E70" s="330">
        <v>40</v>
      </c>
      <c r="F70" s="333">
        <f>+D70*E70</f>
        <v>1600000</v>
      </c>
      <c r="G70" s="333"/>
      <c r="H70" s="333"/>
      <c r="I70" s="333"/>
      <c r="J70" s="333"/>
      <c r="K70" s="330">
        <f t="shared" si="6"/>
        <v>1840870</v>
      </c>
      <c r="L70" s="330">
        <v>34.5</v>
      </c>
      <c r="M70" s="326">
        <f t="shared" si="7"/>
        <v>0</v>
      </c>
      <c r="N70" s="326">
        <f t="shared" si="8"/>
        <v>0</v>
      </c>
    </row>
    <row r="71" spans="2:14" s="188" customFormat="1" x14ac:dyDescent="0.25">
      <c r="B71" s="327">
        <v>43343</v>
      </c>
      <c r="C71" s="328" t="s">
        <v>500</v>
      </c>
      <c r="D71" s="332"/>
      <c r="E71" s="330"/>
      <c r="F71" s="333"/>
      <c r="G71" s="333"/>
      <c r="H71" s="333"/>
      <c r="I71" s="333">
        <v>500</v>
      </c>
      <c r="J71" s="333"/>
      <c r="K71" s="330">
        <f t="shared" si="6"/>
        <v>1840370</v>
      </c>
      <c r="L71" s="330">
        <v>34.5</v>
      </c>
      <c r="M71" s="326">
        <f t="shared" si="7"/>
        <v>14.492753623188406</v>
      </c>
      <c r="N71" s="326">
        <f t="shared" si="8"/>
        <v>0</v>
      </c>
    </row>
    <row r="72" spans="2:14" s="188" customFormat="1" x14ac:dyDescent="0.25">
      <c r="B72" s="327">
        <v>43343</v>
      </c>
      <c r="C72" s="328" t="s">
        <v>1165</v>
      </c>
      <c r="D72" s="332"/>
      <c r="E72" s="330"/>
      <c r="F72" s="333"/>
      <c r="G72" s="333"/>
      <c r="H72" s="333">
        <v>12000</v>
      </c>
      <c r="I72" s="333"/>
      <c r="J72" s="333"/>
      <c r="K72" s="330">
        <f t="shared" si="6"/>
        <v>1828370</v>
      </c>
      <c r="L72" s="330">
        <v>34.5</v>
      </c>
      <c r="M72" s="326">
        <f t="shared" si="7"/>
        <v>347.82608695652175</v>
      </c>
      <c r="N72" s="326">
        <f t="shared" si="8"/>
        <v>0</v>
      </c>
    </row>
    <row r="73" spans="2:14" s="188" customFormat="1" x14ac:dyDescent="0.25">
      <c r="B73" s="327">
        <v>43350</v>
      </c>
      <c r="C73" s="328" t="s">
        <v>1277</v>
      </c>
      <c r="D73" s="332"/>
      <c r="E73" s="330"/>
      <c r="F73" s="333"/>
      <c r="G73" s="333"/>
      <c r="H73" s="333">
        <v>12000</v>
      </c>
      <c r="I73" s="333"/>
      <c r="J73" s="333"/>
      <c r="K73" s="330">
        <f t="shared" si="6"/>
        <v>1816370</v>
      </c>
      <c r="L73" s="330">
        <v>38</v>
      </c>
      <c r="M73" s="326">
        <f t="shared" si="7"/>
        <v>315.78947368421052</v>
      </c>
      <c r="N73" s="326">
        <f t="shared" si="8"/>
        <v>0</v>
      </c>
    </row>
    <row r="74" spans="2:14" s="188" customFormat="1" x14ac:dyDescent="0.25">
      <c r="B74" s="327">
        <v>43360</v>
      </c>
      <c r="C74" s="328" t="s">
        <v>1165</v>
      </c>
      <c r="D74" s="332"/>
      <c r="E74" s="330"/>
      <c r="F74" s="333"/>
      <c r="G74" s="333"/>
      <c r="H74" s="333">
        <v>12000</v>
      </c>
      <c r="I74" s="333"/>
      <c r="J74" s="333"/>
      <c r="K74" s="330">
        <f t="shared" si="6"/>
        <v>1804370</v>
      </c>
      <c r="L74" s="330">
        <v>40</v>
      </c>
      <c r="M74" s="326">
        <f t="shared" si="7"/>
        <v>300</v>
      </c>
      <c r="N74" s="326">
        <f t="shared" si="8"/>
        <v>0</v>
      </c>
    </row>
    <row r="75" spans="2:14" s="188" customFormat="1" x14ac:dyDescent="0.25">
      <c r="B75" s="327">
        <v>43365</v>
      </c>
      <c r="C75" s="328" t="s">
        <v>1313</v>
      </c>
      <c r="D75" s="332"/>
      <c r="E75" s="330"/>
      <c r="F75" s="333"/>
      <c r="G75" s="333"/>
      <c r="H75" s="333"/>
      <c r="I75" s="333">
        <v>17700</v>
      </c>
      <c r="J75" s="333"/>
      <c r="K75" s="330">
        <f t="shared" si="6"/>
        <v>1786670</v>
      </c>
      <c r="L75" s="330">
        <v>38.25</v>
      </c>
      <c r="M75" s="326">
        <f t="shared" si="7"/>
        <v>462.74509803921569</v>
      </c>
      <c r="N75" s="326">
        <f t="shared" si="8"/>
        <v>0</v>
      </c>
    </row>
    <row r="76" spans="2:14" s="188" customFormat="1" x14ac:dyDescent="0.25">
      <c r="B76" s="327">
        <v>43365</v>
      </c>
      <c r="C76" s="328" t="s">
        <v>901</v>
      </c>
      <c r="D76" s="332"/>
      <c r="E76" s="330"/>
      <c r="F76" s="333"/>
      <c r="G76" s="333"/>
      <c r="H76" s="333">
        <v>2700</v>
      </c>
      <c r="I76" s="333"/>
      <c r="J76" s="333"/>
      <c r="K76" s="330">
        <f t="shared" si="6"/>
        <v>1783970</v>
      </c>
      <c r="L76" s="330">
        <v>38.25</v>
      </c>
      <c r="M76" s="326">
        <f t="shared" si="7"/>
        <v>70.588235294117652</v>
      </c>
      <c r="N76" s="326">
        <f t="shared" si="8"/>
        <v>0</v>
      </c>
    </row>
    <row r="77" spans="2:14" s="188" customFormat="1" x14ac:dyDescent="0.25">
      <c r="B77" s="327">
        <v>43365</v>
      </c>
      <c r="C77" s="328" t="s">
        <v>1316</v>
      </c>
      <c r="D77" s="332"/>
      <c r="E77" s="330"/>
      <c r="F77" s="333"/>
      <c r="G77" s="333"/>
      <c r="H77" s="333"/>
      <c r="I77" s="333">
        <v>3200</v>
      </c>
      <c r="J77" s="333"/>
      <c r="K77" s="330">
        <f t="shared" si="6"/>
        <v>1780770</v>
      </c>
      <c r="L77" s="330">
        <v>38.25</v>
      </c>
      <c r="M77" s="326">
        <f t="shared" si="7"/>
        <v>83.66013071895425</v>
      </c>
      <c r="N77" s="326">
        <f t="shared" si="8"/>
        <v>0</v>
      </c>
    </row>
    <row r="78" spans="2:14" s="188" customFormat="1" x14ac:dyDescent="0.25">
      <c r="B78" s="327">
        <v>43365</v>
      </c>
      <c r="C78" s="328" t="s">
        <v>1317</v>
      </c>
      <c r="D78" s="332"/>
      <c r="E78" s="330"/>
      <c r="F78" s="333"/>
      <c r="G78" s="333"/>
      <c r="H78" s="333"/>
      <c r="I78" s="333">
        <v>1000</v>
      </c>
      <c r="J78" s="333"/>
      <c r="K78" s="330">
        <f t="shared" si="6"/>
        <v>1779770</v>
      </c>
      <c r="L78" s="330">
        <v>38.25</v>
      </c>
      <c r="M78" s="326">
        <f t="shared" si="7"/>
        <v>26.143790849673202</v>
      </c>
      <c r="N78" s="326">
        <f t="shared" si="8"/>
        <v>0</v>
      </c>
    </row>
    <row r="79" spans="2:14" s="188" customFormat="1" x14ac:dyDescent="0.25">
      <c r="B79" s="327">
        <v>43365</v>
      </c>
      <c r="C79" s="328" t="s">
        <v>1319</v>
      </c>
      <c r="D79" s="332"/>
      <c r="E79" s="330"/>
      <c r="F79" s="333"/>
      <c r="G79" s="333"/>
      <c r="H79" s="333"/>
      <c r="I79" s="333">
        <v>40000</v>
      </c>
      <c r="J79" s="333"/>
      <c r="K79" s="330">
        <f t="shared" si="6"/>
        <v>1739770</v>
      </c>
      <c r="L79" s="330">
        <v>38.25</v>
      </c>
      <c r="M79" s="326">
        <f t="shared" si="7"/>
        <v>1045.751633986928</v>
      </c>
      <c r="N79" s="326">
        <f t="shared" si="8"/>
        <v>0</v>
      </c>
    </row>
    <row r="80" spans="2:14" x14ac:dyDescent="0.25">
      <c r="B80" s="327">
        <v>43365</v>
      </c>
      <c r="C80" s="328" t="s">
        <v>1321</v>
      </c>
      <c r="D80" s="332"/>
      <c r="E80" s="330"/>
      <c r="F80" s="333"/>
      <c r="G80" s="333"/>
      <c r="H80" s="333"/>
      <c r="I80" s="333">
        <v>11000</v>
      </c>
      <c r="J80" s="333"/>
      <c r="K80" s="330">
        <f t="shared" si="6"/>
        <v>1728770</v>
      </c>
      <c r="L80" s="330">
        <v>38.25</v>
      </c>
      <c r="M80" s="326">
        <f t="shared" si="7"/>
        <v>287.58169934640523</v>
      </c>
      <c r="N80" s="326">
        <f t="shared" si="8"/>
        <v>0</v>
      </c>
    </row>
    <row r="81" spans="2:15" s="188" customFormat="1" x14ac:dyDescent="0.25">
      <c r="B81" s="327">
        <v>43371</v>
      </c>
      <c r="C81" s="328" t="s">
        <v>1336</v>
      </c>
      <c r="D81" s="332"/>
      <c r="E81" s="330"/>
      <c r="F81" s="333"/>
      <c r="G81" s="333"/>
      <c r="H81" s="333"/>
      <c r="I81" s="333">
        <v>900</v>
      </c>
      <c r="J81" s="333"/>
      <c r="K81" s="330">
        <f t="shared" si="6"/>
        <v>1727870</v>
      </c>
      <c r="L81" s="330">
        <v>39</v>
      </c>
      <c r="M81" s="326">
        <f t="shared" si="7"/>
        <v>23.076923076923077</v>
      </c>
      <c r="N81" s="326">
        <f t="shared" si="8"/>
        <v>0</v>
      </c>
    </row>
    <row r="82" spans="2:15" s="188" customFormat="1" x14ac:dyDescent="0.25">
      <c r="B82" s="327">
        <v>43371</v>
      </c>
      <c r="C82" s="328" t="s">
        <v>1337</v>
      </c>
      <c r="D82" s="332"/>
      <c r="E82" s="330"/>
      <c r="F82" s="333"/>
      <c r="G82" s="333"/>
      <c r="H82" s="333"/>
      <c r="I82" s="333">
        <v>4650</v>
      </c>
      <c r="J82" s="333"/>
      <c r="K82" s="330">
        <f t="shared" si="6"/>
        <v>1723220</v>
      </c>
      <c r="L82" s="330">
        <v>39</v>
      </c>
      <c r="M82" s="326">
        <f t="shared" si="7"/>
        <v>119.23076923076923</v>
      </c>
      <c r="N82" s="326">
        <f t="shared" si="8"/>
        <v>0</v>
      </c>
    </row>
    <row r="83" spans="2:15" x14ac:dyDescent="0.25">
      <c r="B83" s="327">
        <v>43371</v>
      </c>
      <c r="C83" s="328" t="s">
        <v>1127</v>
      </c>
      <c r="D83" s="332"/>
      <c r="E83" s="330"/>
      <c r="F83" s="333"/>
      <c r="G83" s="333"/>
      <c r="H83" s="333">
        <v>13900</v>
      </c>
      <c r="I83" s="333"/>
      <c r="J83" s="333"/>
      <c r="K83" s="330">
        <f t="shared" si="6"/>
        <v>1709320</v>
      </c>
      <c r="L83" s="330">
        <v>39</v>
      </c>
      <c r="M83" s="326">
        <f t="shared" si="7"/>
        <v>356.41025641025641</v>
      </c>
      <c r="N83" s="326">
        <f t="shared" si="8"/>
        <v>0</v>
      </c>
    </row>
    <row r="84" spans="2:15" s="188" customFormat="1" x14ac:dyDescent="0.25">
      <c r="B84" s="327">
        <v>43386</v>
      </c>
      <c r="C84" s="328" t="s">
        <v>1362</v>
      </c>
      <c r="D84" s="332"/>
      <c r="E84" s="330"/>
      <c r="F84" s="333"/>
      <c r="G84" s="333">
        <v>30000</v>
      </c>
      <c r="H84" s="333"/>
      <c r="I84" s="333"/>
      <c r="J84" s="333"/>
      <c r="K84" s="330">
        <f t="shared" si="6"/>
        <v>1679320</v>
      </c>
      <c r="L84" s="330">
        <v>36.799999999999997</v>
      </c>
      <c r="M84" s="326">
        <f t="shared" si="7"/>
        <v>815.21739130434787</v>
      </c>
      <c r="N84" s="326">
        <f t="shared" si="8"/>
        <v>0</v>
      </c>
    </row>
    <row r="85" spans="2:15" s="188" customFormat="1" x14ac:dyDescent="0.25">
      <c r="B85" s="327">
        <v>43386</v>
      </c>
      <c r="C85" s="328" t="s">
        <v>1363</v>
      </c>
      <c r="D85" s="332"/>
      <c r="E85" s="330"/>
      <c r="F85" s="333"/>
      <c r="G85" s="333"/>
      <c r="H85" s="333">
        <v>40000</v>
      </c>
      <c r="I85" s="333"/>
      <c r="J85" s="333"/>
      <c r="K85" s="330">
        <f t="shared" si="6"/>
        <v>1639320</v>
      </c>
      <c r="L85" s="330">
        <v>36.799999999999997</v>
      </c>
      <c r="M85" s="326">
        <f t="shared" si="7"/>
        <v>1086.9565217391305</v>
      </c>
      <c r="N85" s="326">
        <f t="shared" si="8"/>
        <v>0</v>
      </c>
      <c r="O85" s="188">
        <f>+M85</f>
        <v>1086.9565217391305</v>
      </c>
    </row>
    <row r="86" spans="2:15" s="188" customFormat="1" x14ac:dyDescent="0.25">
      <c r="B86" s="327">
        <v>43386</v>
      </c>
      <c r="C86" s="328" t="s">
        <v>1154</v>
      </c>
      <c r="D86" s="332"/>
      <c r="E86" s="330"/>
      <c r="F86" s="333"/>
      <c r="G86" s="333"/>
      <c r="H86" s="333">
        <v>12000</v>
      </c>
      <c r="I86" s="333"/>
      <c r="J86" s="333"/>
      <c r="K86" s="330">
        <f t="shared" si="6"/>
        <v>1627320</v>
      </c>
      <c r="L86" s="330">
        <v>36.799999999999997</v>
      </c>
      <c r="M86" s="326">
        <f t="shared" si="7"/>
        <v>326.08695652173918</v>
      </c>
      <c r="N86" s="326">
        <f t="shared" si="8"/>
        <v>0</v>
      </c>
    </row>
    <row r="87" spans="2:15" s="188" customFormat="1" x14ac:dyDescent="0.25">
      <c r="B87" s="327">
        <v>43386</v>
      </c>
      <c r="C87" s="328" t="s">
        <v>1365</v>
      </c>
      <c r="D87" s="332"/>
      <c r="E87" s="330"/>
      <c r="F87" s="333"/>
      <c r="G87" s="333">
        <v>4275</v>
      </c>
      <c r="H87" s="333"/>
      <c r="I87" s="333"/>
      <c r="J87" s="333"/>
      <c r="K87" s="330">
        <f t="shared" si="6"/>
        <v>1623045</v>
      </c>
      <c r="L87" s="330">
        <v>36.799999999999997</v>
      </c>
      <c r="M87" s="326">
        <f t="shared" si="7"/>
        <v>116.16847826086958</v>
      </c>
      <c r="N87" s="326">
        <f t="shared" si="8"/>
        <v>0</v>
      </c>
    </row>
    <row r="88" spans="2:15" s="188" customFormat="1" x14ac:dyDescent="0.25">
      <c r="B88" s="327">
        <v>43386</v>
      </c>
      <c r="C88" s="328" t="s">
        <v>1371</v>
      </c>
      <c r="D88" s="332"/>
      <c r="E88" s="330"/>
      <c r="F88" s="333"/>
      <c r="G88" s="333"/>
      <c r="H88" s="333"/>
      <c r="I88" s="333">
        <v>500</v>
      </c>
      <c r="J88" s="333"/>
      <c r="K88" s="330">
        <f t="shared" si="6"/>
        <v>1622545</v>
      </c>
      <c r="L88" s="330">
        <v>36.799999999999997</v>
      </c>
      <c r="M88" s="326">
        <f t="shared" si="7"/>
        <v>13.586956521739131</v>
      </c>
      <c r="N88" s="326">
        <f t="shared" si="8"/>
        <v>0</v>
      </c>
    </row>
    <row r="89" spans="2:15" s="188" customFormat="1" x14ac:dyDescent="0.25">
      <c r="B89" s="327">
        <v>43393</v>
      </c>
      <c r="C89" s="328" t="s">
        <v>1385</v>
      </c>
      <c r="D89" s="332"/>
      <c r="E89" s="330"/>
      <c r="F89" s="333"/>
      <c r="G89" s="333"/>
      <c r="H89" s="333"/>
      <c r="I89" s="333">
        <v>2222</v>
      </c>
      <c r="J89" s="333"/>
      <c r="K89" s="330">
        <f t="shared" si="6"/>
        <v>1620323</v>
      </c>
      <c r="L89" s="330">
        <v>37.75</v>
      </c>
      <c r="M89" s="326">
        <f t="shared" si="7"/>
        <v>58.860927152317878</v>
      </c>
      <c r="N89" s="326">
        <f t="shared" si="8"/>
        <v>0</v>
      </c>
    </row>
    <row r="90" spans="2:15" s="188" customFormat="1" x14ac:dyDescent="0.25">
      <c r="B90" s="327">
        <v>43393</v>
      </c>
      <c r="C90" s="328" t="s">
        <v>1386</v>
      </c>
      <c r="D90" s="332"/>
      <c r="E90" s="330"/>
      <c r="F90" s="333"/>
      <c r="G90" s="333"/>
      <c r="H90" s="333"/>
      <c r="I90" s="333">
        <v>3400</v>
      </c>
      <c r="J90" s="333"/>
      <c r="K90" s="330">
        <f t="shared" si="6"/>
        <v>1616923</v>
      </c>
      <c r="L90" s="330">
        <v>37.75</v>
      </c>
      <c r="M90" s="326">
        <f t="shared" si="7"/>
        <v>90.066225165562912</v>
      </c>
      <c r="N90" s="326">
        <f t="shared" si="8"/>
        <v>0</v>
      </c>
    </row>
    <row r="91" spans="2:15" s="188" customFormat="1" x14ac:dyDescent="0.25">
      <c r="B91" s="327">
        <v>43393</v>
      </c>
      <c r="C91" s="328" t="s">
        <v>1165</v>
      </c>
      <c r="D91" s="332"/>
      <c r="E91" s="330"/>
      <c r="F91" s="333"/>
      <c r="G91" s="333"/>
      <c r="H91" s="333">
        <v>12000</v>
      </c>
      <c r="I91" s="333"/>
      <c r="J91" s="333"/>
      <c r="K91" s="330">
        <f t="shared" si="6"/>
        <v>1604923</v>
      </c>
      <c r="L91" s="330">
        <v>37.75</v>
      </c>
      <c r="M91" s="326">
        <f t="shared" si="7"/>
        <v>317.88079470198676</v>
      </c>
      <c r="N91" s="326">
        <f t="shared" si="8"/>
        <v>0</v>
      </c>
    </row>
    <row r="92" spans="2:15" s="188" customFormat="1" x14ac:dyDescent="0.25">
      <c r="B92" s="327">
        <v>43393</v>
      </c>
      <c r="C92" s="328" t="s">
        <v>1390</v>
      </c>
      <c r="D92" s="332"/>
      <c r="E92" s="330"/>
      <c r="F92" s="333"/>
      <c r="G92" s="333"/>
      <c r="H92" s="333">
        <v>40000</v>
      </c>
      <c r="I92" s="333"/>
      <c r="J92" s="333"/>
      <c r="K92" s="330">
        <f t="shared" si="6"/>
        <v>1564923</v>
      </c>
      <c r="L92" s="330">
        <v>36.75</v>
      </c>
      <c r="M92" s="326">
        <f t="shared" si="7"/>
        <v>1088.4353741496598</v>
      </c>
      <c r="N92" s="326">
        <f t="shared" si="8"/>
        <v>0</v>
      </c>
    </row>
    <row r="93" spans="2:15" s="188" customFormat="1" x14ac:dyDescent="0.25">
      <c r="B93" s="327">
        <v>43393</v>
      </c>
      <c r="C93" s="328" t="s">
        <v>1391</v>
      </c>
      <c r="D93" s="332"/>
      <c r="E93" s="330"/>
      <c r="F93" s="333"/>
      <c r="G93" s="333"/>
      <c r="H93" s="333">
        <v>30000</v>
      </c>
      <c r="I93" s="333"/>
      <c r="J93" s="333"/>
      <c r="K93" s="330">
        <f t="shared" si="6"/>
        <v>1534923</v>
      </c>
      <c r="L93" s="330">
        <v>36.75</v>
      </c>
      <c r="M93" s="326">
        <f t="shared" si="7"/>
        <v>816.32653061224494</v>
      </c>
      <c r="N93" s="326">
        <f t="shared" si="8"/>
        <v>0</v>
      </c>
    </row>
    <row r="94" spans="2:15" s="188" customFormat="1" ht="15.75" thickBot="1" x14ac:dyDescent="0.3">
      <c r="B94" s="334">
        <v>43399</v>
      </c>
      <c r="C94" s="335" t="s">
        <v>1405</v>
      </c>
      <c r="D94" s="336"/>
      <c r="E94" s="337"/>
      <c r="F94" s="337"/>
      <c r="G94" s="337"/>
      <c r="H94" s="337">
        <v>60000</v>
      </c>
      <c r="I94" s="337"/>
      <c r="J94" s="337"/>
      <c r="K94" s="337">
        <f t="shared" si="6"/>
        <v>1474923</v>
      </c>
      <c r="L94" s="337">
        <v>36.25</v>
      </c>
      <c r="M94" s="338">
        <f t="shared" si="7"/>
        <v>1655.1724137931035</v>
      </c>
      <c r="N94" s="338">
        <f t="shared" si="8"/>
        <v>0</v>
      </c>
    </row>
    <row r="95" spans="2:15" s="188" customFormat="1" x14ac:dyDescent="0.25">
      <c r="B95" s="16">
        <v>43406</v>
      </c>
      <c r="C95" s="214" t="s">
        <v>1597</v>
      </c>
      <c r="D95" s="320"/>
      <c r="E95" s="59"/>
      <c r="F95" s="321"/>
      <c r="G95" s="321"/>
      <c r="H95" s="321">
        <v>30000</v>
      </c>
      <c r="I95" s="321"/>
      <c r="J95" s="321"/>
      <c r="K95" s="59">
        <f t="shared" si="6"/>
        <v>1444923</v>
      </c>
      <c r="L95" s="59">
        <v>34.25</v>
      </c>
      <c r="M95" s="19">
        <f t="shared" si="7"/>
        <v>875.91240875912411</v>
      </c>
      <c r="N95" s="19">
        <f t="shared" si="8"/>
        <v>0</v>
      </c>
      <c r="O95" s="188" t="s">
        <v>1602</v>
      </c>
    </row>
    <row r="96" spans="2:15" s="188" customFormat="1" x14ac:dyDescent="0.25">
      <c r="B96" s="11">
        <v>43406</v>
      </c>
      <c r="C96" s="5" t="s">
        <v>1433</v>
      </c>
      <c r="D96" s="118"/>
      <c r="E96" s="60"/>
      <c r="F96" s="80"/>
      <c r="G96" s="80"/>
      <c r="H96" s="80"/>
      <c r="I96" s="80">
        <v>5129</v>
      </c>
      <c r="J96" s="80"/>
      <c r="K96" s="60">
        <f t="shared" si="6"/>
        <v>1439794</v>
      </c>
      <c r="L96" s="60">
        <v>34.25</v>
      </c>
      <c r="M96" s="54">
        <f t="shared" ref="M96:M98" si="9">(G96+H96+I96)/L96</f>
        <v>149.75182481751824</v>
      </c>
      <c r="N96" s="54">
        <f t="shared" ref="N96:N98" si="10">+J96/L96</f>
        <v>0</v>
      </c>
    </row>
    <row r="97" spans="2:14" s="188" customFormat="1" x14ac:dyDescent="0.25">
      <c r="B97" s="11">
        <v>43406</v>
      </c>
      <c r="C97" s="5" t="s">
        <v>1434</v>
      </c>
      <c r="D97" s="118"/>
      <c r="E97" s="60"/>
      <c r="F97" s="80"/>
      <c r="G97" s="80"/>
      <c r="H97" s="80"/>
      <c r="I97" s="80">
        <v>11069</v>
      </c>
      <c r="J97" s="80"/>
      <c r="K97" s="60">
        <f t="shared" si="6"/>
        <v>1428725</v>
      </c>
      <c r="L97" s="60">
        <v>34.25</v>
      </c>
      <c r="M97" s="54">
        <f t="shared" si="9"/>
        <v>323.18248175182481</v>
      </c>
      <c r="N97" s="54">
        <f t="shared" si="10"/>
        <v>0</v>
      </c>
    </row>
    <row r="98" spans="2:14" s="188" customFormat="1" x14ac:dyDescent="0.25">
      <c r="B98" s="11">
        <v>43406</v>
      </c>
      <c r="C98" s="5" t="s">
        <v>1493</v>
      </c>
      <c r="D98" s="118"/>
      <c r="E98" s="60"/>
      <c r="F98" s="80"/>
      <c r="G98" s="80"/>
      <c r="H98" s="80"/>
      <c r="I98" s="80">
        <v>12000</v>
      </c>
      <c r="J98" s="80"/>
      <c r="K98" s="60">
        <f t="shared" si="6"/>
        <v>1416725</v>
      </c>
      <c r="L98" s="60">
        <v>34.25</v>
      </c>
      <c r="M98" s="54">
        <f t="shared" si="9"/>
        <v>350.36496350364962</v>
      </c>
      <c r="N98" s="54">
        <f t="shared" si="10"/>
        <v>0</v>
      </c>
    </row>
    <row r="99" spans="2:14" s="188" customFormat="1" x14ac:dyDescent="0.25">
      <c r="B99" s="11">
        <v>43413</v>
      </c>
      <c r="C99" s="5" t="s">
        <v>1597</v>
      </c>
      <c r="D99" s="118"/>
      <c r="E99" s="60"/>
      <c r="F99" s="80"/>
      <c r="G99" s="80"/>
      <c r="H99" s="80">
        <v>90000</v>
      </c>
      <c r="I99" s="80"/>
      <c r="J99" s="80"/>
      <c r="K99" s="60">
        <f t="shared" si="6"/>
        <v>1326725</v>
      </c>
      <c r="L99" s="60">
        <v>34.5</v>
      </c>
      <c r="M99" s="54">
        <f t="shared" ref="M99:M101" si="11">(G99+H99+I99)/L99</f>
        <v>2608.695652173913</v>
      </c>
      <c r="N99" s="54">
        <f t="shared" ref="N99:N101" si="12">+J99/L99</f>
        <v>0</v>
      </c>
    </row>
    <row r="100" spans="2:14" s="188" customFormat="1" x14ac:dyDescent="0.25">
      <c r="B100" s="11">
        <v>43413</v>
      </c>
      <c r="C100" s="5" t="s">
        <v>1601</v>
      </c>
      <c r="D100" s="118"/>
      <c r="E100" s="60"/>
      <c r="F100" s="80"/>
      <c r="G100" s="80">
        <v>20000</v>
      </c>
      <c r="H100" s="80"/>
      <c r="I100" s="80"/>
      <c r="J100" s="80"/>
      <c r="K100" s="60">
        <f t="shared" si="6"/>
        <v>1306725</v>
      </c>
      <c r="L100" s="60">
        <v>34.5</v>
      </c>
      <c r="M100" s="54">
        <f t="shared" si="11"/>
        <v>579.71014492753625</v>
      </c>
      <c r="N100" s="54">
        <f t="shared" si="12"/>
        <v>0</v>
      </c>
    </row>
    <row r="101" spans="2:14" s="188" customFormat="1" x14ac:dyDescent="0.25">
      <c r="B101" s="11">
        <v>43413</v>
      </c>
      <c r="C101" s="5" t="s">
        <v>1457</v>
      </c>
      <c r="D101" s="118"/>
      <c r="E101" s="60"/>
      <c r="F101" s="80"/>
      <c r="G101" s="80"/>
      <c r="H101" s="80"/>
      <c r="I101" s="80">
        <v>12000</v>
      </c>
      <c r="J101" s="80"/>
      <c r="K101" s="60">
        <f t="shared" si="6"/>
        <v>1294725</v>
      </c>
      <c r="L101" s="60">
        <v>34.5</v>
      </c>
      <c r="M101" s="54">
        <f t="shared" si="11"/>
        <v>347.82608695652175</v>
      </c>
      <c r="N101" s="54">
        <f t="shared" si="12"/>
        <v>0</v>
      </c>
    </row>
    <row r="102" spans="2:14" s="188" customFormat="1" x14ac:dyDescent="0.25">
      <c r="B102" s="11">
        <v>43426</v>
      </c>
      <c r="C102" s="5" t="s">
        <v>1492</v>
      </c>
      <c r="D102" s="118"/>
      <c r="E102" s="60"/>
      <c r="F102" s="80"/>
      <c r="G102" s="80"/>
      <c r="H102" s="80"/>
      <c r="I102" s="80"/>
      <c r="J102" s="80">
        <v>75997</v>
      </c>
      <c r="K102" s="60">
        <f t="shared" si="6"/>
        <v>1218728</v>
      </c>
      <c r="L102" s="60">
        <v>37.409999999999997</v>
      </c>
      <c r="M102" s="54">
        <f t="shared" ref="M102" si="13">(G102+H102+I102)/L102</f>
        <v>0</v>
      </c>
      <c r="N102" s="54">
        <f t="shared" ref="N102" si="14">+J102/L102</f>
        <v>2031.4621758887999</v>
      </c>
    </row>
    <row r="103" spans="2:14" s="188" customFormat="1" x14ac:dyDescent="0.25">
      <c r="B103" s="11">
        <v>43426</v>
      </c>
      <c r="C103" s="5" t="s">
        <v>1597</v>
      </c>
      <c r="D103" s="118"/>
      <c r="E103" s="60"/>
      <c r="F103" s="80"/>
      <c r="G103" s="80"/>
      <c r="H103" s="80">
        <v>80000</v>
      </c>
      <c r="I103" s="80"/>
      <c r="J103" s="80"/>
      <c r="K103" s="60">
        <f t="shared" si="6"/>
        <v>1138728</v>
      </c>
      <c r="L103" s="60">
        <v>35.5</v>
      </c>
      <c r="M103" s="54">
        <f t="shared" ref="M103:M107" si="15">(G103+H103+I103)/L103</f>
        <v>2253.5211267605632</v>
      </c>
      <c r="N103" s="54">
        <f t="shared" ref="N103:N107" si="16">+J103/L103</f>
        <v>0</v>
      </c>
    </row>
    <row r="104" spans="2:14" s="188" customFormat="1" x14ac:dyDescent="0.25">
      <c r="B104" s="11">
        <v>43426</v>
      </c>
      <c r="C104" s="5" t="s">
        <v>1598</v>
      </c>
      <c r="D104" s="118"/>
      <c r="E104" s="60"/>
      <c r="F104" s="80"/>
      <c r="G104" s="80">
        <v>5000</v>
      </c>
      <c r="H104" s="80"/>
      <c r="I104" s="80"/>
      <c r="J104" s="80"/>
      <c r="K104" s="60">
        <f t="shared" si="6"/>
        <v>1133728</v>
      </c>
      <c r="L104" s="60">
        <v>37.409999999999997</v>
      </c>
      <c r="M104" s="54">
        <f t="shared" si="15"/>
        <v>133.65410318096767</v>
      </c>
      <c r="N104" s="54">
        <f t="shared" si="16"/>
        <v>0</v>
      </c>
    </row>
    <row r="105" spans="2:14" s="188" customFormat="1" x14ac:dyDescent="0.25">
      <c r="B105" s="11">
        <v>43426</v>
      </c>
      <c r="C105" s="5" t="s">
        <v>1493</v>
      </c>
      <c r="D105" s="118"/>
      <c r="E105" s="60"/>
      <c r="F105" s="80"/>
      <c r="G105" s="80"/>
      <c r="H105" s="80"/>
      <c r="I105" s="80">
        <v>12000</v>
      </c>
      <c r="J105" s="80"/>
      <c r="K105" s="60">
        <f t="shared" si="6"/>
        <v>1121728</v>
      </c>
      <c r="L105" s="60">
        <v>37.409999999999997</v>
      </c>
      <c r="M105" s="54">
        <f t="shared" si="15"/>
        <v>320.76984763432239</v>
      </c>
      <c r="N105" s="54">
        <f t="shared" si="16"/>
        <v>0</v>
      </c>
    </row>
    <row r="106" spans="2:14" s="188" customFormat="1" x14ac:dyDescent="0.25">
      <c r="B106" s="11">
        <v>43426</v>
      </c>
      <c r="C106" s="5" t="s">
        <v>1494</v>
      </c>
      <c r="D106" s="118"/>
      <c r="E106" s="60"/>
      <c r="F106" s="80"/>
      <c r="G106" s="80"/>
      <c r="H106" s="80"/>
      <c r="I106" s="80">
        <v>8691</v>
      </c>
      <c r="J106" s="80"/>
      <c r="K106" s="60">
        <f t="shared" si="6"/>
        <v>1113037</v>
      </c>
      <c r="L106" s="60">
        <v>37.409999999999997</v>
      </c>
      <c r="M106" s="54">
        <f t="shared" si="15"/>
        <v>232.31756214915799</v>
      </c>
      <c r="N106" s="54">
        <f t="shared" si="16"/>
        <v>0</v>
      </c>
    </row>
    <row r="107" spans="2:14" s="188" customFormat="1" x14ac:dyDescent="0.25">
      <c r="B107" s="11">
        <v>43438</v>
      </c>
      <c r="C107" s="5" t="s">
        <v>1597</v>
      </c>
      <c r="D107" s="118"/>
      <c r="E107" s="60"/>
      <c r="F107" s="80"/>
      <c r="G107" s="80"/>
      <c r="H107" s="80">
        <v>80000</v>
      </c>
      <c r="I107" s="80"/>
      <c r="J107" s="80"/>
      <c r="K107" s="60">
        <f t="shared" si="6"/>
        <v>1033037</v>
      </c>
      <c r="L107" s="60">
        <v>36.5</v>
      </c>
      <c r="M107" s="54">
        <f t="shared" si="15"/>
        <v>2191.7808219178082</v>
      </c>
      <c r="N107" s="54">
        <f t="shared" si="16"/>
        <v>0</v>
      </c>
    </row>
    <row r="108" spans="2:14" s="188" customFormat="1" x14ac:dyDescent="0.25">
      <c r="B108" s="11">
        <v>43438</v>
      </c>
      <c r="C108" s="5" t="s">
        <v>1598</v>
      </c>
      <c r="D108" s="118"/>
      <c r="E108" s="60"/>
      <c r="F108" s="80"/>
      <c r="G108" s="80">
        <v>10000</v>
      </c>
      <c r="H108" s="80"/>
      <c r="I108" s="80"/>
      <c r="J108" s="80"/>
      <c r="K108" s="60">
        <f t="shared" si="6"/>
        <v>1023037</v>
      </c>
      <c r="L108" s="60">
        <v>36.5</v>
      </c>
      <c r="M108" s="54">
        <f t="shared" ref="M108:M119" si="17">(G108+H108+I108)/L108</f>
        <v>273.97260273972603</v>
      </c>
      <c r="N108" s="54">
        <f t="shared" ref="N108:N119" si="18">+J108/L108</f>
        <v>0</v>
      </c>
    </row>
    <row r="109" spans="2:14" s="188" customFormat="1" x14ac:dyDescent="0.25">
      <c r="B109" s="11">
        <v>43438</v>
      </c>
      <c r="C109" s="5" t="s">
        <v>1599</v>
      </c>
      <c r="D109" s="118"/>
      <c r="E109" s="60"/>
      <c r="F109" s="80"/>
      <c r="G109" s="80">
        <v>18000</v>
      </c>
      <c r="H109" s="80"/>
      <c r="I109" s="80"/>
      <c r="J109" s="80"/>
      <c r="K109" s="60">
        <f t="shared" si="6"/>
        <v>1005037</v>
      </c>
      <c r="L109" s="60">
        <v>36.5</v>
      </c>
      <c r="M109" s="54">
        <f t="shared" si="17"/>
        <v>493.15068493150687</v>
      </c>
      <c r="N109" s="54">
        <f t="shared" si="18"/>
        <v>0</v>
      </c>
    </row>
    <row r="110" spans="2:14" s="188" customFormat="1" x14ac:dyDescent="0.25">
      <c r="B110" s="11">
        <v>43438</v>
      </c>
      <c r="C110" s="5" t="s">
        <v>1600</v>
      </c>
      <c r="D110" s="118"/>
      <c r="E110" s="60"/>
      <c r="F110" s="80"/>
      <c r="G110" s="80">
        <v>40000</v>
      </c>
      <c r="H110" s="80"/>
      <c r="I110" s="80"/>
      <c r="J110" s="80"/>
      <c r="K110" s="60">
        <f t="shared" si="6"/>
        <v>965037</v>
      </c>
      <c r="L110" s="60">
        <v>36.5</v>
      </c>
      <c r="M110" s="54">
        <f t="shared" si="17"/>
        <v>1095.8904109589041</v>
      </c>
      <c r="N110" s="54">
        <f t="shared" si="18"/>
        <v>0</v>
      </c>
    </row>
    <row r="111" spans="2:14" s="188" customFormat="1" x14ac:dyDescent="0.25">
      <c r="B111" s="11">
        <v>43438</v>
      </c>
      <c r="C111" s="5" t="s">
        <v>1448</v>
      </c>
      <c r="D111" s="118"/>
      <c r="E111" s="60"/>
      <c r="F111" s="80"/>
      <c r="G111" s="80"/>
      <c r="H111" s="80">
        <v>15000</v>
      </c>
      <c r="I111" s="80"/>
      <c r="J111" s="80"/>
      <c r="K111" s="60">
        <f t="shared" si="6"/>
        <v>950037</v>
      </c>
      <c r="L111" s="60">
        <v>36.5</v>
      </c>
      <c r="M111" s="54">
        <f t="shared" si="17"/>
        <v>410.95890410958901</v>
      </c>
      <c r="N111" s="54">
        <f t="shared" si="18"/>
        <v>0</v>
      </c>
    </row>
    <row r="112" spans="2:14" s="188" customFormat="1" x14ac:dyDescent="0.25">
      <c r="B112" s="11">
        <v>43438</v>
      </c>
      <c r="C112" s="5" t="s">
        <v>1531</v>
      </c>
      <c r="D112" s="118"/>
      <c r="E112" s="60"/>
      <c r="F112" s="80"/>
      <c r="G112" s="80"/>
      <c r="H112" s="80"/>
      <c r="I112" s="80">
        <v>6070</v>
      </c>
      <c r="J112" s="80"/>
      <c r="K112" s="60">
        <f t="shared" si="6"/>
        <v>943967</v>
      </c>
      <c r="L112" s="60">
        <v>36.5</v>
      </c>
      <c r="M112" s="54">
        <f t="shared" si="17"/>
        <v>166.30136986301369</v>
      </c>
      <c r="N112" s="54">
        <f t="shared" si="18"/>
        <v>0</v>
      </c>
    </row>
    <row r="113" spans="2:14" s="188" customFormat="1" x14ac:dyDescent="0.25">
      <c r="B113" s="11">
        <v>43438</v>
      </c>
      <c r="C113" s="5" t="s">
        <v>1532</v>
      </c>
      <c r="D113" s="118"/>
      <c r="E113" s="60"/>
      <c r="F113" s="80"/>
      <c r="G113" s="80"/>
      <c r="H113" s="80"/>
      <c r="I113" s="80">
        <v>20000</v>
      </c>
      <c r="J113" s="80"/>
      <c r="K113" s="60">
        <f t="shared" si="6"/>
        <v>923967</v>
      </c>
      <c r="L113" s="60">
        <v>36.5</v>
      </c>
      <c r="M113" s="54">
        <f t="shared" si="17"/>
        <v>547.94520547945206</v>
      </c>
      <c r="N113" s="54">
        <f t="shared" si="18"/>
        <v>0</v>
      </c>
    </row>
    <row r="114" spans="2:14" s="188" customFormat="1" x14ac:dyDescent="0.25">
      <c r="B114" s="11">
        <v>43438</v>
      </c>
      <c r="C114" s="5" t="s">
        <v>1435</v>
      </c>
      <c r="D114" s="118"/>
      <c r="E114" s="60"/>
      <c r="F114" s="80"/>
      <c r="G114" s="80"/>
      <c r="H114" s="80"/>
      <c r="I114" s="80">
        <v>8691</v>
      </c>
      <c r="J114" s="80"/>
      <c r="K114" s="60">
        <f t="shared" si="6"/>
        <v>915276</v>
      </c>
      <c r="L114" s="60">
        <v>36.5</v>
      </c>
      <c r="M114" s="54">
        <f t="shared" si="17"/>
        <v>238.10958904109589</v>
      </c>
      <c r="N114" s="54">
        <f t="shared" si="18"/>
        <v>0</v>
      </c>
    </row>
    <row r="115" spans="2:14" s="188" customFormat="1" x14ac:dyDescent="0.25">
      <c r="B115" s="11">
        <v>43438</v>
      </c>
      <c r="C115" s="5" t="s">
        <v>117</v>
      </c>
      <c r="D115" s="118"/>
      <c r="E115" s="60"/>
      <c r="F115" s="80"/>
      <c r="G115" s="80"/>
      <c r="H115" s="80"/>
      <c r="I115" s="80">
        <v>1961</v>
      </c>
      <c r="J115" s="80"/>
      <c r="K115" s="60">
        <f t="shared" si="6"/>
        <v>913315</v>
      </c>
      <c r="L115" s="60">
        <v>36.5</v>
      </c>
      <c r="M115" s="54">
        <f t="shared" si="17"/>
        <v>53.726027397260275</v>
      </c>
      <c r="N115" s="54">
        <f t="shared" si="18"/>
        <v>0</v>
      </c>
    </row>
    <row r="116" spans="2:14" s="188" customFormat="1" x14ac:dyDescent="0.25">
      <c r="B116" s="11">
        <v>43438</v>
      </c>
      <c r="C116" s="5" t="s">
        <v>1623</v>
      </c>
      <c r="D116" s="118"/>
      <c r="E116" s="60"/>
      <c r="F116" s="80"/>
      <c r="G116" s="80"/>
      <c r="H116" s="80"/>
      <c r="I116" s="80">
        <v>11059</v>
      </c>
      <c r="J116" s="80"/>
      <c r="K116" s="60">
        <f t="shared" si="6"/>
        <v>902256</v>
      </c>
      <c r="L116" s="60">
        <v>36.5</v>
      </c>
      <c r="M116" s="54">
        <f t="shared" si="17"/>
        <v>302.98630136986299</v>
      </c>
      <c r="N116" s="54">
        <f t="shared" si="18"/>
        <v>0</v>
      </c>
    </row>
    <row r="117" spans="2:14" s="188" customFormat="1" x14ac:dyDescent="0.25">
      <c r="B117" s="11">
        <v>43438</v>
      </c>
      <c r="C117" s="5" t="s">
        <v>156</v>
      </c>
      <c r="D117" s="118"/>
      <c r="E117" s="60"/>
      <c r="F117" s="80"/>
      <c r="G117" s="80"/>
      <c r="H117" s="80"/>
      <c r="I117" s="80">
        <v>5400</v>
      </c>
      <c r="J117" s="80"/>
      <c r="K117" s="60">
        <f t="shared" si="6"/>
        <v>896856</v>
      </c>
      <c r="L117" s="60">
        <v>36.5</v>
      </c>
      <c r="M117" s="54">
        <f t="shared" si="17"/>
        <v>147.94520547945206</v>
      </c>
      <c r="N117" s="54">
        <f t="shared" si="18"/>
        <v>0</v>
      </c>
    </row>
    <row r="118" spans="2:14" s="188" customFormat="1" x14ac:dyDescent="0.25">
      <c r="B118" s="11">
        <v>43438</v>
      </c>
      <c r="C118" s="5" t="s">
        <v>27</v>
      </c>
      <c r="D118" s="118"/>
      <c r="E118" s="60"/>
      <c r="F118" s="80"/>
      <c r="G118" s="80"/>
      <c r="H118" s="80"/>
      <c r="I118" s="80">
        <v>12000</v>
      </c>
      <c r="J118" s="80"/>
      <c r="K118" s="60">
        <f t="shared" si="6"/>
        <v>884856</v>
      </c>
      <c r="L118" s="60">
        <v>36.5</v>
      </c>
      <c r="M118" s="54">
        <f t="shared" si="17"/>
        <v>328.76712328767121</v>
      </c>
      <c r="N118" s="54">
        <f t="shared" si="18"/>
        <v>0</v>
      </c>
    </row>
    <row r="119" spans="2:14" s="188" customFormat="1" x14ac:dyDescent="0.25">
      <c r="B119" s="11">
        <v>43454</v>
      </c>
      <c r="C119" s="5" t="s">
        <v>1570</v>
      </c>
      <c r="D119" s="118"/>
      <c r="E119" s="60"/>
      <c r="F119" s="80"/>
      <c r="G119" s="80"/>
      <c r="H119" s="80"/>
      <c r="I119" s="80">
        <v>5129</v>
      </c>
      <c r="J119" s="80"/>
      <c r="K119" s="60">
        <f t="shared" si="6"/>
        <v>879727</v>
      </c>
      <c r="L119" s="60">
        <v>37</v>
      </c>
      <c r="M119" s="54">
        <f t="shared" si="17"/>
        <v>138.62162162162161</v>
      </c>
      <c r="N119" s="54">
        <f t="shared" si="18"/>
        <v>0</v>
      </c>
    </row>
    <row r="120" spans="2:14" s="188" customFormat="1" x14ac:dyDescent="0.25">
      <c r="B120" s="11">
        <v>43454</v>
      </c>
      <c r="C120" s="5" t="s">
        <v>161</v>
      </c>
      <c r="D120" s="118"/>
      <c r="E120" s="60"/>
      <c r="F120" s="80"/>
      <c r="G120" s="80"/>
      <c r="H120" s="80"/>
      <c r="I120" s="80">
        <v>6260</v>
      </c>
      <c r="J120" s="80"/>
      <c r="K120" s="60">
        <f t="shared" si="6"/>
        <v>873467</v>
      </c>
      <c r="L120" s="60">
        <v>37</v>
      </c>
      <c r="M120" s="54">
        <f t="shared" ref="M120:M126" si="19">(G120+H120+I120)/L120</f>
        <v>169.18918918918919</v>
      </c>
      <c r="N120" s="54">
        <f t="shared" ref="N120:N126" si="20">+J120/L120</f>
        <v>0</v>
      </c>
    </row>
    <row r="121" spans="2:14" s="188" customFormat="1" x14ac:dyDescent="0.25">
      <c r="B121" s="11">
        <v>43454</v>
      </c>
      <c r="C121" s="5" t="s">
        <v>1571</v>
      </c>
      <c r="D121" s="118"/>
      <c r="E121" s="60"/>
      <c r="F121" s="80"/>
      <c r="G121" s="80"/>
      <c r="H121" s="80"/>
      <c r="I121" s="80">
        <v>5400</v>
      </c>
      <c r="J121" s="80"/>
      <c r="K121" s="60">
        <f t="shared" si="6"/>
        <v>868067</v>
      </c>
      <c r="L121" s="60">
        <v>37</v>
      </c>
      <c r="M121" s="54">
        <f t="shared" si="19"/>
        <v>145.94594594594594</v>
      </c>
      <c r="N121" s="54">
        <f t="shared" si="20"/>
        <v>0</v>
      </c>
    </row>
    <row r="122" spans="2:14" s="188" customFormat="1" x14ac:dyDescent="0.25">
      <c r="B122" s="11">
        <v>43454</v>
      </c>
      <c r="C122" s="5" t="s">
        <v>1572</v>
      </c>
      <c r="D122" s="118"/>
      <c r="E122" s="60"/>
      <c r="F122" s="80"/>
      <c r="G122" s="80"/>
      <c r="H122" s="80"/>
      <c r="I122" s="80">
        <v>12000</v>
      </c>
      <c r="J122" s="80"/>
      <c r="K122" s="60">
        <f t="shared" si="6"/>
        <v>856067</v>
      </c>
      <c r="L122" s="60">
        <v>37</v>
      </c>
      <c r="M122" s="54">
        <f t="shared" si="19"/>
        <v>324.32432432432432</v>
      </c>
      <c r="N122" s="54">
        <f t="shared" si="20"/>
        <v>0</v>
      </c>
    </row>
    <row r="123" spans="2:14" s="188" customFormat="1" x14ac:dyDescent="0.25">
      <c r="B123" s="11">
        <v>43454</v>
      </c>
      <c r="C123" s="5" t="s">
        <v>1573</v>
      </c>
      <c r="D123" s="118"/>
      <c r="E123" s="60"/>
      <c r="F123" s="80"/>
      <c r="G123" s="80"/>
      <c r="H123" s="80"/>
      <c r="I123" s="80">
        <v>3500</v>
      </c>
      <c r="J123" s="80"/>
      <c r="K123" s="60">
        <f t="shared" si="6"/>
        <v>852567</v>
      </c>
      <c r="L123" s="60">
        <v>37</v>
      </c>
      <c r="M123" s="54">
        <f t="shared" si="19"/>
        <v>94.594594594594597</v>
      </c>
      <c r="N123" s="54">
        <f t="shared" si="20"/>
        <v>0</v>
      </c>
    </row>
    <row r="124" spans="2:14" s="188" customFormat="1" x14ac:dyDescent="0.25">
      <c r="B124" s="11">
        <v>43454</v>
      </c>
      <c r="C124" s="5" t="s">
        <v>1574</v>
      </c>
      <c r="D124" s="118"/>
      <c r="E124" s="60"/>
      <c r="F124" s="80"/>
      <c r="G124" s="80"/>
      <c r="H124" s="80"/>
      <c r="I124" s="80">
        <v>5000</v>
      </c>
      <c r="J124" s="80"/>
      <c r="K124" s="60">
        <f t="shared" si="6"/>
        <v>847567</v>
      </c>
      <c r="L124" s="60">
        <v>37</v>
      </c>
      <c r="M124" s="54">
        <f t="shared" si="19"/>
        <v>135.13513513513513</v>
      </c>
      <c r="N124" s="54">
        <f t="shared" si="20"/>
        <v>0</v>
      </c>
    </row>
    <row r="125" spans="2:14" s="188" customFormat="1" x14ac:dyDescent="0.25">
      <c r="B125" s="11">
        <v>43454</v>
      </c>
      <c r="C125" s="5" t="s">
        <v>1596</v>
      </c>
      <c r="D125" s="118"/>
      <c r="E125" s="60"/>
      <c r="F125" s="80"/>
      <c r="G125" s="80"/>
      <c r="H125" s="80">
        <v>120000</v>
      </c>
      <c r="I125" s="80"/>
      <c r="J125" s="80"/>
      <c r="K125" s="60">
        <f t="shared" si="6"/>
        <v>727567</v>
      </c>
      <c r="L125" s="60">
        <v>37</v>
      </c>
      <c r="M125" s="54">
        <f t="shared" si="19"/>
        <v>3243.2432432432433</v>
      </c>
      <c r="N125" s="54">
        <f t="shared" si="20"/>
        <v>0</v>
      </c>
    </row>
    <row r="126" spans="2:14" s="188" customFormat="1" x14ac:dyDescent="0.25">
      <c r="B126" s="11">
        <v>43469</v>
      </c>
      <c r="C126" s="5" t="s">
        <v>1617</v>
      </c>
      <c r="D126" s="118"/>
      <c r="E126" s="60"/>
      <c r="F126" s="80"/>
      <c r="G126" s="80"/>
      <c r="H126" s="80"/>
      <c r="I126" s="80">
        <v>5129</v>
      </c>
      <c r="J126" s="80"/>
      <c r="K126" s="60">
        <f t="shared" si="6"/>
        <v>722438</v>
      </c>
      <c r="L126" s="60">
        <v>38.25</v>
      </c>
      <c r="M126" s="54">
        <f t="shared" si="19"/>
        <v>134.09150326797385</v>
      </c>
      <c r="N126" s="54">
        <f t="shared" si="20"/>
        <v>0</v>
      </c>
    </row>
    <row r="127" spans="2:14" s="188" customFormat="1" x14ac:dyDescent="0.25">
      <c r="B127" s="11">
        <v>43469</v>
      </c>
      <c r="C127" s="5" t="s">
        <v>1596</v>
      </c>
      <c r="D127" s="118"/>
      <c r="E127" s="60"/>
      <c r="F127" s="80"/>
      <c r="G127" s="80"/>
      <c r="H127" s="80">
        <v>120000</v>
      </c>
      <c r="I127" s="80"/>
      <c r="J127" s="80"/>
      <c r="K127" s="60">
        <f t="shared" si="6"/>
        <v>602438</v>
      </c>
      <c r="L127" s="60">
        <v>38.25</v>
      </c>
      <c r="M127" s="54">
        <f t="shared" ref="M127:M134" si="21">(G127+H127+I127)/L127</f>
        <v>3137.2549019607845</v>
      </c>
      <c r="N127" s="54">
        <f t="shared" ref="N127:N134" si="22">+J127/L127</f>
        <v>0</v>
      </c>
    </row>
    <row r="128" spans="2:14" s="188" customFormat="1" x14ac:dyDescent="0.25">
      <c r="B128" s="11">
        <v>43469</v>
      </c>
      <c r="C128" s="5" t="s">
        <v>1446</v>
      </c>
      <c r="D128" s="118"/>
      <c r="E128" s="60"/>
      <c r="F128" s="80"/>
      <c r="G128" s="80"/>
      <c r="H128" s="80"/>
      <c r="I128" s="80">
        <v>8691</v>
      </c>
      <c r="J128" s="80"/>
      <c r="K128" s="60">
        <f t="shared" si="6"/>
        <v>593747</v>
      </c>
      <c r="L128" s="60">
        <v>38.25</v>
      </c>
      <c r="M128" s="54">
        <f t="shared" si="21"/>
        <v>227.21568627450981</v>
      </c>
      <c r="N128" s="54">
        <f t="shared" si="22"/>
        <v>0</v>
      </c>
    </row>
    <row r="129" spans="2:14" s="188" customFormat="1" x14ac:dyDescent="0.25">
      <c r="B129" s="11">
        <v>43469</v>
      </c>
      <c r="C129" s="5" t="s">
        <v>1618</v>
      </c>
      <c r="D129" s="118"/>
      <c r="E129" s="60"/>
      <c r="F129" s="80"/>
      <c r="G129" s="80"/>
      <c r="H129" s="80"/>
      <c r="I129" s="80">
        <v>5000</v>
      </c>
      <c r="J129" s="80"/>
      <c r="K129" s="60">
        <f t="shared" si="6"/>
        <v>588747</v>
      </c>
      <c r="L129" s="60">
        <v>38.25</v>
      </c>
      <c r="M129" s="54">
        <f t="shared" si="21"/>
        <v>130.718954248366</v>
      </c>
      <c r="N129" s="54">
        <f t="shared" si="22"/>
        <v>0</v>
      </c>
    </row>
    <row r="130" spans="2:14" s="188" customFormat="1" x14ac:dyDescent="0.25">
      <c r="B130" s="11">
        <v>43469</v>
      </c>
      <c r="C130" s="5" t="s">
        <v>1619</v>
      </c>
      <c r="D130" s="118"/>
      <c r="E130" s="60"/>
      <c r="F130" s="80"/>
      <c r="G130" s="80"/>
      <c r="H130" s="80"/>
      <c r="I130" s="80">
        <v>12000</v>
      </c>
      <c r="J130" s="80"/>
      <c r="K130" s="60">
        <f t="shared" si="6"/>
        <v>576747</v>
      </c>
      <c r="L130" s="60">
        <v>38.25</v>
      </c>
      <c r="M130" s="54">
        <f t="shared" si="21"/>
        <v>313.72549019607845</v>
      </c>
      <c r="N130" s="54">
        <f t="shared" si="22"/>
        <v>0</v>
      </c>
    </row>
    <row r="131" spans="2:14" s="188" customFormat="1" x14ac:dyDescent="0.25">
      <c r="B131" s="11">
        <v>43469</v>
      </c>
      <c r="C131" s="5" t="s">
        <v>1620</v>
      </c>
      <c r="D131" s="118"/>
      <c r="E131" s="60"/>
      <c r="F131" s="80"/>
      <c r="G131" s="80"/>
      <c r="H131" s="80"/>
      <c r="I131" s="80">
        <v>5400</v>
      </c>
      <c r="J131" s="80"/>
      <c r="K131" s="60">
        <f t="shared" si="6"/>
        <v>571347</v>
      </c>
      <c r="L131" s="60">
        <v>38.25</v>
      </c>
      <c r="M131" s="54">
        <f t="shared" si="21"/>
        <v>141.1764705882353</v>
      </c>
      <c r="N131" s="54">
        <f t="shared" si="22"/>
        <v>0</v>
      </c>
    </row>
    <row r="132" spans="2:14" s="188" customFormat="1" x14ac:dyDescent="0.25">
      <c r="B132" s="11">
        <v>43469</v>
      </c>
      <c r="C132" s="5" t="s">
        <v>1621</v>
      </c>
      <c r="D132" s="118"/>
      <c r="E132" s="60"/>
      <c r="F132" s="80"/>
      <c r="G132" s="80"/>
      <c r="H132" s="80"/>
      <c r="I132" s="80">
        <v>6000</v>
      </c>
      <c r="J132" s="80"/>
      <c r="K132" s="60">
        <f t="shared" si="6"/>
        <v>565347</v>
      </c>
      <c r="L132" s="60">
        <v>38.25</v>
      </c>
      <c r="M132" s="54">
        <f t="shared" si="21"/>
        <v>156.86274509803923</v>
      </c>
      <c r="N132" s="54">
        <f t="shared" si="22"/>
        <v>0</v>
      </c>
    </row>
    <row r="133" spans="2:14" s="188" customFormat="1" x14ac:dyDescent="0.25">
      <c r="B133" s="11">
        <v>43469</v>
      </c>
      <c r="C133" s="5" t="s">
        <v>1622</v>
      </c>
      <c r="D133" s="118"/>
      <c r="E133" s="60"/>
      <c r="F133" s="80"/>
      <c r="G133" s="80"/>
      <c r="H133" s="80"/>
      <c r="I133" s="80">
        <v>13271</v>
      </c>
      <c r="J133" s="80"/>
      <c r="K133" s="60">
        <f t="shared" si="6"/>
        <v>552076</v>
      </c>
      <c r="L133" s="60">
        <v>38.25</v>
      </c>
      <c r="M133" s="54">
        <f t="shared" si="21"/>
        <v>346.95424836601308</v>
      </c>
      <c r="N133" s="54">
        <f t="shared" si="22"/>
        <v>0</v>
      </c>
    </row>
    <row r="134" spans="2:14" s="188" customFormat="1" x14ac:dyDescent="0.25">
      <c r="B134" s="11">
        <v>43469</v>
      </c>
      <c r="C134" s="5" t="s">
        <v>1624</v>
      </c>
      <c r="D134" s="118"/>
      <c r="E134" s="60"/>
      <c r="F134" s="80"/>
      <c r="G134" s="80"/>
      <c r="H134" s="80"/>
      <c r="I134" s="80">
        <f>6696+3348</f>
        <v>10044</v>
      </c>
      <c r="J134" s="80"/>
      <c r="K134" s="60">
        <f t="shared" si="6"/>
        <v>542032</v>
      </c>
      <c r="L134" s="60">
        <v>38.25</v>
      </c>
      <c r="M134" s="54">
        <f t="shared" si="21"/>
        <v>262.58823529411762</v>
      </c>
      <c r="N134" s="54">
        <f t="shared" si="22"/>
        <v>0</v>
      </c>
    </row>
    <row r="135" spans="2:14" s="188" customFormat="1" x14ac:dyDescent="0.25">
      <c r="B135" s="11"/>
      <c r="C135" s="5"/>
      <c r="D135" s="118"/>
      <c r="E135" s="60"/>
      <c r="F135" s="80"/>
      <c r="G135" s="80"/>
      <c r="H135" s="80"/>
      <c r="I135" s="80"/>
      <c r="J135" s="80"/>
      <c r="K135" s="60">
        <f t="shared" si="6"/>
        <v>542032</v>
      </c>
      <c r="L135" s="60"/>
      <c r="M135" s="54"/>
      <c r="N135" s="54"/>
    </row>
    <row r="136" spans="2:14" s="188" customFormat="1" x14ac:dyDescent="0.25">
      <c r="B136" s="11"/>
      <c r="C136" s="5"/>
      <c r="D136" s="118"/>
      <c r="E136" s="60"/>
      <c r="F136" s="80"/>
      <c r="G136" s="80"/>
      <c r="H136" s="80"/>
      <c r="I136" s="80"/>
      <c r="J136" s="80"/>
      <c r="K136" s="60">
        <f t="shared" si="6"/>
        <v>542032</v>
      </c>
      <c r="L136" s="60"/>
      <c r="M136" s="54"/>
      <c r="N136" s="54"/>
    </row>
    <row r="137" spans="2:14" s="188" customFormat="1" x14ac:dyDescent="0.25">
      <c r="B137" s="11"/>
      <c r="C137" s="5"/>
      <c r="D137" s="118"/>
      <c r="E137" s="60"/>
      <c r="F137" s="80"/>
      <c r="G137" s="80"/>
      <c r="H137" s="80"/>
      <c r="I137" s="80"/>
      <c r="J137" s="80"/>
      <c r="K137" s="60">
        <f t="shared" si="6"/>
        <v>542032</v>
      </c>
      <c r="L137" s="60"/>
      <c r="M137" s="54"/>
      <c r="N137" s="54"/>
    </row>
    <row r="138" spans="2:14" s="188" customFormat="1" x14ac:dyDescent="0.25">
      <c r="B138" s="11"/>
      <c r="C138" s="5"/>
      <c r="D138" s="118"/>
      <c r="E138" s="60"/>
      <c r="F138" s="80"/>
      <c r="G138" s="80"/>
      <c r="H138" s="80"/>
      <c r="I138" s="80"/>
      <c r="J138" s="80"/>
      <c r="K138" s="60">
        <f t="shared" si="6"/>
        <v>542032</v>
      </c>
      <c r="L138" s="60"/>
      <c r="M138" s="54"/>
      <c r="N138" s="54"/>
    </row>
    <row r="139" spans="2:14" s="188" customFormat="1" x14ac:dyDescent="0.25">
      <c r="B139" s="11"/>
      <c r="C139" s="5"/>
      <c r="D139" s="118"/>
      <c r="E139" s="60"/>
      <c r="F139" s="80"/>
      <c r="G139" s="80"/>
      <c r="H139" s="80"/>
      <c r="I139" s="80"/>
      <c r="J139" s="80"/>
      <c r="K139" s="60">
        <f t="shared" si="6"/>
        <v>542032</v>
      </c>
      <c r="L139" s="60"/>
      <c r="M139" s="54"/>
      <c r="N139" s="54"/>
    </row>
    <row r="140" spans="2:14" s="188" customFormat="1" x14ac:dyDescent="0.25">
      <c r="B140" s="11"/>
      <c r="C140" s="5"/>
      <c r="D140" s="118"/>
      <c r="E140" s="60"/>
      <c r="F140" s="80"/>
      <c r="G140" s="80"/>
      <c r="H140" s="80"/>
      <c r="I140" s="80"/>
      <c r="J140" s="80"/>
      <c r="K140" s="60">
        <f t="shared" si="6"/>
        <v>542032</v>
      </c>
      <c r="L140" s="60"/>
      <c r="M140" s="54"/>
      <c r="N140" s="54"/>
    </row>
    <row r="141" spans="2:14" s="188" customFormat="1" x14ac:dyDescent="0.25">
      <c r="B141" s="11"/>
      <c r="C141" s="5"/>
      <c r="D141" s="118"/>
      <c r="E141" s="60"/>
      <c r="F141" s="80"/>
      <c r="G141" s="80"/>
      <c r="H141" s="80"/>
      <c r="I141" s="80"/>
      <c r="J141" s="80"/>
      <c r="K141" s="60">
        <f t="shared" si="6"/>
        <v>542032</v>
      </c>
      <c r="L141" s="60"/>
      <c r="M141" s="54"/>
      <c r="N141" s="54"/>
    </row>
    <row r="142" spans="2:14" s="188" customFormat="1" x14ac:dyDescent="0.25">
      <c r="B142" s="11"/>
      <c r="C142" s="5"/>
      <c r="D142" s="118"/>
      <c r="E142" s="60"/>
      <c r="F142" s="80"/>
      <c r="G142" s="80"/>
      <c r="H142" s="80"/>
      <c r="I142" s="80"/>
      <c r="J142" s="80"/>
      <c r="K142" s="60">
        <f t="shared" si="6"/>
        <v>542032</v>
      </c>
      <c r="L142" s="60"/>
      <c r="M142" s="54"/>
      <c r="N142" s="54"/>
    </row>
    <row r="143" spans="2:14" s="188" customFormat="1" x14ac:dyDescent="0.25">
      <c r="B143" s="11"/>
      <c r="C143" s="5"/>
      <c r="D143" s="118"/>
      <c r="E143" s="60"/>
      <c r="F143" s="80"/>
      <c r="G143" s="80"/>
      <c r="H143" s="80"/>
      <c r="I143" s="80"/>
      <c r="J143" s="80"/>
      <c r="K143" s="60">
        <f t="shared" si="6"/>
        <v>542032</v>
      </c>
      <c r="L143" s="60"/>
      <c r="M143" s="54"/>
      <c r="N143" s="54"/>
    </row>
    <row r="144" spans="2:14" s="188" customFormat="1" x14ac:dyDescent="0.25">
      <c r="B144" s="11"/>
      <c r="C144" s="5"/>
      <c r="D144" s="118"/>
      <c r="E144" s="60"/>
      <c r="F144" s="80"/>
      <c r="G144" s="80"/>
      <c r="H144" s="80"/>
      <c r="I144" s="80"/>
      <c r="J144" s="80"/>
      <c r="K144" s="60">
        <f t="shared" si="6"/>
        <v>542032</v>
      </c>
      <c r="L144" s="60"/>
      <c r="M144" s="54"/>
      <c r="N144" s="54"/>
    </row>
    <row r="145" spans="2:14" s="188" customFormat="1" x14ac:dyDescent="0.25">
      <c r="B145" s="11"/>
      <c r="C145" s="5"/>
      <c r="D145" s="118"/>
      <c r="E145" s="60"/>
      <c r="F145" s="80"/>
      <c r="G145" s="80"/>
      <c r="H145" s="80"/>
      <c r="I145" s="80"/>
      <c r="J145" s="80"/>
      <c r="K145" s="60">
        <f t="shared" si="6"/>
        <v>542032</v>
      </c>
      <c r="L145" s="60"/>
      <c r="M145" s="54"/>
      <c r="N145" s="54"/>
    </row>
    <row r="146" spans="2:14" x14ac:dyDescent="0.25">
      <c r="B146" s="11"/>
      <c r="C146" s="14"/>
      <c r="D146" s="118"/>
      <c r="E146" s="60"/>
      <c r="F146" s="80"/>
      <c r="G146" s="80"/>
      <c r="H146" s="80"/>
      <c r="I146" s="80"/>
      <c r="J146" s="80"/>
      <c r="K146" s="60">
        <f t="shared" si="6"/>
        <v>542032</v>
      </c>
      <c r="L146" s="60"/>
      <c r="M146" s="54"/>
      <c r="N146" s="54"/>
    </row>
    <row r="147" spans="2:14" ht="15.75" thickBot="1" x14ac:dyDescent="0.3">
      <c r="B147" s="11"/>
      <c r="C147" s="14"/>
      <c r="D147" s="118"/>
      <c r="E147" s="60"/>
      <c r="F147" s="80"/>
      <c r="G147" s="80"/>
      <c r="H147" s="80"/>
      <c r="I147" s="80"/>
      <c r="J147" s="80"/>
      <c r="K147" s="60">
        <f t="shared" si="6"/>
        <v>542032</v>
      </c>
      <c r="L147" s="60"/>
      <c r="M147" s="401">
        <f>SUM(M5:M146)</f>
        <v>57982.523191179731</v>
      </c>
      <c r="N147" s="401">
        <f>SUM(N5:N146)</f>
        <v>2437.5697729778294</v>
      </c>
    </row>
    <row r="148" spans="2:14" x14ac:dyDescent="0.25">
      <c r="B148" s="78"/>
      <c r="C148" s="79"/>
      <c r="D148" s="393">
        <f>SUM(D5:D147)</f>
        <v>82000</v>
      </c>
      <c r="E148" s="397">
        <f>+F148/D148</f>
        <v>29.756097560975611</v>
      </c>
      <c r="F148" s="391">
        <f>SUM(F5:F147)</f>
        <v>2440000</v>
      </c>
      <c r="G148" s="94">
        <f>SUM(G5:G147)</f>
        <v>169484</v>
      </c>
      <c r="H148" s="94">
        <f>SUM(H5:H147)</f>
        <v>1129470</v>
      </c>
      <c r="I148" s="94">
        <f>SUM(I5:I147)</f>
        <v>514777</v>
      </c>
      <c r="J148" s="94">
        <f>SUM(J5:J147)</f>
        <v>84237</v>
      </c>
      <c r="K148" s="395"/>
      <c r="L148" s="60"/>
      <c r="M148" s="402"/>
      <c r="N148" s="402"/>
    </row>
    <row r="149" spans="2:14" ht="15.75" thickBot="1" x14ac:dyDescent="0.3">
      <c r="B149" s="1"/>
      <c r="C149" s="7"/>
      <c r="D149" s="394"/>
      <c r="E149" s="398"/>
      <c r="F149" s="392"/>
      <c r="G149" s="388">
        <f>+G148+J148+H148+I148</f>
        <v>1897968</v>
      </c>
      <c r="H149" s="389"/>
      <c r="I149" s="389"/>
      <c r="J149" s="390"/>
      <c r="K149" s="396"/>
      <c r="L149" s="60"/>
      <c r="M149" s="136">
        <f>+M147</f>
        <v>57982.523191179731</v>
      </c>
      <c r="N149" s="136">
        <f>+N147</f>
        <v>2437.5697729778294</v>
      </c>
    </row>
    <row r="150" spans="2:14" x14ac:dyDescent="0.25">
      <c r="B150" s="1"/>
      <c r="C150" s="7"/>
      <c r="D150" s="114">
        <f>+D148</f>
        <v>82000</v>
      </c>
      <c r="E150" s="58"/>
      <c r="F150" s="58"/>
      <c r="G150" s="58"/>
      <c r="H150" s="58"/>
      <c r="I150" s="58"/>
      <c r="J150" s="58">
        <f>+G149</f>
        <v>1897968</v>
      </c>
      <c r="K150" s="58"/>
      <c r="L150" s="58"/>
      <c r="M150" s="3"/>
      <c r="N150" s="3"/>
    </row>
    <row r="151" spans="2:14" x14ac:dyDescent="0.25">
      <c r="B151" s="1"/>
      <c r="C151" s="7"/>
      <c r="D151" s="114"/>
      <c r="E151" s="58"/>
      <c r="F151" s="58"/>
      <c r="G151" s="58"/>
      <c r="H151" s="58"/>
      <c r="I151" s="58"/>
      <c r="J151" s="58"/>
      <c r="K151" s="58"/>
      <c r="L151" s="58"/>
      <c r="M151" s="3"/>
      <c r="N151" s="3"/>
    </row>
    <row r="152" spans="2:14" x14ac:dyDescent="0.25">
      <c r="B152" s="1"/>
      <c r="C152" s="7"/>
      <c r="D152" s="114"/>
      <c r="E152" s="58">
        <f>+F148/D148</f>
        <v>29.756097560975611</v>
      </c>
      <c r="F152" s="58"/>
      <c r="G152" s="58"/>
      <c r="H152" s="58"/>
      <c r="I152" s="58"/>
      <c r="J152" s="58"/>
      <c r="K152" s="58"/>
      <c r="L152" s="58"/>
      <c r="M152" s="3"/>
      <c r="N152" s="3"/>
    </row>
    <row r="153" spans="2:14" x14ac:dyDescent="0.25">
      <c r="B153" s="1"/>
      <c r="C153" s="7"/>
      <c r="D153" s="114"/>
      <c r="E153" s="58"/>
      <c r="F153" s="58"/>
      <c r="G153" s="58"/>
      <c r="H153" s="58"/>
      <c r="I153" s="58"/>
      <c r="J153" s="58"/>
      <c r="K153" s="58"/>
      <c r="L153" s="58"/>
      <c r="M153" s="3"/>
      <c r="N153" s="3"/>
    </row>
    <row r="154" spans="2:14" x14ac:dyDescent="0.25">
      <c r="B154" s="1"/>
      <c r="C154" s="7"/>
      <c r="D154" s="114"/>
      <c r="E154" s="58"/>
      <c r="F154" s="58"/>
      <c r="G154" s="58"/>
      <c r="H154" s="58"/>
      <c r="I154" s="58"/>
      <c r="J154" s="58"/>
      <c r="K154" s="58"/>
      <c r="L154" s="58"/>
      <c r="M154" s="3"/>
      <c r="N154" s="3"/>
    </row>
    <row r="155" spans="2:14" x14ac:dyDescent="0.25">
      <c r="B155" s="1"/>
      <c r="C155" s="7"/>
      <c r="D155" s="114"/>
      <c r="E155" s="58"/>
      <c r="F155" s="58"/>
      <c r="G155" s="58"/>
      <c r="H155" s="58"/>
      <c r="I155" s="58"/>
      <c r="J155" s="58"/>
      <c r="K155" s="58"/>
      <c r="L155" s="58"/>
      <c r="M155" s="3"/>
      <c r="N155" s="3"/>
    </row>
    <row r="156" spans="2:14" x14ac:dyDescent="0.25">
      <c r="B156" s="1"/>
      <c r="C156" s="7"/>
      <c r="D156" s="114"/>
      <c r="E156" s="58"/>
      <c r="F156" s="58"/>
      <c r="G156" s="58"/>
      <c r="H156" s="58"/>
      <c r="I156" s="58"/>
      <c r="J156" s="58"/>
      <c r="K156" s="58"/>
      <c r="L156" s="58"/>
      <c r="M156" s="3"/>
      <c r="N156" s="3"/>
    </row>
    <row r="157" spans="2:14" x14ac:dyDescent="0.25">
      <c r="B157" s="1"/>
      <c r="C157" s="7"/>
      <c r="D157" s="114"/>
      <c r="E157" s="58"/>
      <c r="F157" s="58"/>
      <c r="G157" s="58"/>
      <c r="H157" s="58"/>
      <c r="I157" s="58"/>
      <c r="J157" s="58"/>
      <c r="K157" s="58"/>
      <c r="L157" s="58"/>
      <c r="M157" s="3"/>
      <c r="N157" s="3"/>
    </row>
    <row r="158" spans="2:14" x14ac:dyDescent="0.25">
      <c r="B158" s="1"/>
      <c r="C158" s="7"/>
      <c r="D158" s="114"/>
      <c r="E158" s="58"/>
      <c r="F158" s="58"/>
      <c r="G158" s="58"/>
      <c r="H158" s="58"/>
      <c r="I158" s="58"/>
      <c r="J158" s="58"/>
      <c r="K158" s="58"/>
      <c r="L158" s="58"/>
      <c r="M158" s="3"/>
      <c r="N158" s="3"/>
    </row>
    <row r="159" spans="2:14" x14ac:dyDescent="0.25">
      <c r="B159" s="1"/>
      <c r="C159" s="7"/>
      <c r="D159" s="114"/>
      <c r="E159" s="58"/>
      <c r="F159" s="58"/>
      <c r="G159" s="58"/>
      <c r="H159" s="58"/>
      <c r="I159" s="58"/>
      <c r="J159" s="58"/>
      <c r="K159" s="58"/>
      <c r="L159" s="58"/>
      <c r="M159" s="3"/>
      <c r="N159" s="3"/>
    </row>
    <row r="160" spans="2:14" x14ac:dyDescent="0.25">
      <c r="B160" s="1"/>
      <c r="C160" s="7"/>
      <c r="D160" s="114"/>
      <c r="E160" s="58"/>
      <c r="F160" s="58"/>
      <c r="G160" s="58"/>
      <c r="H160" s="58"/>
      <c r="I160" s="58"/>
      <c r="J160" s="58"/>
      <c r="K160" s="58"/>
      <c r="L160" s="58"/>
      <c r="M160" s="3"/>
      <c r="N160" s="3"/>
    </row>
    <row r="161" spans="2:14" x14ac:dyDescent="0.25">
      <c r="B161" s="1"/>
      <c r="C161" s="7"/>
      <c r="D161" s="114"/>
      <c r="E161" s="58"/>
      <c r="F161" s="58"/>
      <c r="G161" s="58"/>
      <c r="H161" s="58"/>
      <c r="I161" s="58"/>
      <c r="J161" s="58"/>
      <c r="K161" s="58"/>
      <c r="L161" s="58"/>
      <c r="M161" s="3"/>
      <c r="N161" s="3"/>
    </row>
    <row r="162" spans="2:14" x14ac:dyDescent="0.25">
      <c r="B162" s="1"/>
      <c r="C162" s="7"/>
      <c r="D162" s="114"/>
      <c r="E162" s="58"/>
      <c r="F162" s="58"/>
      <c r="G162" s="58"/>
      <c r="H162" s="58"/>
      <c r="I162" s="58"/>
      <c r="J162" s="58"/>
      <c r="K162" s="58"/>
      <c r="L162" s="58"/>
      <c r="M162" s="3"/>
      <c r="N162" s="3"/>
    </row>
    <row r="163" spans="2:14" x14ac:dyDescent="0.25">
      <c r="B163" s="1"/>
      <c r="C163" s="7"/>
      <c r="D163" s="114"/>
      <c r="E163" s="58"/>
      <c r="F163" s="58"/>
      <c r="G163" s="58"/>
      <c r="H163" s="58"/>
      <c r="I163" s="58"/>
      <c r="J163" s="58"/>
      <c r="K163" s="58"/>
      <c r="L163" s="58"/>
      <c r="M163" s="3"/>
      <c r="N163" s="3"/>
    </row>
    <row r="164" spans="2:14" x14ac:dyDescent="0.25">
      <c r="B164" s="1"/>
      <c r="C164" s="7"/>
      <c r="D164" s="114"/>
      <c r="E164" s="58"/>
      <c r="F164" s="58"/>
      <c r="G164" s="58"/>
      <c r="H164" s="58"/>
      <c r="I164" s="58"/>
      <c r="J164" s="58"/>
      <c r="K164" s="58"/>
      <c r="L164" s="58"/>
      <c r="M164" s="3"/>
      <c r="N164" s="3"/>
    </row>
    <row r="165" spans="2:14" x14ac:dyDescent="0.25">
      <c r="B165" s="1"/>
      <c r="C165" s="7"/>
      <c r="D165" s="114"/>
      <c r="E165" s="58"/>
      <c r="F165" s="58"/>
      <c r="G165" s="58"/>
      <c r="H165" s="58"/>
      <c r="I165" s="58"/>
      <c r="J165" s="58"/>
      <c r="K165" s="58"/>
      <c r="L165" s="58"/>
      <c r="M165" s="3"/>
      <c r="N165" s="3"/>
    </row>
    <row r="166" spans="2:14" x14ac:dyDescent="0.25">
      <c r="B166" s="1"/>
      <c r="C166" s="7"/>
      <c r="D166" s="114"/>
      <c r="E166" s="58"/>
      <c r="F166" s="58"/>
      <c r="G166" s="58"/>
      <c r="H166" s="58"/>
      <c r="I166" s="58"/>
      <c r="J166" s="58"/>
      <c r="K166" s="58"/>
      <c r="L166" s="58"/>
      <c r="M166" s="3"/>
      <c r="N166" s="3"/>
    </row>
    <row r="167" spans="2:14" x14ac:dyDescent="0.25">
      <c r="B167" s="1"/>
      <c r="C167" s="7"/>
      <c r="D167" s="114"/>
      <c r="E167" s="58"/>
      <c r="F167" s="58"/>
      <c r="G167" s="58"/>
      <c r="H167" s="58"/>
      <c r="I167" s="58"/>
      <c r="J167" s="58"/>
      <c r="K167" s="58"/>
      <c r="L167" s="58"/>
      <c r="M167" s="3"/>
      <c r="N167" s="3"/>
    </row>
    <row r="168" spans="2:14" x14ac:dyDescent="0.25">
      <c r="B168" s="1"/>
      <c r="C168" s="7"/>
      <c r="D168" s="114"/>
      <c r="E168" s="58"/>
      <c r="F168" s="58"/>
      <c r="G168" s="58"/>
      <c r="H168" s="58"/>
      <c r="I168" s="58"/>
      <c r="J168" s="58"/>
      <c r="K168" s="58"/>
      <c r="L168" s="58"/>
      <c r="M168" s="3"/>
      <c r="N168" s="3"/>
    </row>
    <row r="169" spans="2:14" x14ac:dyDescent="0.25">
      <c r="B169" s="1"/>
      <c r="C169" s="7"/>
      <c r="D169" s="114"/>
      <c r="E169" s="58"/>
      <c r="F169" s="58"/>
      <c r="G169" s="58"/>
      <c r="H169" s="58"/>
      <c r="I169" s="58"/>
      <c r="J169" s="58"/>
      <c r="K169" s="58"/>
      <c r="L169" s="58"/>
      <c r="M169" s="3"/>
      <c r="N169" s="3"/>
    </row>
    <row r="170" spans="2:14" x14ac:dyDescent="0.25">
      <c r="B170" s="1"/>
      <c r="C170" s="7"/>
      <c r="D170" s="114"/>
      <c r="E170" s="58"/>
      <c r="F170" s="58"/>
      <c r="G170" s="58"/>
      <c r="H170" s="58"/>
      <c r="I170" s="58"/>
      <c r="J170" s="58"/>
      <c r="K170" s="58"/>
      <c r="L170" s="58"/>
      <c r="M170" s="3"/>
      <c r="N170" s="3"/>
    </row>
    <row r="171" spans="2:14" x14ac:dyDescent="0.25">
      <c r="B171" s="1"/>
      <c r="C171" s="7"/>
      <c r="D171" s="114"/>
      <c r="E171" s="58"/>
      <c r="F171" s="58"/>
      <c r="G171" s="58"/>
      <c r="H171" s="58"/>
      <c r="I171" s="58"/>
      <c r="J171" s="58"/>
      <c r="K171" s="58"/>
      <c r="L171" s="58"/>
      <c r="M171" s="3"/>
      <c r="N171" s="3"/>
    </row>
    <row r="172" spans="2:14" x14ac:dyDescent="0.25">
      <c r="B172" s="1"/>
      <c r="C172" s="7"/>
      <c r="D172" s="114"/>
      <c r="E172" s="58"/>
      <c r="F172" s="58"/>
      <c r="G172" s="58"/>
      <c r="H172" s="58"/>
      <c r="I172" s="58"/>
      <c r="J172" s="58"/>
      <c r="K172" s="58"/>
      <c r="L172" s="58"/>
      <c r="M172" s="3"/>
      <c r="N172" s="3"/>
    </row>
    <row r="173" spans="2:14" x14ac:dyDescent="0.25">
      <c r="B173" s="1"/>
      <c r="C173" s="7"/>
      <c r="D173" s="114"/>
      <c r="E173" s="58"/>
      <c r="F173" s="58"/>
      <c r="G173" s="58"/>
      <c r="H173" s="58"/>
      <c r="I173" s="58"/>
      <c r="J173" s="58"/>
      <c r="K173" s="58"/>
      <c r="L173" s="58"/>
      <c r="M173" s="3"/>
      <c r="N173" s="3"/>
    </row>
    <row r="174" spans="2:14" x14ac:dyDescent="0.25">
      <c r="B174" s="1"/>
      <c r="C174" s="7"/>
      <c r="D174" s="114"/>
      <c r="E174" s="58"/>
      <c r="F174" s="58"/>
      <c r="G174" s="58"/>
      <c r="H174" s="58"/>
      <c r="I174" s="58"/>
      <c r="J174" s="58"/>
      <c r="K174" s="58"/>
      <c r="L174" s="58"/>
      <c r="M174" s="3"/>
      <c r="N174" s="3"/>
    </row>
    <row r="175" spans="2:14" x14ac:dyDescent="0.25">
      <c r="B175" s="1"/>
      <c r="C175" s="7"/>
      <c r="D175" s="114"/>
      <c r="E175" s="58"/>
      <c r="F175" s="58"/>
      <c r="G175" s="58"/>
      <c r="H175" s="58"/>
      <c r="I175" s="58"/>
      <c r="J175" s="58"/>
      <c r="K175" s="58"/>
      <c r="L175" s="58"/>
      <c r="M175" s="3"/>
      <c r="N175" s="3"/>
    </row>
    <row r="176" spans="2:14" x14ac:dyDescent="0.25">
      <c r="B176" s="1"/>
      <c r="C176" s="7"/>
      <c r="D176" s="114"/>
      <c r="E176" s="58"/>
      <c r="F176" s="58"/>
      <c r="G176" s="58"/>
      <c r="H176" s="58"/>
      <c r="I176" s="58"/>
      <c r="J176" s="58"/>
      <c r="K176" s="58"/>
      <c r="L176" s="58"/>
      <c r="M176" s="3"/>
      <c r="N176" s="3"/>
    </row>
    <row r="177" spans="2:14" x14ac:dyDescent="0.25">
      <c r="B177" s="1"/>
      <c r="C177" s="7"/>
      <c r="D177" s="114"/>
      <c r="E177" s="58"/>
      <c r="F177" s="58"/>
      <c r="G177" s="58"/>
      <c r="H177" s="58"/>
      <c r="I177" s="58"/>
      <c r="J177" s="58"/>
      <c r="K177" s="58"/>
      <c r="L177" s="58"/>
      <c r="M177" s="3"/>
      <c r="N177" s="3"/>
    </row>
    <row r="178" spans="2:14" x14ac:dyDescent="0.25">
      <c r="B178" s="1"/>
      <c r="C178" s="7"/>
      <c r="D178" s="114"/>
      <c r="E178" s="58"/>
      <c r="F178" s="58"/>
      <c r="G178" s="58"/>
      <c r="H178" s="58"/>
      <c r="I178" s="58"/>
      <c r="J178" s="58"/>
      <c r="K178" s="58"/>
      <c r="L178" s="58"/>
      <c r="M178" s="3"/>
      <c r="N178" s="3"/>
    </row>
    <row r="179" spans="2:14" x14ac:dyDescent="0.25">
      <c r="B179" s="1"/>
      <c r="C179" s="7"/>
      <c r="D179" s="114"/>
      <c r="E179" s="58"/>
      <c r="F179" s="58"/>
      <c r="G179" s="58"/>
      <c r="H179" s="58"/>
      <c r="I179" s="58"/>
      <c r="J179" s="58"/>
      <c r="K179" s="58"/>
      <c r="L179" s="58"/>
      <c r="M179" s="3"/>
      <c r="N179" s="3"/>
    </row>
    <row r="180" spans="2:14" x14ac:dyDescent="0.25">
      <c r="B180" s="1"/>
      <c r="C180" s="7"/>
      <c r="D180" s="114"/>
      <c r="E180" s="58"/>
      <c r="F180" s="58"/>
      <c r="G180" s="58"/>
      <c r="H180" s="58"/>
      <c r="I180" s="58"/>
      <c r="J180" s="58"/>
      <c r="K180" s="58"/>
      <c r="L180" s="58"/>
      <c r="M180" s="3"/>
      <c r="N180" s="3"/>
    </row>
    <row r="181" spans="2:14" x14ac:dyDescent="0.25">
      <c r="B181" s="1"/>
      <c r="C181" s="7"/>
      <c r="D181" s="114"/>
      <c r="E181" s="58"/>
      <c r="F181" s="58"/>
      <c r="G181" s="58"/>
      <c r="H181" s="58"/>
      <c r="I181" s="58"/>
      <c r="J181" s="58"/>
      <c r="K181" s="58"/>
      <c r="L181" s="58"/>
      <c r="M181" s="3"/>
      <c r="N181" s="3"/>
    </row>
    <row r="182" spans="2:14" x14ac:dyDescent="0.25">
      <c r="B182" s="1"/>
      <c r="C182" s="7"/>
      <c r="D182" s="114"/>
      <c r="E182" s="58"/>
      <c r="F182" s="58"/>
      <c r="G182" s="58"/>
      <c r="H182" s="58"/>
      <c r="I182" s="58"/>
      <c r="J182" s="58"/>
      <c r="K182" s="58"/>
      <c r="L182" s="58"/>
      <c r="M182" s="3"/>
      <c r="N182" s="3"/>
    </row>
    <row r="183" spans="2:14" x14ac:dyDescent="0.25">
      <c r="B183" s="1"/>
      <c r="C183" s="7"/>
      <c r="D183" s="114"/>
      <c r="E183" s="58"/>
      <c r="F183" s="58"/>
      <c r="G183" s="58"/>
      <c r="H183" s="58"/>
      <c r="I183" s="58"/>
      <c r="J183" s="58"/>
      <c r="K183" s="58"/>
      <c r="L183" s="58"/>
      <c r="M183" s="3"/>
      <c r="N183" s="3"/>
    </row>
    <row r="184" spans="2:14" x14ac:dyDescent="0.25">
      <c r="B184" s="1"/>
      <c r="C184" s="7"/>
      <c r="D184" s="114"/>
      <c r="E184" s="58"/>
      <c r="F184" s="58"/>
      <c r="G184" s="58"/>
      <c r="H184" s="58"/>
      <c r="I184" s="58"/>
      <c r="J184" s="58"/>
      <c r="K184" s="58"/>
      <c r="L184" s="58"/>
      <c r="M184" s="3"/>
      <c r="N184" s="3"/>
    </row>
    <row r="185" spans="2:14" x14ac:dyDescent="0.25">
      <c r="B185" s="1"/>
      <c r="C185" s="7"/>
      <c r="D185" s="114"/>
      <c r="E185" s="58"/>
      <c r="F185" s="58"/>
      <c r="G185" s="58"/>
      <c r="H185" s="58"/>
      <c r="I185" s="58"/>
      <c r="J185" s="58"/>
      <c r="K185" s="58"/>
      <c r="L185" s="58"/>
      <c r="M185" s="3"/>
      <c r="N185" s="3"/>
    </row>
    <row r="186" spans="2:14" x14ac:dyDescent="0.25">
      <c r="B186" s="1"/>
      <c r="C186" s="7"/>
      <c r="D186" s="114"/>
      <c r="E186" s="58"/>
      <c r="F186" s="58"/>
      <c r="G186" s="58"/>
      <c r="H186" s="58"/>
      <c r="I186" s="58"/>
      <c r="J186" s="58"/>
      <c r="K186" s="58"/>
      <c r="L186" s="58"/>
      <c r="M186" s="3"/>
      <c r="N186" s="3"/>
    </row>
    <row r="187" spans="2:14" x14ac:dyDescent="0.25">
      <c r="B187" s="1"/>
      <c r="C187" s="7"/>
      <c r="D187" s="114"/>
      <c r="E187" s="58"/>
      <c r="F187" s="58"/>
      <c r="G187" s="58"/>
      <c r="H187" s="58"/>
      <c r="I187" s="58"/>
      <c r="J187" s="58"/>
      <c r="K187" s="58"/>
      <c r="L187" s="58"/>
      <c r="M187" s="3"/>
      <c r="N187" s="3"/>
    </row>
    <row r="188" spans="2:14" x14ac:dyDescent="0.25">
      <c r="B188" s="1"/>
      <c r="C188" s="7"/>
      <c r="D188" s="114"/>
      <c r="E188" s="58"/>
      <c r="F188" s="58"/>
      <c r="G188" s="58"/>
      <c r="H188" s="58"/>
      <c r="I188" s="58"/>
      <c r="J188" s="58"/>
      <c r="K188" s="58"/>
      <c r="L188" s="58"/>
      <c r="M188" s="3"/>
      <c r="N188" s="3"/>
    </row>
    <row r="189" spans="2:14" x14ac:dyDescent="0.25">
      <c r="B189" s="1"/>
      <c r="C189" s="7"/>
      <c r="D189" s="114"/>
      <c r="E189" s="58"/>
      <c r="F189" s="58"/>
      <c r="G189" s="58"/>
      <c r="H189" s="58"/>
      <c r="I189" s="58"/>
      <c r="J189" s="58"/>
      <c r="K189" s="58"/>
      <c r="L189" s="58"/>
      <c r="M189" s="3"/>
      <c r="N189" s="3"/>
    </row>
    <row r="190" spans="2:14" x14ac:dyDescent="0.25">
      <c r="B190" s="1"/>
      <c r="C190" s="7"/>
      <c r="D190" s="114"/>
      <c r="E190" s="58"/>
      <c r="F190" s="58"/>
      <c r="G190" s="58"/>
      <c r="H190" s="58"/>
      <c r="I190" s="58"/>
      <c r="J190" s="58"/>
      <c r="K190" s="58"/>
      <c r="L190" s="58"/>
      <c r="M190" s="3"/>
      <c r="N190" s="3"/>
    </row>
    <row r="191" spans="2:14" x14ac:dyDescent="0.25">
      <c r="B191" s="1"/>
      <c r="C191" s="7"/>
      <c r="D191" s="114"/>
      <c r="E191" s="58"/>
      <c r="F191" s="58"/>
      <c r="G191" s="58"/>
      <c r="H191" s="58"/>
      <c r="I191" s="58"/>
      <c r="J191" s="58"/>
      <c r="K191" s="58"/>
      <c r="L191" s="58"/>
      <c r="M191" s="3"/>
      <c r="N191" s="3"/>
    </row>
    <row r="192" spans="2:14" x14ac:dyDescent="0.25">
      <c r="B192" s="1"/>
      <c r="C192" s="7"/>
      <c r="D192" s="114"/>
      <c r="E192" s="58"/>
      <c r="F192" s="58"/>
      <c r="G192" s="58"/>
      <c r="H192" s="58"/>
      <c r="I192" s="58"/>
      <c r="J192" s="58"/>
      <c r="K192" s="58"/>
      <c r="L192" s="58"/>
      <c r="M192" s="3"/>
      <c r="N192" s="3"/>
    </row>
    <row r="193" spans="2:14" x14ac:dyDescent="0.25">
      <c r="B193" s="1"/>
      <c r="C193" s="7"/>
      <c r="D193" s="114"/>
      <c r="E193" s="58"/>
      <c r="F193" s="58"/>
      <c r="G193" s="58"/>
      <c r="H193" s="58"/>
      <c r="I193" s="58"/>
      <c r="J193" s="58"/>
      <c r="K193" s="58"/>
      <c r="L193" s="58"/>
      <c r="M193" s="3"/>
      <c r="N193" s="3"/>
    </row>
    <row r="194" spans="2:14" x14ac:dyDescent="0.25">
      <c r="B194" s="1"/>
      <c r="C194" s="7"/>
      <c r="D194" s="114"/>
      <c r="E194" s="58"/>
      <c r="F194" s="58"/>
      <c r="G194" s="58"/>
      <c r="H194" s="58"/>
      <c r="I194" s="58"/>
      <c r="J194" s="58"/>
      <c r="K194" s="58"/>
      <c r="L194" s="58"/>
      <c r="M194" s="3"/>
      <c r="N194" s="3"/>
    </row>
    <row r="195" spans="2:14" x14ac:dyDescent="0.25">
      <c r="B195" s="1"/>
      <c r="C195" s="7"/>
      <c r="D195" s="114"/>
      <c r="E195" s="58"/>
      <c r="F195" s="58"/>
      <c r="G195" s="58"/>
      <c r="H195" s="58"/>
      <c r="I195" s="58"/>
      <c r="J195" s="58"/>
      <c r="K195" s="58"/>
      <c r="L195" s="58"/>
      <c r="M195" s="3"/>
      <c r="N195" s="3"/>
    </row>
    <row r="196" spans="2:14" x14ac:dyDescent="0.25">
      <c r="B196" s="1"/>
      <c r="C196" s="7"/>
      <c r="D196" s="114"/>
      <c r="E196" s="58"/>
      <c r="F196" s="58"/>
      <c r="G196" s="58"/>
      <c r="H196" s="58"/>
      <c r="I196" s="58"/>
      <c r="J196" s="58"/>
      <c r="K196" s="58"/>
      <c r="L196" s="58"/>
      <c r="M196" s="3"/>
      <c r="N196" s="3"/>
    </row>
    <row r="197" spans="2:14" x14ac:dyDescent="0.25">
      <c r="B197" s="1"/>
      <c r="C197" s="7"/>
      <c r="D197" s="114"/>
      <c r="E197" s="58"/>
      <c r="F197" s="58"/>
      <c r="G197" s="58"/>
      <c r="H197" s="58"/>
      <c r="I197" s="58"/>
      <c r="J197" s="58"/>
      <c r="K197" s="58"/>
      <c r="L197" s="58"/>
      <c r="M197" s="3"/>
      <c r="N197" s="3"/>
    </row>
    <row r="198" spans="2:14" x14ac:dyDescent="0.25">
      <c r="B198" s="1"/>
      <c r="C198" s="7"/>
      <c r="D198" s="114"/>
      <c r="E198" s="58"/>
      <c r="F198" s="58"/>
      <c r="G198" s="58"/>
      <c r="H198" s="58"/>
      <c r="I198" s="58"/>
      <c r="J198" s="58"/>
      <c r="K198" s="58"/>
      <c r="L198" s="58"/>
      <c r="M198" s="3"/>
      <c r="N198" s="3"/>
    </row>
    <row r="199" spans="2:14" x14ac:dyDescent="0.25">
      <c r="B199" s="1"/>
      <c r="C199" s="7"/>
      <c r="D199" s="114"/>
      <c r="E199" s="58"/>
      <c r="F199" s="58"/>
      <c r="G199" s="58"/>
      <c r="H199" s="58"/>
      <c r="I199" s="58"/>
      <c r="J199" s="58"/>
      <c r="K199" s="58"/>
      <c r="L199" s="58"/>
      <c r="M199" s="3"/>
      <c r="N199" s="3"/>
    </row>
    <row r="200" spans="2:14" x14ac:dyDescent="0.25">
      <c r="B200" s="1"/>
      <c r="C200" s="7"/>
      <c r="D200" s="114"/>
      <c r="E200" s="58"/>
      <c r="F200" s="58"/>
      <c r="G200" s="58"/>
      <c r="H200" s="58"/>
      <c r="I200" s="58"/>
      <c r="J200" s="58"/>
      <c r="K200" s="58"/>
      <c r="L200" s="58"/>
      <c r="M200" s="3"/>
      <c r="N200" s="3"/>
    </row>
    <row r="201" spans="2:14" x14ac:dyDescent="0.25">
      <c r="B201" s="1"/>
      <c r="C201" s="7"/>
      <c r="D201" s="114"/>
      <c r="E201" s="58"/>
      <c r="F201" s="58"/>
      <c r="G201" s="58"/>
      <c r="H201" s="58"/>
      <c r="I201" s="58"/>
      <c r="J201" s="58"/>
      <c r="K201" s="58"/>
      <c r="L201" s="58"/>
      <c r="M201" s="3"/>
      <c r="N201" s="3"/>
    </row>
    <row r="202" spans="2:14" x14ac:dyDescent="0.25">
      <c r="B202" s="1"/>
      <c r="C202" s="7"/>
      <c r="D202" s="114"/>
      <c r="E202" s="58"/>
      <c r="F202" s="58"/>
      <c r="G202" s="58"/>
      <c r="H202" s="58"/>
      <c r="I202" s="58"/>
      <c r="J202" s="58"/>
      <c r="K202" s="58"/>
      <c r="L202" s="58"/>
      <c r="M202" s="3"/>
      <c r="N202" s="3"/>
    </row>
    <row r="203" spans="2:14" x14ac:dyDescent="0.25">
      <c r="B203" s="1"/>
      <c r="C203" s="7"/>
      <c r="D203" s="114"/>
      <c r="E203" s="58"/>
      <c r="F203" s="58"/>
      <c r="G203" s="58"/>
      <c r="H203" s="58"/>
      <c r="I203" s="58"/>
      <c r="J203" s="58"/>
      <c r="K203" s="58"/>
      <c r="L203" s="58"/>
      <c r="M203" s="3"/>
      <c r="N203" s="3"/>
    </row>
    <row r="204" spans="2:14" x14ac:dyDescent="0.25">
      <c r="B204" s="1"/>
      <c r="C204" s="7"/>
      <c r="D204" s="114"/>
      <c r="E204" s="58"/>
      <c r="F204" s="58"/>
      <c r="G204" s="58"/>
      <c r="H204" s="58"/>
      <c r="I204" s="58"/>
      <c r="J204" s="58"/>
      <c r="K204" s="58"/>
      <c r="L204" s="58"/>
      <c r="M204" s="3"/>
      <c r="N204" s="3"/>
    </row>
    <row r="205" spans="2:14" x14ac:dyDescent="0.25">
      <c r="B205" s="1"/>
      <c r="C205" s="7"/>
      <c r="D205" s="114"/>
      <c r="E205" s="58"/>
      <c r="F205" s="58"/>
      <c r="G205" s="58"/>
      <c r="H205" s="58"/>
      <c r="I205" s="58"/>
      <c r="J205" s="58"/>
      <c r="K205" s="58"/>
      <c r="L205" s="58"/>
      <c r="M205" s="3"/>
      <c r="N205" s="3"/>
    </row>
    <row r="206" spans="2:14" x14ac:dyDescent="0.25">
      <c r="B206" s="1"/>
      <c r="C206" s="7"/>
      <c r="D206" s="114"/>
      <c r="E206" s="58"/>
      <c r="F206" s="58"/>
      <c r="G206" s="58"/>
      <c r="H206" s="58"/>
      <c r="I206" s="58"/>
      <c r="J206" s="58"/>
      <c r="K206" s="58"/>
      <c r="L206" s="58"/>
      <c r="M206" s="3"/>
      <c r="N206" s="3"/>
    </row>
    <row r="207" spans="2:14" x14ac:dyDescent="0.25">
      <c r="B207" s="1"/>
      <c r="C207" s="7"/>
      <c r="D207" s="114"/>
      <c r="E207" s="58"/>
      <c r="F207" s="58"/>
      <c r="G207" s="58"/>
      <c r="H207" s="58"/>
      <c r="I207" s="58"/>
      <c r="J207" s="58"/>
      <c r="K207" s="58"/>
      <c r="L207" s="58"/>
      <c r="M207" s="3"/>
      <c r="N207" s="3"/>
    </row>
    <row r="208" spans="2:14" x14ac:dyDescent="0.25">
      <c r="B208" s="1"/>
      <c r="C208" s="7"/>
      <c r="D208" s="114"/>
      <c r="E208" s="58"/>
      <c r="F208" s="58"/>
      <c r="G208" s="58"/>
      <c r="H208" s="58"/>
      <c r="I208" s="58"/>
      <c r="J208" s="58"/>
      <c r="K208" s="58"/>
      <c r="L208" s="58"/>
      <c r="M208" s="3"/>
      <c r="N208" s="3"/>
    </row>
    <row r="209" spans="2:14" x14ac:dyDescent="0.25">
      <c r="B209" s="1"/>
      <c r="C209" s="7"/>
      <c r="D209" s="114"/>
      <c r="E209" s="58"/>
      <c r="F209" s="58"/>
      <c r="G209" s="58"/>
      <c r="H209" s="58"/>
      <c r="I209" s="58"/>
      <c r="J209" s="58"/>
      <c r="K209" s="58"/>
      <c r="L209" s="58"/>
      <c r="M209" s="3"/>
      <c r="N209" s="3"/>
    </row>
    <row r="210" spans="2:14" x14ac:dyDescent="0.25">
      <c r="B210" s="1"/>
      <c r="C210" s="7"/>
      <c r="D210" s="114"/>
      <c r="E210" s="58"/>
      <c r="F210" s="58"/>
      <c r="G210" s="58"/>
      <c r="H210" s="58"/>
      <c r="I210" s="58"/>
      <c r="J210" s="58"/>
      <c r="K210" s="58"/>
      <c r="L210" s="58"/>
      <c r="M210" s="3"/>
      <c r="N210" s="3"/>
    </row>
    <row r="211" spans="2:14" x14ac:dyDescent="0.25">
      <c r="B211" s="1"/>
      <c r="C211" s="7"/>
      <c r="D211" s="114"/>
      <c r="E211" s="58"/>
      <c r="F211" s="58"/>
      <c r="G211" s="58"/>
      <c r="H211" s="58"/>
      <c r="I211" s="58"/>
      <c r="J211" s="58"/>
      <c r="K211" s="58"/>
      <c r="L211" s="58"/>
      <c r="M211" s="3"/>
      <c r="N211" s="3"/>
    </row>
    <row r="212" spans="2:14" x14ac:dyDescent="0.25">
      <c r="B212" s="1"/>
      <c r="C212" s="7"/>
      <c r="D212" s="114"/>
      <c r="E212" s="58"/>
      <c r="F212" s="58"/>
      <c r="G212" s="58"/>
      <c r="H212" s="58"/>
      <c r="I212" s="58"/>
      <c r="J212" s="58"/>
      <c r="K212" s="58"/>
      <c r="L212" s="58"/>
      <c r="M212" s="3"/>
      <c r="N212" s="3"/>
    </row>
    <row r="213" spans="2:14" x14ac:dyDescent="0.25">
      <c r="B213" s="1"/>
      <c r="C213" s="7"/>
      <c r="D213" s="114"/>
      <c r="E213" s="58"/>
      <c r="F213" s="58"/>
      <c r="G213" s="58"/>
      <c r="H213" s="58"/>
      <c r="I213" s="58"/>
      <c r="J213" s="58"/>
      <c r="K213" s="58"/>
      <c r="L213" s="58"/>
      <c r="M213" s="3"/>
      <c r="N213" s="3"/>
    </row>
    <row r="214" spans="2:14" x14ac:dyDescent="0.25">
      <c r="B214" s="1"/>
      <c r="C214" s="7"/>
      <c r="D214" s="114"/>
      <c r="E214" s="58"/>
      <c r="F214" s="58"/>
      <c r="G214" s="58"/>
      <c r="H214" s="58"/>
      <c r="I214" s="58"/>
      <c r="J214" s="58"/>
      <c r="K214" s="58"/>
      <c r="L214" s="58"/>
      <c r="M214" s="3"/>
      <c r="N214" s="3"/>
    </row>
    <row r="215" spans="2:14" x14ac:dyDescent="0.25">
      <c r="B215" s="1"/>
      <c r="C215" s="7"/>
      <c r="D215" s="114"/>
      <c r="E215" s="58"/>
      <c r="F215" s="58"/>
      <c r="G215" s="58"/>
      <c r="H215" s="58"/>
      <c r="I215" s="58"/>
      <c r="J215" s="58"/>
      <c r="K215" s="58"/>
      <c r="L215" s="58"/>
      <c r="M215" s="3"/>
      <c r="N215" s="3"/>
    </row>
    <row r="216" spans="2:14" x14ac:dyDescent="0.25">
      <c r="B216" s="1"/>
      <c r="C216" s="7"/>
      <c r="D216" s="114"/>
      <c r="E216" s="58"/>
      <c r="F216" s="58"/>
      <c r="G216" s="58"/>
      <c r="H216" s="58"/>
      <c r="I216" s="58"/>
      <c r="J216" s="58"/>
      <c r="K216" s="58"/>
      <c r="L216" s="58"/>
      <c r="M216" s="3"/>
      <c r="N216" s="3"/>
    </row>
    <row r="217" spans="2:14" x14ac:dyDescent="0.25">
      <c r="B217" s="1"/>
      <c r="C217" s="7"/>
      <c r="D217" s="114"/>
      <c r="E217" s="58"/>
      <c r="F217" s="58"/>
      <c r="G217" s="58"/>
      <c r="H217" s="58"/>
      <c r="I217" s="58"/>
      <c r="J217" s="58"/>
      <c r="K217" s="58"/>
      <c r="L217" s="58"/>
      <c r="M217" s="3"/>
      <c r="N217" s="3"/>
    </row>
    <row r="218" spans="2:14" x14ac:dyDescent="0.25">
      <c r="B218" s="1"/>
      <c r="C218" s="7"/>
      <c r="D218" s="114"/>
      <c r="E218" s="58"/>
      <c r="F218" s="58"/>
      <c r="G218" s="58"/>
      <c r="H218" s="58"/>
      <c r="I218" s="58"/>
      <c r="J218" s="58"/>
      <c r="K218" s="58"/>
      <c r="L218" s="58"/>
      <c r="M218" s="3"/>
      <c r="N218" s="3"/>
    </row>
    <row r="219" spans="2:14" x14ac:dyDescent="0.25">
      <c r="B219" s="1"/>
      <c r="C219" s="7"/>
      <c r="D219" s="114"/>
      <c r="E219" s="58"/>
      <c r="F219" s="58"/>
      <c r="G219" s="58"/>
      <c r="H219" s="58"/>
      <c r="I219" s="58"/>
      <c r="J219" s="58"/>
      <c r="K219" s="58"/>
      <c r="L219" s="58"/>
      <c r="M219" s="3"/>
      <c r="N219" s="3"/>
    </row>
    <row r="220" spans="2:14" x14ac:dyDescent="0.25">
      <c r="B220" s="1"/>
      <c r="C220" s="7"/>
      <c r="D220" s="114"/>
      <c r="E220" s="58"/>
      <c r="F220" s="58"/>
      <c r="G220" s="58"/>
      <c r="H220" s="58"/>
      <c r="I220" s="58"/>
      <c r="J220" s="58"/>
      <c r="K220" s="58"/>
      <c r="L220" s="58"/>
      <c r="M220" s="3"/>
      <c r="N220" s="3"/>
    </row>
    <row r="221" spans="2:14" x14ac:dyDescent="0.25">
      <c r="B221" s="1"/>
      <c r="C221" s="7"/>
      <c r="D221" s="114"/>
      <c r="E221" s="58"/>
      <c r="F221" s="58"/>
      <c r="G221" s="58"/>
      <c r="H221" s="58"/>
      <c r="I221" s="58"/>
      <c r="J221" s="58"/>
      <c r="K221" s="58"/>
      <c r="L221" s="58"/>
      <c r="M221" s="3"/>
      <c r="N221" s="3"/>
    </row>
    <row r="222" spans="2:14" x14ac:dyDescent="0.25">
      <c r="B222" s="1"/>
      <c r="C222" s="7"/>
      <c r="D222" s="114"/>
      <c r="E222" s="58"/>
      <c r="F222" s="58"/>
      <c r="G222" s="58"/>
      <c r="H222" s="58"/>
      <c r="I222" s="58"/>
      <c r="J222" s="58"/>
      <c r="K222" s="58"/>
      <c r="L222" s="58"/>
      <c r="M222" s="3"/>
      <c r="N222" s="3"/>
    </row>
    <row r="223" spans="2:14" x14ac:dyDescent="0.25">
      <c r="B223" s="1"/>
      <c r="C223" s="7"/>
      <c r="D223" s="114"/>
      <c r="E223" s="58"/>
      <c r="F223" s="58"/>
      <c r="G223" s="58"/>
      <c r="H223" s="58"/>
      <c r="I223" s="58"/>
      <c r="J223" s="58"/>
      <c r="K223" s="58"/>
      <c r="L223" s="58"/>
      <c r="M223" s="3"/>
      <c r="N223" s="3"/>
    </row>
    <row r="224" spans="2:14" x14ac:dyDescent="0.25">
      <c r="B224" s="1"/>
      <c r="C224" s="7"/>
      <c r="D224" s="114"/>
      <c r="E224" s="58"/>
      <c r="F224" s="58"/>
      <c r="G224" s="58"/>
      <c r="H224" s="58"/>
      <c r="I224" s="58"/>
      <c r="J224" s="58"/>
      <c r="K224" s="58"/>
      <c r="L224" s="58"/>
      <c r="M224" s="3"/>
      <c r="N224" s="3"/>
    </row>
    <row r="225" spans="2:14" x14ac:dyDescent="0.25">
      <c r="B225" s="1"/>
      <c r="C225" s="7"/>
      <c r="D225" s="114"/>
      <c r="E225" s="58"/>
      <c r="F225" s="58"/>
      <c r="G225" s="58"/>
      <c r="H225" s="58"/>
      <c r="I225" s="58"/>
      <c r="J225" s="58"/>
      <c r="K225" s="58"/>
      <c r="L225" s="58"/>
      <c r="M225" s="3"/>
      <c r="N225" s="3"/>
    </row>
    <row r="226" spans="2:14" x14ac:dyDescent="0.25">
      <c r="B226" s="1"/>
      <c r="C226" s="7"/>
      <c r="D226" s="114"/>
      <c r="E226" s="58"/>
      <c r="F226" s="58"/>
      <c r="G226" s="58"/>
      <c r="H226" s="58"/>
      <c r="I226" s="58"/>
      <c r="J226" s="58"/>
      <c r="K226" s="58"/>
      <c r="L226" s="58"/>
      <c r="M226" s="3"/>
      <c r="N226" s="3"/>
    </row>
    <row r="227" spans="2:14" x14ac:dyDescent="0.25">
      <c r="B227" s="1"/>
      <c r="C227" s="7"/>
      <c r="D227" s="114"/>
      <c r="E227" s="58"/>
      <c r="F227" s="58"/>
      <c r="G227" s="58"/>
      <c r="H227" s="58"/>
      <c r="I227" s="58"/>
      <c r="J227" s="58"/>
      <c r="K227" s="58"/>
      <c r="L227" s="58"/>
      <c r="M227" s="3"/>
      <c r="N227" s="3"/>
    </row>
    <row r="228" spans="2:14" x14ac:dyDescent="0.25">
      <c r="B228" s="1"/>
      <c r="C228" s="7"/>
      <c r="D228" s="114"/>
      <c r="E228" s="58"/>
      <c r="F228" s="58"/>
      <c r="G228" s="58"/>
      <c r="H228" s="58"/>
      <c r="I228" s="58"/>
      <c r="J228" s="58"/>
      <c r="K228" s="58"/>
      <c r="L228" s="58"/>
      <c r="M228" s="3"/>
      <c r="N228" s="3"/>
    </row>
    <row r="229" spans="2:14" x14ac:dyDescent="0.25">
      <c r="B229" s="1"/>
      <c r="C229" s="7"/>
      <c r="D229" s="114"/>
      <c r="E229" s="58"/>
      <c r="F229" s="58"/>
      <c r="G229" s="58"/>
      <c r="H229" s="58"/>
      <c r="I229" s="58"/>
      <c r="J229" s="58"/>
      <c r="K229" s="58"/>
      <c r="L229" s="58"/>
      <c r="M229" s="3"/>
      <c r="N229" s="3"/>
    </row>
    <row r="230" spans="2:14" x14ac:dyDescent="0.25">
      <c r="B230" s="1"/>
      <c r="C230" s="7"/>
      <c r="D230" s="114"/>
      <c r="E230" s="58"/>
      <c r="F230" s="58"/>
      <c r="G230" s="58"/>
      <c r="H230" s="58"/>
      <c r="I230" s="58"/>
      <c r="J230" s="58"/>
      <c r="K230" s="58"/>
      <c r="L230" s="58"/>
      <c r="M230" s="3"/>
      <c r="N230" s="3"/>
    </row>
    <row r="231" spans="2:14" x14ac:dyDescent="0.25">
      <c r="B231" s="1"/>
      <c r="C231" s="7"/>
      <c r="D231" s="114"/>
      <c r="E231" s="58"/>
      <c r="F231" s="58"/>
      <c r="G231" s="58"/>
      <c r="H231" s="58"/>
      <c r="I231" s="58"/>
      <c r="J231" s="58"/>
      <c r="K231" s="58"/>
      <c r="L231" s="58"/>
      <c r="M231" s="3"/>
      <c r="N231" s="3"/>
    </row>
    <row r="232" spans="2:14" x14ac:dyDescent="0.25">
      <c r="B232" s="1"/>
      <c r="C232" s="7"/>
      <c r="D232" s="114"/>
      <c r="E232" s="58"/>
      <c r="F232" s="58"/>
      <c r="G232" s="58"/>
      <c r="H232" s="58"/>
      <c r="I232" s="58"/>
      <c r="J232" s="58"/>
      <c r="K232" s="58"/>
      <c r="L232" s="58"/>
      <c r="M232" s="3"/>
      <c r="N232" s="3"/>
    </row>
    <row r="233" spans="2:14" x14ac:dyDescent="0.25">
      <c r="B233" s="1"/>
      <c r="C233" s="7"/>
      <c r="D233" s="114"/>
      <c r="E233" s="58"/>
      <c r="F233" s="58"/>
      <c r="G233" s="58"/>
      <c r="H233" s="58"/>
      <c r="I233" s="58"/>
      <c r="J233" s="58"/>
      <c r="K233" s="58"/>
      <c r="L233" s="58"/>
      <c r="M233" s="3"/>
      <c r="N233" s="3"/>
    </row>
    <row r="234" spans="2:14" x14ac:dyDescent="0.25">
      <c r="B234" s="1"/>
      <c r="C234" s="7"/>
      <c r="D234" s="114"/>
      <c r="E234" s="58"/>
      <c r="F234" s="58"/>
      <c r="G234" s="58"/>
      <c r="H234" s="58"/>
      <c r="I234" s="58"/>
      <c r="J234" s="58"/>
      <c r="K234" s="58"/>
      <c r="L234" s="58"/>
      <c r="M234" s="3"/>
      <c r="N234" s="3"/>
    </row>
    <row r="235" spans="2:14" x14ac:dyDescent="0.25">
      <c r="B235" s="1"/>
      <c r="C235" s="7"/>
      <c r="D235" s="114"/>
      <c r="E235" s="58"/>
      <c r="F235" s="58"/>
      <c r="G235" s="58"/>
      <c r="H235" s="58"/>
      <c r="I235" s="58"/>
      <c r="J235" s="58"/>
      <c r="K235" s="58"/>
      <c r="L235" s="58"/>
      <c r="M235" s="3"/>
      <c r="N235" s="3"/>
    </row>
    <row r="236" spans="2:14" x14ac:dyDescent="0.25">
      <c r="B236" s="1"/>
      <c r="C236" s="7"/>
      <c r="D236" s="114"/>
      <c r="E236" s="58"/>
      <c r="F236" s="58"/>
      <c r="G236" s="58"/>
      <c r="H236" s="58"/>
      <c r="I236" s="58"/>
      <c r="J236" s="58"/>
      <c r="K236" s="58"/>
      <c r="L236" s="58"/>
      <c r="M236" s="3"/>
      <c r="N236" s="3"/>
    </row>
    <row r="237" spans="2:14" x14ac:dyDescent="0.25">
      <c r="B237" s="1"/>
      <c r="C237" s="7"/>
      <c r="D237" s="114"/>
      <c r="E237" s="58"/>
      <c r="F237" s="58"/>
      <c r="G237" s="58"/>
      <c r="H237" s="58"/>
      <c r="I237" s="58"/>
      <c r="J237" s="58"/>
      <c r="K237" s="58"/>
      <c r="L237" s="58"/>
      <c r="M237" s="3"/>
      <c r="N237" s="3"/>
    </row>
    <row r="238" spans="2:14" x14ac:dyDescent="0.25">
      <c r="B238" s="1"/>
      <c r="C238" s="7"/>
      <c r="D238" s="114"/>
      <c r="E238" s="58"/>
      <c r="F238" s="58"/>
      <c r="G238" s="58"/>
      <c r="H238" s="58"/>
      <c r="I238" s="58"/>
      <c r="J238" s="58"/>
      <c r="K238" s="58"/>
      <c r="L238" s="58"/>
      <c r="M238" s="3"/>
      <c r="N238" s="3"/>
    </row>
    <row r="239" spans="2:14" x14ac:dyDescent="0.25">
      <c r="B239" s="1"/>
      <c r="C239" s="7"/>
      <c r="D239" s="114"/>
      <c r="E239" s="58"/>
      <c r="F239" s="58"/>
      <c r="G239" s="58"/>
      <c r="H239" s="58"/>
      <c r="I239" s="58"/>
      <c r="J239" s="58"/>
      <c r="K239" s="58"/>
      <c r="L239" s="58"/>
      <c r="M239" s="3"/>
      <c r="N239" s="3"/>
    </row>
    <row r="240" spans="2:14" x14ac:dyDescent="0.25">
      <c r="B240" s="1"/>
      <c r="C240" s="7"/>
      <c r="D240" s="114"/>
      <c r="E240" s="58"/>
      <c r="F240" s="58"/>
      <c r="G240" s="58"/>
      <c r="H240" s="58"/>
      <c r="I240" s="58"/>
      <c r="J240" s="58"/>
      <c r="K240" s="58"/>
      <c r="L240" s="58"/>
      <c r="M240" s="3"/>
      <c r="N240" s="3"/>
    </row>
    <row r="241" spans="2:14" x14ac:dyDescent="0.25">
      <c r="B241" s="1"/>
      <c r="C241" s="7"/>
      <c r="D241" s="114"/>
      <c r="E241" s="58"/>
      <c r="F241" s="58"/>
      <c r="G241" s="58"/>
      <c r="H241" s="58"/>
      <c r="I241" s="58"/>
      <c r="J241" s="58"/>
      <c r="K241" s="58"/>
      <c r="L241" s="58"/>
      <c r="M241" s="3"/>
      <c r="N241" s="3"/>
    </row>
    <row r="242" spans="2:14" x14ac:dyDescent="0.25">
      <c r="B242" s="1"/>
      <c r="C242" s="7"/>
      <c r="D242" s="114"/>
      <c r="E242" s="58"/>
      <c r="F242" s="58"/>
      <c r="G242" s="58"/>
      <c r="H242" s="58"/>
      <c r="I242" s="58"/>
      <c r="J242" s="58"/>
      <c r="K242" s="58"/>
      <c r="L242" s="58"/>
      <c r="M242" s="3"/>
      <c r="N242" s="3"/>
    </row>
    <row r="243" spans="2:14" x14ac:dyDescent="0.25">
      <c r="B243" s="1"/>
      <c r="C243" s="7"/>
      <c r="D243" s="114"/>
      <c r="E243" s="58"/>
      <c r="F243" s="58"/>
      <c r="G243" s="58"/>
      <c r="H243" s="58"/>
      <c r="I243" s="58"/>
      <c r="J243" s="58"/>
      <c r="K243" s="58"/>
      <c r="L243" s="58"/>
      <c r="M243" s="3"/>
      <c r="N243" s="3"/>
    </row>
    <row r="244" spans="2:14" x14ac:dyDescent="0.25">
      <c r="B244" s="1"/>
      <c r="C244" s="7"/>
      <c r="D244" s="114"/>
      <c r="E244" s="58"/>
      <c r="F244" s="58"/>
      <c r="G244" s="58"/>
      <c r="H244" s="58"/>
      <c r="I244" s="58"/>
      <c r="J244" s="58"/>
      <c r="K244" s="58"/>
      <c r="L244" s="58"/>
      <c r="M244" s="3"/>
      <c r="N244" s="3"/>
    </row>
    <row r="245" spans="2:14" x14ac:dyDescent="0.25">
      <c r="B245" s="1"/>
      <c r="C245" s="7"/>
      <c r="D245" s="114"/>
      <c r="E245" s="58"/>
      <c r="F245" s="58"/>
      <c r="G245" s="58"/>
      <c r="H245" s="58"/>
      <c r="I245" s="58"/>
      <c r="J245" s="58"/>
      <c r="K245" s="58"/>
      <c r="L245" s="58"/>
      <c r="M245" s="3"/>
      <c r="N245" s="3"/>
    </row>
    <row r="246" spans="2:14" x14ac:dyDescent="0.25">
      <c r="B246" s="1"/>
      <c r="C246" s="7"/>
      <c r="D246" s="114"/>
      <c r="E246" s="58"/>
      <c r="F246" s="58"/>
      <c r="G246" s="58"/>
      <c r="H246" s="58"/>
      <c r="I246" s="58"/>
      <c r="J246" s="58"/>
      <c r="K246" s="58"/>
      <c r="L246" s="58"/>
      <c r="M246" s="3"/>
      <c r="N246" s="3"/>
    </row>
    <row r="247" spans="2:14" x14ac:dyDescent="0.25">
      <c r="B247" s="1"/>
      <c r="C247" s="7"/>
      <c r="D247" s="114"/>
      <c r="E247" s="58"/>
      <c r="F247" s="58"/>
      <c r="G247" s="58"/>
      <c r="H247" s="58"/>
      <c r="I247" s="58"/>
      <c r="J247" s="58"/>
      <c r="K247" s="58"/>
      <c r="L247" s="58"/>
      <c r="M247" s="3"/>
      <c r="N247" s="3"/>
    </row>
    <row r="248" spans="2:14" x14ac:dyDescent="0.25">
      <c r="B248" s="1"/>
      <c r="C248" s="7"/>
      <c r="D248" s="114"/>
      <c r="E248" s="58"/>
      <c r="F248" s="58"/>
      <c r="G248" s="58"/>
      <c r="H248" s="58"/>
      <c r="I248" s="58"/>
      <c r="J248" s="58"/>
      <c r="K248" s="58"/>
      <c r="L248" s="58"/>
      <c r="M248" s="3"/>
      <c r="N248" s="3"/>
    </row>
    <row r="249" spans="2:14" x14ac:dyDescent="0.25">
      <c r="B249" s="1"/>
      <c r="C249" s="7"/>
      <c r="D249" s="114"/>
      <c r="E249" s="58"/>
      <c r="F249" s="58"/>
      <c r="G249" s="58"/>
      <c r="H249" s="58"/>
      <c r="I249" s="58"/>
      <c r="J249" s="58"/>
      <c r="K249" s="58"/>
      <c r="L249" s="58"/>
      <c r="M249" s="3"/>
      <c r="N249" s="3"/>
    </row>
    <row r="250" spans="2:14" x14ac:dyDescent="0.25">
      <c r="B250" s="1"/>
      <c r="C250" s="7"/>
      <c r="D250" s="114"/>
      <c r="E250" s="58"/>
      <c r="F250" s="58"/>
      <c r="G250" s="58"/>
      <c r="H250" s="58"/>
      <c r="I250" s="58"/>
      <c r="J250" s="58"/>
      <c r="K250" s="58"/>
      <c r="L250" s="58"/>
      <c r="M250" s="3"/>
      <c r="N250" s="3"/>
    </row>
    <row r="251" spans="2:14" x14ac:dyDescent="0.25">
      <c r="B251" s="1"/>
      <c r="C251" s="7"/>
      <c r="D251" s="114"/>
      <c r="E251" s="58"/>
      <c r="F251" s="58"/>
      <c r="G251" s="58"/>
      <c r="H251" s="58"/>
      <c r="I251" s="58"/>
      <c r="J251" s="58"/>
      <c r="K251" s="58"/>
      <c r="L251" s="58"/>
      <c r="M251" s="3"/>
      <c r="N251" s="3"/>
    </row>
    <row r="252" spans="2:14" x14ac:dyDescent="0.25">
      <c r="B252" s="1"/>
      <c r="C252" s="7"/>
      <c r="D252" s="114"/>
      <c r="E252" s="58"/>
      <c r="F252" s="58"/>
      <c r="G252" s="58"/>
      <c r="H252" s="58"/>
      <c r="I252" s="58"/>
      <c r="J252" s="58"/>
      <c r="K252" s="58"/>
      <c r="L252" s="58"/>
      <c r="M252" s="3"/>
      <c r="N252" s="3"/>
    </row>
    <row r="253" spans="2:14" x14ac:dyDescent="0.25">
      <c r="B253" s="1"/>
      <c r="C253" s="7"/>
      <c r="D253" s="114"/>
      <c r="E253" s="58"/>
      <c r="F253" s="58"/>
      <c r="G253" s="58"/>
      <c r="H253" s="58"/>
      <c r="I253" s="58"/>
      <c r="J253" s="58"/>
      <c r="K253" s="58"/>
      <c r="L253" s="58"/>
      <c r="M253" s="3"/>
      <c r="N253" s="3"/>
    </row>
    <row r="254" spans="2:14" x14ac:dyDescent="0.25">
      <c r="B254" s="1"/>
      <c r="C254" s="7"/>
      <c r="D254" s="114"/>
      <c r="E254" s="58"/>
      <c r="F254" s="58"/>
      <c r="G254" s="58"/>
      <c r="H254" s="58"/>
      <c r="I254" s="58"/>
      <c r="J254" s="58"/>
      <c r="K254" s="58"/>
      <c r="L254" s="58"/>
      <c r="M254" s="3"/>
      <c r="N254" s="3"/>
    </row>
    <row r="255" spans="2:14" x14ac:dyDescent="0.25">
      <c r="B255" s="1"/>
      <c r="C255" s="7"/>
      <c r="D255" s="114"/>
      <c r="E255" s="58"/>
      <c r="F255" s="58"/>
      <c r="G255" s="58"/>
      <c r="H255" s="58"/>
      <c r="I255" s="58"/>
      <c r="J255" s="58"/>
      <c r="K255" s="58"/>
      <c r="L255" s="58"/>
      <c r="M255" s="3"/>
      <c r="N255" s="3"/>
    </row>
    <row r="256" spans="2:14" x14ac:dyDescent="0.25">
      <c r="B256" s="1"/>
      <c r="C256" s="7"/>
      <c r="D256" s="114"/>
      <c r="E256" s="58"/>
      <c r="F256" s="58"/>
      <c r="G256" s="58"/>
      <c r="H256" s="58"/>
      <c r="I256" s="58"/>
      <c r="J256" s="58"/>
      <c r="K256" s="58"/>
      <c r="L256" s="58"/>
      <c r="M256" s="3"/>
      <c r="N256" s="3"/>
    </row>
    <row r="257" spans="2:14" x14ac:dyDescent="0.25">
      <c r="B257" s="1"/>
      <c r="C257" s="7"/>
      <c r="D257" s="114"/>
      <c r="E257" s="58"/>
      <c r="F257" s="58"/>
      <c r="G257" s="58"/>
      <c r="H257" s="58"/>
      <c r="I257" s="58"/>
      <c r="J257" s="58"/>
      <c r="K257" s="58"/>
      <c r="L257" s="58"/>
      <c r="M257" s="3"/>
      <c r="N257" s="3"/>
    </row>
    <row r="258" spans="2:14" x14ac:dyDescent="0.25">
      <c r="B258" s="1"/>
      <c r="C258" s="7"/>
      <c r="D258" s="114"/>
      <c r="E258" s="58"/>
      <c r="F258" s="58"/>
      <c r="G258" s="58"/>
      <c r="H258" s="58"/>
      <c r="I258" s="58"/>
      <c r="J258" s="58"/>
      <c r="K258" s="58"/>
      <c r="L258" s="58"/>
      <c r="M258" s="3"/>
      <c r="N258" s="3"/>
    </row>
    <row r="259" spans="2:14" x14ac:dyDescent="0.25">
      <c r="B259" s="1"/>
      <c r="C259" s="7"/>
      <c r="D259" s="114"/>
      <c r="E259" s="58"/>
      <c r="F259" s="58"/>
      <c r="G259" s="58"/>
      <c r="H259" s="58"/>
      <c r="I259" s="58"/>
      <c r="J259" s="58"/>
      <c r="K259" s="58"/>
      <c r="L259" s="58"/>
      <c r="M259" s="3"/>
      <c r="N259" s="3"/>
    </row>
    <row r="260" spans="2:14" x14ac:dyDescent="0.25">
      <c r="B260" s="1"/>
      <c r="C260" s="7"/>
      <c r="D260" s="114"/>
      <c r="E260" s="58"/>
      <c r="F260" s="58"/>
      <c r="G260" s="58"/>
      <c r="H260" s="58"/>
      <c r="I260" s="58"/>
      <c r="J260" s="58"/>
      <c r="K260" s="58"/>
      <c r="L260" s="58"/>
      <c r="M260" s="3"/>
      <c r="N260" s="3"/>
    </row>
    <row r="261" spans="2:14" x14ac:dyDescent="0.25">
      <c r="B261" s="1"/>
      <c r="C261" s="7"/>
      <c r="D261" s="114"/>
      <c r="E261" s="58"/>
      <c r="F261" s="58"/>
      <c r="G261" s="58"/>
      <c r="H261" s="58"/>
      <c r="I261" s="58"/>
      <c r="J261" s="58"/>
      <c r="K261" s="58"/>
      <c r="L261" s="58"/>
      <c r="M261" s="3"/>
      <c r="N261" s="3"/>
    </row>
    <row r="262" spans="2:14" x14ac:dyDescent="0.25">
      <c r="B262" s="1"/>
      <c r="C262" s="7"/>
      <c r="D262" s="114"/>
      <c r="E262" s="58"/>
      <c r="F262" s="58"/>
      <c r="G262" s="58"/>
      <c r="H262" s="58"/>
      <c r="I262" s="58"/>
      <c r="J262" s="58"/>
      <c r="K262" s="58"/>
      <c r="L262" s="58"/>
      <c r="M262" s="3"/>
      <c r="N262" s="3"/>
    </row>
    <row r="263" spans="2:14" x14ac:dyDescent="0.25">
      <c r="B263" s="1"/>
      <c r="C263" s="7"/>
      <c r="D263" s="114"/>
      <c r="E263" s="58"/>
      <c r="F263" s="58"/>
      <c r="G263" s="58"/>
      <c r="H263" s="58"/>
      <c r="I263" s="58"/>
      <c r="J263" s="58"/>
      <c r="K263" s="58"/>
      <c r="L263" s="58"/>
      <c r="M263" s="3"/>
      <c r="N263" s="3"/>
    </row>
    <row r="264" spans="2:14" x14ac:dyDescent="0.25">
      <c r="B264" s="1"/>
      <c r="C264" s="7"/>
      <c r="D264" s="114"/>
      <c r="E264" s="58"/>
      <c r="F264" s="58"/>
      <c r="G264" s="58"/>
      <c r="H264" s="58"/>
      <c r="I264" s="58"/>
      <c r="J264" s="58"/>
      <c r="K264" s="58"/>
      <c r="L264" s="58"/>
      <c r="M264" s="3"/>
      <c r="N264" s="3"/>
    </row>
    <row r="265" spans="2:14" x14ac:dyDescent="0.25">
      <c r="B265" s="1"/>
      <c r="C265" s="7"/>
      <c r="D265" s="114"/>
      <c r="E265" s="58"/>
      <c r="F265" s="58"/>
      <c r="G265" s="58"/>
      <c r="H265" s="58"/>
      <c r="I265" s="58"/>
      <c r="J265" s="58"/>
      <c r="K265" s="58"/>
      <c r="L265" s="58"/>
      <c r="M265" s="3"/>
      <c r="N265" s="3"/>
    </row>
    <row r="266" spans="2:14" x14ac:dyDescent="0.25">
      <c r="B266" s="1"/>
      <c r="C266" s="7"/>
      <c r="D266" s="114"/>
      <c r="E266" s="58"/>
      <c r="F266" s="58"/>
      <c r="G266" s="58"/>
      <c r="H266" s="58"/>
      <c r="I266" s="58"/>
      <c r="J266" s="58"/>
      <c r="K266" s="58"/>
      <c r="L266" s="58"/>
      <c r="M266" s="3"/>
      <c r="N266" s="3"/>
    </row>
    <row r="267" spans="2:14" x14ac:dyDescent="0.25">
      <c r="B267" s="1"/>
      <c r="C267" s="7"/>
      <c r="D267" s="114"/>
      <c r="E267" s="58"/>
      <c r="F267" s="58"/>
      <c r="G267" s="58"/>
      <c r="H267" s="58"/>
      <c r="I267" s="58"/>
      <c r="J267" s="58"/>
      <c r="K267" s="58"/>
      <c r="L267" s="58"/>
      <c r="M267" s="3"/>
      <c r="N267" s="3"/>
    </row>
    <row r="268" spans="2:14" x14ac:dyDescent="0.25">
      <c r="B268" s="1"/>
      <c r="C268" s="7"/>
      <c r="D268" s="114"/>
      <c r="E268" s="58"/>
      <c r="F268" s="58"/>
      <c r="G268" s="58"/>
      <c r="H268" s="58"/>
      <c r="I268" s="58"/>
      <c r="J268" s="58"/>
      <c r="K268" s="58"/>
      <c r="L268" s="58"/>
      <c r="M268" s="3"/>
      <c r="N268" s="3"/>
    </row>
    <row r="269" spans="2:14" x14ac:dyDescent="0.25">
      <c r="B269" s="1"/>
      <c r="C269" s="7"/>
      <c r="D269" s="114"/>
      <c r="E269" s="58"/>
      <c r="F269" s="58"/>
      <c r="G269" s="58"/>
      <c r="H269" s="58"/>
      <c r="I269" s="58"/>
      <c r="J269" s="58"/>
      <c r="K269" s="58"/>
      <c r="L269" s="58"/>
      <c r="M269" s="3"/>
      <c r="N269" s="3"/>
    </row>
    <row r="270" spans="2:14" x14ac:dyDescent="0.25">
      <c r="B270" s="1"/>
      <c r="C270" s="7"/>
      <c r="D270" s="114"/>
      <c r="E270" s="58"/>
      <c r="F270" s="58"/>
      <c r="G270" s="58"/>
      <c r="H270" s="58"/>
      <c r="I270" s="58"/>
      <c r="J270" s="58"/>
      <c r="K270" s="58"/>
      <c r="L270" s="58"/>
      <c r="M270" s="3"/>
      <c r="N270" s="3"/>
    </row>
    <row r="271" spans="2:14" x14ac:dyDescent="0.25">
      <c r="B271" s="1"/>
      <c r="C271" s="7"/>
      <c r="D271" s="114"/>
      <c r="E271" s="58"/>
      <c r="F271" s="58"/>
      <c r="G271" s="58"/>
      <c r="H271" s="58"/>
      <c r="I271" s="58"/>
      <c r="J271" s="58"/>
      <c r="K271" s="58"/>
      <c r="L271" s="58"/>
      <c r="M271" s="3"/>
      <c r="N271" s="3"/>
    </row>
    <row r="272" spans="2:14" x14ac:dyDescent="0.25">
      <c r="B272" s="1"/>
      <c r="C272" s="7"/>
      <c r="D272" s="114"/>
      <c r="E272" s="58"/>
      <c r="F272" s="58"/>
      <c r="G272" s="58"/>
      <c r="H272" s="58"/>
      <c r="I272" s="58"/>
      <c r="J272" s="58"/>
      <c r="K272" s="58"/>
      <c r="L272" s="58"/>
      <c r="M272" s="3"/>
      <c r="N272" s="3"/>
    </row>
    <row r="273" spans="2:14" x14ac:dyDescent="0.25">
      <c r="B273" s="1"/>
      <c r="C273" s="7"/>
      <c r="D273" s="114"/>
      <c r="E273" s="58"/>
      <c r="F273" s="58"/>
      <c r="G273" s="58"/>
      <c r="H273" s="58"/>
      <c r="I273" s="58"/>
      <c r="J273" s="58"/>
      <c r="K273" s="58"/>
      <c r="L273" s="58"/>
      <c r="M273" s="3"/>
      <c r="N273" s="3"/>
    </row>
    <row r="274" spans="2:14" x14ac:dyDescent="0.25">
      <c r="B274" s="1"/>
      <c r="C274" s="7"/>
      <c r="D274" s="114"/>
      <c r="E274" s="58"/>
      <c r="F274" s="58"/>
      <c r="G274" s="58"/>
      <c r="H274" s="58"/>
      <c r="I274" s="58"/>
      <c r="J274" s="58"/>
      <c r="K274" s="58"/>
      <c r="L274" s="58"/>
      <c r="M274" s="3"/>
      <c r="N274" s="3"/>
    </row>
    <row r="275" spans="2:14" x14ac:dyDescent="0.25">
      <c r="B275" s="1"/>
      <c r="C275" s="7"/>
      <c r="D275" s="114"/>
      <c r="E275" s="58"/>
      <c r="F275" s="58"/>
      <c r="G275" s="58"/>
      <c r="H275" s="58"/>
      <c r="I275" s="58"/>
      <c r="J275" s="58"/>
      <c r="K275" s="58"/>
      <c r="L275" s="58"/>
      <c r="M275" s="3"/>
      <c r="N275" s="3"/>
    </row>
    <row r="276" spans="2:14" x14ac:dyDescent="0.25">
      <c r="B276" s="1"/>
      <c r="C276" s="7"/>
      <c r="D276" s="114"/>
      <c r="E276" s="58"/>
      <c r="F276" s="58"/>
      <c r="G276" s="58"/>
      <c r="H276" s="58"/>
      <c r="I276" s="58"/>
      <c r="J276" s="58"/>
      <c r="K276" s="58"/>
      <c r="L276" s="58"/>
      <c r="M276" s="3"/>
      <c r="N276" s="3"/>
    </row>
    <row r="277" spans="2:14" x14ac:dyDescent="0.25">
      <c r="B277" s="1"/>
      <c r="C277" s="7"/>
      <c r="D277" s="114"/>
      <c r="E277" s="58"/>
      <c r="F277" s="58"/>
      <c r="G277" s="58"/>
      <c r="H277" s="58"/>
      <c r="I277" s="58"/>
      <c r="J277" s="58"/>
      <c r="K277" s="58"/>
      <c r="L277" s="58"/>
      <c r="M277" s="3"/>
      <c r="N277" s="3"/>
    </row>
    <row r="278" spans="2:14" x14ac:dyDescent="0.25">
      <c r="B278" s="1"/>
      <c r="C278" s="7"/>
      <c r="D278" s="114"/>
      <c r="E278" s="58"/>
      <c r="F278" s="58"/>
      <c r="G278" s="58"/>
      <c r="H278" s="58"/>
      <c r="I278" s="58"/>
      <c r="J278" s="58"/>
      <c r="K278" s="58"/>
      <c r="L278" s="58"/>
      <c r="M278" s="3"/>
      <c r="N278" s="3"/>
    </row>
    <row r="279" spans="2:14" x14ac:dyDescent="0.25">
      <c r="B279" s="1"/>
      <c r="C279" s="7"/>
      <c r="D279" s="114"/>
      <c r="E279" s="58"/>
      <c r="F279" s="58"/>
      <c r="G279" s="58"/>
      <c r="H279" s="58"/>
      <c r="I279" s="58"/>
      <c r="J279" s="58"/>
      <c r="K279" s="58"/>
      <c r="L279" s="58"/>
      <c r="M279" s="3"/>
      <c r="N279" s="3"/>
    </row>
    <row r="280" spans="2:14" x14ac:dyDescent="0.25">
      <c r="B280" s="1"/>
      <c r="C280" s="7"/>
      <c r="D280" s="114"/>
      <c r="E280" s="58"/>
      <c r="F280" s="58"/>
      <c r="G280" s="58"/>
      <c r="H280" s="58"/>
      <c r="I280" s="58"/>
      <c r="J280" s="58"/>
      <c r="K280" s="58"/>
      <c r="L280" s="58"/>
      <c r="M280" s="3"/>
      <c r="N280" s="3"/>
    </row>
    <row r="281" spans="2:14" x14ac:dyDescent="0.25">
      <c r="B281" s="1"/>
      <c r="C281" s="7"/>
      <c r="D281" s="114"/>
      <c r="E281" s="58"/>
      <c r="F281" s="58"/>
      <c r="G281" s="58"/>
      <c r="H281" s="58"/>
      <c r="I281" s="58"/>
      <c r="J281" s="58"/>
      <c r="K281" s="58"/>
      <c r="L281" s="58"/>
      <c r="M281" s="3"/>
      <c r="N281" s="3"/>
    </row>
    <row r="282" spans="2:14" x14ac:dyDescent="0.25">
      <c r="B282" s="1"/>
      <c r="C282" s="7"/>
      <c r="D282" s="114"/>
      <c r="E282" s="58"/>
      <c r="F282" s="58"/>
      <c r="G282" s="58"/>
      <c r="H282" s="58"/>
      <c r="I282" s="58"/>
      <c r="J282" s="58"/>
      <c r="K282" s="58"/>
      <c r="L282" s="58"/>
      <c r="M282" s="3"/>
      <c r="N282" s="3"/>
    </row>
    <row r="283" spans="2:14" x14ac:dyDescent="0.25">
      <c r="B283" s="1"/>
      <c r="C283" s="7"/>
      <c r="D283" s="114"/>
      <c r="E283" s="58"/>
      <c r="F283" s="58"/>
      <c r="G283" s="58"/>
      <c r="H283" s="58"/>
      <c r="I283" s="58"/>
      <c r="J283" s="58"/>
      <c r="K283" s="58"/>
      <c r="L283" s="58"/>
      <c r="M283" s="3"/>
      <c r="N283" s="3"/>
    </row>
    <row r="284" spans="2:14" x14ac:dyDescent="0.25">
      <c r="B284" s="1"/>
      <c r="C284" s="7"/>
      <c r="D284" s="114"/>
      <c r="E284" s="58"/>
      <c r="F284" s="58"/>
      <c r="G284" s="58"/>
      <c r="H284" s="58"/>
      <c r="I284" s="58"/>
      <c r="J284" s="58"/>
      <c r="K284" s="58"/>
      <c r="L284" s="58"/>
      <c r="M284" s="3"/>
      <c r="N284" s="3"/>
    </row>
    <row r="285" spans="2:14" x14ac:dyDescent="0.25">
      <c r="B285" s="1"/>
      <c r="C285" s="7"/>
      <c r="D285" s="114"/>
      <c r="E285" s="58"/>
      <c r="F285" s="58"/>
      <c r="G285" s="58"/>
      <c r="H285" s="58"/>
      <c r="I285" s="58"/>
      <c r="J285" s="58"/>
      <c r="K285" s="58"/>
      <c r="L285" s="58"/>
      <c r="M285" s="3"/>
      <c r="N285" s="3"/>
    </row>
    <row r="286" spans="2:14" x14ac:dyDescent="0.25">
      <c r="B286" s="1"/>
      <c r="C286" s="7"/>
      <c r="D286" s="114"/>
      <c r="E286" s="58"/>
      <c r="F286" s="58"/>
      <c r="G286" s="58"/>
      <c r="H286" s="58"/>
      <c r="I286" s="58"/>
      <c r="J286" s="58"/>
      <c r="K286" s="58"/>
      <c r="L286" s="58"/>
      <c r="M286" s="3"/>
      <c r="N286" s="3"/>
    </row>
    <row r="287" spans="2:14" x14ac:dyDescent="0.25">
      <c r="B287" s="1"/>
      <c r="C287" s="7"/>
      <c r="D287" s="114"/>
      <c r="E287" s="58"/>
      <c r="F287" s="58"/>
      <c r="G287" s="58"/>
      <c r="H287" s="58"/>
      <c r="I287" s="58"/>
      <c r="J287" s="58"/>
      <c r="K287" s="58"/>
      <c r="L287" s="58"/>
      <c r="M287" s="3"/>
      <c r="N287" s="3"/>
    </row>
    <row r="288" spans="2:14" x14ac:dyDescent="0.25">
      <c r="B288" s="1"/>
      <c r="C288" s="7"/>
      <c r="D288" s="114"/>
      <c r="E288" s="58"/>
      <c r="F288" s="58"/>
      <c r="G288" s="58"/>
      <c r="H288" s="58"/>
      <c r="I288" s="58"/>
      <c r="J288" s="58"/>
      <c r="K288" s="58"/>
      <c r="L288" s="58"/>
      <c r="M288" s="3"/>
      <c r="N288" s="3"/>
    </row>
    <row r="289" spans="2:14" x14ac:dyDescent="0.25">
      <c r="B289" s="1"/>
      <c r="C289" s="7"/>
      <c r="D289" s="114"/>
      <c r="E289" s="58"/>
      <c r="F289" s="58"/>
      <c r="G289" s="58"/>
      <c r="H289" s="58"/>
      <c r="I289" s="58"/>
      <c r="J289" s="58"/>
      <c r="K289" s="58"/>
      <c r="L289" s="58"/>
      <c r="M289" s="3"/>
      <c r="N289" s="3"/>
    </row>
    <row r="290" spans="2:14" x14ac:dyDescent="0.25">
      <c r="B290" s="1"/>
      <c r="C290" s="7"/>
      <c r="D290" s="114"/>
      <c r="E290" s="58"/>
      <c r="F290" s="58"/>
      <c r="G290" s="58"/>
      <c r="H290" s="58"/>
      <c r="I290" s="58"/>
      <c r="J290" s="58"/>
      <c r="K290" s="58"/>
      <c r="L290" s="58"/>
      <c r="M290" s="3"/>
      <c r="N290" s="3"/>
    </row>
    <row r="291" spans="2:14" x14ac:dyDescent="0.25">
      <c r="B291" s="1"/>
      <c r="C291" s="7"/>
      <c r="D291" s="114"/>
      <c r="E291" s="58"/>
      <c r="F291" s="58"/>
      <c r="G291" s="58"/>
      <c r="H291" s="58"/>
      <c r="I291" s="58"/>
      <c r="J291" s="58"/>
      <c r="K291" s="58"/>
      <c r="L291" s="58"/>
      <c r="M291" s="3"/>
      <c r="N291" s="3"/>
    </row>
    <row r="292" spans="2:14" x14ac:dyDescent="0.25">
      <c r="B292" s="1"/>
      <c r="C292" s="7"/>
      <c r="D292" s="114"/>
      <c r="E292" s="58"/>
      <c r="F292" s="58"/>
      <c r="G292" s="58"/>
      <c r="H292" s="58"/>
      <c r="I292" s="58"/>
      <c r="J292" s="58"/>
      <c r="K292" s="58"/>
      <c r="L292" s="58"/>
      <c r="M292" s="3"/>
      <c r="N292" s="3"/>
    </row>
    <row r="293" spans="2:14" x14ac:dyDescent="0.25">
      <c r="B293" s="1"/>
      <c r="C293" s="7"/>
      <c r="D293" s="114"/>
      <c r="E293" s="58"/>
      <c r="F293" s="58"/>
      <c r="G293" s="58"/>
      <c r="H293" s="58"/>
      <c r="I293" s="58"/>
      <c r="J293" s="58"/>
      <c r="K293" s="58"/>
      <c r="L293" s="58"/>
      <c r="M293" s="3"/>
      <c r="N293" s="3"/>
    </row>
    <row r="294" spans="2:14" x14ac:dyDescent="0.25">
      <c r="B294" s="1"/>
      <c r="C294" s="7"/>
      <c r="D294" s="114"/>
      <c r="E294" s="58"/>
      <c r="F294" s="58"/>
      <c r="G294" s="58"/>
      <c r="H294" s="58"/>
      <c r="I294" s="58"/>
      <c r="J294" s="58"/>
      <c r="K294" s="58"/>
      <c r="L294" s="58"/>
      <c r="M294" s="3"/>
      <c r="N294" s="3"/>
    </row>
    <row r="295" spans="2:14" x14ac:dyDescent="0.25">
      <c r="B295" s="1"/>
      <c r="C295" s="7"/>
      <c r="D295" s="114"/>
      <c r="E295" s="58"/>
      <c r="F295" s="58"/>
      <c r="G295" s="58"/>
      <c r="H295" s="58"/>
      <c r="I295" s="58"/>
      <c r="J295" s="58"/>
      <c r="K295" s="58"/>
      <c r="L295" s="58"/>
      <c r="M295" s="3"/>
      <c r="N295" s="3"/>
    </row>
    <row r="296" spans="2:14" x14ac:dyDescent="0.25">
      <c r="B296" s="1"/>
      <c r="C296" s="7"/>
      <c r="D296" s="114"/>
      <c r="E296" s="58"/>
      <c r="F296" s="58"/>
      <c r="G296" s="58"/>
      <c r="H296" s="58"/>
      <c r="I296" s="58"/>
      <c r="J296" s="58"/>
      <c r="K296" s="58"/>
      <c r="L296" s="58"/>
      <c r="M296" s="3"/>
      <c r="N296" s="3"/>
    </row>
    <row r="297" spans="2:14" x14ac:dyDescent="0.25">
      <c r="B297" s="1"/>
      <c r="C297" s="7"/>
      <c r="D297" s="114"/>
      <c r="E297" s="58"/>
      <c r="F297" s="58"/>
      <c r="G297" s="58"/>
      <c r="H297" s="58"/>
      <c r="I297" s="58"/>
      <c r="J297" s="58"/>
      <c r="K297" s="58"/>
      <c r="L297" s="58"/>
      <c r="M297" s="3"/>
      <c r="N297" s="3"/>
    </row>
    <row r="298" spans="2:14" x14ac:dyDescent="0.25">
      <c r="B298" s="1"/>
      <c r="C298" s="7"/>
      <c r="D298" s="114"/>
      <c r="E298" s="58"/>
      <c r="F298" s="58"/>
      <c r="G298" s="58"/>
      <c r="H298" s="58"/>
      <c r="I298" s="58"/>
      <c r="J298" s="58"/>
      <c r="K298" s="58"/>
      <c r="L298" s="58"/>
      <c r="M298" s="3"/>
      <c r="N298" s="3"/>
    </row>
    <row r="299" spans="2:14" x14ac:dyDescent="0.25">
      <c r="B299" s="1"/>
      <c r="C299" s="7"/>
      <c r="D299" s="114"/>
      <c r="E299" s="58"/>
      <c r="F299" s="58"/>
      <c r="G299" s="58"/>
      <c r="H299" s="58"/>
      <c r="I299" s="58"/>
      <c r="J299" s="58"/>
      <c r="K299" s="58"/>
      <c r="L299" s="58"/>
      <c r="M299" s="3"/>
      <c r="N299" s="3"/>
    </row>
    <row r="300" spans="2:14" x14ac:dyDescent="0.25">
      <c r="B300" s="1"/>
      <c r="C300" s="7"/>
      <c r="D300" s="114"/>
      <c r="E300" s="58"/>
      <c r="F300" s="58"/>
      <c r="G300" s="58"/>
      <c r="H300" s="58"/>
      <c r="I300" s="58"/>
      <c r="J300" s="58"/>
      <c r="K300" s="58"/>
      <c r="L300" s="58"/>
      <c r="M300" s="3"/>
      <c r="N300" s="3"/>
    </row>
    <row r="301" spans="2:14" x14ac:dyDescent="0.25">
      <c r="B301" s="1"/>
      <c r="C301" s="7"/>
      <c r="D301" s="114"/>
      <c r="E301" s="58"/>
      <c r="F301" s="58"/>
      <c r="G301" s="58"/>
      <c r="H301" s="58"/>
      <c r="I301" s="58"/>
      <c r="J301" s="58"/>
      <c r="K301" s="58"/>
      <c r="L301" s="58"/>
      <c r="M301" s="3"/>
      <c r="N301" s="3"/>
    </row>
    <row r="302" spans="2:14" x14ac:dyDescent="0.25">
      <c r="B302" s="1"/>
      <c r="C302" s="7"/>
      <c r="D302" s="114"/>
      <c r="E302" s="58"/>
      <c r="F302" s="58"/>
      <c r="G302" s="58"/>
      <c r="H302" s="58"/>
      <c r="I302" s="58"/>
      <c r="J302" s="58"/>
      <c r="K302" s="58"/>
      <c r="L302" s="58"/>
      <c r="M302" s="3"/>
      <c r="N302" s="3"/>
    </row>
    <row r="303" spans="2:14" x14ac:dyDescent="0.25">
      <c r="B303" s="1"/>
      <c r="C303" s="7"/>
      <c r="D303" s="114"/>
      <c r="E303" s="58"/>
      <c r="F303" s="58"/>
      <c r="G303" s="58"/>
      <c r="H303" s="58"/>
      <c r="I303" s="58"/>
      <c r="J303" s="58"/>
      <c r="K303" s="58"/>
      <c r="L303" s="58"/>
      <c r="M303" s="3"/>
      <c r="N303" s="3"/>
    </row>
    <row r="304" spans="2:14" x14ac:dyDescent="0.25">
      <c r="B304" s="1"/>
      <c r="C304" s="7"/>
      <c r="D304" s="114"/>
      <c r="E304" s="58"/>
      <c r="F304" s="58"/>
      <c r="G304" s="58"/>
      <c r="H304" s="58"/>
      <c r="I304" s="58"/>
      <c r="J304" s="58"/>
      <c r="K304" s="58"/>
      <c r="L304" s="58"/>
      <c r="M304" s="3"/>
      <c r="N304" s="3"/>
    </row>
    <row r="305" spans="2:14" x14ac:dyDescent="0.25">
      <c r="B305" s="1"/>
      <c r="C305" s="7"/>
      <c r="D305" s="114"/>
      <c r="E305" s="58"/>
      <c r="F305" s="58"/>
      <c r="G305" s="58"/>
      <c r="H305" s="58"/>
      <c r="I305" s="58"/>
      <c r="J305" s="58"/>
      <c r="K305" s="58"/>
      <c r="L305" s="58"/>
      <c r="M305" s="3"/>
      <c r="N305" s="3"/>
    </row>
    <row r="306" spans="2:14" x14ac:dyDescent="0.25">
      <c r="B306" s="1"/>
      <c r="C306" s="7"/>
      <c r="D306" s="114"/>
      <c r="E306" s="58"/>
      <c r="F306" s="58"/>
      <c r="G306" s="58"/>
      <c r="H306" s="58"/>
      <c r="I306" s="58"/>
      <c r="J306" s="58"/>
      <c r="K306" s="58"/>
      <c r="L306" s="58"/>
      <c r="M306" s="3"/>
      <c r="N306" s="3"/>
    </row>
    <row r="307" spans="2:14" x14ac:dyDescent="0.25">
      <c r="B307" s="1"/>
      <c r="C307" s="7"/>
      <c r="D307" s="114"/>
      <c r="E307" s="58"/>
      <c r="F307" s="58"/>
      <c r="G307" s="58"/>
      <c r="H307" s="58"/>
      <c r="I307" s="58"/>
      <c r="J307" s="58"/>
      <c r="K307" s="58"/>
      <c r="L307" s="58"/>
      <c r="M307" s="3"/>
      <c r="N307" s="3"/>
    </row>
    <row r="308" spans="2:14" x14ac:dyDescent="0.25">
      <c r="B308" s="1"/>
      <c r="C308" s="7"/>
      <c r="D308" s="114"/>
      <c r="E308" s="58"/>
      <c r="F308" s="58"/>
      <c r="G308" s="58"/>
      <c r="H308" s="58"/>
      <c r="I308" s="58"/>
      <c r="J308" s="58"/>
      <c r="K308" s="58"/>
      <c r="L308" s="58"/>
      <c r="M308" s="3"/>
      <c r="N308" s="3"/>
    </row>
    <row r="309" spans="2:14" x14ac:dyDescent="0.25">
      <c r="B309" s="1"/>
      <c r="C309" s="7"/>
      <c r="D309" s="114"/>
      <c r="E309" s="58"/>
      <c r="F309" s="58"/>
      <c r="G309" s="58"/>
      <c r="H309" s="58"/>
      <c r="I309" s="58"/>
      <c r="J309" s="58"/>
      <c r="K309" s="58"/>
      <c r="L309" s="58"/>
      <c r="M309" s="3"/>
      <c r="N309" s="3"/>
    </row>
    <row r="310" spans="2:14" x14ac:dyDescent="0.25">
      <c r="B310" s="1"/>
      <c r="C310" s="7"/>
      <c r="D310" s="114"/>
      <c r="E310" s="58"/>
      <c r="F310" s="58"/>
      <c r="G310" s="58"/>
      <c r="H310" s="58"/>
      <c r="I310" s="58"/>
      <c r="J310" s="58"/>
      <c r="K310" s="58"/>
      <c r="L310" s="58"/>
      <c r="M310" s="3"/>
      <c r="N310" s="3"/>
    </row>
    <row r="311" spans="2:14" x14ac:dyDescent="0.25">
      <c r="B311" s="1"/>
      <c r="C311" s="7"/>
      <c r="D311" s="114"/>
      <c r="E311" s="58"/>
      <c r="F311" s="58"/>
      <c r="G311" s="58"/>
      <c r="H311" s="58"/>
      <c r="I311" s="58"/>
      <c r="J311" s="58"/>
      <c r="K311" s="58"/>
      <c r="L311" s="58"/>
      <c r="M311" s="3"/>
      <c r="N311" s="3"/>
    </row>
    <row r="312" spans="2:14" x14ac:dyDescent="0.25">
      <c r="B312" s="1"/>
      <c r="C312" s="7"/>
      <c r="D312" s="114"/>
      <c r="E312" s="58"/>
      <c r="F312" s="58"/>
      <c r="G312" s="58"/>
      <c r="H312" s="58"/>
      <c r="I312" s="58"/>
      <c r="J312" s="58"/>
      <c r="K312" s="58"/>
      <c r="L312" s="58"/>
      <c r="M312" s="3"/>
      <c r="N312" s="3"/>
    </row>
    <row r="313" spans="2:14" x14ac:dyDescent="0.25">
      <c r="B313" s="1"/>
      <c r="C313" s="7"/>
      <c r="D313" s="114"/>
      <c r="E313" s="58"/>
      <c r="F313" s="58"/>
      <c r="G313" s="58"/>
      <c r="H313" s="58"/>
      <c r="I313" s="58"/>
      <c r="J313" s="58"/>
      <c r="K313" s="58"/>
      <c r="L313" s="58"/>
      <c r="M313" s="3"/>
      <c r="N313" s="3"/>
    </row>
    <row r="314" spans="2:14" x14ac:dyDescent="0.25">
      <c r="B314" s="1"/>
      <c r="C314" s="7"/>
      <c r="D314" s="114"/>
      <c r="E314" s="58"/>
      <c r="F314" s="58"/>
      <c r="G314" s="58"/>
      <c r="H314" s="58"/>
      <c r="I314" s="58"/>
      <c r="J314" s="58"/>
      <c r="K314" s="58"/>
      <c r="L314" s="58"/>
      <c r="M314" s="3"/>
      <c r="N314" s="3"/>
    </row>
    <row r="315" spans="2:14" x14ac:dyDescent="0.25">
      <c r="B315" s="1"/>
      <c r="C315" s="7"/>
      <c r="D315" s="114"/>
      <c r="E315" s="58"/>
      <c r="F315" s="58"/>
      <c r="G315" s="58"/>
      <c r="H315" s="58"/>
      <c r="I315" s="58"/>
      <c r="J315" s="58"/>
      <c r="K315" s="58"/>
      <c r="L315" s="58"/>
      <c r="M315" s="3"/>
      <c r="N315" s="3"/>
    </row>
    <row r="316" spans="2:14" x14ac:dyDescent="0.25">
      <c r="B316" s="1"/>
      <c r="C316" s="7"/>
      <c r="D316" s="114"/>
      <c r="E316" s="58"/>
      <c r="F316" s="58"/>
      <c r="G316" s="58"/>
      <c r="H316" s="58"/>
      <c r="I316" s="58"/>
      <c r="J316" s="58"/>
      <c r="K316" s="58"/>
      <c r="L316" s="58"/>
      <c r="M316" s="3"/>
      <c r="N316" s="3"/>
    </row>
    <row r="317" spans="2:14" x14ac:dyDescent="0.25">
      <c r="B317" s="1"/>
      <c r="C317" s="7"/>
      <c r="D317" s="114"/>
      <c r="E317" s="58"/>
      <c r="F317" s="58"/>
      <c r="G317" s="58"/>
      <c r="H317" s="58"/>
      <c r="I317" s="58"/>
      <c r="J317" s="58"/>
      <c r="K317" s="58"/>
      <c r="L317" s="58"/>
      <c r="M317" s="3"/>
      <c r="N317" s="3"/>
    </row>
    <row r="318" spans="2:14" x14ac:dyDescent="0.25">
      <c r="B318" s="1"/>
      <c r="C318" s="7"/>
      <c r="D318" s="114"/>
      <c r="E318" s="58"/>
      <c r="F318" s="58"/>
      <c r="G318" s="58"/>
      <c r="H318" s="58"/>
      <c r="I318" s="58"/>
      <c r="J318" s="58"/>
      <c r="K318" s="58"/>
      <c r="L318" s="58"/>
      <c r="M318" s="3"/>
      <c r="N318" s="3"/>
    </row>
    <row r="319" spans="2:14" x14ac:dyDescent="0.25">
      <c r="B319" s="1"/>
      <c r="C319" s="7"/>
      <c r="D319" s="114"/>
      <c r="E319" s="58"/>
      <c r="F319" s="58"/>
      <c r="G319" s="58"/>
      <c r="H319" s="58"/>
      <c r="I319" s="58"/>
      <c r="J319" s="58"/>
      <c r="K319" s="58"/>
      <c r="L319" s="58"/>
      <c r="M319" s="3"/>
      <c r="N319" s="3"/>
    </row>
    <row r="320" spans="2:14" x14ac:dyDescent="0.25">
      <c r="B320" s="1"/>
      <c r="C320" s="7"/>
      <c r="D320" s="114"/>
      <c r="E320" s="58"/>
      <c r="F320" s="58"/>
      <c r="G320" s="58"/>
      <c r="H320" s="58"/>
      <c r="I320" s="58"/>
      <c r="J320" s="58"/>
      <c r="K320" s="58"/>
      <c r="L320" s="58"/>
      <c r="M320" s="3"/>
      <c r="N320" s="3"/>
    </row>
    <row r="321" spans="2:14" x14ac:dyDescent="0.25">
      <c r="B321" s="1"/>
      <c r="C321" s="7"/>
      <c r="D321" s="114"/>
      <c r="E321" s="58"/>
      <c r="F321" s="58"/>
      <c r="G321" s="58"/>
      <c r="H321" s="58"/>
      <c r="I321" s="58"/>
      <c r="J321" s="58"/>
      <c r="K321" s="58"/>
      <c r="L321" s="58"/>
      <c r="M321" s="3"/>
      <c r="N321" s="3"/>
    </row>
    <row r="322" spans="2:14" x14ac:dyDescent="0.25">
      <c r="B322" s="1"/>
      <c r="C322" s="7"/>
      <c r="D322" s="114"/>
      <c r="E322" s="58"/>
      <c r="F322" s="58"/>
      <c r="G322" s="58"/>
      <c r="H322" s="58"/>
      <c r="I322" s="58"/>
      <c r="J322" s="58"/>
      <c r="K322" s="58"/>
      <c r="L322" s="58"/>
      <c r="M322" s="3"/>
      <c r="N322" s="3"/>
    </row>
    <row r="323" spans="2:14" x14ac:dyDescent="0.25">
      <c r="B323" s="1"/>
      <c r="C323" s="7"/>
      <c r="D323" s="114"/>
      <c r="E323" s="58"/>
      <c r="F323" s="58"/>
      <c r="G323" s="58"/>
      <c r="H323" s="58"/>
      <c r="I323" s="58"/>
      <c r="J323" s="58"/>
      <c r="K323" s="58"/>
      <c r="L323" s="58"/>
      <c r="M323" s="3"/>
      <c r="N323" s="3"/>
    </row>
    <row r="324" spans="2:14" x14ac:dyDescent="0.25">
      <c r="B324" s="1"/>
      <c r="C324" s="7"/>
      <c r="D324" s="114"/>
      <c r="E324" s="58"/>
      <c r="F324" s="58"/>
      <c r="G324" s="58"/>
      <c r="H324" s="58"/>
      <c r="I324" s="58"/>
      <c r="J324" s="58"/>
      <c r="K324" s="58"/>
      <c r="L324" s="58"/>
      <c r="M324" s="3"/>
      <c r="N324" s="3"/>
    </row>
    <row r="325" spans="2:14" x14ac:dyDescent="0.25">
      <c r="B325" s="1"/>
      <c r="C325" s="7"/>
      <c r="D325" s="114"/>
      <c r="E325" s="58"/>
      <c r="F325" s="58"/>
      <c r="G325" s="58"/>
      <c r="H325" s="58"/>
      <c r="I325" s="58"/>
      <c r="J325" s="58"/>
      <c r="K325" s="58"/>
      <c r="L325" s="58"/>
      <c r="M325" s="3"/>
      <c r="N325" s="3"/>
    </row>
    <row r="326" spans="2:14" x14ac:dyDescent="0.25">
      <c r="B326" s="1"/>
      <c r="C326" s="7"/>
      <c r="D326" s="114"/>
      <c r="E326" s="58"/>
      <c r="F326" s="58"/>
      <c r="G326" s="58"/>
      <c r="H326" s="58"/>
      <c r="I326" s="58"/>
      <c r="J326" s="58"/>
      <c r="K326" s="58"/>
      <c r="L326" s="58"/>
      <c r="M326" s="3"/>
      <c r="N326" s="3"/>
    </row>
    <row r="327" spans="2:14" x14ac:dyDescent="0.25">
      <c r="B327" s="1"/>
      <c r="C327" s="7"/>
      <c r="D327" s="114"/>
      <c r="E327" s="58"/>
      <c r="F327" s="58"/>
      <c r="G327" s="58"/>
      <c r="H327" s="58"/>
      <c r="I327" s="58"/>
      <c r="J327" s="58"/>
      <c r="K327" s="58"/>
      <c r="L327" s="58"/>
      <c r="M327" s="3"/>
      <c r="N327" s="3"/>
    </row>
    <row r="328" spans="2:14" x14ac:dyDescent="0.25">
      <c r="B328" s="1"/>
      <c r="C328" s="7"/>
      <c r="D328" s="114"/>
      <c r="E328" s="58"/>
      <c r="F328" s="58"/>
      <c r="G328" s="58"/>
      <c r="H328" s="58"/>
      <c r="I328" s="58"/>
      <c r="J328" s="58"/>
      <c r="K328" s="58"/>
      <c r="L328" s="58"/>
      <c r="M328" s="3"/>
      <c r="N328" s="3"/>
    </row>
    <row r="329" spans="2:14" x14ac:dyDescent="0.25">
      <c r="B329" s="1"/>
      <c r="C329" s="7"/>
      <c r="D329" s="114"/>
      <c r="E329" s="58"/>
      <c r="F329" s="58"/>
      <c r="G329" s="58"/>
      <c r="H329" s="58"/>
      <c r="I329" s="58"/>
      <c r="J329" s="58"/>
      <c r="K329" s="58"/>
      <c r="L329" s="58"/>
      <c r="M329" s="3"/>
      <c r="N329" s="3"/>
    </row>
    <row r="330" spans="2:14" x14ac:dyDescent="0.25">
      <c r="B330" s="1"/>
      <c r="C330" s="7"/>
      <c r="D330" s="114"/>
      <c r="E330" s="58"/>
      <c r="F330" s="58"/>
      <c r="G330" s="58"/>
      <c r="H330" s="58"/>
      <c r="I330" s="58"/>
      <c r="J330" s="58"/>
      <c r="K330" s="58"/>
      <c r="L330" s="58"/>
      <c r="M330" s="3"/>
      <c r="N330" s="3"/>
    </row>
    <row r="331" spans="2:14" x14ac:dyDescent="0.25">
      <c r="B331" s="1"/>
      <c r="C331" s="7"/>
      <c r="D331" s="114"/>
      <c r="E331" s="58"/>
      <c r="F331" s="58"/>
      <c r="G331" s="58"/>
      <c r="H331" s="58"/>
      <c r="I331" s="58"/>
      <c r="J331" s="58"/>
      <c r="K331" s="58"/>
      <c r="L331" s="58"/>
      <c r="M331" s="3"/>
      <c r="N331" s="3"/>
    </row>
    <row r="332" spans="2:14" x14ac:dyDescent="0.25">
      <c r="B332" s="1"/>
      <c r="C332" s="7"/>
      <c r="D332" s="114"/>
      <c r="E332" s="58"/>
      <c r="F332" s="58"/>
      <c r="G332" s="58"/>
      <c r="H332" s="58"/>
      <c r="I332" s="58"/>
      <c r="J332" s="58"/>
      <c r="K332" s="58"/>
      <c r="L332" s="58"/>
      <c r="M332" s="3"/>
      <c r="N332" s="3"/>
    </row>
    <row r="333" spans="2:14" x14ac:dyDescent="0.25">
      <c r="B333" s="1"/>
      <c r="C333" s="7"/>
      <c r="D333" s="114"/>
      <c r="E333" s="58"/>
      <c r="F333" s="58"/>
      <c r="G333" s="58"/>
      <c r="H333" s="58"/>
      <c r="I333" s="58"/>
      <c r="J333" s="58"/>
      <c r="K333" s="58"/>
      <c r="L333" s="58"/>
      <c r="M333" s="3"/>
      <c r="N333" s="3"/>
    </row>
    <row r="334" spans="2:14" x14ac:dyDescent="0.25">
      <c r="B334" s="1"/>
      <c r="C334" s="7"/>
      <c r="D334" s="114"/>
      <c r="E334" s="58"/>
      <c r="F334" s="58"/>
      <c r="G334" s="58"/>
      <c r="H334" s="58"/>
      <c r="I334" s="58"/>
      <c r="J334" s="58"/>
      <c r="K334" s="58"/>
      <c r="L334" s="58"/>
      <c r="M334" s="3"/>
      <c r="N334" s="3"/>
    </row>
    <row r="335" spans="2:14" x14ac:dyDescent="0.25">
      <c r="B335" s="1"/>
      <c r="C335" s="7"/>
      <c r="D335" s="114"/>
      <c r="E335" s="58"/>
      <c r="F335" s="58"/>
      <c r="G335" s="58"/>
      <c r="H335" s="58"/>
      <c r="I335" s="58"/>
      <c r="J335" s="58"/>
      <c r="K335" s="58"/>
      <c r="L335" s="58"/>
      <c r="M335" s="3"/>
      <c r="N335" s="3"/>
    </row>
    <row r="336" spans="2:14" x14ac:dyDescent="0.25">
      <c r="B336" s="1"/>
      <c r="C336" s="7"/>
      <c r="D336" s="114"/>
      <c r="E336" s="58"/>
      <c r="F336" s="58"/>
      <c r="G336" s="58"/>
      <c r="H336" s="58"/>
      <c r="I336" s="58"/>
      <c r="J336" s="58"/>
      <c r="K336" s="58"/>
      <c r="L336" s="58"/>
      <c r="M336" s="3"/>
      <c r="N336" s="3"/>
    </row>
    <row r="337" spans="2:14" x14ac:dyDescent="0.25">
      <c r="B337" s="1"/>
      <c r="C337" s="7"/>
      <c r="D337" s="114"/>
      <c r="E337" s="58"/>
      <c r="F337" s="58"/>
      <c r="G337" s="58"/>
      <c r="H337" s="58"/>
      <c r="I337" s="58"/>
      <c r="J337" s="58"/>
      <c r="K337" s="58"/>
      <c r="L337" s="58"/>
      <c r="M337" s="3"/>
      <c r="N337" s="3"/>
    </row>
    <row r="338" spans="2:14" x14ac:dyDescent="0.25">
      <c r="B338" s="1"/>
      <c r="C338" s="7"/>
      <c r="D338" s="114"/>
      <c r="E338" s="58"/>
      <c r="F338" s="58"/>
      <c r="G338" s="58"/>
      <c r="H338" s="58"/>
      <c r="I338" s="58"/>
      <c r="J338" s="58"/>
      <c r="K338" s="58"/>
      <c r="L338" s="58"/>
      <c r="M338" s="3"/>
      <c r="N338" s="3"/>
    </row>
    <row r="339" spans="2:14" x14ac:dyDescent="0.25">
      <c r="B339" s="1"/>
      <c r="C339" s="7"/>
      <c r="D339" s="114"/>
      <c r="E339" s="58"/>
      <c r="F339" s="58"/>
      <c r="G339" s="58"/>
      <c r="H339" s="58"/>
      <c r="I339" s="58"/>
      <c r="J339" s="58"/>
      <c r="K339" s="58"/>
      <c r="L339" s="58"/>
      <c r="M339" s="3"/>
      <c r="N339" s="3"/>
    </row>
    <row r="340" spans="2:14" x14ac:dyDescent="0.25">
      <c r="B340" s="1"/>
      <c r="C340" s="7"/>
      <c r="D340" s="114"/>
      <c r="E340" s="58"/>
      <c r="F340" s="58"/>
      <c r="G340" s="58"/>
      <c r="H340" s="58"/>
      <c r="I340" s="58"/>
      <c r="J340" s="58"/>
      <c r="K340" s="58"/>
      <c r="L340" s="58"/>
      <c r="M340" s="3"/>
      <c r="N340" s="3"/>
    </row>
    <row r="341" spans="2:14" x14ac:dyDescent="0.25">
      <c r="B341" s="1"/>
      <c r="C341" s="7"/>
      <c r="D341" s="114"/>
      <c r="E341" s="58"/>
      <c r="F341" s="58"/>
      <c r="G341" s="58"/>
      <c r="H341" s="58"/>
      <c r="I341" s="58"/>
      <c r="J341" s="58"/>
      <c r="K341" s="58"/>
      <c r="L341" s="58"/>
      <c r="M341" s="3"/>
      <c r="N341" s="3"/>
    </row>
    <row r="342" spans="2:14" x14ac:dyDescent="0.25">
      <c r="B342" s="1"/>
      <c r="C342" s="7"/>
      <c r="D342" s="114"/>
      <c r="E342" s="58"/>
      <c r="F342" s="58"/>
      <c r="G342" s="58"/>
      <c r="H342" s="58"/>
      <c r="I342" s="58"/>
      <c r="J342" s="58"/>
      <c r="K342" s="58"/>
      <c r="L342" s="58"/>
      <c r="M342" s="3"/>
      <c r="N342" s="3"/>
    </row>
    <row r="343" spans="2:14" x14ac:dyDescent="0.25">
      <c r="B343" s="1"/>
      <c r="C343" s="7"/>
      <c r="D343" s="114"/>
      <c r="E343" s="58"/>
      <c r="F343" s="58"/>
      <c r="G343" s="58"/>
      <c r="H343" s="58"/>
      <c r="I343" s="58"/>
      <c r="J343" s="58"/>
      <c r="K343" s="58"/>
      <c r="L343" s="58"/>
      <c r="M343" s="3"/>
      <c r="N343" s="3"/>
    </row>
    <row r="344" spans="2:14" x14ac:dyDescent="0.25">
      <c r="B344" s="1"/>
      <c r="C344" s="7"/>
      <c r="D344" s="114"/>
      <c r="E344" s="58"/>
      <c r="F344" s="58"/>
      <c r="G344" s="58"/>
      <c r="H344" s="58"/>
      <c r="I344" s="58"/>
      <c r="J344" s="58"/>
      <c r="K344" s="58"/>
      <c r="L344" s="58"/>
      <c r="M344" s="3"/>
      <c r="N344" s="3"/>
    </row>
    <row r="345" spans="2:14" x14ac:dyDescent="0.25">
      <c r="B345" s="1"/>
      <c r="C345" s="7"/>
      <c r="D345" s="114"/>
      <c r="E345" s="58"/>
      <c r="F345" s="58"/>
      <c r="G345" s="58"/>
      <c r="H345" s="58"/>
      <c r="I345" s="58"/>
      <c r="J345" s="58"/>
      <c r="K345" s="58"/>
      <c r="L345" s="58"/>
      <c r="M345" s="3"/>
      <c r="N345" s="3"/>
    </row>
    <row r="346" spans="2:14" x14ac:dyDescent="0.25">
      <c r="B346" s="1"/>
      <c r="C346" s="7"/>
      <c r="D346" s="114"/>
      <c r="E346" s="58"/>
      <c r="F346" s="58"/>
      <c r="G346" s="58"/>
      <c r="H346" s="58"/>
      <c r="I346" s="58"/>
      <c r="J346" s="58"/>
      <c r="K346" s="58"/>
      <c r="L346" s="58"/>
      <c r="M346" s="3"/>
      <c r="N346" s="3"/>
    </row>
    <row r="347" spans="2:14" x14ac:dyDescent="0.25">
      <c r="B347" s="1"/>
      <c r="C347" s="7"/>
      <c r="D347" s="114"/>
      <c r="E347" s="58"/>
      <c r="F347" s="58"/>
      <c r="G347" s="58"/>
      <c r="H347" s="58"/>
      <c r="I347" s="58"/>
      <c r="J347" s="58"/>
      <c r="K347" s="58"/>
      <c r="L347" s="58"/>
      <c r="M347" s="3"/>
      <c r="N347" s="3"/>
    </row>
    <row r="348" spans="2:14" x14ac:dyDescent="0.25">
      <c r="B348" s="1"/>
      <c r="C348" s="7"/>
      <c r="D348" s="114"/>
      <c r="E348" s="58"/>
      <c r="F348" s="58"/>
      <c r="G348" s="58"/>
      <c r="H348" s="58"/>
      <c r="I348" s="58"/>
      <c r="J348" s="58"/>
      <c r="K348" s="58"/>
      <c r="L348" s="58"/>
      <c r="M348" s="3"/>
      <c r="N348" s="3"/>
    </row>
    <row r="349" spans="2:14" x14ac:dyDescent="0.25">
      <c r="B349" s="1"/>
      <c r="C349" s="7"/>
      <c r="D349" s="114"/>
      <c r="E349" s="58"/>
      <c r="F349" s="58"/>
      <c r="G349" s="58"/>
      <c r="H349" s="58"/>
      <c r="I349" s="58"/>
      <c r="J349" s="58"/>
      <c r="K349" s="58"/>
      <c r="L349" s="58"/>
      <c r="M349" s="3"/>
      <c r="N349" s="3"/>
    </row>
    <row r="350" spans="2:14" x14ac:dyDescent="0.25">
      <c r="B350" s="1"/>
      <c r="C350" s="7"/>
      <c r="D350" s="114"/>
      <c r="E350" s="58"/>
      <c r="F350" s="58"/>
      <c r="G350" s="58"/>
      <c r="H350" s="58"/>
      <c r="I350" s="58"/>
      <c r="J350" s="58"/>
      <c r="K350" s="58"/>
      <c r="L350" s="58"/>
      <c r="M350" s="3"/>
      <c r="N350" s="3"/>
    </row>
    <row r="351" spans="2:14" x14ac:dyDescent="0.25">
      <c r="B351" s="1"/>
      <c r="C351" s="7"/>
      <c r="D351" s="114"/>
      <c r="E351" s="58"/>
      <c r="F351" s="58"/>
      <c r="G351" s="58"/>
      <c r="H351" s="58"/>
      <c r="I351" s="58"/>
      <c r="J351" s="58"/>
      <c r="K351" s="58"/>
      <c r="L351" s="58"/>
      <c r="M351" s="3"/>
      <c r="N351" s="3"/>
    </row>
    <row r="352" spans="2:14" x14ac:dyDescent="0.25">
      <c r="B352" s="1"/>
      <c r="C352" s="7"/>
      <c r="D352" s="114"/>
      <c r="E352" s="58"/>
      <c r="F352" s="58"/>
      <c r="G352" s="58"/>
      <c r="H352" s="58"/>
      <c r="I352" s="58"/>
      <c r="J352" s="58"/>
      <c r="K352" s="58"/>
      <c r="L352" s="58"/>
      <c r="M352" s="3"/>
      <c r="N352" s="3"/>
    </row>
    <row r="353" spans="2:14" x14ac:dyDescent="0.25">
      <c r="B353" s="1"/>
      <c r="C353" s="7"/>
      <c r="D353" s="114"/>
      <c r="E353" s="58"/>
      <c r="F353" s="58"/>
      <c r="G353" s="58"/>
      <c r="H353" s="58"/>
      <c r="I353" s="58"/>
      <c r="J353" s="58"/>
      <c r="K353" s="58"/>
      <c r="L353" s="58"/>
      <c r="M353" s="3"/>
      <c r="N353" s="3"/>
    </row>
    <row r="354" spans="2:14" x14ac:dyDescent="0.25">
      <c r="B354" s="1"/>
      <c r="C354" s="7"/>
      <c r="D354" s="114"/>
      <c r="E354" s="58"/>
      <c r="F354" s="58"/>
      <c r="G354" s="58"/>
      <c r="H354" s="58"/>
      <c r="I354" s="58"/>
      <c r="J354" s="58"/>
      <c r="K354" s="58"/>
      <c r="L354" s="58"/>
      <c r="M354" s="3"/>
      <c r="N354" s="3"/>
    </row>
    <row r="355" spans="2:14" x14ac:dyDescent="0.25">
      <c r="B355" s="1"/>
      <c r="C355" s="7"/>
      <c r="D355" s="114"/>
      <c r="E355" s="58"/>
      <c r="F355" s="58"/>
      <c r="G355" s="58"/>
      <c r="H355" s="58"/>
      <c r="I355" s="58"/>
      <c r="J355" s="58"/>
      <c r="K355" s="58"/>
      <c r="L355" s="58"/>
      <c r="M355" s="3"/>
      <c r="N355" s="3"/>
    </row>
    <row r="356" spans="2:14" x14ac:dyDescent="0.25">
      <c r="B356" s="1"/>
      <c r="C356" s="7"/>
      <c r="D356" s="114"/>
      <c r="E356" s="58"/>
      <c r="F356" s="58"/>
      <c r="G356" s="58"/>
      <c r="H356" s="58"/>
      <c r="I356" s="58"/>
      <c r="J356" s="58"/>
      <c r="K356" s="58"/>
      <c r="L356" s="58"/>
      <c r="M356" s="3"/>
      <c r="N356" s="3"/>
    </row>
    <row r="357" spans="2:14" x14ac:dyDescent="0.25">
      <c r="B357" s="1"/>
      <c r="C357" s="7"/>
      <c r="D357" s="114"/>
      <c r="E357" s="58"/>
      <c r="F357" s="58"/>
      <c r="G357" s="58"/>
      <c r="H357" s="58"/>
      <c r="I357" s="58"/>
      <c r="J357" s="58"/>
      <c r="K357" s="58"/>
      <c r="L357" s="58"/>
      <c r="M357" s="3"/>
      <c r="N357" s="3"/>
    </row>
    <row r="358" spans="2:14" x14ac:dyDescent="0.25">
      <c r="B358" s="1"/>
      <c r="C358" s="7"/>
      <c r="D358" s="114"/>
      <c r="E358" s="58"/>
      <c r="F358" s="58"/>
      <c r="G358" s="58"/>
      <c r="H358" s="58"/>
      <c r="I358" s="58"/>
      <c r="J358" s="58"/>
      <c r="K358" s="58"/>
      <c r="L358" s="58"/>
      <c r="M358" s="3"/>
      <c r="N358" s="3"/>
    </row>
    <row r="359" spans="2:14" x14ac:dyDescent="0.25">
      <c r="B359" s="1"/>
      <c r="C359" s="7"/>
      <c r="D359" s="114"/>
      <c r="E359" s="58"/>
      <c r="F359" s="58"/>
      <c r="G359" s="58"/>
      <c r="H359" s="58"/>
      <c r="I359" s="58"/>
      <c r="J359" s="58"/>
      <c r="K359" s="58"/>
      <c r="L359" s="58"/>
      <c r="M359" s="3"/>
      <c r="N359" s="3"/>
    </row>
    <row r="360" spans="2:14" x14ac:dyDescent="0.25">
      <c r="B360" s="1"/>
      <c r="C360" s="7"/>
      <c r="D360" s="114"/>
      <c r="E360" s="58"/>
      <c r="F360" s="58"/>
      <c r="G360" s="58"/>
      <c r="H360" s="58"/>
      <c r="I360" s="58"/>
      <c r="J360" s="58"/>
      <c r="K360" s="58"/>
      <c r="L360" s="58"/>
      <c r="M360" s="3"/>
      <c r="N360" s="3"/>
    </row>
    <row r="361" spans="2:14" x14ac:dyDescent="0.25">
      <c r="B361" s="1"/>
      <c r="C361" s="7"/>
      <c r="D361" s="114"/>
      <c r="E361" s="58"/>
      <c r="F361" s="58"/>
      <c r="G361" s="58"/>
      <c r="H361" s="58"/>
      <c r="I361" s="58"/>
      <c r="J361" s="58"/>
      <c r="K361" s="58"/>
      <c r="L361" s="58"/>
      <c r="M361" s="3"/>
      <c r="N361" s="3"/>
    </row>
    <row r="362" spans="2:14" x14ac:dyDescent="0.25">
      <c r="B362" s="1"/>
      <c r="C362" s="7"/>
      <c r="D362" s="114"/>
      <c r="E362" s="58"/>
      <c r="F362" s="58"/>
      <c r="G362" s="58"/>
      <c r="H362" s="58"/>
      <c r="I362" s="58"/>
      <c r="J362" s="58"/>
      <c r="K362" s="58"/>
      <c r="L362" s="58"/>
      <c r="M362" s="3"/>
      <c r="N362" s="3"/>
    </row>
    <row r="363" spans="2:14" x14ac:dyDescent="0.25">
      <c r="B363" s="1"/>
      <c r="C363" s="7"/>
      <c r="D363" s="114"/>
      <c r="E363" s="58"/>
      <c r="F363" s="58"/>
      <c r="G363" s="58"/>
      <c r="H363" s="58"/>
      <c r="I363" s="58"/>
      <c r="J363" s="58"/>
      <c r="K363" s="58"/>
      <c r="L363" s="58"/>
      <c r="M363" s="3"/>
      <c r="N363" s="3"/>
    </row>
    <row r="364" spans="2:14" x14ac:dyDescent="0.25">
      <c r="B364" s="1"/>
      <c r="C364" s="7"/>
      <c r="D364" s="114"/>
      <c r="E364" s="58"/>
      <c r="F364" s="58"/>
      <c r="G364" s="58"/>
      <c r="H364" s="58"/>
      <c r="I364" s="58"/>
      <c r="J364" s="58"/>
      <c r="K364" s="58"/>
      <c r="L364" s="58"/>
      <c r="M364" s="3"/>
      <c r="N364" s="3"/>
    </row>
    <row r="365" spans="2:14" x14ac:dyDescent="0.25">
      <c r="B365" s="1"/>
      <c r="C365" s="7"/>
      <c r="D365" s="114"/>
      <c r="E365" s="58"/>
      <c r="F365" s="58"/>
      <c r="G365" s="58"/>
      <c r="H365" s="58"/>
      <c r="I365" s="58"/>
      <c r="J365" s="58"/>
      <c r="K365" s="58"/>
      <c r="L365" s="58"/>
      <c r="M365" s="3"/>
      <c r="N365" s="3"/>
    </row>
    <row r="366" spans="2:14" x14ac:dyDescent="0.25">
      <c r="B366" s="1"/>
      <c r="C366" s="7"/>
      <c r="D366" s="114"/>
      <c r="E366" s="58"/>
      <c r="F366" s="58"/>
      <c r="G366" s="58"/>
      <c r="H366" s="58"/>
      <c r="I366" s="58"/>
      <c r="J366" s="58"/>
      <c r="K366" s="58"/>
      <c r="L366" s="58"/>
      <c r="M366" s="3"/>
      <c r="N366" s="3"/>
    </row>
    <row r="367" spans="2:14" x14ac:dyDescent="0.25">
      <c r="B367" s="1"/>
      <c r="C367" s="7"/>
      <c r="D367" s="114"/>
      <c r="E367" s="58"/>
      <c r="F367" s="58"/>
      <c r="G367" s="58"/>
      <c r="H367" s="58"/>
      <c r="I367" s="58"/>
      <c r="J367" s="58"/>
      <c r="K367" s="58"/>
      <c r="L367" s="58"/>
      <c r="M367" s="3"/>
      <c r="N367" s="3"/>
    </row>
    <row r="368" spans="2:14" x14ac:dyDescent="0.25">
      <c r="B368" s="1"/>
      <c r="C368" s="7"/>
      <c r="D368" s="114"/>
      <c r="E368" s="58"/>
      <c r="F368" s="58"/>
      <c r="G368" s="58"/>
      <c r="H368" s="58"/>
      <c r="I368" s="58"/>
      <c r="J368" s="58"/>
      <c r="K368" s="58"/>
      <c r="L368" s="58"/>
      <c r="M368" s="3"/>
      <c r="N368" s="3"/>
    </row>
    <row r="369" spans="2:14" x14ac:dyDescent="0.25">
      <c r="B369" s="1"/>
      <c r="C369" s="7"/>
      <c r="D369" s="114"/>
      <c r="E369" s="58"/>
      <c r="F369" s="58"/>
      <c r="G369" s="58"/>
      <c r="H369" s="58"/>
      <c r="I369" s="58"/>
      <c r="J369" s="58"/>
      <c r="K369" s="58"/>
      <c r="L369" s="58"/>
      <c r="M369" s="3"/>
      <c r="N369" s="3"/>
    </row>
    <row r="370" spans="2:14" x14ac:dyDescent="0.25">
      <c r="B370" s="1"/>
      <c r="C370" s="7"/>
      <c r="D370" s="114"/>
      <c r="E370" s="58"/>
      <c r="F370" s="58"/>
      <c r="G370" s="58"/>
      <c r="H370" s="58"/>
      <c r="I370" s="58"/>
      <c r="J370" s="58"/>
      <c r="K370" s="58"/>
      <c r="L370" s="58"/>
      <c r="M370" s="3"/>
      <c r="N370" s="3"/>
    </row>
    <row r="371" spans="2:14" x14ac:dyDescent="0.25">
      <c r="B371" s="1"/>
      <c r="C371" s="7"/>
      <c r="D371" s="114"/>
      <c r="E371" s="58"/>
      <c r="F371" s="58"/>
      <c r="G371" s="58"/>
      <c r="H371" s="58"/>
      <c r="I371" s="58"/>
      <c r="J371" s="58"/>
      <c r="K371" s="58"/>
      <c r="L371" s="58"/>
      <c r="M371" s="3"/>
      <c r="N371" s="3"/>
    </row>
    <row r="372" spans="2:14" x14ac:dyDescent="0.25">
      <c r="B372" s="1"/>
      <c r="C372" s="7"/>
      <c r="D372" s="114"/>
      <c r="E372" s="58"/>
      <c r="F372" s="58"/>
      <c r="G372" s="58"/>
      <c r="H372" s="58"/>
      <c r="I372" s="58"/>
      <c r="J372" s="58"/>
      <c r="K372" s="58"/>
      <c r="L372" s="58"/>
      <c r="M372" s="3"/>
      <c r="N372" s="3"/>
    </row>
    <row r="373" spans="2:14" x14ac:dyDescent="0.25">
      <c r="B373" s="1"/>
      <c r="C373" s="7"/>
      <c r="D373" s="114"/>
      <c r="E373" s="58"/>
      <c r="F373" s="58"/>
      <c r="G373" s="58"/>
      <c r="H373" s="58"/>
      <c r="I373" s="58"/>
      <c r="J373" s="58"/>
      <c r="K373" s="58"/>
      <c r="L373" s="58"/>
      <c r="M373" s="3"/>
      <c r="N373" s="3"/>
    </row>
    <row r="374" spans="2:14" x14ac:dyDescent="0.25">
      <c r="B374" s="1"/>
      <c r="C374" s="7"/>
      <c r="D374" s="114"/>
      <c r="E374" s="58"/>
      <c r="F374" s="58"/>
      <c r="G374" s="58"/>
      <c r="H374" s="58"/>
      <c r="I374" s="58"/>
      <c r="J374" s="58"/>
      <c r="K374" s="58"/>
      <c r="L374" s="58"/>
      <c r="M374" s="3"/>
      <c r="N374" s="3"/>
    </row>
    <row r="375" spans="2:14" x14ac:dyDescent="0.25">
      <c r="B375" s="1"/>
      <c r="C375" s="7"/>
      <c r="D375" s="114"/>
      <c r="E375" s="58"/>
      <c r="F375" s="58"/>
      <c r="G375" s="58"/>
      <c r="H375" s="58"/>
      <c r="I375" s="58"/>
      <c r="J375" s="58"/>
      <c r="K375" s="58"/>
      <c r="L375" s="58"/>
      <c r="M375" s="3"/>
      <c r="N375" s="3"/>
    </row>
    <row r="376" spans="2:14" x14ac:dyDescent="0.25">
      <c r="B376" s="1"/>
      <c r="C376" s="7"/>
      <c r="D376" s="114"/>
      <c r="E376" s="58"/>
      <c r="F376" s="58"/>
      <c r="G376" s="58"/>
      <c r="H376" s="58"/>
      <c r="I376" s="58"/>
      <c r="J376" s="58"/>
      <c r="K376" s="58"/>
      <c r="L376" s="58"/>
      <c r="M376" s="3"/>
      <c r="N376" s="3"/>
    </row>
    <row r="377" spans="2:14" x14ac:dyDescent="0.25">
      <c r="B377" s="1"/>
      <c r="C377" s="7"/>
      <c r="D377" s="114"/>
      <c r="E377" s="58"/>
      <c r="F377" s="58"/>
      <c r="G377" s="58"/>
      <c r="H377" s="58"/>
      <c r="I377" s="58"/>
      <c r="J377" s="58"/>
      <c r="K377" s="58"/>
      <c r="L377" s="58"/>
      <c r="M377" s="3"/>
      <c r="N377" s="3"/>
    </row>
    <row r="378" spans="2:14" x14ac:dyDescent="0.25">
      <c r="B378" s="1"/>
      <c r="C378" s="7"/>
      <c r="D378" s="114"/>
      <c r="E378" s="58"/>
      <c r="F378" s="58"/>
      <c r="G378" s="58"/>
      <c r="H378" s="58"/>
      <c r="I378" s="58"/>
      <c r="J378" s="58"/>
      <c r="K378" s="58"/>
      <c r="L378" s="58"/>
      <c r="M378" s="3"/>
      <c r="N378" s="3"/>
    </row>
    <row r="379" spans="2:14" x14ac:dyDescent="0.25">
      <c r="B379" s="1"/>
      <c r="C379" s="7"/>
      <c r="D379" s="114"/>
      <c r="E379" s="58"/>
      <c r="F379" s="58"/>
      <c r="G379" s="58"/>
      <c r="H379" s="58"/>
      <c r="I379" s="58"/>
      <c r="J379" s="58"/>
      <c r="K379" s="58"/>
      <c r="L379" s="58"/>
      <c r="M379" s="3"/>
      <c r="N379" s="3"/>
    </row>
    <row r="380" spans="2:14" x14ac:dyDescent="0.25">
      <c r="B380" s="1"/>
      <c r="C380" s="7"/>
      <c r="D380" s="114"/>
      <c r="E380" s="58"/>
      <c r="F380" s="58"/>
      <c r="G380" s="58"/>
      <c r="H380" s="58"/>
      <c r="I380" s="58"/>
      <c r="J380" s="58"/>
      <c r="K380" s="58"/>
      <c r="L380" s="58"/>
      <c r="M380" s="3"/>
      <c r="N380" s="3"/>
    </row>
    <row r="381" spans="2:14" x14ac:dyDescent="0.25">
      <c r="B381" s="1"/>
      <c r="C381" s="7"/>
      <c r="D381" s="114"/>
      <c r="E381" s="58"/>
      <c r="F381" s="58"/>
      <c r="G381" s="58"/>
      <c r="H381" s="58"/>
      <c r="I381" s="58"/>
      <c r="J381" s="58"/>
      <c r="K381" s="58"/>
      <c r="L381" s="58"/>
      <c r="M381" s="3"/>
      <c r="N381" s="3"/>
    </row>
    <row r="382" spans="2:14" x14ac:dyDescent="0.25">
      <c r="B382" s="1"/>
      <c r="C382" s="7"/>
      <c r="D382" s="114"/>
      <c r="E382" s="58"/>
      <c r="F382" s="58"/>
      <c r="G382" s="58"/>
      <c r="H382" s="58"/>
      <c r="I382" s="58"/>
      <c r="J382" s="58"/>
      <c r="K382" s="58"/>
      <c r="L382" s="58"/>
      <c r="M382" s="3"/>
      <c r="N382" s="3"/>
    </row>
    <row r="383" spans="2:14" x14ac:dyDescent="0.25">
      <c r="B383" s="1"/>
      <c r="C383" s="7"/>
      <c r="D383" s="114"/>
      <c r="E383" s="58"/>
      <c r="F383" s="58"/>
      <c r="G383" s="58"/>
      <c r="H383" s="58"/>
      <c r="I383" s="58"/>
      <c r="J383" s="58"/>
      <c r="K383" s="58"/>
      <c r="L383" s="58"/>
      <c r="M383" s="3"/>
      <c r="N383" s="3"/>
    </row>
    <row r="384" spans="2:14" x14ac:dyDescent="0.25">
      <c r="B384" s="1"/>
      <c r="C384" s="7"/>
      <c r="D384" s="114"/>
      <c r="E384" s="58"/>
      <c r="F384" s="58"/>
      <c r="G384" s="58"/>
      <c r="H384" s="58"/>
      <c r="I384" s="58"/>
      <c r="J384" s="58"/>
      <c r="K384" s="58"/>
      <c r="L384" s="58"/>
      <c r="M384" s="3"/>
      <c r="N384" s="3"/>
    </row>
    <row r="385" spans="2:14" x14ac:dyDescent="0.25">
      <c r="B385" s="1"/>
      <c r="C385" s="7"/>
      <c r="D385" s="114"/>
      <c r="E385" s="58"/>
      <c r="F385" s="58"/>
      <c r="G385" s="58"/>
      <c r="H385" s="58"/>
      <c r="I385" s="58"/>
      <c r="J385" s="58"/>
      <c r="K385" s="58"/>
      <c r="L385" s="58"/>
      <c r="M385" s="3"/>
      <c r="N385" s="3"/>
    </row>
    <row r="386" spans="2:14" x14ac:dyDescent="0.25">
      <c r="B386" s="1"/>
      <c r="C386" s="7"/>
      <c r="D386" s="114"/>
      <c r="E386" s="58"/>
      <c r="F386" s="58"/>
      <c r="G386" s="58"/>
      <c r="H386" s="58"/>
      <c r="I386" s="58"/>
      <c r="J386" s="58"/>
      <c r="K386" s="58"/>
      <c r="L386" s="58"/>
      <c r="M386" s="3"/>
      <c r="N386" s="3"/>
    </row>
    <row r="387" spans="2:14" x14ac:dyDescent="0.25">
      <c r="B387" s="1"/>
      <c r="C387" s="7"/>
      <c r="D387" s="114"/>
      <c r="E387" s="58"/>
      <c r="F387" s="58"/>
      <c r="G387" s="58"/>
      <c r="H387" s="58"/>
      <c r="I387" s="58"/>
      <c r="J387" s="58"/>
      <c r="K387" s="58"/>
      <c r="L387" s="58"/>
      <c r="M387" s="3"/>
      <c r="N387" s="3"/>
    </row>
    <row r="388" spans="2:14" x14ac:dyDescent="0.25">
      <c r="B388" s="1"/>
      <c r="C388" s="7"/>
      <c r="D388" s="114"/>
      <c r="E388" s="58"/>
      <c r="F388" s="58"/>
      <c r="G388" s="58"/>
      <c r="H388" s="58"/>
      <c r="I388" s="58"/>
      <c r="J388" s="58"/>
      <c r="K388" s="58"/>
      <c r="L388" s="58"/>
      <c r="M388" s="3"/>
      <c r="N388" s="3"/>
    </row>
    <row r="389" spans="2:14" x14ac:dyDescent="0.25">
      <c r="B389" s="1"/>
      <c r="C389" s="7"/>
      <c r="D389" s="114"/>
      <c r="E389" s="58"/>
      <c r="F389" s="58"/>
      <c r="G389" s="58"/>
      <c r="H389" s="58"/>
      <c r="I389" s="58"/>
      <c r="J389" s="58"/>
      <c r="K389" s="58"/>
      <c r="L389" s="58"/>
      <c r="M389" s="3"/>
      <c r="N389" s="3"/>
    </row>
    <row r="390" spans="2:14" x14ac:dyDescent="0.25">
      <c r="B390" s="1"/>
      <c r="C390" s="7"/>
      <c r="D390" s="114"/>
      <c r="E390" s="58"/>
      <c r="F390" s="58"/>
      <c r="G390" s="58"/>
      <c r="H390" s="58"/>
      <c r="I390" s="58"/>
      <c r="J390" s="58"/>
      <c r="K390" s="58"/>
      <c r="L390" s="58"/>
      <c r="M390" s="3"/>
      <c r="N390" s="3"/>
    </row>
    <row r="391" spans="2:14" x14ac:dyDescent="0.25">
      <c r="B391" s="1"/>
      <c r="C391" s="7"/>
      <c r="D391" s="114"/>
      <c r="E391" s="58"/>
      <c r="F391" s="58"/>
      <c r="G391" s="58"/>
      <c r="H391" s="58"/>
      <c r="I391" s="58"/>
      <c r="J391" s="58"/>
      <c r="K391" s="58"/>
      <c r="L391" s="58"/>
      <c r="M391" s="3"/>
      <c r="N391" s="3"/>
    </row>
    <row r="392" spans="2:14" x14ac:dyDescent="0.25">
      <c r="B392" s="1"/>
      <c r="C392" s="7"/>
      <c r="D392" s="114"/>
      <c r="E392" s="58"/>
      <c r="F392" s="58"/>
      <c r="G392" s="58"/>
      <c r="H392" s="58"/>
      <c r="I392" s="58"/>
      <c r="J392" s="58"/>
      <c r="K392" s="58"/>
      <c r="L392" s="58"/>
      <c r="M392" s="3"/>
      <c r="N392" s="3"/>
    </row>
    <row r="393" spans="2:14" x14ac:dyDescent="0.25">
      <c r="B393" s="1"/>
      <c r="C393" s="7"/>
      <c r="D393" s="114"/>
      <c r="E393" s="58"/>
      <c r="F393" s="58"/>
      <c r="G393" s="58"/>
      <c r="H393" s="58"/>
      <c r="I393" s="58"/>
      <c r="J393" s="58"/>
      <c r="K393" s="58"/>
      <c r="L393" s="58"/>
      <c r="M393" s="3"/>
      <c r="N393" s="3"/>
    </row>
    <row r="394" spans="2:14" x14ac:dyDescent="0.25">
      <c r="B394" s="1"/>
      <c r="C394" s="7"/>
      <c r="D394" s="114"/>
      <c r="E394" s="58"/>
      <c r="F394" s="58"/>
      <c r="G394" s="58"/>
      <c r="H394" s="58"/>
      <c r="I394" s="58"/>
      <c r="J394" s="58"/>
      <c r="K394" s="58"/>
      <c r="L394" s="58"/>
      <c r="M394" s="3"/>
      <c r="N394" s="3"/>
    </row>
    <row r="395" spans="2:14" x14ac:dyDescent="0.25">
      <c r="B395" s="1"/>
      <c r="C395" s="7"/>
      <c r="D395" s="114"/>
      <c r="E395" s="58"/>
      <c r="F395" s="58"/>
      <c r="G395" s="58"/>
      <c r="H395" s="58"/>
      <c r="I395" s="58"/>
      <c r="J395" s="58"/>
      <c r="K395" s="58"/>
      <c r="L395" s="58"/>
      <c r="M395" s="3"/>
      <c r="N395" s="3"/>
    </row>
    <row r="396" spans="2:14" x14ac:dyDescent="0.25">
      <c r="B396" s="1"/>
      <c r="C396" s="7"/>
      <c r="D396" s="114"/>
      <c r="E396" s="58"/>
      <c r="F396" s="58"/>
      <c r="G396" s="58"/>
      <c r="H396" s="58"/>
      <c r="I396" s="58"/>
      <c r="J396" s="58"/>
      <c r="K396" s="58"/>
      <c r="L396" s="58"/>
      <c r="M396" s="3"/>
      <c r="N396" s="3"/>
    </row>
    <row r="397" spans="2:14" x14ac:dyDescent="0.25">
      <c r="B397" s="1"/>
      <c r="C397" s="7"/>
      <c r="D397" s="114"/>
      <c r="E397" s="58"/>
      <c r="F397" s="58"/>
      <c r="G397" s="58"/>
      <c r="H397" s="58"/>
      <c r="I397" s="58"/>
      <c r="J397" s="58"/>
      <c r="K397" s="58"/>
      <c r="L397" s="58"/>
      <c r="M397" s="3"/>
      <c r="N397" s="3"/>
    </row>
    <row r="398" spans="2:14" x14ac:dyDescent="0.25">
      <c r="B398" s="1"/>
      <c r="C398" s="7"/>
      <c r="D398" s="114"/>
      <c r="E398" s="58"/>
      <c r="F398" s="58"/>
      <c r="G398" s="58"/>
      <c r="H398" s="58"/>
      <c r="I398" s="58"/>
      <c r="J398" s="58"/>
      <c r="K398" s="58"/>
      <c r="L398" s="58"/>
      <c r="M398" s="3"/>
      <c r="N398" s="3"/>
    </row>
    <row r="399" spans="2:14" x14ac:dyDescent="0.25">
      <c r="B399" s="1"/>
      <c r="C399" s="7"/>
      <c r="D399" s="114"/>
      <c r="E399" s="58"/>
      <c r="F399" s="58"/>
      <c r="G399" s="58"/>
      <c r="H399" s="58"/>
      <c r="I399" s="58"/>
      <c r="J399" s="58"/>
      <c r="K399" s="58"/>
      <c r="L399" s="58"/>
      <c r="M399" s="3"/>
      <c r="N399" s="3"/>
    </row>
    <row r="400" spans="2:14" x14ac:dyDescent="0.25">
      <c r="B400" s="1"/>
      <c r="C400" s="7"/>
      <c r="D400" s="114"/>
      <c r="E400" s="58"/>
      <c r="F400" s="58"/>
      <c r="G400" s="58"/>
      <c r="H400" s="58"/>
      <c r="I400" s="58"/>
      <c r="J400" s="58"/>
      <c r="K400" s="58"/>
      <c r="L400" s="58"/>
      <c r="M400" s="3"/>
      <c r="N400" s="3"/>
    </row>
    <row r="401" spans="2:14" x14ac:dyDescent="0.25">
      <c r="B401" s="1"/>
      <c r="C401" s="7"/>
      <c r="D401" s="114"/>
      <c r="E401" s="58"/>
      <c r="F401" s="58"/>
      <c r="G401" s="58"/>
      <c r="H401" s="58"/>
      <c r="I401" s="58"/>
      <c r="J401" s="58"/>
      <c r="K401" s="58"/>
      <c r="L401" s="58"/>
      <c r="M401" s="3"/>
      <c r="N401" s="3"/>
    </row>
    <row r="402" spans="2:14" x14ac:dyDescent="0.25">
      <c r="B402" s="1"/>
      <c r="C402" s="7"/>
      <c r="D402" s="114"/>
      <c r="E402" s="58"/>
      <c r="F402" s="58"/>
      <c r="G402" s="58"/>
      <c r="H402" s="58"/>
      <c r="I402" s="58"/>
      <c r="J402" s="58"/>
      <c r="K402" s="58"/>
      <c r="L402" s="58"/>
      <c r="M402" s="3"/>
      <c r="N402" s="3"/>
    </row>
    <row r="403" spans="2:14" x14ac:dyDescent="0.25">
      <c r="B403" s="1"/>
      <c r="C403" s="7"/>
      <c r="D403" s="114"/>
      <c r="E403" s="58"/>
      <c r="F403" s="58"/>
      <c r="G403" s="58"/>
      <c r="H403" s="58"/>
      <c r="I403" s="58"/>
      <c r="J403" s="58"/>
      <c r="K403" s="58"/>
      <c r="L403" s="58"/>
      <c r="M403" s="3"/>
      <c r="N403" s="3"/>
    </row>
    <row r="404" spans="2:14" x14ac:dyDescent="0.25">
      <c r="B404" s="1"/>
      <c r="C404" s="7"/>
      <c r="D404" s="114"/>
      <c r="E404" s="58"/>
      <c r="F404" s="58"/>
      <c r="G404" s="58"/>
      <c r="H404" s="58"/>
      <c r="I404" s="58"/>
      <c r="J404" s="58"/>
      <c r="K404" s="58"/>
      <c r="L404" s="58"/>
      <c r="M404" s="3"/>
      <c r="N404" s="3"/>
    </row>
    <row r="405" spans="2:14" x14ac:dyDescent="0.25">
      <c r="B405" s="1"/>
      <c r="C405" s="7"/>
      <c r="D405" s="114"/>
      <c r="E405" s="58"/>
      <c r="F405" s="58"/>
      <c r="G405" s="58"/>
      <c r="H405" s="58"/>
      <c r="I405" s="58"/>
      <c r="J405" s="58"/>
      <c r="K405" s="58"/>
      <c r="L405" s="58"/>
      <c r="M405" s="3"/>
      <c r="N405" s="3"/>
    </row>
    <row r="406" spans="2:14" x14ac:dyDescent="0.25">
      <c r="B406" s="1"/>
      <c r="C406" s="7"/>
      <c r="D406" s="114"/>
      <c r="E406" s="58"/>
      <c r="F406" s="58"/>
      <c r="G406" s="58"/>
      <c r="H406" s="58"/>
      <c r="I406" s="58"/>
      <c r="J406" s="58"/>
      <c r="K406" s="58"/>
      <c r="L406" s="58"/>
      <c r="M406" s="3"/>
      <c r="N406" s="3"/>
    </row>
    <row r="407" spans="2:14" x14ac:dyDescent="0.25">
      <c r="B407" s="1"/>
      <c r="C407" s="7"/>
      <c r="D407" s="114"/>
      <c r="E407" s="58"/>
      <c r="F407" s="58"/>
      <c r="G407" s="58"/>
      <c r="H407" s="58"/>
      <c r="I407" s="58"/>
      <c r="J407" s="58"/>
      <c r="K407" s="58"/>
      <c r="L407" s="58"/>
      <c r="M407" s="3"/>
      <c r="N407" s="3"/>
    </row>
    <row r="408" spans="2:14" x14ac:dyDescent="0.25">
      <c r="B408" s="1"/>
      <c r="C408" s="7"/>
      <c r="D408" s="114"/>
      <c r="E408" s="58"/>
      <c r="F408" s="58"/>
      <c r="G408" s="58"/>
      <c r="H408" s="58"/>
      <c r="I408" s="58"/>
      <c r="J408" s="58"/>
      <c r="K408" s="58"/>
      <c r="L408" s="58"/>
      <c r="M408" s="3"/>
      <c r="N408" s="3"/>
    </row>
    <row r="409" spans="2:14" x14ac:dyDescent="0.25">
      <c r="B409" s="1"/>
      <c r="C409" s="7"/>
      <c r="D409" s="114"/>
      <c r="E409" s="58"/>
      <c r="F409" s="58"/>
      <c r="G409" s="58"/>
      <c r="H409" s="58"/>
      <c r="I409" s="58"/>
      <c r="J409" s="58"/>
      <c r="K409" s="58"/>
      <c r="L409" s="58"/>
      <c r="M409" s="3"/>
      <c r="N409" s="3"/>
    </row>
    <row r="410" spans="2:14" x14ac:dyDescent="0.25">
      <c r="B410" s="1"/>
      <c r="C410" s="7"/>
      <c r="D410" s="114"/>
      <c r="E410" s="58"/>
      <c r="F410" s="58"/>
      <c r="G410" s="58"/>
      <c r="H410" s="58"/>
      <c r="I410" s="58"/>
      <c r="J410" s="58"/>
      <c r="K410" s="58"/>
      <c r="L410" s="58"/>
      <c r="M410" s="3"/>
      <c r="N410" s="3"/>
    </row>
    <row r="411" spans="2:14" x14ac:dyDescent="0.25">
      <c r="B411" s="1"/>
      <c r="C411" s="7"/>
      <c r="D411" s="114"/>
      <c r="E411" s="58"/>
      <c r="F411" s="58"/>
      <c r="G411" s="58"/>
      <c r="H411" s="58"/>
      <c r="I411" s="58"/>
      <c r="J411" s="58"/>
      <c r="K411" s="58"/>
      <c r="L411" s="58"/>
      <c r="M411" s="3"/>
      <c r="N411" s="3"/>
    </row>
    <row r="412" spans="2:14" x14ac:dyDescent="0.25">
      <c r="B412" s="1"/>
      <c r="C412" s="7"/>
      <c r="D412" s="114"/>
      <c r="E412" s="58"/>
      <c r="F412" s="58"/>
      <c r="G412" s="58"/>
      <c r="H412" s="58"/>
      <c r="I412" s="58"/>
      <c r="J412" s="58"/>
      <c r="K412" s="58"/>
      <c r="L412" s="58"/>
      <c r="M412" s="3"/>
      <c r="N412" s="3"/>
    </row>
    <row r="413" spans="2:14" x14ac:dyDescent="0.25">
      <c r="B413" s="1"/>
      <c r="C413" s="7"/>
      <c r="D413" s="114"/>
      <c r="E413" s="58"/>
      <c r="F413" s="58"/>
      <c r="G413" s="58"/>
      <c r="H413" s="58"/>
      <c r="I413" s="58"/>
      <c r="J413" s="58"/>
      <c r="K413" s="58"/>
      <c r="L413" s="58"/>
      <c r="M413" s="3"/>
      <c r="N413" s="3"/>
    </row>
    <row r="414" spans="2:14" x14ac:dyDescent="0.25">
      <c r="B414" s="1"/>
      <c r="C414" s="7"/>
      <c r="D414" s="114"/>
      <c r="E414" s="58"/>
      <c r="F414" s="58"/>
      <c r="G414" s="58"/>
      <c r="H414" s="58"/>
      <c r="I414" s="58"/>
      <c r="J414" s="58"/>
      <c r="K414" s="58"/>
      <c r="L414" s="58"/>
      <c r="M414" s="3"/>
      <c r="N414" s="3"/>
    </row>
    <row r="415" spans="2:14" x14ac:dyDescent="0.25">
      <c r="B415" s="1"/>
      <c r="C415" s="7"/>
      <c r="D415" s="114"/>
      <c r="E415" s="58"/>
      <c r="F415" s="58"/>
      <c r="G415" s="58"/>
      <c r="H415" s="58"/>
      <c r="I415" s="58"/>
      <c r="J415" s="58"/>
      <c r="K415" s="58"/>
      <c r="L415" s="58"/>
      <c r="M415" s="3"/>
      <c r="N415" s="3"/>
    </row>
    <row r="416" spans="2:14" x14ac:dyDescent="0.25">
      <c r="B416" s="1"/>
      <c r="C416" s="7"/>
      <c r="D416" s="114"/>
      <c r="E416" s="58"/>
      <c r="F416" s="58"/>
      <c r="G416" s="58"/>
      <c r="H416" s="58"/>
      <c r="I416" s="58"/>
      <c r="J416" s="58"/>
      <c r="K416" s="58"/>
      <c r="L416" s="58"/>
      <c r="M416" s="3"/>
      <c r="N416" s="3"/>
    </row>
    <row r="417" spans="2:14" x14ac:dyDescent="0.25">
      <c r="B417" s="1"/>
      <c r="C417" s="7"/>
      <c r="D417" s="114"/>
      <c r="E417" s="58"/>
      <c r="F417" s="58"/>
      <c r="G417" s="58"/>
      <c r="H417" s="58"/>
      <c r="I417" s="58"/>
      <c r="J417" s="58"/>
      <c r="K417" s="58"/>
      <c r="L417" s="58"/>
      <c r="M417" s="3"/>
      <c r="N417" s="3"/>
    </row>
    <row r="418" spans="2:14" x14ac:dyDescent="0.25">
      <c r="B418" s="1"/>
      <c r="C418" s="7"/>
      <c r="D418" s="114"/>
      <c r="E418" s="58"/>
      <c r="F418" s="58"/>
      <c r="G418" s="58"/>
      <c r="H418" s="58"/>
      <c r="I418" s="58"/>
      <c r="J418" s="58"/>
      <c r="K418" s="58"/>
      <c r="L418" s="58"/>
      <c r="M418" s="3"/>
      <c r="N418" s="3"/>
    </row>
    <row r="419" spans="2:14" x14ac:dyDescent="0.25">
      <c r="B419" s="1"/>
      <c r="C419" s="7"/>
      <c r="D419" s="114"/>
      <c r="E419" s="58"/>
      <c r="F419" s="58"/>
      <c r="G419" s="58"/>
      <c r="H419" s="58"/>
      <c r="I419" s="58"/>
      <c r="J419" s="58"/>
      <c r="K419" s="58"/>
      <c r="L419" s="58"/>
      <c r="M419" s="3"/>
      <c r="N419" s="3"/>
    </row>
    <row r="420" spans="2:14" x14ac:dyDescent="0.25">
      <c r="B420" s="1"/>
      <c r="C420" s="7"/>
      <c r="D420" s="114"/>
      <c r="E420" s="58"/>
      <c r="F420" s="58"/>
      <c r="G420" s="58"/>
      <c r="H420" s="58"/>
      <c r="I420" s="58"/>
      <c r="J420" s="58"/>
      <c r="K420" s="58"/>
      <c r="L420" s="58"/>
      <c r="M420" s="3"/>
      <c r="N420" s="3"/>
    </row>
    <row r="421" spans="2:14" x14ac:dyDescent="0.25">
      <c r="B421" s="1"/>
      <c r="C421" s="7"/>
      <c r="D421" s="114"/>
      <c r="E421" s="58"/>
      <c r="F421" s="58"/>
      <c r="G421" s="58"/>
      <c r="H421" s="58"/>
      <c r="I421" s="58"/>
      <c r="J421" s="58"/>
      <c r="K421" s="58"/>
      <c r="L421" s="58"/>
      <c r="M421" s="3"/>
      <c r="N421" s="3"/>
    </row>
    <row r="422" spans="2:14" x14ac:dyDescent="0.25">
      <c r="B422" s="1"/>
      <c r="C422" s="7"/>
      <c r="D422" s="114"/>
      <c r="E422" s="58"/>
      <c r="F422" s="58"/>
      <c r="G422" s="58"/>
      <c r="H422" s="58"/>
      <c r="I422" s="58"/>
      <c r="J422" s="58"/>
      <c r="K422" s="58"/>
      <c r="L422" s="58"/>
      <c r="M422" s="3"/>
      <c r="N422" s="3"/>
    </row>
    <row r="423" spans="2:14" x14ac:dyDescent="0.25">
      <c r="B423" s="1"/>
      <c r="C423" s="7"/>
      <c r="D423" s="114"/>
      <c r="E423" s="58"/>
      <c r="F423" s="58"/>
      <c r="G423" s="58"/>
      <c r="H423" s="58"/>
      <c r="I423" s="58"/>
      <c r="J423" s="58"/>
      <c r="K423" s="58"/>
      <c r="L423" s="58"/>
      <c r="M423" s="3"/>
      <c r="N423" s="3"/>
    </row>
    <row r="424" spans="2:14" x14ac:dyDescent="0.25">
      <c r="B424" s="1"/>
      <c r="C424" s="7"/>
      <c r="D424" s="114"/>
      <c r="E424" s="58"/>
      <c r="F424" s="58"/>
      <c r="G424" s="58"/>
      <c r="H424" s="58"/>
      <c r="I424" s="58"/>
      <c r="J424" s="58"/>
      <c r="K424" s="58"/>
      <c r="L424" s="58"/>
      <c r="M424" s="3"/>
      <c r="N424" s="3"/>
    </row>
    <row r="425" spans="2:14" x14ac:dyDescent="0.25">
      <c r="B425" s="1"/>
      <c r="C425" s="7"/>
      <c r="D425" s="114"/>
      <c r="E425" s="58"/>
      <c r="F425" s="58"/>
      <c r="G425" s="58"/>
      <c r="H425" s="58"/>
      <c r="I425" s="58"/>
      <c r="J425" s="58"/>
      <c r="K425" s="58"/>
      <c r="L425" s="58"/>
      <c r="M425" s="3"/>
      <c r="N425" s="3"/>
    </row>
    <row r="426" spans="2:14" x14ac:dyDescent="0.25">
      <c r="B426" s="1"/>
      <c r="C426" s="7"/>
      <c r="D426" s="114"/>
      <c r="E426" s="58"/>
      <c r="F426" s="58"/>
      <c r="G426" s="58"/>
      <c r="H426" s="58"/>
      <c r="I426" s="58"/>
      <c r="J426" s="58"/>
      <c r="K426" s="58"/>
      <c r="L426" s="58"/>
      <c r="M426" s="3"/>
      <c r="N426" s="3"/>
    </row>
    <row r="427" spans="2:14" x14ac:dyDescent="0.25">
      <c r="B427" s="1"/>
      <c r="C427" s="7"/>
      <c r="D427" s="114"/>
      <c r="E427" s="58"/>
      <c r="F427" s="58"/>
      <c r="G427" s="58"/>
      <c r="H427" s="58"/>
      <c r="I427" s="58"/>
      <c r="J427" s="58"/>
      <c r="K427" s="58"/>
      <c r="L427" s="58"/>
      <c r="M427" s="3"/>
      <c r="N427" s="3"/>
    </row>
    <row r="428" spans="2:14" x14ac:dyDescent="0.25">
      <c r="B428" s="1"/>
      <c r="C428" s="7"/>
      <c r="D428" s="114"/>
      <c r="E428" s="58"/>
      <c r="F428" s="58"/>
      <c r="G428" s="58"/>
      <c r="H428" s="58"/>
      <c r="I428" s="58"/>
      <c r="J428" s="58"/>
      <c r="K428" s="58"/>
      <c r="L428" s="58"/>
      <c r="M428" s="3"/>
      <c r="N428" s="3"/>
    </row>
    <row r="429" spans="2:14" x14ac:dyDescent="0.25">
      <c r="B429" s="1"/>
      <c r="C429" s="7"/>
      <c r="D429" s="114"/>
      <c r="E429" s="58"/>
      <c r="F429" s="58"/>
      <c r="G429" s="58"/>
      <c r="H429" s="58"/>
      <c r="I429" s="58"/>
      <c r="J429" s="58"/>
      <c r="K429" s="58"/>
      <c r="L429" s="58"/>
      <c r="M429" s="3"/>
      <c r="N429" s="3"/>
    </row>
    <row r="430" spans="2:14" x14ac:dyDescent="0.25">
      <c r="B430" s="1"/>
      <c r="C430" s="7"/>
      <c r="D430" s="114"/>
      <c r="E430" s="58"/>
      <c r="F430" s="58"/>
      <c r="G430" s="58"/>
      <c r="H430" s="58"/>
      <c r="I430" s="58"/>
      <c r="J430" s="58"/>
      <c r="K430" s="58"/>
      <c r="L430" s="58"/>
      <c r="M430" s="3"/>
      <c r="N430" s="3"/>
    </row>
    <row r="431" spans="2:14" x14ac:dyDescent="0.25">
      <c r="B431" s="1"/>
      <c r="C431" s="7"/>
      <c r="D431" s="114"/>
      <c r="E431" s="58"/>
      <c r="F431" s="58"/>
      <c r="G431" s="58"/>
      <c r="H431" s="58"/>
      <c r="I431" s="58"/>
      <c r="J431" s="58"/>
      <c r="K431" s="58"/>
      <c r="L431" s="58"/>
      <c r="M431" s="3"/>
      <c r="N431" s="3"/>
    </row>
    <row r="432" spans="2:14" x14ac:dyDescent="0.25">
      <c r="B432" s="1"/>
      <c r="C432" s="7"/>
      <c r="D432" s="114"/>
      <c r="E432" s="58"/>
      <c r="F432" s="58"/>
      <c r="G432" s="58"/>
      <c r="H432" s="58"/>
      <c r="I432" s="58"/>
      <c r="J432" s="58"/>
      <c r="K432" s="58"/>
      <c r="L432" s="58"/>
      <c r="M432" s="3"/>
      <c r="N432" s="3"/>
    </row>
    <row r="433" spans="2:14" x14ac:dyDescent="0.25">
      <c r="B433" s="1"/>
      <c r="C433" s="7"/>
      <c r="D433" s="114"/>
      <c r="E433" s="58"/>
      <c r="F433" s="58"/>
      <c r="G433" s="58"/>
      <c r="H433" s="58"/>
      <c r="I433" s="58"/>
      <c r="J433" s="58"/>
      <c r="K433" s="58"/>
      <c r="L433" s="58"/>
      <c r="M433" s="3"/>
      <c r="N433" s="3"/>
    </row>
    <row r="434" spans="2:14" x14ac:dyDescent="0.25">
      <c r="B434" s="1"/>
      <c r="C434" s="7"/>
      <c r="D434" s="114"/>
      <c r="E434" s="58"/>
      <c r="F434" s="58"/>
      <c r="G434" s="58"/>
      <c r="H434" s="58"/>
      <c r="I434" s="58"/>
      <c r="J434" s="58"/>
      <c r="K434" s="58"/>
      <c r="L434" s="58"/>
      <c r="M434" s="3"/>
      <c r="N434" s="3"/>
    </row>
    <row r="435" spans="2:14" x14ac:dyDescent="0.25">
      <c r="B435" s="1"/>
      <c r="C435" s="7"/>
      <c r="D435" s="114"/>
      <c r="E435" s="58"/>
      <c r="F435" s="58"/>
      <c r="G435" s="58"/>
      <c r="H435" s="58"/>
      <c r="I435" s="58"/>
      <c r="J435" s="58"/>
      <c r="K435" s="58"/>
      <c r="L435" s="58"/>
      <c r="M435" s="3"/>
      <c r="N435" s="3"/>
    </row>
    <row r="436" spans="2:14" x14ac:dyDescent="0.25">
      <c r="B436" s="1"/>
      <c r="C436" s="7"/>
      <c r="D436" s="114"/>
      <c r="E436" s="58"/>
      <c r="F436" s="58"/>
      <c r="G436" s="58"/>
      <c r="H436" s="58"/>
      <c r="I436" s="58"/>
      <c r="J436" s="58"/>
      <c r="K436" s="58"/>
      <c r="L436" s="58"/>
      <c r="M436" s="3"/>
      <c r="N436" s="3"/>
    </row>
    <row r="437" spans="2:14" x14ac:dyDescent="0.25">
      <c r="B437" s="1"/>
      <c r="C437" s="7"/>
      <c r="D437" s="114"/>
      <c r="E437" s="58"/>
      <c r="F437" s="58"/>
      <c r="G437" s="58"/>
      <c r="H437" s="58"/>
      <c r="I437" s="58"/>
      <c r="J437" s="58"/>
      <c r="K437" s="58"/>
      <c r="L437" s="58"/>
      <c r="M437" s="3"/>
      <c r="N437" s="3"/>
    </row>
    <row r="438" spans="2:14" x14ac:dyDescent="0.25">
      <c r="B438" s="1"/>
      <c r="C438" s="7"/>
      <c r="D438" s="114"/>
      <c r="E438" s="58"/>
      <c r="F438" s="58"/>
      <c r="G438" s="58"/>
      <c r="H438" s="58"/>
      <c r="I438" s="58"/>
      <c r="J438" s="58"/>
      <c r="K438" s="58"/>
      <c r="L438" s="58"/>
      <c r="M438" s="3"/>
      <c r="N438" s="3"/>
    </row>
    <row r="439" spans="2:14" x14ac:dyDescent="0.25">
      <c r="B439" s="1"/>
      <c r="C439" s="7"/>
      <c r="D439" s="114"/>
      <c r="E439" s="58"/>
      <c r="F439" s="58"/>
      <c r="G439" s="58"/>
      <c r="H439" s="58"/>
      <c r="I439" s="58"/>
      <c r="J439" s="58"/>
      <c r="K439" s="58"/>
      <c r="L439" s="58"/>
      <c r="M439" s="3"/>
      <c r="N439" s="3"/>
    </row>
    <row r="440" spans="2:14" x14ac:dyDescent="0.25">
      <c r="B440" s="1"/>
      <c r="C440" s="7"/>
      <c r="D440" s="114"/>
      <c r="E440" s="58"/>
      <c r="F440" s="58"/>
      <c r="G440" s="58"/>
      <c r="H440" s="58"/>
      <c r="I440" s="58"/>
      <c r="J440" s="58"/>
      <c r="K440" s="58"/>
      <c r="L440" s="58"/>
      <c r="M440" s="3"/>
      <c r="N440" s="3"/>
    </row>
    <row r="441" spans="2:14" x14ac:dyDescent="0.25">
      <c r="B441" s="1"/>
      <c r="C441" s="7"/>
      <c r="D441" s="114"/>
      <c r="E441" s="58"/>
      <c r="F441" s="58"/>
      <c r="G441" s="58"/>
      <c r="H441" s="58"/>
      <c r="I441" s="58"/>
      <c r="J441" s="58"/>
      <c r="K441" s="58"/>
      <c r="L441" s="58"/>
      <c r="M441" s="3"/>
      <c r="N441" s="3"/>
    </row>
    <row r="442" spans="2:14" x14ac:dyDescent="0.25">
      <c r="B442" s="1"/>
      <c r="C442" s="7"/>
      <c r="D442" s="114"/>
      <c r="E442" s="58"/>
      <c r="F442" s="58"/>
      <c r="G442" s="58"/>
      <c r="H442" s="58"/>
      <c r="I442" s="58"/>
      <c r="J442" s="58"/>
      <c r="K442" s="58"/>
      <c r="L442" s="58"/>
      <c r="M442" s="3"/>
      <c r="N442" s="3"/>
    </row>
    <row r="443" spans="2:14" x14ac:dyDescent="0.25">
      <c r="B443" s="1"/>
      <c r="C443" s="7"/>
      <c r="D443" s="114"/>
      <c r="E443" s="58"/>
      <c r="F443" s="58"/>
      <c r="G443" s="58"/>
      <c r="H443" s="58"/>
      <c r="I443" s="58"/>
      <c r="J443" s="58"/>
      <c r="K443" s="58"/>
      <c r="L443" s="58"/>
      <c r="M443" s="3"/>
      <c r="N443" s="3"/>
    </row>
    <row r="444" spans="2:14" x14ac:dyDescent="0.25">
      <c r="B444" s="1"/>
      <c r="C444" s="7"/>
      <c r="D444" s="114"/>
      <c r="E444" s="58"/>
      <c r="F444" s="58"/>
      <c r="G444" s="58"/>
      <c r="H444" s="58"/>
      <c r="I444" s="58"/>
      <c r="J444" s="58"/>
      <c r="K444" s="58"/>
      <c r="L444" s="58"/>
      <c r="M444" s="3"/>
      <c r="N444" s="3"/>
    </row>
    <row r="445" spans="2:14" x14ac:dyDescent="0.25">
      <c r="B445" s="1"/>
      <c r="C445" s="7"/>
      <c r="D445" s="114"/>
      <c r="E445" s="58"/>
      <c r="F445" s="58"/>
      <c r="G445" s="58"/>
      <c r="H445" s="58"/>
      <c r="I445" s="58"/>
      <c r="J445" s="58"/>
      <c r="K445" s="58"/>
      <c r="L445" s="58"/>
      <c r="M445" s="3"/>
      <c r="N445" s="3"/>
    </row>
    <row r="446" spans="2:14" x14ac:dyDescent="0.25">
      <c r="B446" s="1"/>
      <c r="C446" s="7"/>
      <c r="D446" s="114"/>
      <c r="E446" s="58"/>
      <c r="F446" s="58"/>
      <c r="G446" s="58"/>
      <c r="H446" s="58"/>
      <c r="I446" s="58"/>
      <c r="J446" s="58"/>
      <c r="K446" s="58"/>
      <c r="L446" s="58"/>
      <c r="M446" s="3"/>
      <c r="N446" s="3"/>
    </row>
    <row r="447" spans="2:14" x14ac:dyDescent="0.25">
      <c r="B447" s="1"/>
      <c r="C447" s="7"/>
      <c r="D447" s="114"/>
      <c r="E447" s="58"/>
      <c r="F447" s="58"/>
      <c r="G447" s="58"/>
      <c r="H447" s="58"/>
      <c r="I447" s="58"/>
      <c r="J447" s="58"/>
      <c r="K447" s="58"/>
      <c r="L447" s="58"/>
      <c r="M447" s="3"/>
      <c r="N447" s="3"/>
    </row>
    <row r="448" spans="2:14" x14ac:dyDescent="0.25">
      <c r="B448" s="1"/>
      <c r="C448" s="7"/>
      <c r="D448" s="114"/>
      <c r="E448" s="58"/>
      <c r="F448" s="58"/>
      <c r="G448" s="58"/>
      <c r="H448" s="58"/>
      <c r="I448" s="58"/>
      <c r="J448" s="58"/>
      <c r="K448" s="58"/>
      <c r="L448" s="58"/>
      <c r="M448" s="3"/>
      <c r="N448" s="3"/>
    </row>
    <row r="449" spans="2:14" x14ac:dyDescent="0.25">
      <c r="B449" s="1"/>
      <c r="C449" s="7"/>
      <c r="D449" s="114"/>
      <c r="E449" s="58"/>
      <c r="F449" s="58"/>
      <c r="G449" s="58"/>
      <c r="H449" s="58"/>
      <c r="I449" s="58"/>
      <c r="J449" s="58"/>
      <c r="K449" s="58"/>
      <c r="L449" s="58"/>
      <c r="M449" s="3"/>
      <c r="N449" s="3"/>
    </row>
    <row r="450" spans="2:14" x14ac:dyDescent="0.25">
      <c r="B450" s="1"/>
      <c r="C450" s="7"/>
      <c r="D450" s="114"/>
      <c r="E450" s="58"/>
      <c r="F450" s="58"/>
      <c r="G450" s="58"/>
      <c r="H450" s="58"/>
      <c r="I450" s="58"/>
      <c r="J450" s="58"/>
      <c r="K450" s="58"/>
      <c r="L450" s="58"/>
      <c r="M450" s="3"/>
      <c r="N450" s="3"/>
    </row>
    <row r="451" spans="2:14" x14ac:dyDescent="0.25">
      <c r="B451" s="1"/>
      <c r="C451" s="7"/>
      <c r="D451" s="114"/>
      <c r="E451" s="58"/>
      <c r="F451" s="58"/>
      <c r="G451" s="58"/>
      <c r="H451" s="58"/>
      <c r="I451" s="58"/>
      <c r="J451" s="58"/>
      <c r="K451" s="58"/>
      <c r="L451" s="58"/>
      <c r="M451" s="3"/>
      <c r="N451" s="3"/>
    </row>
    <row r="452" spans="2:14" x14ac:dyDescent="0.25">
      <c r="B452" s="1"/>
      <c r="C452" s="7"/>
      <c r="D452" s="114"/>
      <c r="E452" s="58"/>
      <c r="F452" s="58"/>
      <c r="G452" s="58"/>
      <c r="H452" s="58"/>
      <c r="I452" s="58"/>
      <c r="J452" s="58"/>
      <c r="K452" s="58"/>
      <c r="L452" s="58"/>
      <c r="M452" s="3"/>
      <c r="N452" s="3"/>
    </row>
    <row r="453" spans="2:14" x14ac:dyDescent="0.25">
      <c r="B453" s="1"/>
      <c r="C453" s="7"/>
      <c r="D453" s="114"/>
      <c r="E453" s="58"/>
      <c r="F453" s="58"/>
      <c r="G453" s="58"/>
      <c r="H453" s="58"/>
      <c r="I453" s="58"/>
      <c r="J453" s="58"/>
      <c r="K453" s="58"/>
      <c r="L453" s="58"/>
      <c r="M453" s="3"/>
      <c r="N453" s="3"/>
    </row>
    <row r="454" spans="2:14" x14ac:dyDescent="0.25">
      <c r="B454" s="1"/>
      <c r="C454" s="7"/>
      <c r="D454" s="114"/>
      <c r="E454" s="58"/>
      <c r="F454" s="58"/>
      <c r="G454" s="58"/>
      <c r="H454" s="58"/>
      <c r="I454" s="58"/>
      <c r="J454" s="58"/>
      <c r="K454" s="58"/>
      <c r="L454" s="58"/>
      <c r="M454" s="3"/>
      <c r="N454" s="3"/>
    </row>
    <row r="455" spans="2:14" x14ac:dyDescent="0.25">
      <c r="B455" s="1"/>
      <c r="C455" s="7"/>
      <c r="D455" s="114"/>
      <c r="E455" s="58"/>
      <c r="F455" s="58"/>
      <c r="G455" s="58"/>
      <c r="H455" s="58"/>
      <c r="I455" s="58"/>
      <c r="J455" s="58"/>
      <c r="K455" s="58"/>
      <c r="L455" s="58"/>
      <c r="M455" s="3"/>
      <c r="N455" s="3"/>
    </row>
    <row r="456" spans="2:14" x14ac:dyDescent="0.25">
      <c r="B456" s="1"/>
      <c r="C456" s="7"/>
      <c r="D456" s="114"/>
      <c r="E456" s="58"/>
      <c r="F456" s="58"/>
      <c r="G456" s="58"/>
      <c r="H456" s="58"/>
      <c r="I456" s="58"/>
      <c r="J456" s="58"/>
      <c r="K456" s="58"/>
      <c r="L456" s="58"/>
      <c r="M456" s="3"/>
      <c r="N456" s="3"/>
    </row>
    <row r="457" spans="2:14" x14ac:dyDescent="0.25">
      <c r="B457" s="1"/>
      <c r="C457" s="7"/>
      <c r="D457" s="114"/>
      <c r="E457" s="58"/>
      <c r="F457" s="58"/>
      <c r="G457" s="58"/>
      <c r="H457" s="58"/>
      <c r="I457" s="58"/>
      <c r="J457" s="58"/>
      <c r="K457" s="58"/>
      <c r="L457" s="58"/>
      <c r="M457" s="3"/>
      <c r="N457" s="3"/>
    </row>
    <row r="458" spans="2:14" x14ac:dyDescent="0.25">
      <c r="B458" s="1"/>
      <c r="C458" s="7"/>
      <c r="D458" s="114"/>
      <c r="E458" s="58"/>
      <c r="F458" s="58"/>
      <c r="G458" s="58"/>
      <c r="H458" s="58"/>
      <c r="I458" s="58"/>
      <c r="J458" s="58"/>
      <c r="K458" s="58"/>
      <c r="L458" s="58"/>
      <c r="M458" s="3"/>
      <c r="N458" s="3"/>
    </row>
    <row r="459" spans="2:14" x14ac:dyDescent="0.25">
      <c r="B459" s="1"/>
      <c r="C459" s="7"/>
      <c r="D459" s="114"/>
      <c r="E459" s="58"/>
      <c r="F459" s="58"/>
      <c r="G459" s="58"/>
      <c r="H459" s="58"/>
      <c r="I459" s="58"/>
      <c r="J459" s="58"/>
      <c r="K459" s="58"/>
      <c r="L459" s="58"/>
      <c r="M459" s="3"/>
      <c r="N459" s="3"/>
    </row>
    <row r="460" spans="2:14" x14ac:dyDescent="0.25">
      <c r="B460" s="1"/>
      <c r="C460" s="7"/>
      <c r="D460" s="114"/>
      <c r="E460" s="58"/>
      <c r="F460" s="58"/>
      <c r="G460" s="58"/>
      <c r="H460" s="58"/>
      <c r="I460" s="58"/>
      <c r="J460" s="58"/>
      <c r="K460" s="58"/>
      <c r="L460" s="58"/>
      <c r="M460" s="3"/>
      <c r="N460" s="3"/>
    </row>
    <row r="461" spans="2:14" x14ac:dyDescent="0.25">
      <c r="B461" s="1"/>
      <c r="C461" s="7"/>
      <c r="D461" s="114"/>
      <c r="E461" s="58"/>
      <c r="F461" s="58"/>
      <c r="G461" s="58"/>
      <c r="H461" s="58"/>
      <c r="I461" s="58"/>
      <c r="J461" s="58"/>
      <c r="K461" s="58"/>
      <c r="L461" s="58"/>
      <c r="M461" s="3"/>
      <c r="N461" s="3"/>
    </row>
    <row r="462" spans="2:14" x14ac:dyDescent="0.25">
      <c r="B462" s="1"/>
      <c r="C462" s="7"/>
      <c r="D462" s="114"/>
      <c r="E462" s="58"/>
      <c r="F462" s="58"/>
      <c r="G462" s="58"/>
      <c r="H462" s="58"/>
      <c r="I462" s="58"/>
      <c r="J462" s="58"/>
      <c r="K462" s="58"/>
      <c r="L462" s="58"/>
      <c r="M462" s="3"/>
      <c r="N462" s="3"/>
    </row>
    <row r="463" spans="2:14" x14ac:dyDescent="0.25">
      <c r="B463" s="1"/>
      <c r="C463" s="7"/>
      <c r="D463" s="114"/>
      <c r="E463" s="58"/>
      <c r="F463" s="58"/>
      <c r="G463" s="58"/>
      <c r="H463" s="58"/>
      <c r="I463" s="58"/>
      <c r="J463" s="58"/>
      <c r="K463" s="58"/>
      <c r="L463" s="58"/>
      <c r="M463" s="3"/>
      <c r="N463" s="3"/>
    </row>
    <row r="464" spans="2:14" x14ac:dyDescent="0.25">
      <c r="B464" s="1"/>
      <c r="C464" s="7"/>
      <c r="D464" s="114"/>
      <c r="E464" s="58"/>
      <c r="F464" s="58"/>
      <c r="G464" s="58"/>
      <c r="H464" s="58"/>
      <c r="I464" s="58"/>
      <c r="J464" s="58"/>
      <c r="K464" s="58"/>
      <c r="L464" s="58"/>
      <c r="M464" s="3"/>
      <c r="N464" s="3"/>
    </row>
    <row r="465" spans="2:14" x14ac:dyDescent="0.25">
      <c r="B465" s="1"/>
      <c r="C465" s="7"/>
      <c r="D465" s="114"/>
      <c r="E465" s="58"/>
      <c r="F465" s="58"/>
      <c r="G465" s="58"/>
      <c r="H465" s="58"/>
      <c r="I465" s="58"/>
      <c r="J465" s="58"/>
      <c r="K465" s="58"/>
      <c r="L465" s="58"/>
      <c r="M465" s="3"/>
      <c r="N465" s="3"/>
    </row>
    <row r="466" spans="2:14" x14ac:dyDescent="0.25">
      <c r="B466" s="1"/>
      <c r="C466" s="7"/>
      <c r="D466" s="114"/>
      <c r="E466" s="58"/>
      <c r="F466" s="58"/>
      <c r="G466" s="58"/>
      <c r="H466" s="58"/>
      <c r="I466" s="58"/>
      <c r="J466" s="58"/>
      <c r="K466" s="58"/>
      <c r="L466" s="58"/>
      <c r="M466" s="3"/>
      <c r="N466" s="3"/>
    </row>
    <row r="467" spans="2:14" x14ac:dyDescent="0.25">
      <c r="B467" s="1"/>
      <c r="C467" s="7"/>
      <c r="D467" s="114"/>
      <c r="E467" s="58"/>
      <c r="F467" s="58"/>
      <c r="G467" s="58"/>
      <c r="H467" s="58"/>
      <c r="I467" s="58"/>
      <c r="J467" s="58"/>
      <c r="K467" s="58"/>
      <c r="L467" s="58"/>
      <c r="M467" s="3"/>
      <c r="N467" s="3"/>
    </row>
    <row r="468" spans="2:14" x14ac:dyDescent="0.25">
      <c r="B468" s="1"/>
      <c r="C468" s="7"/>
      <c r="D468" s="114"/>
      <c r="E468" s="58"/>
      <c r="F468" s="58"/>
      <c r="G468" s="58"/>
      <c r="H468" s="58"/>
      <c r="I468" s="58"/>
      <c r="J468" s="58"/>
      <c r="K468" s="58"/>
      <c r="L468" s="58"/>
      <c r="M468" s="3"/>
      <c r="N468" s="3"/>
    </row>
    <row r="469" spans="2:14" x14ac:dyDescent="0.25">
      <c r="B469" s="1"/>
      <c r="C469" s="7"/>
      <c r="D469" s="114"/>
      <c r="E469" s="58"/>
      <c r="F469" s="58"/>
      <c r="G469" s="58"/>
      <c r="H469" s="58"/>
      <c r="I469" s="58"/>
      <c r="J469" s="58"/>
      <c r="K469" s="58"/>
      <c r="L469" s="58"/>
      <c r="M469" s="3"/>
      <c r="N469" s="3"/>
    </row>
    <row r="470" spans="2:14" x14ac:dyDescent="0.25">
      <c r="B470" s="1"/>
      <c r="C470" s="7"/>
      <c r="D470" s="114"/>
      <c r="E470" s="58"/>
      <c r="F470" s="58"/>
      <c r="G470" s="58"/>
      <c r="H470" s="58"/>
      <c r="I470" s="58"/>
      <c r="J470" s="58"/>
      <c r="K470" s="58"/>
      <c r="L470" s="58"/>
      <c r="M470" s="3"/>
      <c r="N470" s="3"/>
    </row>
    <row r="471" spans="2:14" x14ac:dyDescent="0.25">
      <c r="B471" s="1"/>
      <c r="C471" s="7"/>
      <c r="D471" s="114"/>
      <c r="E471" s="58"/>
      <c r="F471" s="58"/>
      <c r="G471" s="58"/>
      <c r="H471" s="58"/>
      <c r="I471" s="58"/>
      <c r="J471" s="58"/>
      <c r="K471" s="58"/>
      <c r="L471" s="58"/>
      <c r="M471" s="3"/>
      <c r="N471" s="3"/>
    </row>
    <row r="472" spans="2:14" x14ac:dyDescent="0.25">
      <c r="B472" s="1"/>
      <c r="C472" s="7"/>
      <c r="D472" s="114"/>
      <c r="E472" s="58"/>
      <c r="F472" s="58"/>
      <c r="G472" s="58"/>
      <c r="H472" s="58"/>
      <c r="I472" s="58"/>
      <c r="J472" s="58"/>
      <c r="K472" s="58"/>
      <c r="L472" s="58"/>
      <c r="M472" s="3"/>
      <c r="N472" s="3"/>
    </row>
    <row r="473" spans="2:14" x14ac:dyDescent="0.25">
      <c r="B473" s="1"/>
      <c r="C473" s="7"/>
      <c r="D473" s="114"/>
      <c r="E473" s="58"/>
      <c r="F473" s="58"/>
      <c r="G473" s="58"/>
      <c r="H473" s="58"/>
      <c r="I473" s="58"/>
      <c r="J473" s="58"/>
      <c r="K473" s="58"/>
      <c r="L473" s="58"/>
      <c r="M473" s="3"/>
      <c r="N473" s="3"/>
    </row>
    <row r="474" spans="2:14" x14ac:dyDescent="0.25">
      <c r="B474" s="1"/>
      <c r="C474" s="7"/>
      <c r="D474" s="114"/>
      <c r="E474" s="58"/>
      <c r="F474" s="58"/>
      <c r="G474" s="58"/>
      <c r="H474" s="58"/>
      <c r="I474" s="58"/>
      <c r="J474" s="58"/>
      <c r="K474" s="58"/>
      <c r="L474" s="58"/>
      <c r="M474" s="3"/>
      <c r="N474" s="3"/>
    </row>
    <row r="475" spans="2:14" x14ac:dyDescent="0.25">
      <c r="B475" s="1"/>
      <c r="C475" s="7"/>
      <c r="D475" s="114"/>
      <c r="E475" s="58"/>
      <c r="F475" s="58"/>
      <c r="G475" s="58"/>
      <c r="H475" s="58"/>
      <c r="I475" s="58"/>
      <c r="J475" s="58"/>
      <c r="K475" s="58"/>
      <c r="L475" s="58"/>
      <c r="M475" s="3"/>
      <c r="N475" s="3"/>
    </row>
    <row r="476" spans="2:14" x14ac:dyDescent="0.25">
      <c r="B476" s="1"/>
      <c r="C476" s="7"/>
      <c r="D476" s="114"/>
      <c r="E476" s="58"/>
      <c r="F476" s="58"/>
      <c r="G476" s="58"/>
      <c r="H476" s="58"/>
      <c r="I476" s="58"/>
      <c r="J476" s="58"/>
      <c r="K476" s="58"/>
      <c r="L476" s="58"/>
      <c r="M476" s="3"/>
      <c r="N476" s="3"/>
    </row>
    <row r="477" spans="2:14" x14ac:dyDescent="0.25">
      <c r="B477" s="1"/>
      <c r="C477" s="7"/>
      <c r="D477" s="114"/>
      <c r="E477" s="58"/>
      <c r="F477" s="58"/>
      <c r="G477" s="58"/>
      <c r="H477" s="58"/>
      <c r="I477" s="58"/>
      <c r="J477" s="58"/>
      <c r="K477" s="58"/>
      <c r="L477" s="58"/>
      <c r="M477" s="3"/>
      <c r="N477" s="3"/>
    </row>
    <row r="478" spans="2:14" x14ac:dyDescent="0.25">
      <c r="B478" s="1"/>
      <c r="C478" s="7"/>
      <c r="D478" s="114"/>
      <c r="E478" s="58"/>
      <c r="F478" s="58"/>
      <c r="G478" s="58"/>
      <c r="H478" s="58"/>
      <c r="I478" s="58"/>
      <c r="J478" s="58"/>
      <c r="K478" s="58"/>
      <c r="L478" s="58"/>
      <c r="M478" s="3"/>
      <c r="N478" s="3"/>
    </row>
    <row r="479" spans="2:14" x14ac:dyDescent="0.25">
      <c r="B479" s="1"/>
      <c r="C479" s="7"/>
      <c r="D479" s="114"/>
      <c r="E479" s="58"/>
      <c r="F479" s="58"/>
      <c r="G479" s="58"/>
      <c r="H479" s="58"/>
      <c r="I479" s="58"/>
      <c r="J479" s="58"/>
      <c r="K479" s="58"/>
      <c r="L479" s="58"/>
      <c r="M479" s="3"/>
      <c r="N479" s="3"/>
    </row>
    <row r="480" spans="2:14" x14ac:dyDescent="0.25">
      <c r="B480" s="1"/>
      <c r="C480" s="7"/>
      <c r="D480" s="114"/>
      <c r="E480" s="58"/>
      <c r="F480" s="58"/>
      <c r="G480" s="58"/>
      <c r="H480" s="58"/>
      <c r="I480" s="58"/>
      <c r="J480" s="58"/>
      <c r="K480" s="58"/>
      <c r="L480" s="58"/>
      <c r="M480" s="3"/>
      <c r="N480" s="3"/>
    </row>
    <row r="481" spans="2:14" x14ac:dyDescent="0.25">
      <c r="B481" s="1"/>
      <c r="C481" s="7"/>
      <c r="D481" s="114"/>
      <c r="E481" s="58"/>
      <c r="F481" s="58"/>
      <c r="G481" s="58"/>
      <c r="H481" s="58"/>
      <c r="I481" s="58"/>
      <c r="J481" s="58"/>
      <c r="K481" s="58"/>
      <c r="L481" s="58"/>
      <c r="M481" s="3"/>
      <c r="N481" s="3"/>
    </row>
    <row r="482" spans="2:14" x14ac:dyDescent="0.25">
      <c r="B482" s="1"/>
      <c r="C482" s="7"/>
      <c r="D482" s="114"/>
      <c r="E482" s="58"/>
      <c r="F482" s="58"/>
      <c r="G482" s="58"/>
      <c r="H482" s="58"/>
      <c r="I482" s="58"/>
      <c r="J482" s="58"/>
      <c r="K482" s="58"/>
      <c r="L482" s="58"/>
      <c r="M482" s="3"/>
      <c r="N482" s="3"/>
    </row>
    <row r="483" spans="2:14" x14ac:dyDescent="0.25">
      <c r="B483" s="1"/>
      <c r="C483" s="7"/>
      <c r="D483" s="114"/>
      <c r="E483" s="58"/>
      <c r="F483" s="58"/>
      <c r="G483" s="58"/>
      <c r="H483" s="58"/>
      <c r="I483" s="58"/>
      <c r="J483" s="58"/>
      <c r="K483" s="58"/>
      <c r="L483" s="58"/>
      <c r="M483" s="3"/>
      <c r="N483" s="3"/>
    </row>
    <row r="484" spans="2:14" x14ac:dyDescent="0.25">
      <c r="B484" s="1"/>
      <c r="C484" s="7"/>
      <c r="D484" s="114"/>
      <c r="E484" s="58"/>
      <c r="F484" s="58"/>
      <c r="G484" s="58"/>
      <c r="H484" s="58"/>
      <c r="I484" s="58"/>
      <c r="J484" s="58"/>
      <c r="K484" s="58"/>
      <c r="L484" s="58"/>
      <c r="M484" s="3"/>
      <c r="N484" s="3"/>
    </row>
    <row r="485" spans="2:14" x14ac:dyDescent="0.25">
      <c r="B485" s="1"/>
      <c r="C485" s="7"/>
      <c r="D485" s="114"/>
      <c r="E485" s="58"/>
      <c r="F485" s="58"/>
      <c r="G485" s="58"/>
      <c r="H485" s="58"/>
      <c r="I485" s="58"/>
      <c r="J485" s="58"/>
      <c r="K485" s="58"/>
      <c r="L485" s="58"/>
      <c r="M485" s="3"/>
      <c r="N485" s="3"/>
    </row>
    <row r="486" spans="2:14" x14ac:dyDescent="0.25">
      <c r="B486" s="1"/>
      <c r="C486" s="7"/>
      <c r="D486" s="114"/>
      <c r="E486" s="58"/>
      <c r="F486" s="58"/>
      <c r="G486" s="58"/>
      <c r="H486" s="58"/>
      <c r="I486" s="58"/>
      <c r="J486" s="58"/>
      <c r="K486" s="58"/>
      <c r="L486" s="58"/>
      <c r="M486" s="3"/>
      <c r="N486" s="3"/>
    </row>
    <row r="487" spans="2:14" x14ac:dyDescent="0.25">
      <c r="B487" s="1"/>
      <c r="C487" s="7"/>
      <c r="D487" s="114"/>
      <c r="E487" s="58"/>
      <c r="F487" s="58"/>
      <c r="G487" s="58"/>
      <c r="H487" s="58"/>
      <c r="I487" s="58"/>
      <c r="J487" s="58"/>
      <c r="K487" s="58"/>
      <c r="L487" s="58"/>
      <c r="M487" s="3"/>
      <c r="N487" s="3"/>
    </row>
    <row r="488" spans="2:14" x14ac:dyDescent="0.25">
      <c r="B488" s="1"/>
      <c r="C488" s="7"/>
      <c r="D488" s="114"/>
      <c r="E488" s="58"/>
      <c r="F488" s="58"/>
      <c r="G488" s="58"/>
      <c r="H488" s="58"/>
      <c r="I488" s="58"/>
      <c r="J488" s="58"/>
      <c r="K488" s="58"/>
      <c r="L488" s="58"/>
      <c r="M488" s="3"/>
      <c r="N488" s="3"/>
    </row>
    <row r="489" spans="2:14" x14ac:dyDescent="0.25">
      <c r="B489" s="1"/>
      <c r="C489" s="7"/>
      <c r="D489" s="114"/>
      <c r="E489" s="58"/>
      <c r="F489" s="58"/>
      <c r="G489" s="58"/>
      <c r="H489" s="58"/>
      <c r="I489" s="58"/>
      <c r="J489" s="58"/>
      <c r="K489" s="58"/>
      <c r="L489" s="58"/>
      <c r="M489" s="3"/>
      <c r="N489" s="3"/>
    </row>
    <row r="490" spans="2:14" x14ac:dyDescent="0.25">
      <c r="B490" s="1"/>
      <c r="C490" s="7"/>
      <c r="D490" s="114"/>
      <c r="E490" s="58"/>
      <c r="F490" s="58"/>
      <c r="G490" s="58"/>
      <c r="H490" s="58"/>
      <c r="I490" s="58"/>
      <c r="J490" s="58"/>
      <c r="K490" s="58"/>
      <c r="L490" s="58"/>
      <c r="M490" s="3"/>
      <c r="N490" s="3"/>
    </row>
    <row r="491" spans="2:14" x14ac:dyDescent="0.25">
      <c r="B491" s="1"/>
      <c r="C491" s="7"/>
      <c r="D491" s="114"/>
      <c r="E491" s="58"/>
      <c r="F491" s="58"/>
      <c r="G491" s="58"/>
      <c r="H491" s="58"/>
      <c r="I491" s="58"/>
      <c r="J491" s="58"/>
      <c r="K491" s="58"/>
      <c r="L491" s="58"/>
      <c r="M491" s="3"/>
      <c r="N491" s="3"/>
    </row>
    <row r="492" spans="2:14" x14ac:dyDescent="0.25">
      <c r="B492" s="1"/>
      <c r="C492" s="7"/>
      <c r="D492" s="114"/>
      <c r="E492" s="58"/>
      <c r="F492" s="58"/>
      <c r="G492" s="58"/>
      <c r="H492" s="58"/>
      <c r="I492" s="58"/>
      <c r="J492" s="58"/>
      <c r="K492" s="58"/>
      <c r="L492" s="58"/>
      <c r="M492" s="3"/>
      <c r="N492" s="3"/>
    </row>
    <row r="493" spans="2:14" x14ac:dyDescent="0.25">
      <c r="B493" s="1"/>
      <c r="C493" s="7"/>
      <c r="D493" s="114"/>
      <c r="E493" s="58"/>
      <c r="F493" s="58"/>
      <c r="G493" s="58"/>
      <c r="H493" s="58"/>
      <c r="I493" s="58"/>
      <c r="J493" s="58"/>
      <c r="K493" s="58"/>
      <c r="L493" s="58"/>
      <c r="M493" s="3"/>
      <c r="N493" s="3"/>
    </row>
    <row r="494" spans="2:14" x14ac:dyDescent="0.25">
      <c r="B494" s="1"/>
      <c r="C494" s="7"/>
      <c r="D494" s="114"/>
      <c r="E494" s="58"/>
      <c r="F494" s="58"/>
      <c r="G494" s="58"/>
      <c r="H494" s="58"/>
      <c r="I494" s="58"/>
      <c r="J494" s="58"/>
      <c r="K494" s="58"/>
      <c r="L494" s="58"/>
      <c r="M494" s="3"/>
      <c r="N494" s="3"/>
    </row>
    <row r="495" spans="2:14" x14ac:dyDescent="0.25">
      <c r="B495" s="1"/>
      <c r="C495" s="7"/>
      <c r="D495" s="114"/>
      <c r="E495" s="58"/>
      <c r="F495" s="58"/>
      <c r="G495" s="58"/>
      <c r="H495" s="58"/>
      <c r="I495" s="58"/>
      <c r="J495" s="58"/>
      <c r="K495" s="58"/>
      <c r="L495" s="58"/>
      <c r="M495" s="3"/>
      <c r="N495" s="3"/>
    </row>
    <row r="496" spans="2:14" x14ac:dyDescent="0.25">
      <c r="B496" s="1"/>
      <c r="C496" s="7"/>
      <c r="D496" s="114"/>
      <c r="E496" s="58"/>
      <c r="F496" s="58"/>
      <c r="G496" s="58"/>
      <c r="H496" s="58"/>
      <c r="I496" s="58"/>
      <c r="J496" s="58"/>
      <c r="K496" s="58"/>
      <c r="L496" s="58"/>
      <c r="M496" s="3"/>
      <c r="N496" s="3"/>
    </row>
    <row r="497" spans="2:14" x14ac:dyDescent="0.25">
      <c r="B497" s="1"/>
      <c r="C497" s="7"/>
      <c r="D497" s="114"/>
      <c r="E497" s="58"/>
      <c r="F497" s="58"/>
      <c r="G497" s="58"/>
      <c r="H497" s="58"/>
      <c r="I497" s="58"/>
      <c r="J497" s="58"/>
      <c r="K497" s="58"/>
      <c r="L497" s="58"/>
      <c r="M497" s="3"/>
      <c r="N497" s="3"/>
    </row>
    <row r="498" spans="2:14" x14ac:dyDescent="0.25">
      <c r="B498" s="1"/>
      <c r="C498" s="7"/>
      <c r="D498" s="114"/>
      <c r="E498" s="58"/>
      <c r="F498" s="58"/>
      <c r="G498" s="58"/>
      <c r="H498" s="58"/>
      <c r="I498" s="58"/>
      <c r="J498" s="58"/>
      <c r="K498" s="58"/>
      <c r="L498" s="58"/>
      <c r="M498" s="3"/>
      <c r="N498" s="3"/>
    </row>
    <row r="499" spans="2:14" x14ac:dyDescent="0.25">
      <c r="B499" s="1"/>
      <c r="C499" s="7"/>
      <c r="D499" s="114"/>
      <c r="E499" s="58"/>
      <c r="F499" s="58"/>
      <c r="G499" s="58"/>
      <c r="H499" s="58"/>
      <c r="I499" s="58"/>
      <c r="J499" s="58"/>
      <c r="K499" s="58"/>
      <c r="L499" s="58"/>
      <c r="M499" s="3"/>
      <c r="N499" s="3"/>
    </row>
    <row r="500" spans="2:14" x14ac:dyDescent="0.25">
      <c r="B500" s="1"/>
      <c r="C500" s="7"/>
      <c r="D500" s="114"/>
      <c r="E500" s="58"/>
      <c r="F500" s="58"/>
      <c r="G500" s="58"/>
      <c r="H500" s="58"/>
      <c r="I500" s="58"/>
      <c r="J500" s="58"/>
      <c r="K500" s="58"/>
      <c r="L500" s="58"/>
      <c r="M500" s="3"/>
      <c r="N500" s="3"/>
    </row>
    <row r="501" spans="2:14" x14ac:dyDescent="0.25">
      <c r="B501" s="1"/>
      <c r="C501" s="7"/>
      <c r="D501" s="114"/>
      <c r="E501" s="58"/>
      <c r="F501" s="58"/>
      <c r="G501" s="58"/>
      <c r="H501" s="58"/>
      <c r="I501" s="58"/>
      <c r="J501" s="58"/>
      <c r="K501" s="58"/>
      <c r="L501" s="58"/>
      <c r="M501" s="3"/>
      <c r="N501" s="3"/>
    </row>
    <row r="502" spans="2:14" x14ac:dyDescent="0.25">
      <c r="B502" s="1"/>
      <c r="C502" s="7"/>
      <c r="D502" s="114"/>
      <c r="E502" s="58"/>
      <c r="F502" s="58"/>
      <c r="G502" s="58"/>
      <c r="H502" s="58"/>
      <c r="I502" s="58"/>
      <c r="J502" s="58"/>
      <c r="K502" s="58"/>
      <c r="L502" s="58"/>
      <c r="M502" s="3"/>
      <c r="N502" s="3"/>
    </row>
    <row r="503" spans="2:14" x14ac:dyDescent="0.25">
      <c r="B503" s="1"/>
      <c r="C503" s="7"/>
      <c r="D503" s="114"/>
      <c r="E503" s="58"/>
      <c r="F503" s="58"/>
      <c r="G503" s="58"/>
      <c r="H503" s="58"/>
      <c r="I503" s="58"/>
      <c r="J503" s="58"/>
      <c r="K503" s="58"/>
      <c r="L503" s="58"/>
      <c r="M503" s="3"/>
      <c r="N503" s="3"/>
    </row>
    <row r="504" spans="2:14" x14ac:dyDescent="0.25">
      <c r="B504" s="1"/>
      <c r="C504" s="7"/>
      <c r="D504" s="114"/>
      <c r="E504" s="58"/>
      <c r="F504" s="58"/>
      <c r="G504" s="58"/>
      <c r="H504" s="58"/>
      <c r="I504" s="58"/>
      <c r="J504" s="58"/>
      <c r="K504" s="58"/>
      <c r="L504" s="58"/>
      <c r="M504" s="3"/>
      <c r="N504" s="3"/>
    </row>
    <row r="505" spans="2:14" x14ac:dyDescent="0.25">
      <c r="B505" s="1"/>
      <c r="C505" s="7"/>
      <c r="D505" s="114"/>
      <c r="E505" s="58"/>
      <c r="F505" s="58"/>
      <c r="G505" s="58"/>
      <c r="H505" s="58"/>
      <c r="I505" s="58"/>
      <c r="J505" s="58"/>
      <c r="K505" s="58"/>
      <c r="L505" s="58"/>
      <c r="M505" s="3"/>
      <c r="N505" s="3"/>
    </row>
    <row r="506" spans="2:14" x14ac:dyDescent="0.25">
      <c r="B506" s="1"/>
      <c r="C506" s="7"/>
      <c r="D506" s="114"/>
      <c r="E506" s="58"/>
      <c r="F506" s="58"/>
      <c r="G506" s="58"/>
      <c r="H506" s="58"/>
      <c r="I506" s="58"/>
      <c r="J506" s="58"/>
      <c r="K506" s="58"/>
      <c r="L506" s="58"/>
      <c r="M506" s="3"/>
      <c r="N506" s="3"/>
    </row>
    <row r="507" spans="2:14" x14ac:dyDescent="0.25">
      <c r="B507" s="1"/>
      <c r="C507" s="7"/>
      <c r="D507" s="114"/>
      <c r="E507" s="58"/>
      <c r="F507" s="58"/>
      <c r="G507" s="58"/>
      <c r="H507" s="58"/>
      <c r="I507" s="58"/>
      <c r="J507" s="58"/>
      <c r="K507" s="58"/>
      <c r="L507" s="58"/>
      <c r="M507" s="3"/>
      <c r="N507" s="3"/>
    </row>
    <row r="508" spans="2:14" x14ac:dyDescent="0.25">
      <c r="B508" s="1"/>
      <c r="C508" s="7"/>
      <c r="D508" s="114"/>
      <c r="E508" s="58"/>
      <c r="F508" s="58"/>
      <c r="G508" s="58"/>
      <c r="H508" s="58"/>
      <c r="I508" s="58"/>
      <c r="J508" s="58"/>
      <c r="K508" s="58"/>
      <c r="L508" s="58"/>
      <c r="M508" s="3"/>
      <c r="N508" s="3"/>
    </row>
    <row r="509" spans="2:14" x14ac:dyDescent="0.25">
      <c r="B509" s="1"/>
      <c r="C509" s="7"/>
      <c r="D509" s="114"/>
      <c r="E509" s="58"/>
      <c r="F509" s="58"/>
      <c r="G509" s="58"/>
      <c r="H509" s="58"/>
      <c r="I509" s="58"/>
      <c r="J509" s="58"/>
      <c r="K509" s="58"/>
      <c r="L509" s="58"/>
      <c r="M509" s="3"/>
      <c r="N509" s="3"/>
    </row>
    <row r="510" spans="2:14" x14ac:dyDescent="0.25">
      <c r="B510" s="1"/>
      <c r="C510" s="7"/>
      <c r="D510" s="114"/>
      <c r="E510" s="58"/>
      <c r="F510" s="58"/>
      <c r="G510" s="58"/>
      <c r="H510" s="58"/>
      <c r="I510" s="58"/>
      <c r="J510" s="58"/>
      <c r="K510" s="58"/>
      <c r="L510" s="58"/>
      <c r="M510" s="3"/>
      <c r="N510" s="3"/>
    </row>
    <row r="511" spans="2:14" x14ac:dyDescent="0.25">
      <c r="B511" s="1"/>
      <c r="C511" s="7"/>
      <c r="D511" s="114"/>
      <c r="E511" s="58"/>
      <c r="F511" s="58"/>
      <c r="G511" s="58"/>
      <c r="H511" s="58"/>
      <c r="I511" s="58"/>
      <c r="J511" s="58"/>
      <c r="K511" s="58"/>
      <c r="L511" s="58"/>
      <c r="M511" s="3"/>
      <c r="N511" s="3"/>
    </row>
    <row r="512" spans="2:14" x14ac:dyDescent="0.25">
      <c r="B512" s="1"/>
      <c r="C512" s="7"/>
      <c r="D512" s="114"/>
      <c r="E512" s="58"/>
      <c r="F512" s="58"/>
      <c r="G512" s="58"/>
      <c r="H512" s="58"/>
      <c r="I512" s="58"/>
      <c r="J512" s="58"/>
      <c r="K512" s="58"/>
      <c r="L512" s="58"/>
      <c r="M512" s="3"/>
      <c r="N512" s="3"/>
    </row>
    <row r="513" spans="2:14" x14ac:dyDescent="0.25">
      <c r="B513" s="1"/>
      <c r="C513" s="7"/>
      <c r="D513" s="114"/>
      <c r="E513" s="58"/>
      <c r="F513" s="58"/>
      <c r="G513" s="58"/>
      <c r="H513" s="58"/>
      <c r="I513" s="58"/>
      <c r="J513" s="58"/>
      <c r="K513" s="58"/>
      <c r="L513" s="58"/>
      <c r="M513" s="3"/>
      <c r="N513" s="3"/>
    </row>
    <row r="514" spans="2:14" x14ac:dyDescent="0.25">
      <c r="B514" s="1"/>
      <c r="C514" s="7"/>
      <c r="D514" s="114"/>
      <c r="E514" s="58"/>
      <c r="F514" s="58"/>
      <c r="G514" s="58"/>
      <c r="H514" s="58"/>
      <c r="I514" s="58"/>
      <c r="J514" s="58"/>
      <c r="K514" s="58"/>
      <c r="L514" s="58"/>
      <c r="M514" s="3"/>
      <c r="N514" s="3"/>
    </row>
    <row r="515" spans="2:14" x14ac:dyDescent="0.25">
      <c r="B515" s="1"/>
      <c r="C515" s="7"/>
      <c r="D515" s="114"/>
      <c r="E515" s="58"/>
      <c r="F515" s="58"/>
      <c r="G515" s="58"/>
      <c r="H515" s="58"/>
      <c r="I515" s="58"/>
      <c r="J515" s="58"/>
      <c r="K515" s="58"/>
      <c r="L515" s="58"/>
      <c r="M515" s="3"/>
      <c r="N515" s="3"/>
    </row>
    <row r="516" spans="2:14" x14ac:dyDescent="0.25">
      <c r="B516" s="1"/>
      <c r="C516" s="7"/>
      <c r="D516" s="114"/>
      <c r="E516" s="58"/>
      <c r="F516" s="58"/>
      <c r="G516" s="58"/>
      <c r="H516" s="58"/>
      <c r="I516" s="58"/>
      <c r="J516" s="58"/>
      <c r="K516" s="58"/>
      <c r="L516" s="58"/>
      <c r="M516" s="3"/>
      <c r="N516" s="3"/>
    </row>
    <row r="517" spans="2:14" x14ac:dyDescent="0.25">
      <c r="B517" s="1"/>
      <c r="C517" s="7"/>
      <c r="D517" s="114"/>
      <c r="E517" s="58"/>
      <c r="F517" s="58"/>
      <c r="G517" s="58"/>
      <c r="H517" s="58"/>
      <c r="I517" s="58"/>
      <c r="J517" s="58"/>
      <c r="K517" s="58"/>
      <c r="L517" s="58"/>
      <c r="M517" s="3"/>
      <c r="N517" s="3"/>
    </row>
    <row r="518" spans="2:14" x14ac:dyDescent="0.25">
      <c r="B518" s="1"/>
      <c r="C518" s="7"/>
      <c r="D518" s="114"/>
      <c r="E518" s="58"/>
      <c r="F518" s="58"/>
      <c r="G518" s="58"/>
      <c r="H518" s="58"/>
      <c r="I518" s="58"/>
      <c r="J518" s="58"/>
      <c r="K518" s="58"/>
      <c r="L518" s="58"/>
      <c r="M518" s="3"/>
      <c r="N518" s="3"/>
    </row>
    <row r="519" spans="2:14" x14ac:dyDescent="0.25">
      <c r="B519" s="1"/>
      <c r="C519" s="7"/>
      <c r="D519" s="114"/>
      <c r="E519" s="58"/>
      <c r="F519" s="58"/>
      <c r="G519" s="58"/>
      <c r="H519" s="58"/>
      <c r="I519" s="58"/>
      <c r="J519" s="58"/>
      <c r="K519" s="58"/>
      <c r="L519" s="58"/>
      <c r="M519" s="3"/>
      <c r="N519" s="3"/>
    </row>
    <row r="520" spans="2:14" x14ac:dyDescent="0.25">
      <c r="B520" s="1"/>
      <c r="C520" s="7"/>
      <c r="D520" s="114"/>
      <c r="E520" s="58"/>
      <c r="F520" s="58"/>
      <c r="G520" s="58"/>
      <c r="H520" s="58"/>
      <c r="I520" s="58"/>
      <c r="J520" s="58"/>
      <c r="K520" s="58"/>
      <c r="L520" s="58"/>
      <c r="M520" s="3"/>
      <c r="N520" s="3"/>
    </row>
    <row r="521" spans="2:14" x14ac:dyDescent="0.25">
      <c r="B521" s="1"/>
      <c r="C521" s="7"/>
      <c r="D521" s="114"/>
      <c r="E521" s="58"/>
      <c r="F521" s="58"/>
      <c r="G521" s="58"/>
      <c r="H521" s="58"/>
      <c r="I521" s="58"/>
      <c r="J521" s="58"/>
      <c r="K521" s="58"/>
      <c r="L521" s="58"/>
      <c r="M521" s="3"/>
      <c r="N521" s="3"/>
    </row>
    <row r="522" spans="2:14" x14ac:dyDescent="0.25">
      <c r="B522" s="1"/>
      <c r="C522" s="7"/>
      <c r="D522" s="114"/>
      <c r="E522" s="58"/>
      <c r="F522" s="58"/>
      <c r="G522" s="58"/>
      <c r="H522" s="58"/>
      <c r="I522" s="58"/>
      <c r="J522" s="58"/>
      <c r="K522" s="58"/>
      <c r="L522" s="58"/>
      <c r="M522" s="3"/>
      <c r="N522" s="3"/>
    </row>
    <row r="523" spans="2:14" x14ac:dyDescent="0.25">
      <c r="B523" s="1"/>
      <c r="C523" s="7"/>
      <c r="D523" s="114"/>
      <c r="E523" s="58"/>
      <c r="F523" s="58"/>
      <c r="G523" s="58"/>
      <c r="H523" s="58"/>
      <c r="I523" s="58"/>
      <c r="J523" s="58"/>
      <c r="K523" s="58"/>
      <c r="L523" s="58"/>
      <c r="M523" s="3"/>
      <c r="N523" s="3"/>
    </row>
    <row r="524" spans="2:14" x14ac:dyDescent="0.25">
      <c r="B524" s="1"/>
      <c r="C524" s="7"/>
      <c r="D524" s="114"/>
      <c r="E524" s="58"/>
      <c r="F524" s="58"/>
      <c r="G524" s="58"/>
      <c r="H524" s="58"/>
      <c r="I524" s="58"/>
      <c r="J524" s="58"/>
      <c r="K524" s="58"/>
      <c r="L524" s="58"/>
      <c r="M524" s="3"/>
      <c r="N524" s="3"/>
    </row>
    <row r="525" spans="2:14" x14ac:dyDescent="0.25">
      <c r="B525" s="1"/>
      <c r="C525" s="7"/>
      <c r="D525" s="114"/>
      <c r="E525" s="58"/>
      <c r="F525" s="58"/>
      <c r="G525" s="58"/>
      <c r="H525" s="58"/>
      <c r="I525" s="58"/>
      <c r="J525" s="58"/>
      <c r="K525" s="58"/>
      <c r="L525" s="58"/>
      <c r="M525" s="3"/>
      <c r="N525" s="3"/>
    </row>
    <row r="526" spans="2:14" x14ac:dyDescent="0.25">
      <c r="B526" s="1"/>
      <c r="C526" s="7"/>
      <c r="D526" s="114"/>
      <c r="E526" s="58"/>
      <c r="F526" s="58"/>
      <c r="G526" s="58"/>
      <c r="H526" s="58"/>
      <c r="I526" s="58"/>
      <c r="J526" s="58"/>
      <c r="K526" s="58"/>
      <c r="L526" s="58"/>
      <c r="M526" s="3"/>
      <c r="N526" s="3"/>
    </row>
    <row r="527" spans="2:14" x14ac:dyDescent="0.25">
      <c r="B527" s="1"/>
      <c r="C527" s="7"/>
      <c r="D527" s="114"/>
      <c r="E527" s="58"/>
      <c r="F527" s="58"/>
      <c r="G527" s="58"/>
      <c r="H527" s="58"/>
      <c r="I527" s="58"/>
      <c r="J527" s="58"/>
      <c r="K527" s="58"/>
      <c r="L527" s="58"/>
      <c r="M527" s="3"/>
      <c r="N527" s="3"/>
    </row>
    <row r="528" spans="2:14" x14ac:dyDescent="0.25">
      <c r="B528" s="1"/>
      <c r="C528" s="7"/>
      <c r="D528" s="114"/>
      <c r="E528" s="58"/>
      <c r="F528" s="58"/>
      <c r="G528" s="58"/>
      <c r="H528" s="58"/>
      <c r="I528" s="58"/>
      <c r="J528" s="58"/>
      <c r="K528" s="58"/>
      <c r="L528" s="58"/>
      <c r="M528" s="3"/>
      <c r="N528" s="3"/>
    </row>
    <row r="529" spans="2:14" x14ac:dyDescent="0.25">
      <c r="B529" s="1"/>
      <c r="C529" s="7"/>
      <c r="D529" s="114"/>
      <c r="E529" s="58"/>
      <c r="F529" s="58"/>
      <c r="G529" s="58"/>
      <c r="H529" s="58"/>
      <c r="I529" s="58"/>
      <c r="J529" s="58"/>
      <c r="K529" s="58"/>
      <c r="L529" s="58"/>
      <c r="M529" s="3"/>
      <c r="N529" s="3"/>
    </row>
    <row r="530" spans="2:14" x14ac:dyDescent="0.25">
      <c r="B530" s="1"/>
      <c r="C530" s="7"/>
      <c r="D530" s="114"/>
      <c r="E530" s="58"/>
      <c r="F530" s="58"/>
      <c r="G530" s="58"/>
      <c r="H530" s="58"/>
      <c r="I530" s="58"/>
      <c r="J530" s="58"/>
      <c r="K530" s="58"/>
      <c r="L530" s="58"/>
      <c r="M530" s="3"/>
      <c r="N530" s="3"/>
    </row>
    <row r="531" spans="2:14" x14ac:dyDescent="0.25">
      <c r="B531" s="1"/>
      <c r="C531" s="7"/>
      <c r="D531" s="114"/>
      <c r="E531" s="58"/>
      <c r="F531" s="58"/>
      <c r="G531" s="58"/>
      <c r="H531" s="58"/>
      <c r="I531" s="58"/>
      <c r="J531" s="58"/>
      <c r="K531" s="58"/>
      <c r="L531" s="58"/>
      <c r="M531" s="3"/>
      <c r="N531" s="3"/>
    </row>
    <row r="532" spans="2:14" x14ac:dyDescent="0.25">
      <c r="B532" s="1"/>
      <c r="C532" s="7"/>
      <c r="D532" s="114"/>
      <c r="E532" s="58"/>
      <c r="F532" s="58"/>
      <c r="G532" s="58"/>
      <c r="H532" s="58"/>
      <c r="I532" s="58"/>
      <c r="J532" s="58"/>
      <c r="K532" s="58"/>
      <c r="L532" s="58"/>
      <c r="M532" s="3"/>
      <c r="N532" s="3"/>
    </row>
    <row r="533" spans="2:14" x14ac:dyDescent="0.25">
      <c r="B533" s="1"/>
      <c r="C533" s="7"/>
      <c r="D533" s="114"/>
      <c r="E533" s="58"/>
      <c r="F533" s="58"/>
      <c r="G533" s="58"/>
      <c r="H533" s="58"/>
      <c r="I533" s="58"/>
      <c r="J533" s="58"/>
      <c r="K533" s="58"/>
      <c r="L533" s="58"/>
      <c r="M533" s="3"/>
      <c r="N533" s="3"/>
    </row>
    <row r="534" spans="2:14" x14ac:dyDescent="0.25">
      <c r="B534" s="1"/>
      <c r="C534" s="7"/>
      <c r="D534" s="114"/>
      <c r="E534" s="58"/>
      <c r="F534" s="58"/>
      <c r="G534" s="58"/>
      <c r="H534" s="58"/>
      <c r="I534" s="58"/>
      <c r="J534" s="58"/>
      <c r="K534" s="58"/>
      <c r="L534" s="58"/>
      <c r="M534" s="3"/>
      <c r="N534" s="3"/>
    </row>
    <row r="535" spans="2:14" x14ac:dyDescent="0.25">
      <c r="B535" s="1"/>
      <c r="C535" s="7"/>
      <c r="D535" s="114"/>
      <c r="E535" s="58"/>
      <c r="F535" s="58"/>
      <c r="G535" s="58"/>
      <c r="H535" s="58"/>
      <c r="I535" s="58"/>
      <c r="J535" s="58"/>
      <c r="K535" s="58"/>
      <c r="L535" s="58"/>
      <c r="M535" s="3"/>
      <c r="N535" s="3"/>
    </row>
    <row r="536" spans="2:14" x14ac:dyDescent="0.25">
      <c r="B536" s="1"/>
      <c r="C536" s="7"/>
      <c r="D536" s="114"/>
      <c r="E536" s="58"/>
      <c r="F536" s="58"/>
      <c r="G536" s="58"/>
      <c r="H536" s="58"/>
      <c r="I536" s="58"/>
      <c r="J536" s="58"/>
      <c r="K536" s="58"/>
      <c r="L536" s="58"/>
      <c r="M536" s="3"/>
      <c r="N536" s="3"/>
    </row>
    <row r="537" spans="2:14" x14ac:dyDescent="0.25">
      <c r="B537" s="1"/>
      <c r="C537" s="7"/>
      <c r="D537" s="114"/>
      <c r="E537" s="58"/>
      <c r="F537" s="58"/>
      <c r="G537" s="58"/>
      <c r="H537" s="58"/>
      <c r="I537" s="58"/>
      <c r="J537" s="58"/>
      <c r="K537" s="58"/>
      <c r="L537" s="58"/>
      <c r="M537" s="3"/>
      <c r="N537" s="3"/>
    </row>
    <row r="538" spans="2:14" x14ac:dyDescent="0.25">
      <c r="B538" s="1"/>
      <c r="C538" s="7"/>
      <c r="D538" s="114"/>
      <c r="E538" s="58"/>
      <c r="F538" s="58"/>
      <c r="G538" s="58"/>
      <c r="H538" s="58"/>
      <c r="I538" s="58"/>
      <c r="J538" s="58"/>
      <c r="K538" s="58"/>
      <c r="L538" s="58"/>
      <c r="M538" s="3"/>
      <c r="N538" s="3"/>
    </row>
    <row r="539" spans="2:14" x14ac:dyDescent="0.25">
      <c r="B539" s="1"/>
      <c r="C539" s="7"/>
      <c r="D539" s="114"/>
      <c r="E539" s="58"/>
      <c r="F539" s="58"/>
      <c r="G539" s="58"/>
      <c r="H539" s="58"/>
      <c r="I539" s="58"/>
      <c r="J539" s="58"/>
      <c r="K539" s="58"/>
      <c r="L539" s="58"/>
      <c r="M539" s="3"/>
      <c r="N539" s="3"/>
    </row>
    <row r="540" spans="2:14" x14ac:dyDescent="0.25">
      <c r="B540" s="1"/>
      <c r="C540" s="7"/>
      <c r="D540" s="114"/>
      <c r="E540" s="58"/>
      <c r="F540" s="58"/>
      <c r="G540" s="58"/>
      <c r="H540" s="58"/>
      <c r="I540" s="58"/>
      <c r="J540" s="58"/>
      <c r="K540" s="58"/>
      <c r="L540" s="58"/>
      <c r="M540" s="3"/>
      <c r="N540" s="3"/>
    </row>
    <row r="541" spans="2:14" x14ac:dyDescent="0.25">
      <c r="B541" s="1"/>
      <c r="C541" s="7"/>
      <c r="D541" s="114"/>
      <c r="E541" s="58"/>
      <c r="F541" s="58"/>
      <c r="G541" s="58"/>
      <c r="H541" s="58"/>
      <c r="I541" s="58"/>
      <c r="J541" s="58"/>
      <c r="K541" s="58"/>
      <c r="L541" s="58"/>
      <c r="M541" s="3"/>
      <c r="N541" s="3"/>
    </row>
    <row r="542" spans="2:14" x14ac:dyDescent="0.25">
      <c r="B542" s="1"/>
      <c r="C542" s="7"/>
      <c r="D542" s="114"/>
      <c r="E542" s="58"/>
      <c r="F542" s="58"/>
      <c r="G542" s="58"/>
      <c r="H542" s="58"/>
      <c r="I542" s="58"/>
      <c r="J542" s="58"/>
      <c r="K542" s="58"/>
      <c r="L542" s="58"/>
      <c r="M542" s="3"/>
      <c r="N542" s="3"/>
    </row>
    <row r="543" spans="2:14" x14ac:dyDescent="0.25">
      <c r="B543" s="1"/>
      <c r="C543" s="7"/>
      <c r="D543" s="114"/>
      <c r="E543" s="58"/>
      <c r="F543" s="58"/>
      <c r="G543" s="58"/>
      <c r="H543" s="58"/>
      <c r="I543" s="58"/>
      <c r="J543" s="58"/>
      <c r="K543" s="58"/>
      <c r="L543" s="58"/>
      <c r="M543" s="3"/>
      <c r="N543" s="3"/>
    </row>
    <row r="544" spans="2:14" x14ac:dyDescent="0.25">
      <c r="B544" s="1"/>
      <c r="C544" s="7"/>
      <c r="D544" s="114"/>
      <c r="E544" s="58"/>
      <c r="F544" s="58"/>
      <c r="G544" s="58"/>
      <c r="H544" s="58"/>
      <c r="I544" s="58"/>
      <c r="J544" s="58"/>
      <c r="K544" s="58"/>
      <c r="L544" s="58"/>
      <c r="M544" s="3"/>
      <c r="N544" s="3"/>
    </row>
    <row r="545" spans="2:14" x14ac:dyDescent="0.25">
      <c r="B545" s="1"/>
      <c r="C545" s="7"/>
      <c r="D545" s="114"/>
      <c r="E545" s="58"/>
      <c r="F545" s="58"/>
      <c r="G545" s="58"/>
      <c r="H545" s="58"/>
      <c r="I545" s="58"/>
      <c r="J545" s="58"/>
      <c r="K545" s="58"/>
      <c r="L545" s="58"/>
      <c r="M545" s="3"/>
      <c r="N545" s="3"/>
    </row>
    <row r="546" spans="2:14" x14ac:dyDescent="0.25">
      <c r="B546" s="1"/>
      <c r="C546" s="7"/>
      <c r="D546" s="114"/>
      <c r="E546" s="58"/>
      <c r="F546" s="58"/>
      <c r="G546" s="58"/>
      <c r="H546" s="58"/>
      <c r="I546" s="58"/>
      <c r="J546" s="58"/>
      <c r="K546" s="58"/>
      <c r="L546" s="58"/>
      <c r="M546" s="3"/>
      <c r="N546" s="3"/>
    </row>
    <row r="547" spans="2:14" x14ac:dyDescent="0.25">
      <c r="B547" s="1"/>
      <c r="C547" s="7"/>
      <c r="D547" s="114"/>
      <c r="E547" s="58"/>
      <c r="F547" s="58"/>
      <c r="G547" s="58"/>
      <c r="H547" s="58"/>
      <c r="I547" s="58"/>
      <c r="J547" s="58"/>
      <c r="K547" s="58"/>
      <c r="L547" s="58"/>
      <c r="M547" s="3"/>
      <c r="N547" s="3"/>
    </row>
    <row r="548" spans="2:14" x14ac:dyDescent="0.25">
      <c r="B548" s="1"/>
      <c r="C548" s="7"/>
      <c r="D548" s="114"/>
      <c r="E548" s="58"/>
      <c r="F548" s="58"/>
      <c r="G548" s="58"/>
      <c r="H548" s="58"/>
      <c r="I548" s="58"/>
      <c r="J548" s="58"/>
      <c r="K548" s="58"/>
      <c r="L548" s="58"/>
      <c r="M548" s="3"/>
      <c r="N548" s="3"/>
    </row>
    <row r="549" spans="2:14" x14ac:dyDescent="0.25">
      <c r="B549" s="1"/>
      <c r="C549" s="7"/>
      <c r="D549" s="114"/>
      <c r="E549" s="58"/>
      <c r="F549" s="58"/>
      <c r="G549" s="58"/>
      <c r="H549" s="58"/>
      <c r="I549" s="58"/>
      <c r="J549" s="58"/>
      <c r="K549" s="58"/>
      <c r="L549" s="58"/>
      <c r="M549" s="3"/>
      <c r="N549" s="3"/>
    </row>
    <row r="550" spans="2:14" x14ac:dyDescent="0.25">
      <c r="B550" s="1"/>
      <c r="C550" s="7"/>
      <c r="D550" s="114"/>
      <c r="E550" s="58"/>
      <c r="F550" s="58"/>
      <c r="G550" s="58"/>
      <c r="H550" s="58"/>
      <c r="I550" s="58"/>
      <c r="J550" s="58"/>
      <c r="K550" s="58"/>
      <c r="L550" s="58"/>
      <c r="M550" s="3"/>
      <c r="N550" s="3"/>
    </row>
    <row r="551" spans="2:14" x14ac:dyDescent="0.25">
      <c r="B551" s="1"/>
      <c r="C551" s="7"/>
      <c r="D551" s="114"/>
      <c r="E551" s="58"/>
      <c r="F551" s="58"/>
      <c r="G551" s="58"/>
      <c r="H551" s="58"/>
      <c r="I551" s="58"/>
      <c r="J551" s="58"/>
      <c r="K551" s="58"/>
      <c r="L551" s="58"/>
      <c r="M551" s="3"/>
      <c r="N551" s="3"/>
    </row>
    <row r="552" spans="2:14" x14ac:dyDescent="0.25">
      <c r="B552" s="1"/>
      <c r="C552" s="7"/>
      <c r="D552" s="114"/>
      <c r="E552" s="58"/>
      <c r="F552" s="58"/>
      <c r="G552" s="58"/>
      <c r="H552" s="58"/>
      <c r="I552" s="58"/>
      <c r="J552" s="58"/>
      <c r="K552" s="58"/>
      <c r="L552" s="58"/>
      <c r="M552" s="3"/>
      <c r="N552" s="3"/>
    </row>
    <row r="553" spans="2:14" x14ac:dyDescent="0.25">
      <c r="B553" s="1"/>
      <c r="C553" s="7"/>
      <c r="D553" s="114"/>
      <c r="E553" s="58"/>
      <c r="F553" s="58"/>
      <c r="G553" s="58"/>
      <c r="H553" s="58"/>
      <c r="I553" s="58"/>
      <c r="J553" s="58"/>
      <c r="K553" s="58"/>
      <c r="L553" s="58"/>
      <c r="M553" s="3"/>
      <c r="N553" s="3"/>
    </row>
    <row r="554" spans="2:14" x14ac:dyDescent="0.25">
      <c r="B554" s="1"/>
      <c r="C554" s="7"/>
      <c r="D554" s="114"/>
      <c r="E554" s="58"/>
      <c r="F554" s="58"/>
      <c r="G554" s="58"/>
      <c r="H554" s="58"/>
      <c r="I554" s="58"/>
      <c r="J554" s="58"/>
      <c r="K554" s="58"/>
      <c r="L554" s="58"/>
      <c r="M554" s="3"/>
      <c r="N554" s="3"/>
    </row>
    <row r="555" spans="2:14" x14ac:dyDescent="0.25">
      <c r="B555" s="1"/>
      <c r="C555" s="7"/>
      <c r="D555" s="114"/>
      <c r="E555" s="58"/>
      <c r="F555" s="58"/>
      <c r="G555" s="58"/>
      <c r="H555" s="58"/>
      <c r="I555" s="58"/>
      <c r="J555" s="58"/>
      <c r="K555" s="58"/>
      <c r="L555" s="58"/>
      <c r="M555" s="3"/>
      <c r="N555" s="3"/>
    </row>
    <row r="556" spans="2:14" x14ac:dyDescent="0.25">
      <c r="B556" s="1"/>
      <c r="C556" s="7"/>
      <c r="D556" s="114"/>
      <c r="E556" s="58"/>
      <c r="F556" s="58"/>
      <c r="G556" s="58"/>
      <c r="H556" s="58"/>
      <c r="I556" s="58"/>
      <c r="J556" s="58"/>
      <c r="K556" s="58"/>
      <c r="L556" s="58"/>
      <c r="M556" s="3"/>
      <c r="N556" s="3"/>
    </row>
    <row r="557" spans="2:14" x14ac:dyDescent="0.25">
      <c r="B557" s="1"/>
      <c r="C557" s="7"/>
      <c r="D557" s="114"/>
      <c r="E557" s="58"/>
      <c r="F557" s="58"/>
      <c r="G557" s="58"/>
      <c r="H557" s="58"/>
      <c r="I557" s="58"/>
      <c r="J557" s="58"/>
      <c r="K557" s="58"/>
      <c r="L557" s="58"/>
      <c r="M557" s="3"/>
      <c r="N557" s="3"/>
    </row>
    <row r="558" spans="2:14" x14ac:dyDescent="0.25">
      <c r="B558" s="1"/>
      <c r="C558" s="7"/>
      <c r="D558" s="114"/>
      <c r="E558" s="58"/>
      <c r="F558" s="58"/>
      <c r="G558" s="58"/>
      <c r="H558" s="58"/>
      <c r="I558" s="58"/>
      <c r="J558" s="58"/>
      <c r="K558" s="58"/>
      <c r="L558" s="58"/>
      <c r="M558" s="3"/>
      <c r="N558" s="3"/>
    </row>
    <row r="559" spans="2:14" x14ac:dyDescent="0.25">
      <c r="B559" s="1"/>
      <c r="C559" s="7"/>
      <c r="D559" s="114"/>
      <c r="E559" s="58"/>
      <c r="F559" s="58"/>
      <c r="G559" s="58"/>
      <c r="H559" s="58"/>
      <c r="I559" s="58"/>
      <c r="J559" s="58"/>
      <c r="K559" s="58"/>
      <c r="L559" s="58"/>
      <c r="M559" s="3"/>
      <c r="N559" s="3"/>
    </row>
    <row r="560" spans="2:14" x14ac:dyDescent="0.25">
      <c r="B560" s="1"/>
      <c r="C560" s="7"/>
      <c r="D560" s="114"/>
      <c r="E560" s="58"/>
      <c r="F560" s="58"/>
      <c r="G560" s="58"/>
      <c r="H560" s="58"/>
      <c r="I560" s="58"/>
      <c r="J560" s="58"/>
      <c r="K560" s="58"/>
      <c r="L560" s="58"/>
      <c r="M560" s="3"/>
      <c r="N560" s="3"/>
    </row>
    <row r="561" spans="2:14" x14ac:dyDescent="0.25">
      <c r="B561" s="1"/>
      <c r="C561" s="7"/>
      <c r="D561" s="114"/>
      <c r="E561" s="58"/>
      <c r="F561" s="58"/>
      <c r="G561" s="58"/>
      <c r="H561" s="58"/>
      <c r="I561" s="58"/>
      <c r="J561" s="58"/>
      <c r="K561" s="58"/>
      <c r="L561" s="58"/>
      <c r="M561" s="3"/>
      <c r="N561" s="3"/>
    </row>
    <row r="562" spans="2:14" x14ac:dyDescent="0.25">
      <c r="B562" s="1"/>
      <c r="C562" s="7"/>
      <c r="D562" s="114"/>
      <c r="E562" s="58"/>
      <c r="F562" s="58"/>
      <c r="G562" s="58"/>
      <c r="H562" s="58"/>
      <c r="I562" s="58"/>
      <c r="J562" s="58"/>
      <c r="K562" s="58"/>
      <c r="L562" s="58"/>
      <c r="M562" s="3"/>
      <c r="N562" s="3"/>
    </row>
    <row r="563" spans="2:14" x14ac:dyDescent="0.25">
      <c r="B563" s="1"/>
      <c r="C563" s="7"/>
      <c r="D563" s="114"/>
      <c r="E563" s="58"/>
      <c r="F563" s="58"/>
      <c r="G563" s="58"/>
      <c r="H563" s="58"/>
      <c r="I563" s="58"/>
      <c r="J563" s="58"/>
      <c r="K563" s="58"/>
      <c r="L563" s="58"/>
      <c r="M563" s="3"/>
      <c r="N563" s="3"/>
    </row>
    <row r="564" spans="2:14" x14ac:dyDescent="0.25">
      <c r="B564" s="1"/>
      <c r="C564" s="7"/>
      <c r="D564" s="114"/>
      <c r="E564" s="58"/>
      <c r="F564" s="58"/>
      <c r="G564" s="58"/>
      <c r="H564" s="58"/>
      <c r="I564" s="58"/>
      <c r="J564" s="58"/>
      <c r="K564" s="58"/>
      <c r="L564" s="58"/>
      <c r="M564" s="3"/>
      <c r="N564" s="3"/>
    </row>
    <row r="565" spans="2:14" x14ac:dyDescent="0.25">
      <c r="B565" s="1"/>
      <c r="C565" s="7"/>
      <c r="D565" s="114"/>
      <c r="E565" s="58"/>
      <c r="F565" s="58"/>
      <c r="G565" s="58"/>
      <c r="H565" s="58"/>
      <c r="I565" s="58"/>
      <c r="J565" s="58"/>
      <c r="K565" s="58"/>
      <c r="L565" s="58"/>
      <c r="M565" s="3"/>
      <c r="N565" s="3"/>
    </row>
    <row r="566" spans="2:14" x14ac:dyDescent="0.25">
      <c r="B566" s="1"/>
      <c r="C566" s="7"/>
      <c r="D566" s="114"/>
      <c r="E566" s="58"/>
      <c r="F566" s="58"/>
      <c r="G566" s="58"/>
      <c r="H566" s="58"/>
      <c r="I566" s="58"/>
      <c r="J566" s="58"/>
      <c r="K566" s="58"/>
      <c r="L566" s="58"/>
      <c r="M566" s="3"/>
      <c r="N566" s="3"/>
    </row>
    <row r="567" spans="2:14" x14ac:dyDescent="0.25">
      <c r="B567" s="1"/>
      <c r="C567" s="7"/>
      <c r="D567" s="114"/>
      <c r="E567" s="58"/>
      <c r="F567" s="58"/>
      <c r="G567" s="58"/>
      <c r="H567" s="58"/>
      <c r="I567" s="58"/>
      <c r="J567" s="58"/>
      <c r="K567" s="58"/>
      <c r="L567" s="58"/>
      <c r="M567" s="3"/>
      <c r="N567" s="3"/>
    </row>
    <row r="568" spans="2:14" x14ac:dyDescent="0.25">
      <c r="B568" s="1"/>
      <c r="C568" s="7"/>
      <c r="D568" s="114"/>
      <c r="E568" s="58"/>
      <c r="F568" s="58"/>
      <c r="G568" s="58"/>
      <c r="H568" s="58"/>
      <c r="I568" s="58"/>
      <c r="J568" s="58"/>
      <c r="K568" s="58"/>
      <c r="L568" s="58"/>
      <c r="M568" s="3"/>
      <c r="N568" s="3"/>
    </row>
    <row r="569" spans="2:14" x14ac:dyDescent="0.25">
      <c r="B569" s="1"/>
      <c r="C569" s="7"/>
      <c r="D569" s="114"/>
      <c r="E569" s="58"/>
      <c r="F569" s="58"/>
      <c r="G569" s="58"/>
      <c r="H569" s="58"/>
      <c r="I569" s="58"/>
      <c r="J569" s="58"/>
      <c r="K569" s="58"/>
      <c r="L569" s="58"/>
      <c r="M569" s="3"/>
      <c r="N569" s="3"/>
    </row>
    <row r="570" spans="2:14" x14ac:dyDescent="0.25">
      <c r="B570" s="1"/>
      <c r="C570" s="7"/>
      <c r="D570" s="114"/>
      <c r="E570" s="58"/>
      <c r="F570" s="58"/>
      <c r="G570" s="58"/>
      <c r="H570" s="58"/>
      <c r="I570" s="58"/>
      <c r="J570" s="58"/>
      <c r="K570" s="58"/>
      <c r="L570" s="58"/>
      <c r="M570" s="3"/>
      <c r="N570" s="3"/>
    </row>
    <row r="571" spans="2:14" x14ac:dyDescent="0.25">
      <c r="B571" s="1"/>
      <c r="C571" s="7"/>
      <c r="D571" s="114"/>
      <c r="E571" s="58"/>
      <c r="F571" s="58"/>
      <c r="G571" s="58"/>
      <c r="H571" s="58"/>
      <c r="I571" s="58"/>
      <c r="J571" s="58"/>
      <c r="K571" s="58"/>
      <c r="L571" s="58"/>
      <c r="M571" s="3"/>
      <c r="N571" s="3"/>
    </row>
    <row r="572" spans="2:14" x14ac:dyDescent="0.25">
      <c r="B572" s="1"/>
      <c r="C572" s="7"/>
      <c r="D572" s="114"/>
      <c r="E572" s="58"/>
      <c r="F572" s="58"/>
      <c r="G572" s="58"/>
      <c r="H572" s="58"/>
      <c r="I572" s="58"/>
      <c r="J572" s="58"/>
      <c r="K572" s="58"/>
      <c r="L572" s="58"/>
      <c r="M572" s="3"/>
      <c r="N572" s="3"/>
    </row>
    <row r="573" spans="2:14" x14ac:dyDescent="0.25">
      <c r="B573" s="1"/>
      <c r="C573" s="7"/>
      <c r="D573" s="114"/>
      <c r="E573" s="58"/>
      <c r="F573" s="58"/>
      <c r="G573" s="58"/>
      <c r="H573" s="58"/>
      <c r="I573" s="58"/>
      <c r="J573" s="58"/>
      <c r="K573" s="58"/>
      <c r="L573" s="58"/>
      <c r="M573" s="3"/>
      <c r="N573" s="3"/>
    </row>
    <row r="574" spans="2:14" x14ac:dyDescent="0.25">
      <c r="B574" s="1"/>
      <c r="C574" s="7"/>
      <c r="D574" s="114"/>
      <c r="E574" s="58"/>
      <c r="F574" s="58"/>
      <c r="G574" s="58"/>
      <c r="H574" s="58"/>
      <c r="I574" s="58"/>
      <c r="J574" s="58"/>
      <c r="K574" s="58"/>
      <c r="L574" s="58"/>
      <c r="M574" s="3"/>
      <c r="N574" s="3"/>
    </row>
    <row r="575" spans="2:14" x14ac:dyDescent="0.25">
      <c r="B575" s="1"/>
      <c r="C575" s="7"/>
      <c r="D575" s="114"/>
      <c r="E575" s="58"/>
      <c r="F575" s="58"/>
      <c r="G575" s="58"/>
      <c r="H575" s="58"/>
      <c r="I575" s="58"/>
      <c r="J575" s="58"/>
      <c r="K575" s="58"/>
      <c r="L575" s="58"/>
      <c r="M575" s="3"/>
      <c r="N575" s="3"/>
    </row>
    <row r="576" spans="2:14" x14ac:dyDescent="0.25">
      <c r="B576" s="1"/>
      <c r="C576" s="7"/>
      <c r="D576" s="114"/>
      <c r="E576" s="58"/>
      <c r="F576" s="58"/>
      <c r="G576" s="58"/>
      <c r="H576" s="58"/>
      <c r="I576" s="58"/>
      <c r="J576" s="58"/>
      <c r="K576" s="58"/>
      <c r="L576" s="58"/>
      <c r="M576" s="3"/>
      <c r="N576" s="3"/>
    </row>
    <row r="577" spans="2:14" x14ac:dyDescent="0.25">
      <c r="B577" s="1"/>
      <c r="C577" s="7"/>
      <c r="D577" s="114"/>
      <c r="E577" s="58"/>
      <c r="F577" s="58"/>
      <c r="G577" s="58"/>
      <c r="H577" s="58"/>
      <c r="I577" s="58"/>
      <c r="J577" s="58"/>
      <c r="K577" s="58"/>
      <c r="L577" s="58"/>
      <c r="M577" s="3"/>
      <c r="N577" s="3"/>
    </row>
    <row r="578" spans="2:14" x14ac:dyDescent="0.25">
      <c r="B578" s="1"/>
      <c r="C578" s="7"/>
      <c r="D578" s="114"/>
      <c r="E578" s="58"/>
      <c r="F578" s="58"/>
      <c r="G578" s="58"/>
      <c r="H578" s="58"/>
      <c r="I578" s="58"/>
      <c r="J578" s="58"/>
      <c r="K578" s="58"/>
      <c r="L578" s="58"/>
      <c r="M578" s="3"/>
      <c r="N578" s="3"/>
    </row>
    <row r="579" spans="2:14" x14ac:dyDescent="0.25">
      <c r="B579" s="1"/>
      <c r="C579" s="7"/>
      <c r="D579" s="114"/>
      <c r="E579" s="58"/>
      <c r="F579" s="58"/>
      <c r="G579" s="58"/>
      <c r="H579" s="58"/>
      <c r="I579" s="58"/>
      <c r="J579" s="58"/>
      <c r="K579" s="58"/>
      <c r="L579" s="58"/>
      <c r="M579" s="3"/>
      <c r="N579" s="3"/>
    </row>
    <row r="580" spans="2:14" x14ac:dyDescent="0.25">
      <c r="B580" s="1"/>
      <c r="C580" s="7"/>
      <c r="D580" s="114"/>
      <c r="E580" s="58"/>
      <c r="F580" s="58"/>
      <c r="G580" s="58"/>
      <c r="H580" s="58"/>
      <c r="I580" s="58"/>
      <c r="J580" s="58"/>
      <c r="K580" s="58"/>
      <c r="L580" s="58"/>
      <c r="M580" s="3"/>
      <c r="N580" s="3"/>
    </row>
    <row r="581" spans="2:14" x14ac:dyDescent="0.25">
      <c r="B581" s="1"/>
      <c r="C581" s="7"/>
      <c r="D581" s="114"/>
      <c r="E581" s="58"/>
      <c r="F581" s="58"/>
      <c r="G581" s="58"/>
      <c r="H581" s="58"/>
      <c r="I581" s="58"/>
      <c r="J581" s="58"/>
      <c r="K581" s="58"/>
      <c r="L581" s="58"/>
      <c r="M581" s="3"/>
      <c r="N581" s="3"/>
    </row>
    <row r="582" spans="2:14" x14ac:dyDescent="0.25">
      <c r="B582" s="1"/>
      <c r="C582" s="7"/>
      <c r="D582" s="114"/>
      <c r="E582" s="58"/>
      <c r="F582" s="58"/>
      <c r="G582" s="58"/>
      <c r="H582" s="58"/>
      <c r="I582" s="58"/>
      <c r="J582" s="58"/>
      <c r="K582" s="58"/>
      <c r="L582" s="58"/>
      <c r="M582" s="3"/>
      <c r="N582" s="3"/>
    </row>
    <row r="583" spans="2:14" x14ac:dyDescent="0.25">
      <c r="B583" s="1"/>
      <c r="C583" s="7"/>
      <c r="D583" s="114"/>
      <c r="E583" s="58"/>
      <c r="F583" s="58"/>
      <c r="G583" s="58"/>
      <c r="H583" s="58"/>
      <c r="I583" s="58"/>
      <c r="J583" s="58"/>
      <c r="K583" s="58"/>
      <c r="L583" s="58"/>
      <c r="M583" s="3"/>
      <c r="N583" s="3"/>
    </row>
    <row r="584" spans="2:14" x14ac:dyDescent="0.25">
      <c r="B584" s="1"/>
      <c r="C584" s="7"/>
      <c r="D584" s="114"/>
      <c r="E584" s="58"/>
      <c r="F584" s="58"/>
      <c r="G584" s="58"/>
      <c r="H584" s="58"/>
      <c r="I584" s="58"/>
      <c r="J584" s="58"/>
      <c r="K584" s="58"/>
      <c r="L584" s="58"/>
      <c r="M584" s="3"/>
      <c r="N584" s="3"/>
    </row>
    <row r="585" spans="2:14" x14ac:dyDescent="0.25">
      <c r="B585" s="1"/>
      <c r="C585" s="7"/>
      <c r="D585" s="114"/>
      <c r="E585" s="58"/>
      <c r="F585" s="58"/>
      <c r="G585" s="58"/>
      <c r="H585" s="58"/>
      <c r="I585" s="58"/>
      <c r="J585" s="58"/>
      <c r="K585" s="58"/>
      <c r="L585" s="58"/>
      <c r="M585" s="3"/>
      <c r="N585" s="3"/>
    </row>
    <row r="586" spans="2:14" x14ac:dyDescent="0.25">
      <c r="B586" s="1"/>
      <c r="C586" s="7"/>
      <c r="D586" s="114"/>
      <c r="E586" s="58"/>
      <c r="F586" s="58"/>
      <c r="G586" s="58"/>
      <c r="H586" s="58"/>
      <c r="I586" s="58"/>
      <c r="J586" s="58"/>
      <c r="K586" s="58"/>
      <c r="L586" s="58"/>
      <c r="M586" s="3"/>
      <c r="N586" s="3"/>
    </row>
    <row r="587" spans="2:14" x14ac:dyDescent="0.25">
      <c r="B587" s="1"/>
      <c r="C587" s="7"/>
      <c r="D587" s="114"/>
      <c r="E587" s="58"/>
      <c r="F587" s="58"/>
      <c r="G587" s="58"/>
      <c r="H587" s="58"/>
      <c r="I587" s="58"/>
      <c r="J587" s="58"/>
      <c r="K587" s="58"/>
      <c r="L587" s="58"/>
      <c r="M587" s="3"/>
      <c r="N587" s="3"/>
    </row>
    <row r="588" spans="2:14" x14ac:dyDescent="0.25">
      <c r="B588" s="1"/>
      <c r="C588" s="7"/>
      <c r="D588" s="114"/>
      <c r="E588" s="58"/>
      <c r="F588" s="58"/>
      <c r="G588" s="58"/>
      <c r="H588" s="58"/>
      <c r="I588" s="58"/>
      <c r="J588" s="58"/>
      <c r="K588" s="58"/>
      <c r="L588" s="58"/>
      <c r="M588" s="3"/>
      <c r="N588" s="3"/>
    </row>
    <row r="589" spans="2:14" x14ac:dyDescent="0.25">
      <c r="B589" s="1"/>
      <c r="C589" s="7"/>
      <c r="D589" s="114"/>
      <c r="E589" s="58"/>
      <c r="F589" s="58"/>
      <c r="G589" s="58"/>
      <c r="H589" s="58"/>
      <c r="I589" s="58"/>
      <c r="J589" s="58"/>
      <c r="K589" s="58"/>
      <c r="L589" s="58"/>
      <c r="M589" s="3"/>
      <c r="N589" s="3"/>
    </row>
    <row r="590" spans="2:14" x14ac:dyDescent="0.25">
      <c r="B590" s="1"/>
      <c r="C590" s="7"/>
      <c r="D590" s="114"/>
      <c r="E590" s="58"/>
      <c r="F590" s="58"/>
      <c r="G590" s="58"/>
      <c r="H590" s="58"/>
      <c r="I590" s="58"/>
      <c r="J590" s="58"/>
      <c r="K590" s="58"/>
      <c r="L590" s="58"/>
      <c r="M590" s="3"/>
      <c r="N590" s="3"/>
    </row>
    <row r="591" spans="2:14" x14ac:dyDescent="0.25">
      <c r="B591" s="1"/>
      <c r="C591" s="7"/>
      <c r="D591" s="114"/>
      <c r="E591" s="58"/>
      <c r="F591" s="58"/>
      <c r="G591" s="58"/>
      <c r="H591" s="58"/>
      <c r="I591" s="58"/>
      <c r="J591" s="58"/>
      <c r="K591" s="58"/>
      <c r="L591" s="58"/>
      <c r="M591" s="3"/>
      <c r="N591" s="3"/>
    </row>
    <row r="592" spans="2:14" x14ac:dyDescent="0.25">
      <c r="B592" s="1"/>
      <c r="C592" s="7"/>
      <c r="D592" s="114"/>
      <c r="E592" s="58"/>
      <c r="F592" s="58"/>
      <c r="G592" s="58"/>
      <c r="H592" s="58"/>
      <c r="I592" s="58"/>
      <c r="J592" s="58"/>
      <c r="K592" s="58"/>
      <c r="L592" s="58"/>
      <c r="M592" s="3"/>
      <c r="N592" s="3"/>
    </row>
    <row r="593" spans="2:14" x14ac:dyDescent="0.25">
      <c r="B593" s="1"/>
      <c r="C593" s="7"/>
      <c r="D593" s="114"/>
      <c r="E593" s="58"/>
      <c r="F593" s="58"/>
      <c r="G593" s="58"/>
      <c r="H593" s="58"/>
      <c r="I593" s="58"/>
      <c r="J593" s="58"/>
      <c r="K593" s="58"/>
      <c r="L593" s="58"/>
      <c r="M593" s="3"/>
      <c r="N593" s="3"/>
    </row>
    <row r="594" spans="2:14" x14ac:dyDescent="0.25">
      <c r="B594" s="1"/>
      <c r="C594" s="7"/>
      <c r="D594" s="114"/>
      <c r="E594" s="58"/>
      <c r="F594" s="58"/>
      <c r="G594" s="58"/>
      <c r="H594" s="58"/>
      <c r="I594" s="58"/>
      <c r="J594" s="58"/>
      <c r="K594" s="58"/>
      <c r="L594" s="58"/>
      <c r="M594" s="3"/>
      <c r="N594" s="3"/>
    </row>
    <row r="595" spans="2:14" x14ac:dyDescent="0.25">
      <c r="B595" s="1"/>
      <c r="C595" s="7"/>
      <c r="D595" s="114"/>
      <c r="E595" s="58"/>
      <c r="F595" s="58"/>
      <c r="G595" s="58"/>
      <c r="H595" s="58"/>
      <c r="I595" s="58"/>
      <c r="J595" s="58"/>
      <c r="K595" s="58"/>
      <c r="L595" s="58"/>
      <c r="M595" s="3"/>
      <c r="N595" s="3"/>
    </row>
    <row r="596" spans="2:14" x14ac:dyDescent="0.25">
      <c r="B596" s="1"/>
      <c r="C596" s="7"/>
      <c r="D596" s="114"/>
      <c r="E596" s="58"/>
      <c r="F596" s="58"/>
      <c r="G596" s="58"/>
      <c r="H596" s="58"/>
      <c r="I596" s="58"/>
      <c r="J596" s="58"/>
      <c r="K596" s="58"/>
      <c r="L596" s="58"/>
      <c r="M596" s="3"/>
      <c r="N596" s="3"/>
    </row>
    <row r="597" spans="2:14" x14ac:dyDescent="0.25">
      <c r="B597" s="1"/>
      <c r="C597" s="7"/>
      <c r="D597" s="114"/>
      <c r="E597" s="58"/>
      <c r="F597" s="58"/>
      <c r="G597" s="58"/>
      <c r="H597" s="58"/>
      <c r="I597" s="58"/>
      <c r="J597" s="58"/>
      <c r="K597" s="58"/>
      <c r="L597" s="58"/>
      <c r="M597" s="3"/>
      <c r="N597" s="3"/>
    </row>
    <row r="598" spans="2:14" x14ac:dyDescent="0.25">
      <c r="B598" s="1"/>
      <c r="C598" s="7"/>
      <c r="D598" s="114"/>
      <c r="E598" s="58"/>
      <c r="F598" s="58"/>
      <c r="G598" s="58"/>
      <c r="H598" s="58"/>
      <c r="I598" s="58"/>
      <c r="J598" s="58"/>
      <c r="K598" s="58"/>
      <c r="L598" s="58"/>
      <c r="M598" s="3"/>
      <c r="N598" s="3"/>
    </row>
    <row r="599" spans="2:14" x14ac:dyDescent="0.25">
      <c r="B599" s="1"/>
      <c r="C599" s="7"/>
      <c r="D599" s="114"/>
      <c r="E599" s="58"/>
      <c r="F599" s="58"/>
      <c r="G599" s="58"/>
      <c r="H599" s="58"/>
      <c r="I599" s="58"/>
      <c r="J599" s="58"/>
      <c r="K599" s="58"/>
      <c r="L599" s="58"/>
      <c r="M599" s="3"/>
      <c r="N599" s="3"/>
    </row>
    <row r="600" spans="2:14" x14ac:dyDescent="0.25">
      <c r="B600" s="1"/>
      <c r="C600" s="7"/>
      <c r="D600" s="114"/>
      <c r="E600" s="58"/>
      <c r="F600" s="58"/>
      <c r="G600" s="58"/>
      <c r="H600" s="58"/>
      <c r="I600" s="58"/>
      <c r="J600" s="58"/>
      <c r="K600" s="58"/>
      <c r="L600" s="58"/>
      <c r="M600" s="3"/>
      <c r="N600" s="3"/>
    </row>
    <row r="601" spans="2:14" x14ac:dyDescent="0.25">
      <c r="B601" s="1"/>
      <c r="C601" s="7"/>
      <c r="D601" s="114"/>
      <c r="E601" s="58"/>
      <c r="F601" s="58"/>
      <c r="G601" s="58"/>
      <c r="H601" s="58"/>
      <c r="I601" s="58"/>
      <c r="J601" s="58"/>
      <c r="K601" s="58"/>
      <c r="L601" s="58"/>
      <c r="M601" s="3"/>
      <c r="N601" s="3"/>
    </row>
    <row r="602" spans="2:14" x14ac:dyDescent="0.25">
      <c r="B602" s="1"/>
      <c r="C602" s="7"/>
      <c r="D602" s="114"/>
      <c r="E602" s="58"/>
      <c r="F602" s="58"/>
      <c r="G602" s="58"/>
      <c r="H602" s="58"/>
      <c r="I602" s="58"/>
      <c r="J602" s="58"/>
      <c r="K602" s="58"/>
      <c r="L602" s="58"/>
      <c r="M602" s="3"/>
      <c r="N602" s="3"/>
    </row>
    <row r="603" spans="2:14" x14ac:dyDescent="0.25">
      <c r="B603" s="1"/>
      <c r="C603" s="7"/>
      <c r="D603" s="114"/>
      <c r="E603" s="58"/>
      <c r="F603" s="58"/>
      <c r="G603" s="58"/>
      <c r="H603" s="58"/>
      <c r="I603" s="58"/>
      <c r="J603" s="58"/>
      <c r="K603" s="58"/>
      <c r="L603" s="58"/>
      <c r="M603" s="3"/>
      <c r="N603" s="3"/>
    </row>
    <row r="604" spans="2:14" x14ac:dyDescent="0.25">
      <c r="B604" s="1"/>
      <c r="C604" s="7"/>
      <c r="D604" s="114"/>
      <c r="E604" s="58"/>
      <c r="F604" s="58"/>
      <c r="G604" s="58"/>
      <c r="H604" s="58"/>
      <c r="I604" s="58"/>
      <c r="J604" s="58"/>
      <c r="K604" s="58"/>
      <c r="L604" s="58"/>
      <c r="M604" s="3"/>
      <c r="N604" s="3"/>
    </row>
    <row r="605" spans="2:14" x14ac:dyDescent="0.25">
      <c r="B605" s="1"/>
      <c r="C605" s="7"/>
      <c r="D605" s="114"/>
      <c r="E605" s="58"/>
      <c r="F605" s="58"/>
      <c r="G605" s="58"/>
      <c r="H605" s="58"/>
      <c r="I605" s="58"/>
      <c r="J605" s="58"/>
      <c r="K605" s="58"/>
      <c r="L605" s="58"/>
      <c r="M605" s="3"/>
      <c r="N605" s="3"/>
    </row>
    <row r="606" spans="2:14" x14ac:dyDescent="0.25">
      <c r="B606" s="1"/>
      <c r="C606" s="7"/>
      <c r="D606" s="114"/>
      <c r="E606" s="58"/>
      <c r="F606" s="58"/>
      <c r="G606" s="58"/>
      <c r="H606" s="58"/>
      <c r="I606" s="58"/>
      <c r="J606" s="58"/>
      <c r="K606" s="58"/>
      <c r="L606" s="58"/>
      <c r="M606" s="3"/>
      <c r="N606" s="3"/>
    </row>
    <row r="607" spans="2:14" x14ac:dyDescent="0.25">
      <c r="B607" s="1"/>
      <c r="C607" s="7"/>
      <c r="D607" s="114"/>
      <c r="E607" s="58"/>
      <c r="F607" s="58"/>
      <c r="G607" s="58"/>
      <c r="H607" s="58"/>
      <c r="I607" s="58"/>
      <c r="J607" s="58"/>
      <c r="K607" s="58"/>
      <c r="L607" s="58"/>
      <c r="M607" s="3"/>
      <c r="N607" s="3"/>
    </row>
    <row r="608" spans="2:14" x14ac:dyDescent="0.25">
      <c r="B608" s="1"/>
      <c r="C608" s="7"/>
      <c r="D608" s="114"/>
      <c r="E608" s="58"/>
      <c r="F608" s="58"/>
      <c r="G608" s="58"/>
      <c r="H608" s="58"/>
      <c r="I608" s="58"/>
      <c r="J608" s="58"/>
      <c r="K608" s="58"/>
      <c r="L608" s="58"/>
      <c r="M608" s="3"/>
      <c r="N608" s="3"/>
    </row>
    <row r="609" spans="2:14" x14ac:dyDescent="0.25">
      <c r="B609" s="1"/>
      <c r="C609" s="7"/>
      <c r="D609" s="114"/>
      <c r="E609" s="58"/>
      <c r="F609" s="58"/>
      <c r="G609" s="58"/>
      <c r="H609" s="58"/>
      <c r="I609" s="58"/>
      <c r="J609" s="58"/>
      <c r="K609" s="58"/>
      <c r="L609" s="58"/>
      <c r="M609" s="3"/>
      <c r="N609" s="3"/>
    </row>
    <row r="610" spans="2:14" x14ac:dyDescent="0.25">
      <c r="B610" s="1"/>
      <c r="C610" s="7"/>
      <c r="D610" s="114"/>
      <c r="E610" s="58"/>
      <c r="F610" s="58"/>
      <c r="G610" s="58"/>
      <c r="H610" s="58"/>
      <c r="I610" s="58"/>
      <c r="J610" s="58"/>
      <c r="K610" s="58"/>
      <c r="L610" s="58"/>
      <c r="M610" s="3"/>
      <c r="N610" s="3"/>
    </row>
    <row r="611" spans="2:14" x14ac:dyDescent="0.25">
      <c r="B611" s="1"/>
      <c r="C611" s="7"/>
      <c r="D611" s="114"/>
      <c r="E611" s="58"/>
      <c r="F611" s="58"/>
      <c r="G611" s="58"/>
      <c r="H611" s="58"/>
      <c r="I611" s="58"/>
      <c r="J611" s="58"/>
      <c r="K611" s="58"/>
      <c r="L611" s="58"/>
      <c r="M611" s="3"/>
      <c r="N611" s="3"/>
    </row>
    <row r="612" spans="2:14" x14ac:dyDescent="0.25">
      <c r="B612" s="1"/>
      <c r="C612" s="7"/>
      <c r="D612" s="114"/>
      <c r="E612" s="58"/>
      <c r="F612" s="58"/>
      <c r="G612" s="58"/>
      <c r="H612" s="58"/>
      <c r="I612" s="58"/>
      <c r="J612" s="58"/>
      <c r="K612" s="58"/>
      <c r="L612" s="58"/>
      <c r="M612" s="3"/>
      <c r="N612" s="3"/>
    </row>
    <row r="613" spans="2:14" x14ac:dyDescent="0.25">
      <c r="B613" s="1"/>
      <c r="C613" s="7"/>
      <c r="D613" s="114"/>
      <c r="E613" s="58"/>
      <c r="F613" s="58"/>
      <c r="G613" s="58"/>
      <c r="H613" s="58"/>
      <c r="I613" s="58"/>
      <c r="J613" s="58"/>
      <c r="K613" s="58"/>
      <c r="L613" s="58"/>
      <c r="M613" s="3"/>
      <c r="N613" s="3"/>
    </row>
    <row r="614" spans="2:14" x14ac:dyDescent="0.25">
      <c r="B614" s="1"/>
      <c r="C614" s="7"/>
      <c r="D614" s="114"/>
      <c r="E614" s="58"/>
      <c r="F614" s="58"/>
      <c r="G614" s="58"/>
      <c r="H614" s="58"/>
      <c r="I614" s="58"/>
      <c r="J614" s="58"/>
      <c r="K614" s="58"/>
      <c r="L614" s="58"/>
      <c r="M614" s="3"/>
      <c r="N614" s="3"/>
    </row>
    <row r="615" spans="2:14" x14ac:dyDescent="0.25">
      <c r="B615" s="1"/>
      <c r="C615" s="7"/>
      <c r="D615" s="114"/>
      <c r="E615" s="58"/>
      <c r="F615" s="58"/>
      <c r="G615" s="58"/>
      <c r="H615" s="58"/>
      <c r="I615" s="58"/>
      <c r="J615" s="58"/>
      <c r="K615" s="58"/>
      <c r="L615" s="58"/>
      <c r="M615" s="3"/>
      <c r="N615" s="3"/>
    </row>
    <row r="616" spans="2:14" x14ac:dyDescent="0.25">
      <c r="B616" s="1"/>
      <c r="C616" s="7"/>
      <c r="D616" s="114"/>
      <c r="E616" s="58"/>
      <c r="F616" s="58"/>
      <c r="G616" s="58"/>
      <c r="H616" s="58"/>
      <c r="I616" s="58"/>
      <c r="J616" s="58"/>
      <c r="K616" s="58"/>
      <c r="L616" s="58"/>
      <c r="M616" s="3"/>
      <c r="N616" s="3"/>
    </row>
    <row r="617" spans="2:14" x14ac:dyDescent="0.25">
      <c r="B617" s="1"/>
      <c r="C617" s="7"/>
      <c r="D617" s="114"/>
      <c r="E617" s="58"/>
      <c r="F617" s="58"/>
      <c r="G617" s="58"/>
      <c r="H617" s="58"/>
      <c r="I617" s="58"/>
      <c r="J617" s="58"/>
      <c r="K617" s="58"/>
      <c r="L617" s="58"/>
      <c r="M617" s="3"/>
      <c r="N617" s="3"/>
    </row>
    <row r="618" spans="2:14" x14ac:dyDescent="0.25">
      <c r="B618" s="1"/>
      <c r="C618" s="7"/>
      <c r="D618" s="114"/>
      <c r="E618" s="58"/>
      <c r="F618" s="58"/>
      <c r="G618" s="58"/>
      <c r="H618" s="58"/>
      <c r="I618" s="58"/>
      <c r="J618" s="58"/>
      <c r="K618" s="58"/>
      <c r="L618" s="58"/>
      <c r="M618" s="3"/>
      <c r="N618" s="3"/>
    </row>
    <row r="619" spans="2:14" x14ac:dyDescent="0.25">
      <c r="B619" s="1"/>
      <c r="C619" s="7"/>
      <c r="D619" s="114"/>
      <c r="E619" s="58"/>
      <c r="F619" s="58"/>
      <c r="G619" s="58"/>
      <c r="H619" s="58"/>
      <c r="I619" s="58"/>
      <c r="J619" s="58"/>
      <c r="K619" s="58"/>
      <c r="L619" s="58"/>
      <c r="M619" s="3"/>
      <c r="N619" s="3"/>
    </row>
    <row r="620" spans="2:14" x14ac:dyDescent="0.25">
      <c r="B620" s="1"/>
      <c r="C620" s="7"/>
      <c r="D620" s="114"/>
      <c r="E620" s="58"/>
      <c r="F620" s="58"/>
      <c r="G620" s="58"/>
      <c r="H620" s="58"/>
      <c r="I620" s="58"/>
      <c r="J620" s="58"/>
      <c r="K620" s="58"/>
      <c r="L620" s="58"/>
      <c r="M620" s="3"/>
      <c r="N620" s="3"/>
    </row>
    <row r="621" spans="2:14" x14ac:dyDescent="0.25">
      <c r="B621" s="1"/>
      <c r="C621" s="7"/>
      <c r="D621" s="114"/>
      <c r="E621" s="58"/>
      <c r="F621" s="58"/>
      <c r="G621" s="58"/>
      <c r="H621" s="58"/>
      <c r="I621" s="58"/>
      <c r="J621" s="58"/>
      <c r="K621" s="58"/>
      <c r="L621" s="58"/>
      <c r="M621" s="3"/>
      <c r="N621" s="3"/>
    </row>
    <row r="622" spans="2:14" x14ac:dyDescent="0.25">
      <c r="B622" s="1"/>
      <c r="C622" s="7"/>
      <c r="D622" s="114"/>
      <c r="E622" s="58"/>
      <c r="F622" s="58"/>
      <c r="G622" s="58"/>
      <c r="H622" s="58"/>
      <c r="I622" s="58"/>
      <c r="J622" s="58"/>
      <c r="K622" s="58"/>
      <c r="L622" s="58"/>
      <c r="M622" s="3"/>
      <c r="N622" s="3"/>
    </row>
    <row r="623" spans="2:14" x14ac:dyDescent="0.25">
      <c r="B623" s="1"/>
      <c r="C623" s="7"/>
      <c r="D623" s="114"/>
      <c r="E623" s="58"/>
      <c r="F623" s="58"/>
      <c r="G623" s="58"/>
      <c r="H623" s="58"/>
      <c r="I623" s="58"/>
      <c r="J623" s="58"/>
      <c r="K623" s="58"/>
      <c r="L623" s="58"/>
      <c r="M623" s="3"/>
      <c r="N623" s="3"/>
    </row>
    <row r="624" spans="2:14" x14ac:dyDescent="0.25">
      <c r="B624" s="1"/>
      <c r="C624" s="7"/>
      <c r="D624" s="114"/>
      <c r="E624" s="58"/>
      <c r="F624" s="58"/>
      <c r="G624" s="58"/>
      <c r="H624" s="58"/>
      <c r="I624" s="58"/>
      <c r="J624" s="58"/>
      <c r="K624" s="58"/>
      <c r="L624" s="58"/>
      <c r="M624" s="3"/>
      <c r="N624" s="3"/>
    </row>
    <row r="625" spans="2:14" x14ac:dyDescent="0.25">
      <c r="B625" s="1"/>
      <c r="C625" s="7"/>
      <c r="D625" s="114"/>
      <c r="E625" s="58"/>
      <c r="F625" s="58"/>
      <c r="G625" s="58"/>
      <c r="H625" s="58"/>
      <c r="I625" s="58"/>
      <c r="J625" s="58"/>
      <c r="K625" s="58"/>
      <c r="L625" s="58"/>
      <c r="M625" s="3"/>
      <c r="N625" s="3"/>
    </row>
    <row r="626" spans="2:14" x14ac:dyDescent="0.25">
      <c r="B626" s="1"/>
      <c r="C626" s="7"/>
      <c r="D626" s="114"/>
      <c r="E626" s="58"/>
      <c r="F626" s="58"/>
      <c r="G626" s="58"/>
      <c r="H626" s="58"/>
      <c r="I626" s="58"/>
      <c r="J626" s="58"/>
      <c r="K626" s="58"/>
      <c r="L626" s="58"/>
      <c r="M626" s="3"/>
      <c r="N626" s="3"/>
    </row>
    <row r="627" spans="2:14" x14ac:dyDescent="0.25">
      <c r="B627" s="1"/>
      <c r="C627" s="7"/>
      <c r="D627" s="114"/>
      <c r="E627" s="58"/>
      <c r="F627" s="58"/>
      <c r="G627" s="58"/>
      <c r="H627" s="58"/>
      <c r="I627" s="58"/>
      <c r="J627" s="58"/>
      <c r="K627" s="58"/>
      <c r="L627" s="58"/>
      <c r="M627" s="3"/>
      <c r="N627" s="3"/>
    </row>
    <row r="628" spans="2:14" x14ac:dyDescent="0.25">
      <c r="B628" s="1"/>
      <c r="C628" s="7"/>
      <c r="D628" s="114"/>
      <c r="E628" s="58"/>
      <c r="F628" s="58"/>
      <c r="G628" s="58"/>
      <c r="H628" s="58"/>
      <c r="I628" s="58"/>
      <c r="J628" s="58"/>
      <c r="K628" s="58"/>
      <c r="L628" s="58"/>
      <c r="M628" s="3"/>
      <c r="N628" s="3"/>
    </row>
    <row r="629" spans="2:14" x14ac:dyDescent="0.25">
      <c r="B629" s="1"/>
      <c r="C629" s="7"/>
      <c r="D629" s="114"/>
      <c r="E629" s="58"/>
      <c r="F629" s="58"/>
      <c r="G629" s="58"/>
      <c r="H629" s="58"/>
      <c r="I629" s="58"/>
      <c r="J629" s="58"/>
      <c r="K629" s="58"/>
      <c r="L629" s="58"/>
      <c r="M629" s="3"/>
      <c r="N629" s="3"/>
    </row>
    <row r="630" spans="2:14" x14ac:dyDescent="0.25">
      <c r="B630" s="1"/>
      <c r="C630" s="7"/>
      <c r="D630" s="114"/>
      <c r="E630" s="58"/>
      <c r="F630" s="58"/>
      <c r="G630" s="58"/>
      <c r="H630" s="58"/>
      <c r="I630" s="58"/>
      <c r="J630" s="58"/>
      <c r="K630" s="58"/>
      <c r="L630" s="58"/>
      <c r="M630" s="3"/>
      <c r="N630" s="3"/>
    </row>
    <row r="631" spans="2:14" x14ac:dyDescent="0.25">
      <c r="B631" s="1"/>
      <c r="C631" s="7"/>
      <c r="D631" s="114"/>
      <c r="E631" s="58"/>
      <c r="F631" s="58"/>
      <c r="G631" s="58"/>
      <c r="H631" s="58"/>
      <c r="I631" s="58"/>
      <c r="J631" s="58"/>
      <c r="K631" s="58"/>
      <c r="L631" s="58"/>
      <c r="M631" s="3"/>
      <c r="N631" s="3"/>
    </row>
    <row r="632" spans="2:14" x14ac:dyDescent="0.25">
      <c r="B632" s="1"/>
      <c r="C632" s="7"/>
      <c r="D632" s="114"/>
      <c r="E632" s="58"/>
      <c r="F632" s="58"/>
      <c r="G632" s="58"/>
      <c r="H632" s="58"/>
      <c r="I632" s="58"/>
      <c r="J632" s="58"/>
      <c r="K632" s="58"/>
      <c r="L632" s="58"/>
      <c r="M632" s="3"/>
      <c r="N632" s="3"/>
    </row>
    <row r="633" spans="2:14" x14ac:dyDescent="0.25">
      <c r="B633" s="1"/>
      <c r="C633" s="7"/>
      <c r="D633" s="114"/>
      <c r="E633" s="58"/>
      <c r="F633" s="58"/>
      <c r="G633" s="58"/>
      <c r="H633" s="58"/>
      <c r="I633" s="58"/>
      <c r="J633" s="58"/>
      <c r="K633" s="58"/>
      <c r="L633" s="58"/>
      <c r="M633" s="3"/>
      <c r="N633" s="3"/>
    </row>
    <row r="634" spans="2:14" x14ac:dyDescent="0.25">
      <c r="B634" s="1"/>
      <c r="C634" s="7"/>
      <c r="D634" s="114"/>
      <c r="E634" s="58"/>
      <c r="F634" s="58"/>
      <c r="G634" s="58"/>
      <c r="H634" s="58"/>
      <c r="I634" s="58"/>
      <c r="J634" s="58"/>
      <c r="K634" s="58"/>
      <c r="L634" s="58"/>
      <c r="M634" s="3"/>
      <c r="N634" s="3"/>
    </row>
    <row r="635" spans="2:14" x14ac:dyDescent="0.25">
      <c r="B635" s="1"/>
      <c r="C635" s="7"/>
      <c r="D635" s="114"/>
      <c r="E635" s="58"/>
      <c r="F635" s="58"/>
      <c r="G635" s="58"/>
      <c r="H635" s="58"/>
      <c r="I635" s="58"/>
      <c r="J635" s="58"/>
      <c r="K635" s="58"/>
      <c r="L635" s="58"/>
      <c r="M635" s="3"/>
      <c r="N635" s="3"/>
    </row>
    <row r="636" spans="2:14" x14ac:dyDescent="0.25">
      <c r="B636" s="1"/>
      <c r="C636" s="7"/>
      <c r="D636" s="114"/>
      <c r="E636" s="58"/>
      <c r="F636" s="58"/>
      <c r="G636" s="58"/>
      <c r="H636" s="58"/>
      <c r="I636" s="58"/>
      <c r="J636" s="58"/>
      <c r="K636" s="58"/>
      <c r="L636" s="58"/>
      <c r="M636" s="3"/>
      <c r="N636" s="3"/>
    </row>
    <row r="637" spans="2:14" x14ac:dyDescent="0.25">
      <c r="B637" s="1"/>
      <c r="C637" s="7"/>
      <c r="D637" s="114"/>
      <c r="E637" s="58"/>
      <c r="F637" s="58"/>
      <c r="G637" s="58"/>
      <c r="H637" s="58"/>
      <c r="I637" s="58"/>
      <c r="J637" s="58"/>
      <c r="K637" s="58"/>
      <c r="L637" s="58"/>
      <c r="M637" s="3"/>
      <c r="N637" s="3"/>
    </row>
    <row r="638" spans="2:14" x14ac:dyDescent="0.25">
      <c r="B638" s="1"/>
      <c r="C638" s="7"/>
      <c r="D638" s="114"/>
      <c r="E638" s="58"/>
      <c r="F638" s="58"/>
      <c r="G638" s="58"/>
      <c r="H638" s="58"/>
      <c r="I638" s="58"/>
      <c r="J638" s="58"/>
      <c r="K638" s="58"/>
      <c r="L638" s="58"/>
      <c r="M638" s="3"/>
      <c r="N638" s="3"/>
    </row>
    <row r="639" spans="2:14" x14ac:dyDescent="0.25">
      <c r="B639" s="1"/>
      <c r="C639" s="7"/>
      <c r="D639" s="114"/>
      <c r="E639" s="58"/>
      <c r="F639" s="58"/>
      <c r="G639" s="58"/>
      <c r="H639" s="58"/>
      <c r="I639" s="58"/>
      <c r="J639" s="58"/>
      <c r="K639" s="58"/>
      <c r="L639" s="58"/>
      <c r="M639" s="3"/>
      <c r="N639" s="3"/>
    </row>
    <row r="640" spans="2:14" x14ac:dyDescent="0.25">
      <c r="B640" s="1"/>
      <c r="C640" s="7"/>
      <c r="D640" s="114"/>
      <c r="E640" s="58"/>
      <c r="F640" s="58"/>
      <c r="G640" s="58"/>
      <c r="H640" s="58"/>
      <c r="I640" s="58"/>
      <c r="J640" s="58"/>
      <c r="K640" s="58"/>
      <c r="L640" s="58"/>
      <c r="M640" s="3"/>
      <c r="N640" s="3"/>
    </row>
    <row r="641" spans="2:14" x14ac:dyDescent="0.25">
      <c r="B641" s="1"/>
      <c r="C641" s="7"/>
      <c r="D641" s="114"/>
      <c r="E641" s="58"/>
      <c r="F641" s="58"/>
      <c r="G641" s="58"/>
      <c r="H641" s="58"/>
      <c r="I641" s="58"/>
      <c r="J641" s="58"/>
      <c r="K641" s="58"/>
      <c r="L641" s="58"/>
      <c r="M641" s="3"/>
      <c r="N641" s="3"/>
    </row>
    <row r="642" spans="2:14" x14ac:dyDescent="0.25">
      <c r="B642" s="1"/>
      <c r="C642" s="7"/>
      <c r="D642" s="114"/>
      <c r="E642" s="58"/>
      <c r="F642" s="58"/>
      <c r="G642" s="58"/>
      <c r="H642" s="58"/>
      <c r="I642" s="58"/>
      <c r="J642" s="58"/>
      <c r="K642" s="58"/>
      <c r="L642" s="58"/>
      <c r="M642" s="3"/>
      <c r="N642" s="3"/>
    </row>
    <row r="643" spans="2:14" x14ac:dyDescent="0.25">
      <c r="B643" s="1"/>
      <c r="C643" s="7"/>
      <c r="D643" s="114"/>
      <c r="E643" s="58"/>
      <c r="F643" s="58"/>
      <c r="G643" s="58"/>
      <c r="H643" s="58"/>
      <c r="I643" s="58"/>
      <c r="J643" s="58"/>
      <c r="K643" s="58"/>
      <c r="L643" s="58"/>
      <c r="M643" s="3"/>
      <c r="N643" s="3"/>
    </row>
    <row r="644" spans="2:14" x14ac:dyDescent="0.25">
      <c r="B644" s="1"/>
      <c r="C644" s="7"/>
      <c r="D644" s="114"/>
      <c r="E644" s="58"/>
      <c r="F644" s="58"/>
      <c r="G644" s="58"/>
      <c r="H644" s="58"/>
      <c r="I644" s="58"/>
      <c r="J644" s="58"/>
      <c r="K644" s="58"/>
      <c r="L644" s="58"/>
      <c r="M644" s="3"/>
      <c r="N644" s="3"/>
    </row>
    <row r="645" spans="2:14" x14ac:dyDescent="0.25">
      <c r="B645" s="1"/>
      <c r="C645" s="7"/>
      <c r="D645" s="114"/>
      <c r="E645" s="58"/>
      <c r="F645" s="58"/>
      <c r="G645" s="58"/>
      <c r="H645" s="58"/>
      <c r="I645" s="58"/>
      <c r="J645" s="58"/>
      <c r="K645" s="58"/>
      <c r="L645" s="58"/>
      <c r="M645" s="3"/>
      <c r="N645" s="3"/>
    </row>
    <row r="646" spans="2:14" x14ac:dyDescent="0.25">
      <c r="B646" s="1"/>
      <c r="C646" s="7"/>
      <c r="D646" s="114"/>
      <c r="E646" s="58"/>
      <c r="F646" s="58"/>
      <c r="G646" s="58"/>
      <c r="H646" s="58"/>
      <c r="I646" s="58"/>
      <c r="J646" s="58"/>
      <c r="K646" s="58"/>
      <c r="L646" s="58"/>
      <c r="M646" s="3"/>
      <c r="N646" s="3"/>
    </row>
    <row r="647" spans="2:14" x14ac:dyDescent="0.25">
      <c r="B647" s="1"/>
      <c r="C647" s="7"/>
      <c r="D647" s="114"/>
      <c r="E647" s="58"/>
      <c r="F647" s="58"/>
      <c r="G647" s="58"/>
      <c r="H647" s="58"/>
      <c r="I647" s="58"/>
      <c r="J647" s="58"/>
      <c r="K647" s="58"/>
      <c r="L647" s="58"/>
      <c r="M647" s="3"/>
      <c r="N647" s="3"/>
    </row>
    <row r="648" spans="2:14" x14ac:dyDescent="0.25">
      <c r="B648" s="1"/>
      <c r="C648" s="7"/>
      <c r="D648" s="114"/>
      <c r="E648" s="58"/>
      <c r="F648" s="58"/>
      <c r="G648" s="58"/>
      <c r="H648" s="58"/>
      <c r="I648" s="58"/>
      <c r="J648" s="58"/>
      <c r="K648" s="58"/>
      <c r="L648" s="58"/>
      <c r="M648" s="3"/>
      <c r="N648" s="3"/>
    </row>
    <row r="649" spans="2:14" x14ac:dyDescent="0.25">
      <c r="B649" s="1"/>
      <c r="C649" s="7"/>
      <c r="D649" s="114"/>
      <c r="E649" s="58"/>
      <c r="F649" s="58"/>
      <c r="G649" s="58"/>
      <c r="H649" s="58"/>
      <c r="I649" s="58"/>
      <c r="J649" s="58"/>
      <c r="K649" s="58"/>
      <c r="L649" s="58"/>
      <c r="M649" s="3"/>
      <c r="N649" s="3"/>
    </row>
    <row r="650" spans="2:14" x14ac:dyDescent="0.25">
      <c r="B650" s="1"/>
      <c r="C650" s="7"/>
      <c r="D650" s="114"/>
      <c r="E650" s="58"/>
      <c r="F650" s="58"/>
      <c r="G650" s="58"/>
      <c r="H650" s="58"/>
      <c r="I650" s="58"/>
      <c r="J650" s="58"/>
      <c r="K650" s="58"/>
      <c r="L650" s="58"/>
      <c r="M650" s="3"/>
      <c r="N650" s="3"/>
    </row>
    <row r="651" spans="2:14" x14ac:dyDescent="0.25">
      <c r="B651" s="1"/>
      <c r="C651" s="7"/>
      <c r="D651" s="114"/>
      <c r="E651" s="58"/>
      <c r="F651" s="58"/>
      <c r="G651" s="58"/>
      <c r="H651" s="58"/>
      <c r="I651" s="58"/>
      <c r="J651" s="58"/>
      <c r="K651" s="58"/>
      <c r="L651" s="58"/>
      <c r="M651" s="3"/>
      <c r="N651" s="3"/>
    </row>
    <row r="652" spans="2:14" x14ac:dyDescent="0.25">
      <c r="B652" s="1"/>
      <c r="C652" s="7"/>
      <c r="D652" s="114"/>
      <c r="E652" s="58"/>
      <c r="F652" s="58"/>
      <c r="G652" s="58"/>
      <c r="H652" s="58"/>
      <c r="I652" s="58"/>
      <c r="J652" s="58"/>
      <c r="K652" s="58"/>
      <c r="L652" s="58"/>
      <c r="M652" s="3"/>
      <c r="N652" s="3"/>
    </row>
    <row r="653" spans="2:14" x14ac:dyDescent="0.25">
      <c r="B653" s="1"/>
      <c r="C653" s="7"/>
      <c r="D653" s="114"/>
      <c r="E653" s="58"/>
      <c r="F653" s="58"/>
      <c r="G653" s="58"/>
      <c r="H653" s="58"/>
      <c r="I653" s="58"/>
      <c r="J653" s="58"/>
      <c r="K653" s="58"/>
      <c r="L653" s="58"/>
      <c r="M653" s="3"/>
      <c r="N653" s="3"/>
    </row>
    <row r="654" spans="2:14" x14ac:dyDescent="0.25">
      <c r="B654" s="1"/>
      <c r="C654" s="7"/>
      <c r="D654" s="114"/>
      <c r="E654" s="58"/>
      <c r="F654" s="58"/>
      <c r="G654" s="58"/>
      <c r="H654" s="58"/>
      <c r="I654" s="58"/>
      <c r="J654" s="58"/>
      <c r="K654" s="58"/>
      <c r="L654" s="58"/>
      <c r="M654" s="3"/>
      <c r="N654" s="3"/>
    </row>
    <row r="655" spans="2:14" x14ac:dyDescent="0.25">
      <c r="B655" s="1"/>
      <c r="C655" s="7"/>
      <c r="D655" s="114"/>
      <c r="E655" s="58"/>
      <c r="F655" s="58"/>
      <c r="G655" s="58"/>
      <c r="H655" s="58"/>
      <c r="I655" s="58"/>
      <c r="J655" s="58"/>
      <c r="K655" s="58"/>
      <c r="L655" s="58"/>
      <c r="M655" s="3"/>
      <c r="N655" s="3"/>
    </row>
    <row r="656" spans="2:14" x14ac:dyDescent="0.25">
      <c r="B656" s="1"/>
      <c r="C656" s="7"/>
      <c r="D656" s="114"/>
      <c r="E656" s="58"/>
      <c r="F656" s="58"/>
      <c r="G656" s="58"/>
      <c r="H656" s="58"/>
      <c r="I656" s="58"/>
      <c r="J656" s="58"/>
      <c r="K656" s="58"/>
      <c r="L656" s="58"/>
      <c r="M656" s="3"/>
      <c r="N656" s="3"/>
    </row>
    <row r="657" spans="2:14" x14ac:dyDescent="0.25">
      <c r="B657" s="1"/>
      <c r="C657" s="7"/>
      <c r="D657" s="114"/>
      <c r="E657" s="58"/>
      <c r="F657" s="58"/>
      <c r="G657" s="58"/>
      <c r="H657" s="58"/>
      <c r="I657" s="58"/>
      <c r="J657" s="58"/>
      <c r="K657" s="58"/>
      <c r="L657" s="58"/>
      <c r="M657" s="3"/>
      <c r="N657" s="3"/>
    </row>
    <row r="658" spans="2:14" x14ac:dyDescent="0.25">
      <c r="B658" s="1"/>
      <c r="C658" s="7"/>
      <c r="D658" s="114"/>
      <c r="E658" s="58"/>
      <c r="F658" s="58"/>
      <c r="G658" s="58"/>
      <c r="H658" s="58"/>
      <c r="I658" s="58"/>
      <c r="J658" s="58"/>
      <c r="K658" s="58"/>
      <c r="L658" s="58"/>
      <c r="M658" s="3"/>
      <c r="N658" s="3"/>
    </row>
    <row r="659" spans="2:14" x14ac:dyDescent="0.25">
      <c r="B659" s="1"/>
      <c r="C659" s="7"/>
      <c r="D659" s="114"/>
      <c r="E659" s="58"/>
      <c r="F659" s="58"/>
      <c r="G659" s="58"/>
      <c r="H659" s="58"/>
      <c r="I659" s="58"/>
      <c r="J659" s="58"/>
      <c r="K659" s="58"/>
      <c r="L659" s="58"/>
      <c r="M659" s="3"/>
      <c r="N659" s="3"/>
    </row>
    <row r="660" spans="2:14" x14ac:dyDescent="0.25">
      <c r="B660" s="1"/>
      <c r="C660" s="7"/>
      <c r="D660" s="114"/>
      <c r="E660" s="58"/>
      <c r="F660" s="58"/>
      <c r="G660" s="58"/>
      <c r="H660" s="58"/>
      <c r="I660" s="58"/>
      <c r="J660" s="58"/>
      <c r="K660" s="58"/>
      <c r="L660" s="58"/>
      <c r="M660" s="3"/>
      <c r="N660" s="3"/>
    </row>
    <row r="661" spans="2:14" x14ac:dyDescent="0.25">
      <c r="B661" s="1"/>
      <c r="C661" s="7"/>
      <c r="D661" s="114"/>
      <c r="E661" s="58"/>
      <c r="F661" s="58"/>
      <c r="G661" s="58"/>
      <c r="H661" s="58"/>
      <c r="I661" s="58"/>
      <c r="J661" s="58"/>
      <c r="K661" s="58"/>
      <c r="L661" s="58"/>
      <c r="M661" s="3"/>
      <c r="N661" s="3"/>
    </row>
    <row r="662" spans="2:14" x14ac:dyDescent="0.25">
      <c r="B662" s="1"/>
      <c r="C662" s="7"/>
      <c r="D662" s="114"/>
      <c r="E662" s="58"/>
      <c r="F662" s="58"/>
      <c r="G662" s="58"/>
      <c r="H662" s="58"/>
      <c r="I662" s="58"/>
      <c r="J662" s="58"/>
      <c r="K662" s="58"/>
      <c r="L662" s="58"/>
      <c r="M662" s="3"/>
      <c r="N662" s="3"/>
    </row>
    <row r="663" spans="2:14" x14ac:dyDescent="0.25">
      <c r="B663" s="1"/>
      <c r="C663" s="7"/>
      <c r="D663" s="114"/>
      <c r="E663" s="58"/>
      <c r="F663" s="58"/>
      <c r="G663" s="58"/>
      <c r="H663" s="58"/>
      <c r="I663" s="58"/>
      <c r="J663" s="58"/>
      <c r="K663" s="58"/>
      <c r="L663" s="58"/>
      <c r="M663" s="3"/>
      <c r="N663" s="3"/>
    </row>
    <row r="664" spans="2:14" x14ac:dyDescent="0.25">
      <c r="B664" s="1"/>
      <c r="C664" s="7"/>
      <c r="D664" s="114"/>
      <c r="E664" s="58"/>
      <c r="F664" s="58"/>
      <c r="G664" s="58"/>
      <c r="H664" s="58"/>
      <c r="I664" s="58"/>
      <c r="J664" s="58"/>
      <c r="K664" s="58"/>
      <c r="L664" s="58"/>
      <c r="M664" s="3"/>
      <c r="N664" s="3"/>
    </row>
    <row r="665" spans="2:14" x14ac:dyDescent="0.25">
      <c r="B665" s="1"/>
      <c r="C665" s="7"/>
      <c r="D665" s="114"/>
      <c r="E665" s="58"/>
      <c r="F665" s="58"/>
      <c r="G665" s="58"/>
      <c r="H665" s="58"/>
      <c r="I665" s="58"/>
      <c r="J665" s="58"/>
      <c r="K665" s="58"/>
      <c r="L665" s="58"/>
      <c r="M665" s="3"/>
      <c r="N665" s="3"/>
    </row>
    <row r="666" spans="2:14" x14ac:dyDescent="0.25">
      <c r="B666" s="1"/>
      <c r="C666" s="7"/>
      <c r="D666" s="114"/>
      <c r="E666" s="58"/>
      <c r="F666" s="58"/>
      <c r="G666" s="58"/>
      <c r="H666" s="58"/>
      <c r="I666" s="58"/>
      <c r="J666" s="58"/>
      <c r="K666" s="58"/>
      <c r="L666" s="58"/>
      <c r="M666" s="3"/>
      <c r="N666" s="3"/>
    </row>
    <row r="667" spans="2:14" x14ac:dyDescent="0.25">
      <c r="B667" s="1"/>
      <c r="C667" s="7"/>
      <c r="D667" s="114"/>
      <c r="E667" s="58"/>
      <c r="F667" s="58"/>
      <c r="G667" s="58"/>
      <c r="H667" s="58"/>
      <c r="I667" s="58"/>
      <c r="J667" s="58"/>
      <c r="K667" s="58"/>
      <c r="L667" s="58"/>
      <c r="M667" s="3"/>
      <c r="N667" s="3"/>
    </row>
    <row r="668" spans="2:14" x14ac:dyDescent="0.25">
      <c r="B668" s="1"/>
      <c r="C668" s="7"/>
      <c r="D668" s="114"/>
      <c r="E668" s="58"/>
      <c r="F668" s="58"/>
      <c r="G668" s="58"/>
      <c r="H668" s="58"/>
      <c r="I668" s="58"/>
      <c r="J668" s="58"/>
      <c r="K668" s="58"/>
      <c r="L668" s="58"/>
      <c r="M668" s="3"/>
      <c r="N668" s="3"/>
    </row>
    <row r="669" spans="2:14" x14ac:dyDescent="0.25">
      <c r="B669" s="1"/>
      <c r="C669" s="7"/>
      <c r="D669" s="114"/>
      <c r="E669" s="58"/>
      <c r="F669" s="58"/>
      <c r="G669" s="58"/>
      <c r="H669" s="58"/>
      <c r="I669" s="58"/>
      <c r="J669" s="58"/>
      <c r="K669" s="58"/>
      <c r="L669" s="58"/>
      <c r="M669" s="3"/>
      <c r="N669" s="3"/>
    </row>
    <row r="670" spans="2:14" x14ac:dyDescent="0.25">
      <c r="B670" s="1"/>
      <c r="C670" s="7"/>
      <c r="D670" s="114"/>
      <c r="E670" s="58"/>
      <c r="F670" s="58"/>
      <c r="G670" s="58"/>
      <c r="H670" s="58"/>
      <c r="I670" s="58"/>
      <c r="J670" s="58"/>
      <c r="K670" s="58"/>
      <c r="L670" s="58"/>
      <c r="M670" s="3"/>
      <c r="N670" s="3"/>
    </row>
    <row r="671" spans="2:14" x14ac:dyDescent="0.25">
      <c r="B671" s="1"/>
      <c r="C671" s="7"/>
      <c r="D671" s="114"/>
      <c r="E671" s="58"/>
      <c r="F671" s="58"/>
      <c r="G671" s="58"/>
      <c r="H671" s="58"/>
      <c r="I671" s="58"/>
      <c r="J671" s="58"/>
      <c r="K671" s="58"/>
      <c r="L671" s="58"/>
      <c r="M671" s="3"/>
      <c r="N671" s="3"/>
    </row>
    <row r="672" spans="2:14" x14ac:dyDescent="0.25">
      <c r="B672" s="1"/>
      <c r="C672" s="7"/>
      <c r="D672" s="114"/>
      <c r="E672" s="58"/>
      <c r="F672" s="58"/>
      <c r="G672" s="58"/>
      <c r="H672" s="58"/>
      <c r="I672" s="58"/>
      <c r="J672" s="58"/>
      <c r="K672" s="58"/>
      <c r="L672" s="58"/>
      <c r="M672" s="3"/>
      <c r="N672" s="3"/>
    </row>
    <row r="673" spans="2:14" x14ac:dyDescent="0.25">
      <c r="B673" s="1"/>
      <c r="C673" s="7"/>
      <c r="D673" s="114"/>
      <c r="E673" s="58"/>
      <c r="F673" s="58"/>
      <c r="G673" s="58"/>
      <c r="H673" s="58"/>
      <c r="I673" s="58"/>
      <c r="J673" s="58"/>
      <c r="K673" s="58"/>
      <c r="L673" s="58"/>
      <c r="M673" s="3"/>
      <c r="N673" s="3"/>
    </row>
    <row r="674" spans="2:14" x14ac:dyDescent="0.25">
      <c r="B674" s="1"/>
      <c r="C674" s="7"/>
      <c r="D674" s="114"/>
      <c r="E674" s="58"/>
      <c r="F674" s="58"/>
      <c r="G674" s="58"/>
      <c r="H674" s="58"/>
      <c r="I674" s="58"/>
      <c r="J674" s="58"/>
      <c r="K674" s="58"/>
      <c r="L674" s="58"/>
      <c r="M674" s="3"/>
      <c r="N674" s="3"/>
    </row>
    <row r="675" spans="2:14" x14ac:dyDescent="0.25">
      <c r="B675" s="1"/>
      <c r="C675" s="7"/>
      <c r="D675" s="114"/>
      <c r="E675" s="58"/>
      <c r="F675" s="58"/>
      <c r="G675" s="58"/>
      <c r="H675" s="58"/>
      <c r="I675" s="58"/>
      <c r="J675" s="58"/>
      <c r="K675" s="58"/>
      <c r="L675" s="58"/>
      <c r="M675" s="3"/>
      <c r="N675" s="3"/>
    </row>
    <row r="676" spans="2:14" x14ac:dyDescent="0.25">
      <c r="B676" s="1"/>
      <c r="C676" s="7"/>
      <c r="D676" s="114"/>
      <c r="E676" s="58"/>
      <c r="F676" s="58"/>
      <c r="G676" s="58"/>
      <c r="H676" s="58"/>
      <c r="I676" s="58"/>
      <c r="J676" s="58"/>
      <c r="K676" s="58"/>
      <c r="L676" s="58"/>
      <c r="M676" s="3"/>
      <c r="N676" s="3"/>
    </row>
    <row r="677" spans="2:14" x14ac:dyDescent="0.25">
      <c r="B677" s="1"/>
      <c r="C677" s="7"/>
      <c r="D677" s="114"/>
      <c r="E677" s="58"/>
      <c r="F677" s="58"/>
      <c r="G677" s="58"/>
      <c r="H677" s="58"/>
      <c r="I677" s="58"/>
      <c r="J677" s="58"/>
      <c r="K677" s="58"/>
      <c r="L677" s="58"/>
      <c r="M677" s="3"/>
      <c r="N677" s="3"/>
    </row>
    <row r="678" spans="2:14" x14ac:dyDescent="0.25">
      <c r="B678" s="1"/>
      <c r="C678" s="7"/>
      <c r="D678" s="114"/>
      <c r="E678" s="58"/>
      <c r="F678" s="58"/>
      <c r="G678" s="58"/>
      <c r="H678" s="58"/>
      <c r="I678" s="58"/>
      <c r="J678" s="58"/>
      <c r="K678" s="58"/>
      <c r="L678" s="58"/>
      <c r="M678" s="3"/>
      <c r="N678" s="3"/>
    </row>
    <row r="679" spans="2:14" x14ac:dyDescent="0.25">
      <c r="B679" s="1"/>
      <c r="C679" s="7"/>
      <c r="D679" s="114"/>
      <c r="E679" s="58"/>
      <c r="F679" s="58"/>
      <c r="G679" s="58"/>
      <c r="H679" s="58"/>
      <c r="I679" s="58"/>
      <c r="J679" s="58"/>
      <c r="K679" s="58"/>
      <c r="L679" s="58"/>
      <c r="M679" s="3"/>
      <c r="N679" s="3"/>
    </row>
    <row r="680" spans="2:14" x14ac:dyDescent="0.25">
      <c r="B680" s="1"/>
      <c r="C680" s="7"/>
      <c r="D680" s="114"/>
      <c r="E680" s="58"/>
      <c r="F680" s="58"/>
      <c r="G680" s="58"/>
      <c r="H680" s="58"/>
      <c r="I680" s="58"/>
      <c r="J680" s="58"/>
      <c r="K680" s="58"/>
      <c r="L680" s="58"/>
      <c r="M680" s="3"/>
      <c r="N680" s="3"/>
    </row>
    <row r="681" spans="2:14" x14ac:dyDescent="0.25">
      <c r="B681" s="1"/>
      <c r="C681" s="7"/>
      <c r="D681" s="114"/>
      <c r="E681" s="58"/>
      <c r="F681" s="58"/>
      <c r="G681" s="58"/>
      <c r="H681" s="58"/>
      <c r="I681" s="58"/>
      <c r="J681" s="58"/>
      <c r="K681" s="58"/>
      <c r="L681" s="58"/>
      <c r="M681" s="3"/>
      <c r="N681" s="3"/>
    </row>
    <row r="682" spans="2:14" x14ac:dyDescent="0.25">
      <c r="B682" s="1"/>
      <c r="C682" s="7"/>
      <c r="D682" s="114"/>
      <c r="E682" s="58"/>
      <c r="F682" s="58"/>
      <c r="G682" s="58"/>
      <c r="H682" s="58"/>
      <c r="I682" s="58"/>
      <c r="J682" s="58"/>
      <c r="K682" s="58"/>
      <c r="L682" s="58"/>
      <c r="M682" s="3"/>
      <c r="N682" s="3"/>
    </row>
    <row r="683" spans="2:14" x14ac:dyDescent="0.25">
      <c r="B683" s="1"/>
      <c r="C683" s="7"/>
      <c r="D683" s="114"/>
      <c r="E683" s="58"/>
      <c r="F683" s="58"/>
      <c r="G683" s="58"/>
      <c r="H683" s="58"/>
      <c r="I683" s="58"/>
      <c r="J683" s="58"/>
      <c r="K683" s="58"/>
      <c r="L683" s="58"/>
      <c r="M683" s="3"/>
      <c r="N683" s="3"/>
    </row>
    <row r="684" spans="2:14" x14ac:dyDescent="0.25">
      <c r="B684" s="1"/>
      <c r="C684" s="7"/>
      <c r="D684" s="114"/>
      <c r="E684" s="58"/>
      <c r="F684" s="58"/>
      <c r="G684" s="58"/>
      <c r="H684" s="58"/>
      <c r="I684" s="58"/>
      <c r="J684" s="58"/>
      <c r="K684" s="58"/>
      <c r="L684" s="58"/>
      <c r="M684" s="3"/>
      <c r="N684" s="3"/>
    </row>
    <row r="685" spans="2:14" x14ac:dyDescent="0.25">
      <c r="B685" s="1"/>
      <c r="C685" s="7"/>
      <c r="D685" s="114"/>
      <c r="E685" s="58"/>
      <c r="F685" s="58"/>
      <c r="G685" s="58"/>
      <c r="H685" s="58"/>
      <c r="I685" s="58"/>
      <c r="J685" s="58"/>
      <c r="K685" s="58"/>
      <c r="L685" s="58"/>
      <c r="M685" s="3"/>
      <c r="N685" s="3"/>
    </row>
    <row r="686" spans="2:14" x14ac:dyDescent="0.25">
      <c r="B686" s="1"/>
      <c r="C686" s="7"/>
      <c r="D686" s="114"/>
      <c r="E686" s="58"/>
      <c r="F686" s="58"/>
      <c r="G686" s="58"/>
      <c r="H686" s="58"/>
      <c r="I686" s="58"/>
      <c r="J686" s="58"/>
      <c r="K686" s="58"/>
      <c r="L686" s="58"/>
      <c r="M686" s="3"/>
      <c r="N686" s="3"/>
    </row>
    <row r="687" spans="2:14" x14ac:dyDescent="0.25">
      <c r="B687" s="1"/>
      <c r="C687" s="7"/>
      <c r="D687" s="114"/>
      <c r="E687" s="58"/>
      <c r="F687" s="58"/>
      <c r="G687" s="58"/>
      <c r="H687" s="58"/>
      <c r="I687" s="58"/>
      <c r="J687" s="58"/>
      <c r="K687" s="58"/>
      <c r="L687" s="58"/>
      <c r="M687" s="3"/>
      <c r="N687" s="3"/>
    </row>
    <row r="688" spans="2:14" x14ac:dyDescent="0.25">
      <c r="B688" s="1"/>
      <c r="C688" s="7"/>
      <c r="D688" s="114"/>
      <c r="E688" s="58"/>
      <c r="F688" s="58"/>
      <c r="G688" s="58"/>
      <c r="H688" s="58"/>
      <c r="I688" s="58"/>
      <c r="J688" s="58"/>
      <c r="K688" s="58"/>
      <c r="L688" s="58"/>
      <c r="M688" s="3"/>
      <c r="N688" s="3"/>
    </row>
    <row r="689" spans="2:14" x14ac:dyDescent="0.25">
      <c r="B689" s="1"/>
      <c r="C689" s="7"/>
      <c r="D689" s="114"/>
      <c r="E689" s="58"/>
      <c r="F689" s="58"/>
      <c r="G689" s="58"/>
      <c r="H689" s="58"/>
      <c r="I689" s="58"/>
      <c r="J689" s="58"/>
      <c r="K689" s="58"/>
      <c r="L689" s="58"/>
      <c r="M689" s="3"/>
      <c r="N689" s="3"/>
    </row>
    <row r="690" spans="2:14" x14ac:dyDescent="0.25">
      <c r="B690" s="1"/>
      <c r="C690" s="7"/>
      <c r="D690" s="114"/>
      <c r="E690" s="58"/>
      <c r="F690" s="58"/>
      <c r="G690" s="58"/>
      <c r="H690" s="58"/>
      <c r="I690" s="58"/>
      <c r="J690" s="58"/>
      <c r="K690" s="58"/>
      <c r="L690" s="58"/>
      <c r="M690" s="3"/>
      <c r="N690" s="3"/>
    </row>
    <row r="691" spans="2:14" x14ac:dyDescent="0.25">
      <c r="B691" s="1"/>
      <c r="C691" s="7"/>
      <c r="D691" s="114"/>
      <c r="E691" s="58"/>
      <c r="F691" s="58"/>
      <c r="G691" s="58"/>
      <c r="H691" s="58"/>
      <c r="I691" s="58"/>
      <c r="J691" s="58"/>
      <c r="K691" s="58"/>
      <c r="L691" s="58"/>
      <c r="M691" s="3"/>
      <c r="N691" s="3"/>
    </row>
    <row r="692" spans="2:14" x14ac:dyDescent="0.25">
      <c r="B692" s="1"/>
      <c r="C692" s="7"/>
      <c r="D692" s="114"/>
      <c r="E692" s="58"/>
      <c r="F692" s="58"/>
      <c r="G692" s="58"/>
      <c r="H692" s="58"/>
      <c r="I692" s="58"/>
      <c r="J692" s="58"/>
      <c r="K692" s="58"/>
      <c r="L692" s="58"/>
      <c r="M692" s="3"/>
      <c r="N692" s="3"/>
    </row>
    <row r="693" spans="2:14" x14ac:dyDescent="0.25">
      <c r="B693" s="1"/>
      <c r="C693" s="7"/>
      <c r="D693" s="114"/>
      <c r="E693" s="58"/>
      <c r="F693" s="58"/>
      <c r="G693" s="58"/>
      <c r="H693" s="58"/>
      <c r="I693" s="58"/>
      <c r="J693" s="58"/>
      <c r="K693" s="58"/>
      <c r="L693" s="58"/>
      <c r="M693" s="3"/>
      <c r="N693" s="3"/>
    </row>
    <row r="694" spans="2:14" x14ac:dyDescent="0.25">
      <c r="B694" s="1"/>
      <c r="C694" s="7"/>
      <c r="D694" s="114"/>
      <c r="E694" s="58"/>
      <c r="F694" s="58"/>
      <c r="G694" s="58"/>
      <c r="H694" s="58"/>
      <c r="I694" s="58"/>
      <c r="J694" s="58"/>
      <c r="K694" s="58"/>
      <c r="L694" s="58"/>
      <c r="M694" s="3"/>
      <c r="N694" s="3"/>
    </row>
    <row r="695" spans="2:14" x14ac:dyDescent="0.25">
      <c r="B695" s="1"/>
      <c r="C695" s="7"/>
      <c r="D695" s="114"/>
      <c r="E695" s="58"/>
      <c r="F695" s="58"/>
      <c r="G695" s="58"/>
      <c r="H695" s="58"/>
      <c r="I695" s="58"/>
      <c r="J695" s="58"/>
      <c r="K695" s="58"/>
      <c r="L695" s="58"/>
      <c r="M695" s="3"/>
      <c r="N695" s="3"/>
    </row>
    <row r="696" spans="2:14" x14ac:dyDescent="0.25">
      <c r="B696" s="1"/>
      <c r="C696" s="7"/>
      <c r="D696" s="114"/>
      <c r="E696" s="58"/>
      <c r="F696" s="58"/>
      <c r="G696" s="58"/>
      <c r="H696" s="58"/>
      <c r="I696" s="58"/>
      <c r="J696" s="58"/>
      <c r="K696" s="58"/>
      <c r="L696" s="58"/>
      <c r="M696" s="3"/>
      <c r="N696" s="3"/>
    </row>
    <row r="697" spans="2:14" x14ac:dyDescent="0.25">
      <c r="B697" s="1"/>
      <c r="C697" s="7"/>
      <c r="D697" s="114"/>
      <c r="E697" s="58"/>
      <c r="F697" s="58"/>
      <c r="G697" s="58"/>
      <c r="H697" s="58"/>
      <c r="I697" s="58"/>
      <c r="J697" s="58"/>
      <c r="K697" s="58"/>
      <c r="L697" s="58"/>
      <c r="M697" s="3"/>
      <c r="N697" s="3"/>
    </row>
    <row r="698" spans="2:14" x14ac:dyDescent="0.25">
      <c r="B698" s="1"/>
      <c r="C698" s="7"/>
      <c r="D698" s="114"/>
      <c r="E698" s="58"/>
      <c r="F698" s="58"/>
      <c r="G698" s="58"/>
      <c r="H698" s="58"/>
      <c r="I698" s="58"/>
      <c r="J698" s="58"/>
      <c r="K698" s="58"/>
      <c r="L698" s="58"/>
      <c r="M698" s="3"/>
      <c r="N698" s="3"/>
    </row>
    <row r="699" spans="2:14" x14ac:dyDescent="0.25">
      <c r="B699" s="1"/>
      <c r="C699" s="7"/>
      <c r="D699" s="114"/>
      <c r="E699" s="58"/>
      <c r="F699" s="58"/>
      <c r="G699" s="58"/>
      <c r="H699" s="58"/>
      <c r="I699" s="58"/>
      <c r="J699" s="58"/>
      <c r="K699" s="58"/>
      <c r="L699" s="58"/>
      <c r="M699" s="3"/>
      <c r="N699" s="3"/>
    </row>
    <row r="700" spans="2:14" x14ac:dyDescent="0.25">
      <c r="B700" s="1"/>
      <c r="C700" s="7"/>
      <c r="D700" s="114"/>
      <c r="E700" s="58"/>
      <c r="F700" s="58"/>
      <c r="G700" s="58"/>
      <c r="H700" s="58"/>
      <c r="I700" s="58"/>
      <c r="J700" s="58"/>
      <c r="K700" s="58"/>
      <c r="L700" s="58"/>
      <c r="M700" s="3"/>
      <c r="N700" s="3"/>
    </row>
    <row r="701" spans="2:14" x14ac:dyDescent="0.25">
      <c r="B701" s="1"/>
      <c r="C701" s="7"/>
      <c r="D701" s="114"/>
      <c r="E701" s="58"/>
      <c r="F701" s="58"/>
      <c r="G701" s="58"/>
      <c r="H701" s="58"/>
      <c r="I701" s="58"/>
      <c r="J701" s="58"/>
      <c r="K701" s="58"/>
      <c r="L701" s="58"/>
      <c r="M701" s="3"/>
      <c r="N701" s="3"/>
    </row>
    <row r="702" spans="2:14" x14ac:dyDescent="0.25">
      <c r="B702" s="1"/>
      <c r="C702" s="7"/>
      <c r="D702" s="114"/>
      <c r="E702" s="58"/>
      <c r="F702" s="58"/>
      <c r="G702" s="58"/>
      <c r="H702" s="58"/>
      <c r="I702" s="58"/>
      <c r="J702" s="58"/>
      <c r="K702" s="58"/>
      <c r="L702" s="58"/>
      <c r="M702" s="3"/>
      <c r="N702" s="3"/>
    </row>
    <row r="703" spans="2:14" x14ac:dyDescent="0.25">
      <c r="B703" s="1"/>
      <c r="C703" s="7"/>
      <c r="D703" s="114"/>
      <c r="E703" s="58"/>
      <c r="F703" s="58"/>
      <c r="G703" s="58"/>
      <c r="H703" s="58"/>
      <c r="I703" s="58"/>
      <c r="J703" s="58"/>
      <c r="K703" s="58"/>
      <c r="L703" s="58"/>
      <c r="M703" s="3"/>
      <c r="N703" s="3"/>
    </row>
    <row r="704" spans="2:14" x14ac:dyDescent="0.25">
      <c r="B704" s="1"/>
      <c r="C704" s="7"/>
      <c r="D704" s="114"/>
      <c r="E704" s="58"/>
      <c r="F704" s="58"/>
      <c r="G704" s="58"/>
      <c r="H704" s="58"/>
      <c r="I704" s="58"/>
      <c r="J704" s="58"/>
      <c r="K704" s="58"/>
      <c r="L704" s="58"/>
      <c r="M704" s="3"/>
      <c r="N704" s="3"/>
    </row>
    <row r="705" spans="2:14" x14ac:dyDescent="0.25">
      <c r="B705" s="1"/>
      <c r="C705" s="7"/>
      <c r="D705" s="114"/>
      <c r="E705" s="58"/>
      <c r="F705" s="58"/>
      <c r="G705" s="58"/>
      <c r="H705" s="58"/>
      <c r="I705" s="58"/>
      <c r="J705" s="58"/>
      <c r="K705" s="58"/>
      <c r="L705" s="58"/>
      <c r="M705" s="3"/>
      <c r="N705" s="3"/>
    </row>
    <row r="706" spans="2:14" x14ac:dyDescent="0.25">
      <c r="B706" s="1"/>
      <c r="C706" s="7"/>
      <c r="D706" s="114"/>
      <c r="E706" s="58"/>
      <c r="F706" s="58"/>
      <c r="G706" s="58"/>
      <c r="H706" s="58"/>
      <c r="I706" s="58"/>
      <c r="J706" s="58"/>
      <c r="K706" s="58"/>
      <c r="L706" s="58"/>
      <c r="M706" s="3"/>
      <c r="N706" s="3"/>
    </row>
    <row r="707" spans="2:14" x14ac:dyDescent="0.25">
      <c r="B707" s="1"/>
      <c r="C707" s="7"/>
      <c r="D707" s="114"/>
      <c r="E707" s="58"/>
      <c r="F707" s="58"/>
      <c r="G707" s="58"/>
      <c r="H707" s="58"/>
      <c r="I707" s="58"/>
      <c r="J707" s="58"/>
      <c r="K707" s="58"/>
      <c r="L707" s="58"/>
      <c r="M707" s="3"/>
      <c r="N707" s="3"/>
    </row>
    <row r="708" spans="2:14" x14ac:dyDescent="0.25">
      <c r="B708" s="1"/>
      <c r="C708" s="7"/>
      <c r="D708" s="114"/>
      <c r="E708" s="58"/>
      <c r="F708" s="58"/>
      <c r="G708" s="58"/>
      <c r="H708" s="58"/>
      <c r="I708" s="58"/>
      <c r="J708" s="58"/>
      <c r="K708" s="58"/>
      <c r="L708" s="58"/>
      <c r="M708" s="3"/>
      <c r="N708" s="3"/>
    </row>
    <row r="709" spans="2:14" x14ac:dyDescent="0.25">
      <c r="B709" s="1"/>
      <c r="C709" s="7"/>
      <c r="D709" s="114"/>
      <c r="E709" s="58"/>
      <c r="F709" s="58"/>
      <c r="G709" s="58"/>
      <c r="H709" s="58"/>
      <c r="I709" s="58"/>
      <c r="J709" s="58"/>
      <c r="K709" s="58"/>
      <c r="L709" s="58"/>
      <c r="M709" s="3"/>
      <c r="N709" s="3"/>
    </row>
    <row r="710" spans="2:14" x14ac:dyDescent="0.25">
      <c r="B710" s="1"/>
      <c r="C710" s="7"/>
      <c r="D710" s="114"/>
      <c r="E710" s="58"/>
      <c r="F710" s="58"/>
      <c r="G710" s="58"/>
      <c r="H710" s="58"/>
      <c r="I710" s="58"/>
      <c r="J710" s="58"/>
      <c r="K710" s="58"/>
      <c r="L710" s="58"/>
      <c r="M710" s="3"/>
      <c r="N710" s="3"/>
    </row>
    <row r="711" spans="2:14" x14ac:dyDescent="0.25">
      <c r="B711" s="1"/>
      <c r="C711" s="7"/>
      <c r="D711" s="114"/>
      <c r="E711" s="58"/>
      <c r="F711" s="58"/>
      <c r="G711" s="58"/>
      <c r="H711" s="58"/>
      <c r="I711" s="58"/>
      <c r="J711" s="58"/>
      <c r="K711" s="58"/>
      <c r="L711" s="58"/>
      <c r="M711" s="3"/>
      <c r="N711" s="3"/>
    </row>
    <row r="712" spans="2:14" x14ac:dyDescent="0.25">
      <c r="B712" s="1"/>
      <c r="C712" s="7"/>
      <c r="D712" s="114"/>
      <c r="E712" s="58"/>
      <c r="F712" s="58"/>
      <c r="G712" s="58"/>
      <c r="H712" s="58"/>
      <c r="I712" s="58"/>
      <c r="J712" s="58"/>
      <c r="K712" s="58"/>
      <c r="L712" s="58"/>
      <c r="M712" s="3"/>
      <c r="N712" s="3"/>
    </row>
    <row r="713" spans="2:14" x14ac:dyDescent="0.25">
      <c r="B713" s="1"/>
      <c r="C713" s="7"/>
      <c r="D713" s="114"/>
      <c r="E713" s="58"/>
      <c r="F713" s="58"/>
      <c r="G713" s="58"/>
      <c r="H713" s="58"/>
      <c r="I713" s="58"/>
      <c r="J713" s="58"/>
      <c r="K713" s="58"/>
      <c r="L713" s="58"/>
      <c r="M713" s="3"/>
      <c r="N713" s="3"/>
    </row>
    <row r="714" spans="2:14" x14ac:dyDescent="0.25">
      <c r="B714" s="1"/>
      <c r="C714" s="7"/>
      <c r="D714" s="114"/>
      <c r="E714" s="58"/>
      <c r="F714" s="58"/>
      <c r="G714" s="58"/>
      <c r="H714" s="58"/>
      <c r="I714" s="58"/>
      <c r="J714" s="58"/>
      <c r="K714" s="58"/>
      <c r="L714" s="58"/>
      <c r="M714" s="3"/>
      <c r="N714" s="3"/>
    </row>
    <row r="715" spans="2:14" x14ac:dyDescent="0.25">
      <c r="B715" s="1"/>
      <c r="C715" s="7"/>
      <c r="D715" s="114"/>
      <c r="E715" s="58"/>
      <c r="F715" s="58"/>
      <c r="G715" s="58"/>
      <c r="H715" s="58"/>
      <c r="I715" s="58"/>
      <c r="J715" s="58"/>
      <c r="K715" s="58"/>
      <c r="L715" s="58"/>
      <c r="M715" s="3"/>
      <c r="N715" s="3"/>
    </row>
    <row r="716" spans="2:14" x14ac:dyDescent="0.25">
      <c r="B716" s="1"/>
      <c r="C716" s="7"/>
      <c r="D716" s="114"/>
      <c r="E716" s="58"/>
      <c r="F716" s="58"/>
      <c r="G716" s="58"/>
      <c r="H716" s="58"/>
      <c r="I716" s="58"/>
      <c r="J716" s="58"/>
      <c r="K716" s="58"/>
      <c r="L716" s="58"/>
      <c r="M716" s="3"/>
      <c r="N716" s="3"/>
    </row>
    <row r="717" spans="2:14" x14ac:dyDescent="0.25">
      <c r="B717" s="1"/>
      <c r="C717" s="7"/>
      <c r="D717" s="114"/>
      <c r="E717" s="58"/>
      <c r="F717" s="58"/>
      <c r="G717" s="58"/>
      <c r="H717" s="58"/>
      <c r="I717" s="58"/>
      <c r="J717" s="58"/>
      <c r="K717" s="58"/>
      <c r="L717" s="58"/>
      <c r="M717" s="3"/>
      <c r="N717" s="3"/>
    </row>
    <row r="718" spans="2:14" x14ac:dyDescent="0.25">
      <c r="B718" s="1"/>
      <c r="C718" s="7"/>
      <c r="D718" s="114"/>
      <c r="E718" s="58"/>
      <c r="F718" s="58"/>
      <c r="G718" s="58"/>
      <c r="H718" s="58"/>
      <c r="I718" s="58"/>
      <c r="J718" s="58"/>
      <c r="K718" s="58"/>
      <c r="L718" s="58"/>
      <c r="M718" s="3"/>
      <c r="N718" s="3"/>
    </row>
    <row r="719" spans="2:14" x14ac:dyDescent="0.25">
      <c r="B719" s="1"/>
      <c r="C719" s="7"/>
      <c r="D719" s="114"/>
      <c r="E719" s="58"/>
      <c r="F719" s="58"/>
      <c r="G719" s="58"/>
      <c r="H719" s="58"/>
      <c r="I719" s="58"/>
      <c r="J719" s="58"/>
      <c r="K719" s="58"/>
      <c r="L719" s="58"/>
      <c r="M719" s="3"/>
      <c r="N719" s="3"/>
    </row>
    <row r="720" spans="2:14" x14ac:dyDescent="0.25">
      <c r="B720" s="1"/>
      <c r="C720" s="7"/>
      <c r="D720" s="114"/>
      <c r="E720" s="58"/>
      <c r="F720" s="58"/>
      <c r="G720" s="58"/>
      <c r="H720" s="58"/>
      <c r="I720" s="58"/>
      <c r="J720" s="58"/>
      <c r="K720" s="58"/>
      <c r="L720" s="58"/>
      <c r="M720" s="3"/>
      <c r="N720" s="3"/>
    </row>
    <row r="721" spans="2:14" x14ac:dyDescent="0.25">
      <c r="B721" s="1"/>
      <c r="C721" s="7"/>
      <c r="D721" s="114"/>
      <c r="E721" s="58"/>
      <c r="F721" s="58"/>
      <c r="G721" s="58"/>
      <c r="H721" s="58"/>
      <c r="I721" s="58"/>
      <c r="J721" s="58"/>
      <c r="K721" s="58"/>
      <c r="L721" s="58"/>
      <c r="M721" s="3"/>
      <c r="N721" s="3"/>
    </row>
    <row r="722" spans="2:14" x14ac:dyDescent="0.25">
      <c r="B722" s="1"/>
      <c r="C722" s="7"/>
      <c r="D722" s="114"/>
      <c r="E722" s="58"/>
      <c r="F722" s="58"/>
      <c r="G722" s="58"/>
      <c r="H722" s="58"/>
      <c r="I722" s="58"/>
      <c r="J722" s="58"/>
      <c r="K722" s="58"/>
      <c r="L722" s="58"/>
      <c r="M722" s="3"/>
      <c r="N722" s="3"/>
    </row>
    <row r="723" spans="2:14" x14ac:dyDescent="0.25">
      <c r="B723" s="1"/>
      <c r="C723" s="7"/>
      <c r="D723" s="114"/>
      <c r="E723" s="58"/>
      <c r="F723" s="58"/>
      <c r="G723" s="58"/>
      <c r="H723" s="58"/>
      <c r="I723" s="58"/>
      <c r="J723" s="58"/>
      <c r="K723" s="58"/>
      <c r="L723" s="58"/>
      <c r="M723" s="3"/>
      <c r="N723" s="3"/>
    </row>
    <row r="724" spans="2:14" x14ac:dyDescent="0.25">
      <c r="B724" s="1"/>
      <c r="C724" s="7"/>
      <c r="D724" s="114"/>
      <c r="E724" s="58"/>
      <c r="F724" s="58"/>
      <c r="G724" s="58"/>
      <c r="H724" s="58"/>
      <c r="I724" s="58"/>
      <c r="J724" s="58"/>
      <c r="K724" s="58"/>
      <c r="L724" s="58"/>
      <c r="M724" s="3"/>
      <c r="N724" s="3"/>
    </row>
    <row r="725" spans="2:14" x14ac:dyDescent="0.25">
      <c r="B725" s="1"/>
      <c r="C725" s="7"/>
      <c r="D725" s="114"/>
      <c r="E725" s="58"/>
      <c r="F725" s="58"/>
      <c r="G725" s="58"/>
      <c r="H725" s="58"/>
      <c r="I725" s="58"/>
      <c r="J725" s="58"/>
      <c r="K725" s="58"/>
      <c r="L725" s="58"/>
      <c r="M725" s="3"/>
      <c r="N725" s="3"/>
    </row>
    <row r="726" spans="2:14" x14ac:dyDescent="0.25">
      <c r="B726" s="1"/>
      <c r="C726" s="7"/>
      <c r="D726" s="114"/>
      <c r="E726" s="58"/>
      <c r="F726" s="58"/>
      <c r="G726" s="58"/>
      <c r="H726" s="58"/>
      <c r="I726" s="58"/>
      <c r="J726" s="58"/>
      <c r="K726" s="58"/>
      <c r="L726" s="58"/>
      <c r="M726" s="3"/>
      <c r="N726" s="3"/>
    </row>
    <row r="727" spans="2:14" x14ac:dyDescent="0.25">
      <c r="B727" s="1"/>
      <c r="C727" s="7"/>
      <c r="D727" s="114"/>
      <c r="E727" s="58"/>
      <c r="F727" s="58"/>
      <c r="G727" s="58"/>
      <c r="H727" s="58"/>
      <c r="I727" s="58"/>
      <c r="J727" s="58"/>
      <c r="K727" s="58"/>
      <c r="L727" s="58"/>
      <c r="M727" s="3"/>
      <c r="N727" s="3"/>
    </row>
    <row r="728" spans="2:14" x14ac:dyDescent="0.25">
      <c r="B728" s="1"/>
      <c r="C728" s="7"/>
      <c r="D728" s="114"/>
      <c r="E728" s="58"/>
      <c r="F728" s="58"/>
      <c r="G728" s="58"/>
      <c r="H728" s="58"/>
      <c r="I728" s="58"/>
      <c r="J728" s="58"/>
      <c r="K728" s="58"/>
      <c r="L728" s="58"/>
      <c r="M728" s="3"/>
      <c r="N728" s="3"/>
    </row>
    <row r="729" spans="2:14" x14ac:dyDescent="0.25">
      <c r="B729" s="1"/>
      <c r="C729" s="7"/>
      <c r="D729" s="114"/>
      <c r="E729" s="58"/>
      <c r="F729" s="58"/>
      <c r="G729" s="58"/>
      <c r="H729" s="58"/>
      <c r="I729" s="58"/>
      <c r="J729" s="58"/>
      <c r="K729" s="58"/>
      <c r="L729" s="58"/>
      <c r="M729" s="3"/>
      <c r="N729" s="3"/>
    </row>
    <row r="730" spans="2:14" x14ac:dyDescent="0.25">
      <c r="B730" s="1"/>
      <c r="C730" s="7"/>
      <c r="D730" s="114"/>
      <c r="E730" s="58"/>
      <c r="F730" s="58"/>
      <c r="G730" s="58"/>
      <c r="H730" s="58"/>
      <c r="I730" s="58"/>
      <c r="J730" s="58"/>
      <c r="K730" s="58"/>
      <c r="L730" s="58"/>
      <c r="M730" s="3"/>
      <c r="N730" s="3"/>
    </row>
    <row r="731" spans="2:14" x14ac:dyDescent="0.25">
      <c r="B731" s="1"/>
      <c r="C731" s="7"/>
      <c r="D731" s="114"/>
      <c r="E731" s="58"/>
      <c r="F731" s="58"/>
      <c r="G731" s="58"/>
      <c r="H731" s="58"/>
      <c r="I731" s="58"/>
      <c r="J731" s="58"/>
      <c r="K731" s="58"/>
      <c r="L731" s="58"/>
      <c r="M731" s="3"/>
      <c r="N731" s="3"/>
    </row>
    <row r="732" spans="2:14" x14ac:dyDescent="0.25">
      <c r="B732" s="1"/>
      <c r="C732" s="7"/>
      <c r="D732" s="114"/>
      <c r="E732" s="58"/>
      <c r="F732" s="58"/>
      <c r="G732" s="58"/>
      <c r="H732" s="58"/>
      <c r="I732" s="58"/>
      <c r="J732" s="58"/>
      <c r="K732" s="58"/>
      <c r="L732" s="58"/>
      <c r="M732" s="3"/>
      <c r="N732" s="3"/>
    </row>
    <row r="733" spans="2:14" x14ac:dyDescent="0.25">
      <c r="B733" s="1"/>
      <c r="C733" s="7"/>
      <c r="D733" s="114"/>
      <c r="E733" s="58"/>
      <c r="F733" s="58"/>
      <c r="G733" s="58"/>
      <c r="H733" s="58"/>
      <c r="I733" s="58"/>
      <c r="J733" s="58"/>
      <c r="K733" s="58"/>
      <c r="L733" s="58"/>
      <c r="M733" s="3"/>
      <c r="N733" s="3"/>
    </row>
    <row r="734" spans="2:14" x14ac:dyDescent="0.25">
      <c r="B734" s="1"/>
      <c r="C734" s="7"/>
      <c r="D734" s="114"/>
      <c r="E734" s="58"/>
      <c r="F734" s="58"/>
      <c r="G734" s="58"/>
      <c r="H734" s="58"/>
      <c r="I734" s="58"/>
      <c r="J734" s="58"/>
      <c r="K734" s="58"/>
      <c r="L734" s="58"/>
      <c r="M734" s="3"/>
      <c r="N734" s="3"/>
    </row>
    <row r="735" spans="2:14" x14ac:dyDescent="0.25">
      <c r="B735" s="1"/>
      <c r="C735" s="7"/>
      <c r="D735" s="114"/>
      <c r="E735" s="58"/>
      <c r="F735" s="58"/>
      <c r="G735" s="58"/>
      <c r="H735" s="58"/>
      <c r="I735" s="58"/>
      <c r="J735" s="58"/>
      <c r="K735" s="58"/>
      <c r="L735" s="58"/>
      <c r="M735" s="3"/>
      <c r="N735" s="3"/>
    </row>
    <row r="736" spans="2:14" x14ac:dyDescent="0.25">
      <c r="B736" s="1"/>
      <c r="C736" s="7"/>
      <c r="D736" s="114"/>
      <c r="E736" s="58"/>
      <c r="F736" s="58"/>
      <c r="G736" s="58"/>
      <c r="H736" s="58"/>
      <c r="I736" s="58"/>
      <c r="J736" s="58"/>
      <c r="K736" s="58"/>
      <c r="L736" s="58"/>
      <c r="M736" s="3"/>
      <c r="N736" s="3"/>
    </row>
    <row r="737" spans="2:14" x14ac:dyDescent="0.25">
      <c r="B737" s="1"/>
      <c r="C737" s="7"/>
      <c r="D737" s="114"/>
      <c r="E737" s="58"/>
      <c r="F737" s="58"/>
      <c r="G737" s="58"/>
      <c r="H737" s="58"/>
      <c r="I737" s="58"/>
      <c r="J737" s="58"/>
      <c r="K737" s="58"/>
      <c r="L737" s="58"/>
      <c r="M737" s="3"/>
      <c r="N737" s="3"/>
    </row>
    <row r="738" spans="2:14" x14ac:dyDescent="0.25">
      <c r="B738" s="1"/>
      <c r="C738" s="7"/>
      <c r="D738" s="114"/>
      <c r="E738" s="58"/>
      <c r="F738" s="58"/>
      <c r="G738" s="58"/>
      <c r="H738" s="58"/>
      <c r="I738" s="58"/>
      <c r="J738" s="58"/>
      <c r="K738" s="58"/>
      <c r="L738" s="58"/>
      <c r="M738" s="3"/>
      <c r="N738" s="3"/>
    </row>
    <row r="739" spans="2:14" x14ac:dyDescent="0.25">
      <c r="B739" s="1"/>
      <c r="C739" s="7"/>
      <c r="D739" s="114"/>
      <c r="E739" s="58"/>
      <c r="F739" s="58"/>
      <c r="G739" s="58"/>
      <c r="H739" s="58"/>
      <c r="I739" s="58"/>
      <c r="J739" s="58"/>
      <c r="K739" s="58"/>
      <c r="L739" s="58"/>
      <c r="M739" s="3"/>
      <c r="N739" s="3"/>
    </row>
    <row r="740" spans="2:14" x14ac:dyDescent="0.25">
      <c r="B740" s="1"/>
      <c r="C740" s="7"/>
      <c r="D740" s="114"/>
      <c r="E740" s="58"/>
      <c r="F740" s="58"/>
      <c r="G740" s="58"/>
      <c r="H740" s="58"/>
      <c r="I740" s="58"/>
      <c r="J740" s="58"/>
      <c r="K740" s="58"/>
      <c r="L740" s="58"/>
      <c r="M740" s="3"/>
      <c r="N740" s="3"/>
    </row>
    <row r="741" spans="2:14" x14ac:dyDescent="0.25">
      <c r="B741" s="1"/>
      <c r="C741" s="7"/>
      <c r="D741" s="114"/>
      <c r="E741" s="58"/>
      <c r="F741" s="58"/>
      <c r="G741" s="58"/>
      <c r="H741" s="58"/>
      <c r="I741" s="58"/>
      <c r="J741" s="58"/>
      <c r="K741" s="58"/>
      <c r="L741" s="58"/>
      <c r="M741" s="3"/>
      <c r="N741" s="3"/>
    </row>
    <row r="742" spans="2:14" x14ac:dyDescent="0.25">
      <c r="B742" s="1"/>
      <c r="C742" s="7"/>
      <c r="D742" s="114"/>
      <c r="E742" s="58"/>
      <c r="F742" s="58"/>
      <c r="G742" s="58"/>
      <c r="H742" s="58"/>
      <c r="I742" s="58"/>
      <c r="J742" s="58"/>
      <c r="K742" s="58"/>
      <c r="L742" s="58"/>
      <c r="M742" s="3"/>
      <c r="N742" s="3"/>
    </row>
    <row r="743" spans="2:14" x14ac:dyDescent="0.25">
      <c r="B743" s="1"/>
      <c r="C743" s="7"/>
      <c r="D743" s="114"/>
      <c r="E743" s="58"/>
      <c r="F743" s="58"/>
      <c r="G743" s="58"/>
      <c r="H743" s="58"/>
      <c r="I743" s="58"/>
      <c r="J743" s="58"/>
      <c r="K743" s="58"/>
      <c r="L743" s="58"/>
      <c r="M743" s="3"/>
      <c r="N743" s="3"/>
    </row>
    <row r="744" spans="2:14" x14ac:dyDescent="0.25">
      <c r="B744" s="1"/>
      <c r="C744" s="7"/>
      <c r="D744" s="114"/>
      <c r="E744" s="58"/>
      <c r="F744" s="58"/>
      <c r="G744" s="58"/>
      <c r="H744" s="58"/>
      <c r="I744" s="58"/>
      <c r="J744" s="58"/>
      <c r="K744" s="58"/>
      <c r="L744" s="58"/>
      <c r="M744" s="3"/>
      <c r="N744" s="3"/>
    </row>
    <row r="745" spans="2:14" x14ac:dyDescent="0.25">
      <c r="B745" s="1"/>
      <c r="C745" s="7"/>
      <c r="D745" s="114"/>
      <c r="E745" s="58"/>
      <c r="F745" s="58"/>
      <c r="G745" s="58"/>
      <c r="H745" s="58"/>
      <c r="I745" s="58"/>
      <c r="J745" s="58"/>
      <c r="K745" s="58"/>
      <c r="L745" s="58"/>
      <c r="M745" s="3"/>
      <c r="N745" s="3"/>
    </row>
    <row r="746" spans="2:14" x14ac:dyDescent="0.25">
      <c r="B746" s="1"/>
      <c r="C746" s="7"/>
      <c r="D746" s="114"/>
      <c r="E746" s="58"/>
      <c r="F746" s="58"/>
      <c r="G746" s="58"/>
      <c r="H746" s="58"/>
      <c r="I746" s="58"/>
      <c r="J746" s="58"/>
      <c r="K746" s="58"/>
      <c r="L746" s="58"/>
      <c r="M746" s="3"/>
      <c r="N746" s="3"/>
    </row>
    <row r="747" spans="2:14" x14ac:dyDescent="0.25">
      <c r="B747" s="1"/>
      <c r="C747" s="7"/>
      <c r="D747" s="114"/>
      <c r="E747" s="58"/>
      <c r="F747" s="58"/>
      <c r="G747" s="58"/>
      <c r="H747" s="58"/>
      <c r="I747" s="58"/>
      <c r="J747" s="58"/>
      <c r="K747" s="58"/>
      <c r="L747" s="58"/>
      <c r="M747" s="3"/>
      <c r="N747" s="3"/>
    </row>
    <row r="748" spans="2:14" x14ac:dyDescent="0.25">
      <c r="B748" s="1"/>
      <c r="C748" s="7"/>
      <c r="D748" s="114"/>
      <c r="E748" s="58"/>
      <c r="F748" s="58"/>
      <c r="G748" s="58"/>
      <c r="H748" s="58"/>
      <c r="I748" s="58"/>
      <c r="J748" s="58"/>
      <c r="K748" s="58"/>
      <c r="L748" s="58"/>
      <c r="M748" s="3"/>
      <c r="N748" s="3"/>
    </row>
    <row r="749" spans="2:14" x14ac:dyDescent="0.25">
      <c r="B749" s="1"/>
      <c r="C749" s="7"/>
      <c r="D749" s="114"/>
      <c r="E749" s="58"/>
      <c r="F749" s="58"/>
      <c r="G749" s="58"/>
      <c r="H749" s="58"/>
      <c r="I749" s="58"/>
      <c r="J749" s="58"/>
      <c r="K749" s="58"/>
      <c r="L749" s="58"/>
      <c r="M749" s="3"/>
      <c r="N749" s="3"/>
    </row>
    <row r="750" spans="2:14" x14ac:dyDescent="0.25">
      <c r="B750" s="1"/>
      <c r="C750" s="7"/>
      <c r="D750" s="114"/>
      <c r="E750" s="58"/>
      <c r="F750" s="58"/>
      <c r="G750" s="58"/>
      <c r="H750" s="58"/>
      <c r="I750" s="58"/>
      <c r="J750" s="58"/>
      <c r="K750" s="58"/>
      <c r="L750" s="58"/>
      <c r="M750" s="3"/>
      <c r="N750" s="3"/>
    </row>
    <row r="751" spans="2:14" x14ac:dyDescent="0.25">
      <c r="B751" s="1"/>
      <c r="C751" s="7"/>
      <c r="D751" s="114"/>
      <c r="E751" s="58"/>
      <c r="F751" s="58"/>
      <c r="G751" s="58"/>
      <c r="H751" s="58"/>
      <c r="I751" s="58"/>
      <c r="J751" s="58"/>
      <c r="K751" s="58"/>
      <c r="L751" s="58"/>
      <c r="M751" s="3"/>
      <c r="N751" s="3"/>
    </row>
    <row r="752" spans="2:14" x14ac:dyDescent="0.25">
      <c r="B752" s="1"/>
      <c r="C752" s="7"/>
      <c r="D752" s="114"/>
      <c r="E752" s="58"/>
      <c r="F752" s="58"/>
      <c r="G752" s="58"/>
      <c r="H752" s="58"/>
      <c r="I752" s="58"/>
      <c r="J752" s="58"/>
      <c r="K752" s="58"/>
      <c r="L752" s="58"/>
      <c r="M752" s="3"/>
      <c r="N752" s="3"/>
    </row>
    <row r="753" spans="2:14" x14ac:dyDescent="0.25">
      <c r="B753" s="1"/>
      <c r="C753" s="7"/>
      <c r="D753" s="114"/>
      <c r="E753" s="58"/>
      <c r="F753" s="58"/>
      <c r="G753" s="58"/>
      <c r="H753" s="58"/>
      <c r="I753" s="58"/>
      <c r="J753" s="58"/>
      <c r="K753" s="58"/>
      <c r="L753" s="58"/>
      <c r="M753" s="3"/>
      <c r="N753" s="3"/>
    </row>
    <row r="754" spans="2:14" x14ac:dyDescent="0.25">
      <c r="B754" s="1"/>
      <c r="C754" s="7"/>
      <c r="D754" s="114"/>
      <c r="E754" s="58"/>
      <c r="F754" s="58"/>
      <c r="G754" s="58"/>
      <c r="H754" s="58"/>
      <c r="I754" s="58"/>
      <c r="J754" s="58"/>
      <c r="K754" s="58"/>
      <c r="L754" s="58"/>
      <c r="M754" s="3"/>
      <c r="N754" s="3"/>
    </row>
    <row r="755" spans="2:14" x14ac:dyDescent="0.25">
      <c r="B755" s="1"/>
      <c r="C755" s="7"/>
      <c r="D755" s="114"/>
      <c r="E755" s="58"/>
      <c r="F755" s="58"/>
      <c r="G755" s="58"/>
      <c r="H755" s="58"/>
      <c r="I755" s="58"/>
      <c r="J755" s="58"/>
      <c r="K755" s="58"/>
      <c r="L755" s="58"/>
      <c r="M755" s="3"/>
      <c r="N755" s="3"/>
    </row>
    <row r="756" spans="2:14" x14ac:dyDescent="0.25">
      <c r="B756" s="1"/>
      <c r="C756" s="7"/>
      <c r="D756" s="114"/>
      <c r="E756" s="58"/>
      <c r="F756" s="58"/>
      <c r="G756" s="58"/>
      <c r="H756" s="58"/>
      <c r="I756" s="58"/>
      <c r="J756" s="58"/>
      <c r="K756" s="58"/>
      <c r="L756" s="58"/>
      <c r="M756" s="3"/>
      <c r="N756" s="3"/>
    </row>
    <row r="757" spans="2:14" x14ac:dyDescent="0.25">
      <c r="B757" s="1"/>
      <c r="C757" s="7"/>
      <c r="D757" s="114"/>
      <c r="E757" s="58"/>
      <c r="F757" s="58"/>
      <c r="G757" s="58"/>
      <c r="H757" s="58"/>
      <c r="I757" s="58"/>
      <c r="J757" s="58"/>
      <c r="K757" s="58"/>
      <c r="L757" s="58"/>
      <c r="M757" s="3"/>
      <c r="N757" s="3"/>
    </row>
    <row r="758" spans="2:14" x14ac:dyDescent="0.25">
      <c r="B758" s="1"/>
      <c r="C758" s="7"/>
      <c r="D758" s="114"/>
      <c r="E758" s="58"/>
      <c r="F758" s="58"/>
      <c r="G758" s="58"/>
      <c r="H758" s="58"/>
      <c r="I758" s="58"/>
      <c r="J758" s="58"/>
      <c r="K758" s="58"/>
      <c r="L758" s="58"/>
      <c r="M758" s="3"/>
      <c r="N758" s="3"/>
    </row>
    <row r="759" spans="2:14" x14ac:dyDescent="0.25">
      <c r="B759" s="1"/>
      <c r="C759" s="7"/>
      <c r="D759" s="114"/>
      <c r="E759" s="58"/>
      <c r="F759" s="58"/>
      <c r="G759" s="58"/>
      <c r="H759" s="58"/>
      <c r="I759" s="58"/>
      <c r="J759" s="58"/>
      <c r="K759" s="58"/>
      <c r="L759" s="58"/>
      <c r="M759" s="3"/>
      <c r="N759" s="3"/>
    </row>
    <row r="760" spans="2:14" x14ac:dyDescent="0.25">
      <c r="B760" s="1"/>
      <c r="C760" s="7"/>
      <c r="D760" s="114"/>
      <c r="E760" s="58"/>
      <c r="F760" s="58"/>
      <c r="G760" s="58"/>
      <c r="H760" s="58"/>
      <c r="I760" s="58"/>
      <c r="J760" s="58"/>
      <c r="K760" s="58"/>
      <c r="L760" s="58"/>
      <c r="M760" s="3"/>
      <c r="N760" s="3"/>
    </row>
    <row r="761" spans="2:14" x14ac:dyDescent="0.25">
      <c r="B761" s="1"/>
      <c r="C761" s="7"/>
      <c r="D761" s="114"/>
      <c r="E761" s="58"/>
      <c r="F761" s="58"/>
      <c r="G761" s="58"/>
      <c r="H761" s="58"/>
      <c r="I761" s="58"/>
      <c r="J761" s="58"/>
      <c r="K761" s="58"/>
      <c r="L761" s="58"/>
      <c r="M761" s="3"/>
      <c r="N761" s="3"/>
    </row>
    <row r="762" spans="2:14" x14ac:dyDescent="0.25">
      <c r="B762" s="1"/>
      <c r="C762" s="7"/>
      <c r="D762" s="114"/>
      <c r="E762" s="58"/>
      <c r="F762" s="58"/>
      <c r="G762" s="58"/>
      <c r="H762" s="58"/>
      <c r="I762" s="58"/>
      <c r="J762" s="58"/>
      <c r="K762" s="58"/>
      <c r="L762" s="58"/>
      <c r="M762" s="3"/>
      <c r="N762" s="3"/>
    </row>
    <row r="763" spans="2:14" x14ac:dyDescent="0.25">
      <c r="B763" s="1"/>
      <c r="C763" s="7"/>
      <c r="D763" s="114"/>
      <c r="E763" s="58"/>
      <c r="F763" s="58"/>
      <c r="G763" s="58"/>
      <c r="H763" s="58"/>
      <c r="I763" s="58"/>
      <c r="J763" s="58"/>
      <c r="K763" s="58"/>
      <c r="L763" s="58"/>
      <c r="M763" s="3"/>
      <c r="N763" s="3"/>
    </row>
    <row r="764" spans="2:14" x14ac:dyDescent="0.25">
      <c r="B764" s="1"/>
      <c r="C764" s="7"/>
      <c r="D764" s="114"/>
      <c r="E764" s="58"/>
      <c r="F764" s="58"/>
      <c r="G764" s="58"/>
      <c r="H764" s="58"/>
      <c r="I764" s="58"/>
      <c r="J764" s="58"/>
      <c r="K764" s="58"/>
      <c r="L764" s="58"/>
      <c r="M764" s="3"/>
      <c r="N764" s="3"/>
    </row>
    <row r="765" spans="2:14" x14ac:dyDescent="0.25">
      <c r="B765" s="1"/>
      <c r="C765" s="7"/>
      <c r="D765" s="114"/>
      <c r="E765" s="58"/>
      <c r="F765" s="58"/>
      <c r="G765" s="58"/>
      <c r="H765" s="58"/>
      <c r="I765" s="58"/>
      <c r="J765" s="58"/>
      <c r="K765" s="58"/>
      <c r="L765" s="58"/>
      <c r="M765" s="3"/>
      <c r="N765" s="3"/>
    </row>
    <row r="766" spans="2:14" x14ac:dyDescent="0.25">
      <c r="B766" s="1"/>
      <c r="C766" s="7"/>
      <c r="D766" s="114"/>
      <c r="E766" s="58"/>
      <c r="F766" s="58"/>
      <c r="G766" s="58"/>
      <c r="H766" s="58"/>
      <c r="I766" s="58"/>
      <c r="J766" s="58"/>
      <c r="K766" s="58"/>
      <c r="L766" s="58"/>
      <c r="M766" s="3"/>
      <c r="N766" s="3"/>
    </row>
    <row r="767" spans="2:14" x14ac:dyDescent="0.25">
      <c r="B767" s="1"/>
      <c r="C767" s="7"/>
      <c r="D767" s="114"/>
      <c r="E767" s="58"/>
      <c r="F767" s="58"/>
      <c r="G767" s="58"/>
      <c r="H767" s="58"/>
      <c r="I767" s="58"/>
      <c r="J767" s="58"/>
      <c r="K767" s="58"/>
      <c r="L767" s="58"/>
      <c r="M767" s="3"/>
      <c r="N767" s="3"/>
    </row>
    <row r="768" spans="2:14" x14ac:dyDescent="0.25">
      <c r="B768" s="1"/>
      <c r="C768" s="7"/>
      <c r="D768" s="114"/>
      <c r="E768" s="58"/>
      <c r="F768" s="58"/>
      <c r="G768" s="58"/>
      <c r="H768" s="58"/>
      <c r="I768" s="58"/>
      <c r="J768" s="58"/>
      <c r="K768" s="58"/>
      <c r="L768" s="58"/>
      <c r="M768" s="3"/>
      <c r="N768" s="3"/>
    </row>
    <row r="769" spans="2:14" x14ac:dyDescent="0.25">
      <c r="B769" s="1"/>
      <c r="C769" s="7"/>
      <c r="D769" s="114"/>
      <c r="E769" s="58"/>
      <c r="F769" s="58"/>
      <c r="G769" s="58"/>
      <c r="H769" s="58"/>
      <c r="I769" s="58"/>
      <c r="J769" s="58"/>
      <c r="K769" s="58"/>
      <c r="L769" s="58"/>
      <c r="M769" s="3"/>
      <c r="N769" s="3"/>
    </row>
    <row r="770" spans="2:14" x14ac:dyDescent="0.25">
      <c r="B770" s="1"/>
      <c r="C770" s="7"/>
      <c r="D770" s="114"/>
      <c r="E770" s="58"/>
      <c r="F770" s="58"/>
      <c r="G770" s="58"/>
      <c r="H770" s="58"/>
      <c r="I770" s="58"/>
      <c r="J770" s="58"/>
      <c r="K770" s="58"/>
      <c r="L770" s="58"/>
      <c r="M770" s="3"/>
      <c r="N770" s="3"/>
    </row>
    <row r="771" spans="2:14" x14ac:dyDescent="0.25">
      <c r="B771" s="1"/>
      <c r="C771" s="7"/>
      <c r="D771" s="114"/>
      <c r="E771" s="58"/>
      <c r="F771" s="58"/>
      <c r="G771" s="58"/>
      <c r="H771" s="58"/>
      <c r="I771" s="58"/>
      <c r="J771" s="58"/>
      <c r="K771" s="58"/>
      <c r="L771" s="58"/>
      <c r="M771" s="3"/>
      <c r="N771" s="3"/>
    </row>
    <row r="772" spans="2:14" x14ac:dyDescent="0.25">
      <c r="B772" s="1"/>
      <c r="C772" s="7"/>
      <c r="D772" s="114"/>
      <c r="E772" s="58"/>
      <c r="F772" s="58"/>
      <c r="G772" s="58"/>
      <c r="H772" s="58"/>
      <c r="I772" s="58"/>
      <c r="J772" s="58"/>
      <c r="K772" s="58"/>
      <c r="L772" s="58"/>
      <c r="M772" s="3"/>
      <c r="N772" s="3"/>
    </row>
    <row r="773" spans="2:14" x14ac:dyDescent="0.25">
      <c r="B773" s="1"/>
      <c r="C773" s="7"/>
      <c r="D773" s="114"/>
      <c r="E773" s="58"/>
      <c r="F773" s="58"/>
      <c r="G773" s="58"/>
      <c r="H773" s="58"/>
      <c r="I773" s="58"/>
      <c r="J773" s="58"/>
      <c r="K773" s="58"/>
      <c r="L773" s="58"/>
      <c r="M773" s="3"/>
      <c r="N773" s="3"/>
    </row>
    <row r="774" spans="2:14" x14ac:dyDescent="0.25">
      <c r="B774" s="1"/>
      <c r="C774" s="7"/>
      <c r="D774" s="114"/>
      <c r="E774" s="58"/>
      <c r="F774" s="58"/>
      <c r="G774" s="58"/>
      <c r="H774" s="58"/>
      <c r="I774" s="58"/>
      <c r="J774" s="58"/>
      <c r="K774" s="58"/>
      <c r="L774" s="58"/>
      <c r="M774" s="3"/>
      <c r="N774" s="3"/>
    </row>
    <row r="775" spans="2:14" x14ac:dyDescent="0.25">
      <c r="B775" s="1"/>
      <c r="C775" s="7"/>
      <c r="D775" s="114"/>
      <c r="E775" s="58"/>
      <c r="F775" s="58"/>
      <c r="G775" s="58"/>
      <c r="H775" s="58"/>
      <c r="I775" s="58"/>
      <c r="J775" s="58"/>
      <c r="K775" s="58"/>
      <c r="L775" s="58"/>
      <c r="M775" s="3"/>
      <c r="N775" s="3"/>
    </row>
    <row r="776" spans="2:14" x14ac:dyDescent="0.25">
      <c r="B776" s="1"/>
      <c r="C776" s="7"/>
      <c r="D776" s="114"/>
      <c r="E776" s="58"/>
      <c r="F776" s="58"/>
      <c r="G776" s="58"/>
      <c r="H776" s="58"/>
      <c r="I776" s="58"/>
      <c r="J776" s="58"/>
      <c r="K776" s="58"/>
      <c r="L776" s="58"/>
      <c r="M776" s="3"/>
      <c r="N776" s="3"/>
    </row>
    <row r="777" spans="2:14" x14ac:dyDescent="0.25">
      <c r="B777" s="1"/>
      <c r="C777" s="7"/>
      <c r="D777" s="114"/>
      <c r="E777" s="58"/>
      <c r="F777" s="58"/>
      <c r="G777" s="58"/>
      <c r="H777" s="58"/>
      <c r="I777" s="58"/>
      <c r="J777" s="58"/>
      <c r="K777" s="58"/>
      <c r="L777" s="58"/>
      <c r="M777" s="3"/>
      <c r="N777" s="3"/>
    </row>
    <row r="778" spans="2:14" x14ac:dyDescent="0.25">
      <c r="B778" s="1"/>
      <c r="C778" s="7"/>
      <c r="D778" s="114"/>
      <c r="E778" s="58"/>
      <c r="F778" s="58"/>
      <c r="G778" s="58"/>
      <c r="H778" s="58"/>
      <c r="I778" s="58"/>
      <c r="J778" s="58"/>
      <c r="K778" s="58"/>
      <c r="L778" s="58"/>
      <c r="M778" s="3"/>
      <c r="N778" s="3"/>
    </row>
    <row r="779" spans="2:14" x14ac:dyDescent="0.25">
      <c r="B779" s="1"/>
      <c r="C779" s="7"/>
      <c r="D779" s="114"/>
      <c r="E779" s="58"/>
      <c r="F779" s="58"/>
      <c r="G779" s="58"/>
      <c r="H779" s="58"/>
      <c r="I779" s="58"/>
      <c r="J779" s="58"/>
      <c r="K779" s="58"/>
      <c r="L779" s="58"/>
      <c r="M779" s="3"/>
      <c r="N779" s="3"/>
    </row>
    <row r="780" spans="2:14" x14ac:dyDescent="0.25">
      <c r="B780" s="1"/>
      <c r="C780" s="7"/>
      <c r="D780" s="114"/>
      <c r="E780" s="58"/>
      <c r="F780" s="58"/>
      <c r="G780" s="58"/>
      <c r="H780" s="58"/>
      <c r="I780" s="58"/>
      <c r="J780" s="58"/>
      <c r="K780" s="58"/>
      <c r="L780" s="58"/>
      <c r="M780" s="3"/>
      <c r="N780" s="3"/>
    </row>
    <row r="781" spans="2:14" x14ac:dyDescent="0.25">
      <c r="B781" s="1"/>
      <c r="C781" s="7"/>
      <c r="D781" s="114"/>
      <c r="E781" s="58"/>
      <c r="F781" s="58"/>
      <c r="G781" s="58"/>
      <c r="H781" s="58"/>
      <c r="I781" s="58"/>
      <c r="J781" s="58"/>
      <c r="K781" s="58"/>
      <c r="L781" s="58"/>
      <c r="M781" s="3"/>
      <c r="N781" s="3"/>
    </row>
    <row r="782" spans="2:14" x14ac:dyDescent="0.25">
      <c r="B782" s="1"/>
      <c r="C782" s="7"/>
      <c r="D782" s="114"/>
      <c r="E782" s="58"/>
      <c r="F782" s="58"/>
      <c r="G782" s="58"/>
      <c r="H782" s="58"/>
      <c r="I782" s="58"/>
      <c r="J782" s="58"/>
      <c r="K782" s="58"/>
      <c r="L782" s="58"/>
      <c r="M782" s="3"/>
      <c r="N782" s="3"/>
    </row>
    <row r="783" spans="2:14" x14ac:dyDescent="0.25">
      <c r="B783" s="1"/>
      <c r="C783" s="7"/>
      <c r="D783" s="114"/>
      <c r="E783" s="58"/>
      <c r="F783" s="58"/>
      <c r="G783" s="58"/>
      <c r="H783" s="58"/>
      <c r="I783" s="58"/>
      <c r="J783" s="58"/>
      <c r="K783" s="58"/>
      <c r="L783" s="58"/>
      <c r="M783" s="3"/>
      <c r="N783" s="3"/>
    </row>
    <row r="784" spans="2:14" x14ac:dyDescent="0.25">
      <c r="B784" s="1"/>
      <c r="C784" s="7"/>
      <c r="D784" s="114"/>
      <c r="E784" s="58"/>
      <c r="F784" s="58"/>
      <c r="G784" s="58"/>
      <c r="H784" s="58"/>
      <c r="I784" s="58"/>
      <c r="J784" s="58"/>
      <c r="K784" s="58"/>
      <c r="L784" s="58"/>
      <c r="M784" s="3"/>
      <c r="N784" s="3"/>
    </row>
    <row r="785" spans="2:14" x14ac:dyDescent="0.25">
      <c r="B785" s="1"/>
      <c r="C785" s="7"/>
      <c r="D785" s="114"/>
      <c r="E785" s="58"/>
      <c r="F785" s="58"/>
      <c r="G785" s="58"/>
      <c r="H785" s="58"/>
      <c r="I785" s="58"/>
      <c r="J785" s="58"/>
      <c r="K785" s="58"/>
      <c r="L785" s="58"/>
      <c r="M785" s="3"/>
      <c r="N785" s="3"/>
    </row>
    <row r="786" spans="2:14" x14ac:dyDescent="0.25">
      <c r="B786" s="1"/>
      <c r="C786" s="7"/>
      <c r="D786" s="114"/>
      <c r="E786" s="58"/>
      <c r="F786" s="58"/>
      <c r="G786" s="58"/>
      <c r="H786" s="58"/>
      <c r="I786" s="58"/>
      <c r="J786" s="58"/>
      <c r="K786" s="58"/>
      <c r="L786" s="58"/>
      <c r="M786" s="3"/>
      <c r="N786" s="3"/>
    </row>
    <row r="787" spans="2:14" x14ac:dyDescent="0.25">
      <c r="B787" s="1"/>
      <c r="C787" s="7"/>
      <c r="D787" s="114"/>
      <c r="E787" s="58"/>
      <c r="F787" s="58"/>
      <c r="G787" s="58"/>
      <c r="H787" s="58"/>
      <c r="I787" s="58"/>
      <c r="J787" s="58"/>
      <c r="K787" s="58"/>
      <c r="L787" s="58"/>
      <c r="M787" s="3"/>
      <c r="N787" s="3"/>
    </row>
    <row r="788" spans="2:14" x14ac:dyDescent="0.25">
      <c r="B788" s="1"/>
      <c r="C788" s="7"/>
      <c r="D788" s="114"/>
      <c r="E788" s="58"/>
      <c r="F788" s="58"/>
      <c r="G788" s="58"/>
      <c r="H788" s="58"/>
      <c r="I788" s="58"/>
      <c r="J788" s="58"/>
      <c r="K788" s="58"/>
      <c r="L788" s="58"/>
      <c r="M788" s="3"/>
      <c r="N788" s="3"/>
    </row>
    <row r="789" spans="2:14" x14ac:dyDescent="0.25">
      <c r="B789" s="1"/>
      <c r="C789" s="7"/>
      <c r="D789" s="114"/>
      <c r="E789" s="58"/>
      <c r="F789" s="58"/>
      <c r="G789" s="58"/>
      <c r="H789" s="58"/>
      <c r="I789" s="58"/>
      <c r="J789" s="58"/>
      <c r="K789" s="58"/>
    </row>
    <row r="790" spans="2:14" x14ac:dyDescent="0.25">
      <c r="B790" s="1"/>
      <c r="C790" s="7"/>
      <c r="D790" s="114"/>
      <c r="E790" s="58"/>
      <c r="F790" s="58"/>
      <c r="G790" s="58"/>
      <c r="H790" s="58"/>
      <c r="I790" s="58"/>
      <c r="J790" s="58"/>
      <c r="K790" s="58"/>
    </row>
    <row r="791" spans="2:14" x14ac:dyDescent="0.25">
      <c r="B791" s="1"/>
      <c r="C791" s="7"/>
      <c r="D791" s="114"/>
      <c r="E791" s="58"/>
      <c r="F791" s="58"/>
      <c r="G791" s="58"/>
      <c r="H791" s="58"/>
      <c r="I791" s="58"/>
      <c r="J791" s="58"/>
      <c r="K791" s="58"/>
    </row>
    <row r="792" spans="2:14" x14ac:dyDescent="0.25">
      <c r="B792" s="1"/>
      <c r="C792" s="7"/>
      <c r="D792" s="114"/>
      <c r="E792" s="58"/>
      <c r="F792" s="58"/>
      <c r="G792" s="58"/>
      <c r="H792" s="58"/>
      <c r="I792" s="58"/>
      <c r="J792" s="58"/>
      <c r="K792" s="58"/>
    </row>
    <row r="793" spans="2:14" x14ac:dyDescent="0.25">
      <c r="B793" s="1"/>
      <c r="C793" s="7"/>
      <c r="D793" s="114"/>
      <c r="E793" s="58"/>
      <c r="F793" s="58"/>
      <c r="G793" s="58"/>
      <c r="H793" s="58"/>
      <c r="I793" s="58"/>
      <c r="J793" s="58"/>
      <c r="K793" s="58"/>
    </row>
    <row r="794" spans="2:14" x14ac:dyDescent="0.25">
      <c r="B794" s="1"/>
      <c r="C794" s="7"/>
      <c r="D794" s="114"/>
      <c r="E794" s="58"/>
      <c r="F794" s="58"/>
      <c r="G794" s="58"/>
      <c r="H794" s="58"/>
      <c r="I794" s="58"/>
      <c r="J794" s="58"/>
      <c r="K794" s="58"/>
    </row>
    <row r="795" spans="2:14" x14ac:dyDescent="0.25">
      <c r="B795" s="1"/>
      <c r="C795" s="7"/>
      <c r="D795" s="114"/>
      <c r="E795" s="58"/>
      <c r="F795" s="58"/>
      <c r="G795" s="58"/>
      <c r="H795" s="58"/>
      <c r="I795" s="58"/>
      <c r="J795" s="58"/>
      <c r="K795" s="58"/>
    </row>
    <row r="796" spans="2:14" x14ac:dyDescent="0.25">
      <c r="B796" s="1"/>
      <c r="C796" s="7"/>
      <c r="D796" s="114"/>
      <c r="E796" s="58"/>
      <c r="F796" s="58"/>
      <c r="G796" s="58"/>
      <c r="H796" s="58"/>
      <c r="I796" s="58"/>
      <c r="J796" s="58"/>
      <c r="K796" s="58"/>
    </row>
    <row r="797" spans="2:14" x14ac:dyDescent="0.25">
      <c r="B797" s="1"/>
      <c r="C797" s="7"/>
      <c r="D797" s="114"/>
      <c r="E797" s="58"/>
      <c r="F797" s="58"/>
      <c r="G797" s="58"/>
      <c r="H797" s="58"/>
      <c r="I797" s="58"/>
      <c r="J797" s="58"/>
      <c r="K797" s="58"/>
    </row>
    <row r="798" spans="2:14" x14ac:dyDescent="0.25">
      <c r="B798" s="1"/>
      <c r="C798" s="7"/>
      <c r="D798" s="114"/>
      <c r="E798" s="58"/>
      <c r="F798" s="58"/>
      <c r="G798" s="58"/>
      <c r="H798" s="58"/>
      <c r="I798" s="58"/>
      <c r="J798" s="58"/>
      <c r="K798" s="58"/>
    </row>
    <row r="799" spans="2:14" x14ac:dyDescent="0.25">
      <c r="B799" s="1"/>
      <c r="C799" s="7"/>
      <c r="D799" s="114"/>
      <c r="E799" s="58"/>
      <c r="F799" s="58"/>
      <c r="G799" s="58"/>
      <c r="H799" s="58"/>
      <c r="I799" s="58"/>
      <c r="J799" s="58"/>
      <c r="K799" s="58"/>
    </row>
    <row r="800" spans="2:14" x14ac:dyDescent="0.25">
      <c r="B800" s="1"/>
      <c r="C800" s="7"/>
      <c r="D800" s="114"/>
      <c r="E800" s="58"/>
      <c r="F800" s="58"/>
      <c r="G800" s="58"/>
      <c r="H800" s="58"/>
      <c r="I800" s="58"/>
      <c r="J800" s="58"/>
      <c r="K800" s="58"/>
    </row>
    <row r="801" spans="2:11" x14ac:dyDescent="0.25">
      <c r="B801" s="1"/>
      <c r="C801" s="7"/>
      <c r="D801" s="114"/>
      <c r="E801" s="58"/>
      <c r="F801" s="58"/>
      <c r="G801" s="58"/>
      <c r="H801" s="58"/>
      <c r="I801" s="58"/>
      <c r="J801" s="58"/>
      <c r="K801" s="58"/>
    </row>
    <row r="802" spans="2:11" x14ac:dyDescent="0.25">
      <c r="B802" s="1"/>
      <c r="C802" s="7"/>
      <c r="D802" s="114"/>
      <c r="E802" s="58"/>
      <c r="F802" s="58"/>
      <c r="G802" s="58"/>
      <c r="H802" s="58"/>
      <c r="I802" s="58"/>
      <c r="J802" s="58"/>
      <c r="K802" s="58"/>
    </row>
    <row r="803" spans="2:11" x14ac:dyDescent="0.25">
      <c r="B803" s="1"/>
      <c r="C803" s="7"/>
      <c r="D803" s="114"/>
      <c r="E803" s="58"/>
      <c r="F803" s="58"/>
      <c r="G803" s="58"/>
      <c r="H803" s="58"/>
      <c r="I803" s="58"/>
      <c r="J803" s="58"/>
      <c r="K803" s="58"/>
    </row>
    <row r="804" spans="2:11" x14ac:dyDescent="0.25">
      <c r="B804" s="1"/>
      <c r="C804" s="7"/>
      <c r="D804" s="114"/>
      <c r="E804" s="58"/>
      <c r="F804" s="58"/>
      <c r="G804" s="58"/>
      <c r="H804" s="58"/>
      <c r="I804" s="58"/>
      <c r="J804" s="58"/>
      <c r="K804" s="58"/>
    </row>
    <row r="805" spans="2:11" x14ac:dyDescent="0.25">
      <c r="B805" s="1"/>
      <c r="C805" s="7"/>
      <c r="D805" s="114"/>
      <c r="E805" s="58"/>
      <c r="F805" s="58"/>
      <c r="G805" s="58"/>
      <c r="H805" s="58"/>
      <c r="I805" s="58"/>
      <c r="J805" s="58"/>
      <c r="K805" s="58"/>
    </row>
    <row r="806" spans="2:11" x14ac:dyDescent="0.25">
      <c r="B806" s="1"/>
      <c r="C806" s="7"/>
      <c r="D806" s="114"/>
      <c r="E806" s="58"/>
      <c r="F806" s="58"/>
      <c r="G806" s="58"/>
      <c r="H806" s="58"/>
      <c r="I806" s="58"/>
      <c r="J806" s="58"/>
      <c r="K806" s="58"/>
    </row>
    <row r="807" spans="2:11" x14ac:dyDescent="0.25">
      <c r="B807" s="1"/>
      <c r="C807" s="7"/>
      <c r="D807" s="114"/>
      <c r="E807" s="58"/>
      <c r="F807" s="58"/>
      <c r="G807" s="58"/>
      <c r="H807" s="58"/>
      <c r="I807" s="58"/>
      <c r="J807" s="58"/>
      <c r="K807" s="58"/>
    </row>
    <row r="808" spans="2:11" x14ac:dyDescent="0.25">
      <c r="B808" s="1"/>
      <c r="C808" s="7"/>
      <c r="D808" s="114"/>
      <c r="E808" s="58"/>
      <c r="F808" s="58"/>
      <c r="G808" s="58"/>
      <c r="H808" s="58"/>
      <c r="I808" s="58"/>
      <c r="J808" s="58"/>
      <c r="K808" s="58"/>
    </row>
    <row r="809" spans="2:11" x14ac:dyDescent="0.25">
      <c r="B809" s="1"/>
      <c r="C809" s="7"/>
      <c r="D809" s="114"/>
      <c r="E809" s="58"/>
      <c r="F809" s="58"/>
      <c r="G809" s="58"/>
      <c r="H809" s="58"/>
      <c r="I809" s="58"/>
      <c r="J809" s="58"/>
      <c r="K809" s="58"/>
    </row>
    <row r="810" spans="2:11" x14ac:dyDescent="0.25">
      <c r="B810" s="1"/>
      <c r="C810" s="7"/>
      <c r="D810" s="114"/>
      <c r="E810" s="58"/>
      <c r="F810" s="58"/>
      <c r="G810" s="58"/>
      <c r="H810" s="58"/>
      <c r="I810" s="58"/>
      <c r="J810" s="58"/>
      <c r="K810" s="58"/>
    </row>
    <row r="811" spans="2:11" x14ac:dyDescent="0.25">
      <c r="B811" s="1"/>
      <c r="C811" s="7"/>
      <c r="D811" s="114"/>
      <c r="E811" s="58"/>
      <c r="F811" s="58"/>
      <c r="G811" s="58"/>
      <c r="H811" s="58"/>
      <c r="I811" s="58"/>
      <c r="J811" s="58"/>
      <c r="K811" s="58"/>
    </row>
    <row r="812" spans="2:11" x14ac:dyDescent="0.25">
      <c r="B812" s="1"/>
      <c r="C812" s="7"/>
      <c r="D812" s="114"/>
      <c r="E812" s="58"/>
      <c r="F812" s="58"/>
      <c r="G812" s="58"/>
      <c r="H812" s="58"/>
      <c r="I812" s="58"/>
      <c r="J812" s="58"/>
      <c r="K812" s="58"/>
    </row>
    <row r="813" spans="2:11" x14ac:dyDescent="0.25">
      <c r="B813" s="1"/>
      <c r="C813" s="7"/>
      <c r="D813" s="114"/>
      <c r="E813" s="58"/>
      <c r="F813" s="58"/>
      <c r="G813" s="58"/>
      <c r="H813" s="58"/>
      <c r="I813" s="58"/>
      <c r="J813" s="58"/>
      <c r="K813" s="58"/>
    </row>
    <row r="814" spans="2:11" x14ac:dyDescent="0.25">
      <c r="B814" s="1"/>
      <c r="C814" s="7"/>
      <c r="D814" s="114"/>
      <c r="E814" s="58"/>
      <c r="F814" s="58"/>
      <c r="G814" s="58"/>
      <c r="H814" s="58"/>
      <c r="I814" s="58"/>
      <c r="J814" s="58"/>
      <c r="K814" s="58"/>
    </row>
    <row r="815" spans="2:11" x14ac:dyDescent="0.25">
      <c r="B815" s="1"/>
      <c r="C815" s="7"/>
      <c r="D815" s="114"/>
      <c r="E815" s="58"/>
      <c r="F815" s="58"/>
      <c r="G815" s="58"/>
      <c r="H815" s="58"/>
      <c r="I815" s="58"/>
      <c r="J815" s="58"/>
      <c r="K815" s="58"/>
    </row>
    <row r="816" spans="2:11" x14ac:dyDescent="0.25">
      <c r="B816" s="1"/>
      <c r="C816" s="7"/>
      <c r="D816" s="114"/>
      <c r="E816" s="58"/>
      <c r="F816" s="58"/>
      <c r="G816" s="58"/>
      <c r="H816" s="58"/>
      <c r="I816" s="58"/>
      <c r="J816" s="58"/>
      <c r="K816" s="58"/>
    </row>
    <row r="817" spans="2:11" x14ac:dyDescent="0.25">
      <c r="B817" s="1"/>
      <c r="C817" s="7"/>
      <c r="D817" s="114"/>
      <c r="E817" s="58"/>
      <c r="F817" s="58"/>
      <c r="G817" s="58"/>
      <c r="H817" s="58"/>
      <c r="I817" s="58"/>
      <c r="J817" s="58"/>
      <c r="K817" s="58"/>
    </row>
    <row r="818" spans="2:11" x14ac:dyDescent="0.25">
      <c r="B818" s="1"/>
      <c r="C818" s="7"/>
      <c r="D818" s="114"/>
      <c r="E818" s="58"/>
      <c r="F818" s="58"/>
      <c r="G818" s="58"/>
      <c r="H818" s="58"/>
      <c r="I818" s="58"/>
      <c r="J818" s="58"/>
      <c r="K818" s="58"/>
    </row>
    <row r="819" spans="2:11" x14ac:dyDescent="0.25">
      <c r="B819" s="1"/>
      <c r="C819" s="7"/>
      <c r="D819" s="114"/>
      <c r="E819" s="58"/>
      <c r="F819" s="58"/>
      <c r="G819" s="58"/>
      <c r="H819" s="58"/>
      <c r="I819" s="58"/>
      <c r="J819" s="58"/>
      <c r="K819" s="58"/>
    </row>
    <row r="820" spans="2:11" x14ac:dyDescent="0.25">
      <c r="B820" s="1"/>
      <c r="C820" s="7"/>
      <c r="D820" s="114"/>
      <c r="E820" s="58"/>
      <c r="F820" s="58"/>
      <c r="G820" s="58"/>
      <c r="H820" s="58"/>
      <c r="I820" s="58"/>
      <c r="J820" s="58"/>
      <c r="K820" s="58"/>
    </row>
    <row r="821" spans="2:11" x14ac:dyDescent="0.25">
      <c r="B821" s="1"/>
      <c r="C821" s="7"/>
      <c r="D821" s="114"/>
      <c r="E821" s="58"/>
      <c r="F821" s="58"/>
      <c r="G821" s="58"/>
      <c r="H821" s="58"/>
      <c r="I821" s="58"/>
      <c r="J821" s="58"/>
      <c r="K821" s="58"/>
    </row>
    <row r="822" spans="2:11" x14ac:dyDescent="0.25">
      <c r="B822" s="1"/>
      <c r="C822" s="7"/>
      <c r="D822" s="114"/>
      <c r="E822" s="58"/>
      <c r="F822" s="58"/>
      <c r="G822" s="58"/>
      <c r="H822" s="58"/>
      <c r="I822" s="58"/>
      <c r="J822" s="58"/>
      <c r="K822" s="58"/>
    </row>
    <row r="823" spans="2:11" x14ac:dyDescent="0.25">
      <c r="B823" s="1"/>
      <c r="C823" s="7"/>
      <c r="D823" s="114"/>
      <c r="E823" s="58"/>
      <c r="F823" s="58"/>
      <c r="G823" s="58"/>
      <c r="H823" s="58"/>
      <c r="I823" s="58"/>
      <c r="J823" s="58"/>
      <c r="K823" s="58"/>
    </row>
    <row r="824" spans="2:11" x14ac:dyDescent="0.25">
      <c r="B824" s="1"/>
      <c r="C824" s="7"/>
      <c r="D824" s="114"/>
      <c r="E824" s="58"/>
      <c r="F824" s="58"/>
      <c r="G824" s="58"/>
      <c r="H824" s="58"/>
      <c r="I824" s="58"/>
      <c r="J824" s="58"/>
      <c r="K824" s="58"/>
    </row>
    <row r="825" spans="2:11" x14ac:dyDescent="0.25">
      <c r="B825" s="1"/>
      <c r="C825" s="7"/>
      <c r="D825" s="114"/>
      <c r="E825" s="58"/>
      <c r="F825" s="58"/>
      <c r="G825" s="58"/>
      <c r="H825" s="58"/>
      <c r="I825" s="58"/>
      <c r="J825" s="58"/>
      <c r="K825" s="58"/>
    </row>
    <row r="826" spans="2:11" x14ac:dyDescent="0.25">
      <c r="B826" s="1"/>
      <c r="C826" s="7"/>
      <c r="D826" s="114"/>
      <c r="E826" s="58"/>
      <c r="F826" s="58"/>
      <c r="G826" s="58"/>
      <c r="H826" s="58"/>
      <c r="I826" s="58"/>
      <c r="J826" s="58"/>
      <c r="K826" s="58"/>
    </row>
    <row r="827" spans="2:11" x14ac:dyDescent="0.25">
      <c r="B827" s="1"/>
      <c r="C827" s="7"/>
      <c r="D827" s="114"/>
      <c r="E827" s="58"/>
      <c r="F827" s="58"/>
      <c r="G827" s="58"/>
      <c r="H827" s="58"/>
      <c r="I827" s="58"/>
      <c r="J827" s="58"/>
      <c r="K827" s="58"/>
    </row>
    <row r="828" spans="2:11" x14ac:dyDescent="0.25">
      <c r="B828" s="1"/>
      <c r="C828" s="7"/>
      <c r="D828" s="114"/>
      <c r="E828" s="58"/>
      <c r="F828" s="58"/>
      <c r="G828" s="58"/>
      <c r="H828" s="58"/>
      <c r="I828" s="58"/>
      <c r="J828" s="58"/>
      <c r="K828" s="58"/>
    </row>
    <row r="829" spans="2:11" x14ac:dyDescent="0.25">
      <c r="B829" s="1"/>
      <c r="C829" s="7"/>
      <c r="D829" s="114"/>
      <c r="E829" s="58"/>
      <c r="F829" s="58"/>
      <c r="G829" s="58"/>
      <c r="H829" s="58"/>
      <c r="I829" s="58"/>
      <c r="J829" s="58"/>
      <c r="K829" s="58"/>
    </row>
    <row r="830" spans="2:11" x14ac:dyDescent="0.25">
      <c r="B830" s="1"/>
      <c r="C830" s="7"/>
      <c r="D830" s="114"/>
      <c r="E830" s="58"/>
      <c r="F830" s="58"/>
      <c r="G830" s="58"/>
      <c r="H830" s="58"/>
      <c r="I830" s="58"/>
      <c r="J830" s="58"/>
      <c r="K830" s="58"/>
    </row>
    <row r="831" spans="2:11" x14ac:dyDescent="0.25">
      <c r="B831" s="1"/>
      <c r="C831" s="7"/>
      <c r="D831" s="114"/>
      <c r="E831" s="58"/>
      <c r="F831" s="58"/>
      <c r="G831" s="58"/>
      <c r="H831" s="58"/>
      <c r="I831" s="58"/>
      <c r="J831" s="58"/>
      <c r="K831" s="58"/>
    </row>
    <row r="832" spans="2:11" x14ac:dyDescent="0.25">
      <c r="B832" s="1"/>
      <c r="C832" s="7"/>
      <c r="D832" s="114"/>
      <c r="E832" s="58"/>
      <c r="F832" s="58"/>
      <c r="G832" s="58"/>
      <c r="H832" s="58"/>
      <c r="I832" s="58"/>
      <c r="J832" s="58"/>
      <c r="K832" s="58"/>
    </row>
    <row r="833" spans="2:11" x14ac:dyDescent="0.25">
      <c r="B833" s="1"/>
      <c r="C833" s="7"/>
      <c r="D833" s="114"/>
      <c r="E833" s="58"/>
      <c r="F833" s="58"/>
      <c r="G833" s="58"/>
      <c r="H833" s="58"/>
      <c r="I833" s="58"/>
      <c r="J833" s="58"/>
      <c r="K833" s="58"/>
    </row>
    <row r="834" spans="2:11" x14ac:dyDescent="0.25">
      <c r="B834" s="1"/>
      <c r="C834" s="7"/>
      <c r="D834" s="114"/>
      <c r="E834" s="58"/>
      <c r="F834" s="58"/>
      <c r="G834" s="58"/>
      <c r="H834" s="58"/>
      <c r="I834" s="58"/>
      <c r="J834" s="58"/>
      <c r="K834" s="58"/>
    </row>
    <row r="835" spans="2:11" x14ac:dyDescent="0.25">
      <c r="B835" s="1"/>
      <c r="C835" s="7"/>
      <c r="D835" s="114"/>
      <c r="E835" s="58"/>
      <c r="F835" s="58"/>
      <c r="G835" s="58"/>
      <c r="H835" s="58"/>
      <c r="I835" s="58"/>
      <c r="J835" s="58"/>
      <c r="K835" s="58"/>
    </row>
    <row r="836" spans="2:11" x14ac:dyDescent="0.25">
      <c r="B836" s="1"/>
      <c r="C836" s="7"/>
      <c r="D836" s="114"/>
      <c r="E836" s="58"/>
      <c r="F836" s="58"/>
      <c r="G836" s="58"/>
      <c r="H836" s="58"/>
      <c r="I836" s="58"/>
      <c r="J836" s="58"/>
      <c r="K836" s="58"/>
    </row>
    <row r="837" spans="2:11" x14ac:dyDescent="0.25">
      <c r="B837" s="1"/>
      <c r="C837" s="7"/>
      <c r="D837" s="114"/>
      <c r="E837" s="58"/>
      <c r="F837" s="58"/>
      <c r="G837" s="58"/>
      <c r="H837" s="58"/>
      <c r="I837" s="58"/>
      <c r="J837" s="58"/>
      <c r="K837" s="58"/>
    </row>
    <row r="838" spans="2:11" x14ac:dyDescent="0.25">
      <c r="B838" s="1"/>
      <c r="C838" s="7"/>
      <c r="D838" s="114"/>
      <c r="E838" s="58"/>
      <c r="F838" s="58"/>
      <c r="G838" s="58"/>
      <c r="H838" s="58"/>
      <c r="I838" s="58"/>
      <c r="J838" s="58"/>
      <c r="K838" s="58"/>
    </row>
    <row r="839" spans="2:11" x14ac:dyDescent="0.25">
      <c r="B839" s="1"/>
      <c r="C839" s="7"/>
      <c r="D839" s="114"/>
      <c r="E839" s="58"/>
      <c r="F839" s="58"/>
      <c r="G839" s="58"/>
      <c r="H839" s="58"/>
      <c r="I839" s="58"/>
      <c r="J839" s="58"/>
      <c r="K839" s="58"/>
    </row>
    <row r="840" spans="2:11" x14ac:dyDescent="0.25">
      <c r="B840" s="1"/>
      <c r="C840" s="7"/>
      <c r="D840" s="114"/>
      <c r="E840" s="58"/>
      <c r="F840" s="58"/>
      <c r="G840" s="58"/>
      <c r="H840" s="58"/>
      <c r="I840" s="58"/>
      <c r="J840" s="58"/>
      <c r="K840" s="58"/>
    </row>
    <row r="841" spans="2:11" x14ac:dyDescent="0.25">
      <c r="B841" s="1"/>
      <c r="C841" s="7"/>
      <c r="D841" s="114"/>
      <c r="E841" s="58"/>
      <c r="F841" s="58"/>
      <c r="G841" s="58"/>
      <c r="H841" s="58"/>
      <c r="I841" s="58"/>
      <c r="J841" s="58"/>
      <c r="K841" s="58"/>
    </row>
    <row r="842" spans="2:11" x14ac:dyDescent="0.25">
      <c r="B842" s="1"/>
      <c r="C842" s="7"/>
      <c r="D842" s="114"/>
      <c r="E842" s="58"/>
      <c r="F842" s="58"/>
      <c r="G842" s="58"/>
      <c r="H842" s="58"/>
      <c r="I842" s="58"/>
      <c r="J842" s="58"/>
      <c r="K842" s="58"/>
    </row>
    <row r="843" spans="2:11" x14ac:dyDescent="0.25">
      <c r="B843" s="1"/>
      <c r="C843" s="7"/>
      <c r="D843" s="114"/>
      <c r="E843" s="58"/>
      <c r="F843" s="58"/>
      <c r="G843" s="58"/>
      <c r="H843" s="58"/>
      <c r="I843" s="58"/>
      <c r="J843" s="58"/>
      <c r="K843" s="58"/>
    </row>
    <row r="844" spans="2:11" x14ac:dyDescent="0.25">
      <c r="B844" s="1"/>
      <c r="C844" s="7"/>
      <c r="D844" s="114"/>
      <c r="E844" s="58"/>
      <c r="F844" s="58"/>
      <c r="G844" s="58"/>
      <c r="H844" s="58"/>
      <c r="I844" s="58"/>
      <c r="J844" s="58"/>
      <c r="K844" s="58"/>
    </row>
    <row r="845" spans="2:11" x14ac:dyDescent="0.25">
      <c r="B845" s="1"/>
      <c r="C845" s="7"/>
      <c r="D845" s="114"/>
      <c r="E845" s="58"/>
      <c r="F845" s="58"/>
      <c r="G845" s="58"/>
      <c r="H845" s="58"/>
      <c r="I845" s="58"/>
      <c r="J845" s="58"/>
      <c r="K845" s="58"/>
    </row>
    <row r="846" spans="2:11" x14ac:dyDescent="0.25">
      <c r="B846" s="1"/>
      <c r="C846" s="7"/>
      <c r="D846" s="114"/>
      <c r="E846" s="58"/>
      <c r="F846" s="58"/>
      <c r="G846" s="58"/>
      <c r="H846" s="58"/>
      <c r="I846" s="58"/>
      <c r="J846" s="58"/>
      <c r="K846" s="58"/>
    </row>
    <row r="847" spans="2:11" x14ac:dyDescent="0.25">
      <c r="B847" s="1"/>
      <c r="C847" s="7"/>
      <c r="D847" s="114"/>
      <c r="E847" s="58"/>
      <c r="F847" s="58"/>
      <c r="G847" s="58"/>
      <c r="H847" s="58"/>
      <c r="I847" s="58"/>
      <c r="J847" s="58"/>
      <c r="K847" s="58"/>
    </row>
    <row r="848" spans="2:11" x14ac:dyDescent="0.25">
      <c r="B848" s="1"/>
      <c r="C848" s="7"/>
      <c r="D848" s="114"/>
      <c r="E848" s="58"/>
      <c r="F848" s="58"/>
      <c r="G848" s="58"/>
      <c r="H848" s="58"/>
      <c r="I848" s="58"/>
      <c r="J848" s="58"/>
      <c r="K848" s="58"/>
    </row>
    <row r="849" spans="2:11" x14ac:dyDescent="0.25">
      <c r="B849" s="1"/>
      <c r="C849" s="7"/>
      <c r="D849" s="114"/>
      <c r="E849" s="58"/>
      <c r="F849" s="58"/>
      <c r="G849" s="58"/>
      <c r="H849" s="58"/>
      <c r="I849" s="58"/>
      <c r="J849" s="58"/>
      <c r="K849" s="58"/>
    </row>
    <row r="850" spans="2:11" x14ac:dyDescent="0.25">
      <c r="B850" s="1"/>
      <c r="C850" s="7"/>
      <c r="D850" s="114"/>
      <c r="E850" s="58"/>
      <c r="F850" s="58"/>
      <c r="G850" s="58"/>
      <c r="H850" s="58"/>
      <c r="I850" s="58"/>
      <c r="J850" s="58"/>
      <c r="K850" s="58"/>
    </row>
    <row r="851" spans="2:11" x14ac:dyDescent="0.25">
      <c r="B851" s="1"/>
      <c r="C851" s="7"/>
      <c r="D851" s="114"/>
      <c r="E851" s="58"/>
      <c r="F851" s="58"/>
      <c r="G851" s="58"/>
      <c r="H851" s="58"/>
      <c r="I851" s="58"/>
      <c r="J851" s="58"/>
      <c r="K851" s="58"/>
    </row>
    <row r="852" spans="2:11" x14ac:dyDescent="0.25">
      <c r="B852" s="1"/>
      <c r="C852" s="7"/>
      <c r="D852" s="114"/>
      <c r="E852" s="58"/>
      <c r="F852" s="58"/>
      <c r="G852" s="58"/>
      <c r="H852" s="58"/>
      <c r="I852" s="58"/>
      <c r="J852" s="58"/>
      <c r="K852" s="58"/>
    </row>
    <row r="853" spans="2:11" x14ac:dyDescent="0.25">
      <c r="B853" s="1"/>
      <c r="C853" s="7"/>
      <c r="D853" s="114"/>
      <c r="E853" s="58"/>
      <c r="F853" s="58"/>
      <c r="G853" s="58"/>
      <c r="H853" s="58"/>
      <c r="I853" s="58"/>
      <c r="J853" s="58"/>
      <c r="K853" s="58"/>
    </row>
    <row r="854" spans="2:11" x14ac:dyDescent="0.25">
      <c r="B854" s="1"/>
      <c r="C854" s="7"/>
      <c r="D854" s="114"/>
      <c r="E854" s="58"/>
      <c r="F854" s="58"/>
      <c r="G854" s="58"/>
      <c r="H854" s="58"/>
      <c r="I854" s="58"/>
      <c r="J854" s="58"/>
      <c r="K854" s="58"/>
    </row>
    <row r="855" spans="2:11" x14ac:dyDescent="0.25">
      <c r="B855" s="1"/>
      <c r="C855" s="7"/>
      <c r="D855" s="114"/>
      <c r="E855" s="58"/>
      <c r="F855" s="58"/>
      <c r="G855" s="58"/>
      <c r="H855" s="58"/>
      <c r="I855" s="58"/>
      <c r="J855" s="58"/>
      <c r="K855" s="58"/>
    </row>
    <row r="856" spans="2:11" x14ac:dyDescent="0.25">
      <c r="B856" s="1"/>
      <c r="C856" s="7"/>
      <c r="D856" s="114"/>
      <c r="E856" s="58"/>
      <c r="F856" s="58"/>
      <c r="G856" s="58"/>
      <c r="H856" s="58"/>
      <c r="I856" s="58"/>
      <c r="J856" s="58"/>
      <c r="K856" s="58"/>
    </row>
    <row r="857" spans="2:11" x14ac:dyDescent="0.25">
      <c r="B857" s="1"/>
      <c r="C857" s="7"/>
      <c r="D857" s="114"/>
      <c r="E857" s="58"/>
      <c r="F857" s="58"/>
      <c r="G857" s="58"/>
      <c r="H857" s="58"/>
      <c r="I857" s="58"/>
      <c r="J857" s="58"/>
      <c r="K857" s="58"/>
    </row>
    <row r="858" spans="2:11" x14ac:dyDescent="0.25">
      <c r="B858" s="1"/>
      <c r="C858" s="7"/>
      <c r="D858" s="114"/>
      <c r="E858" s="58"/>
      <c r="F858" s="58"/>
      <c r="G858" s="58"/>
      <c r="H858" s="58"/>
      <c r="I858" s="58"/>
      <c r="J858" s="58"/>
      <c r="K858" s="58"/>
    </row>
    <row r="859" spans="2:11" x14ac:dyDescent="0.25">
      <c r="B859" s="1"/>
      <c r="C859" s="7"/>
      <c r="D859" s="114"/>
      <c r="E859" s="58"/>
      <c r="F859" s="58"/>
      <c r="G859" s="58"/>
      <c r="H859" s="58"/>
      <c r="I859" s="58"/>
      <c r="J859" s="58"/>
      <c r="K859" s="58"/>
    </row>
    <row r="860" spans="2:11" x14ac:dyDescent="0.25">
      <c r="B860" s="1"/>
      <c r="C860" s="7"/>
      <c r="D860" s="114"/>
      <c r="E860" s="58"/>
      <c r="F860" s="58"/>
      <c r="G860" s="58"/>
      <c r="H860" s="58"/>
      <c r="I860" s="58"/>
      <c r="J860" s="58"/>
      <c r="K860" s="58"/>
    </row>
    <row r="861" spans="2:11" x14ac:dyDescent="0.25">
      <c r="B861" s="1"/>
      <c r="C861" s="7"/>
      <c r="D861" s="114"/>
      <c r="E861" s="58"/>
      <c r="F861" s="58"/>
      <c r="G861" s="58"/>
      <c r="H861" s="58"/>
      <c r="I861" s="58"/>
      <c r="J861" s="58"/>
      <c r="K861" s="58"/>
    </row>
    <row r="862" spans="2:11" x14ac:dyDescent="0.25">
      <c r="B862" s="1"/>
      <c r="C862" s="7"/>
      <c r="D862" s="114"/>
      <c r="E862" s="58"/>
      <c r="F862" s="58"/>
      <c r="G862" s="58"/>
      <c r="H862" s="58"/>
      <c r="I862" s="58"/>
      <c r="J862" s="58"/>
      <c r="K862" s="58"/>
    </row>
    <row r="863" spans="2:11" x14ac:dyDescent="0.25">
      <c r="B863" s="1"/>
      <c r="C863" s="7"/>
      <c r="D863" s="114"/>
      <c r="E863" s="58"/>
      <c r="F863" s="58"/>
      <c r="G863" s="58"/>
      <c r="H863" s="58"/>
      <c r="I863" s="58"/>
      <c r="J863" s="58"/>
      <c r="K863" s="58"/>
    </row>
    <row r="864" spans="2:11" x14ac:dyDescent="0.25">
      <c r="B864" s="1"/>
      <c r="C864" s="7"/>
      <c r="D864" s="114"/>
      <c r="E864" s="58"/>
      <c r="F864" s="58"/>
      <c r="G864" s="58"/>
      <c r="H864" s="58"/>
      <c r="I864" s="58"/>
      <c r="J864" s="58"/>
      <c r="K864" s="58"/>
    </row>
    <row r="865" spans="2:11" x14ac:dyDescent="0.25">
      <c r="B865" s="1"/>
      <c r="C865" s="7"/>
      <c r="D865" s="114"/>
      <c r="E865" s="58"/>
      <c r="F865" s="58"/>
      <c r="G865" s="58"/>
      <c r="H865" s="58"/>
      <c r="I865" s="58"/>
      <c r="J865" s="58"/>
      <c r="K865" s="58"/>
    </row>
    <row r="866" spans="2:11" x14ac:dyDescent="0.25">
      <c r="B866" s="1"/>
      <c r="C866" s="7"/>
      <c r="D866" s="114"/>
      <c r="E866" s="58"/>
      <c r="F866" s="58"/>
      <c r="G866" s="58"/>
      <c r="H866" s="58"/>
      <c r="I866" s="58"/>
      <c r="J866" s="58"/>
      <c r="K866" s="58"/>
    </row>
    <row r="867" spans="2:11" x14ac:dyDescent="0.25">
      <c r="B867" s="1"/>
      <c r="C867" s="7"/>
      <c r="D867" s="114"/>
      <c r="E867" s="58"/>
      <c r="F867" s="58"/>
      <c r="G867" s="58"/>
      <c r="H867" s="58"/>
      <c r="I867" s="58"/>
      <c r="J867" s="58"/>
      <c r="K867" s="58"/>
    </row>
    <row r="868" spans="2:11" x14ac:dyDescent="0.25">
      <c r="B868" s="1"/>
      <c r="C868" s="7"/>
      <c r="D868" s="114"/>
      <c r="E868" s="58"/>
      <c r="F868" s="58"/>
      <c r="G868" s="58"/>
      <c r="H868" s="58"/>
      <c r="I868" s="58"/>
      <c r="J868" s="58"/>
      <c r="K868" s="58"/>
    </row>
    <row r="869" spans="2:11" x14ac:dyDescent="0.25">
      <c r="B869" s="1"/>
      <c r="C869" s="7"/>
      <c r="D869" s="114"/>
      <c r="E869" s="58"/>
      <c r="F869" s="58"/>
      <c r="G869" s="58"/>
      <c r="H869" s="58"/>
      <c r="I869" s="58"/>
      <c r="J869" s="58"/>
      <c r="K869" s="58"/>
    </row>
    <row r="870" spans="2:11" x14ac:dyDescent="0.25">
      <c r="B870" s="1"/>
      <c r="C870" s="7"/>
      <c r="D870" s="114"/>
      <c r="E870" s="58"/>
      <c r="F870" s="58"/>
      <c r="G870" s="58"/>
      <c r="H870" s="58"/>
      <c r="I870" s="58"/>
      <c r="J870" s="58"/>
      <c r="K870" s="58"/>
    </row>
    <row r="871" spans="2:11" x14ac:dyDescent="0.25">
      <c r="B871" s="1"/>
      <c r="C871" s="7"/>
      <c r="D871" s="114"/>
      <c r="E871" s="58"/>
      <c r="F871" s="58"/>
      <c r="G871" s="58"/>
      <c r="H871" s="58"/>
      <c r="I871" s="58"/>
      <c r="J871" s="58"/>
      <c r="K871" s="58"/>
    </row>
    <row r="872" spans="2:11" x14ac:dyDescent="0.25">
      <c r="B872" s="1"/>
      <c r="C872" s="7"/>
      <c r="D872" s="114"/>
      <c r="E872" s="58"/>
      <c r="F872" s="58"/>
      <c r="G872" s="58"/>
      <c r="H872" s="58"/>
      <c r="I872" s="58"/>
      <c r="J872" s="58"/>
      <c r="K872" s="58"/>
    </row>
    <row r="873" spans="2:11" x14ac:dyDescent="0.25">
      <c r="B873" s="1"/>
      <c r="C873" s="7"/>
      <c r="D873" s="114"/>
      <c r="E873" s="58"/>
      <c r="F873" s="58"/>
      <c r="G873" s="58"/>
      <c r="H873" s="58"/>
      <c r="I873" s="58"/>
      <c r="J873" s="58"/>
      <c r="K873" s="58"/>
    </row>
    <row r="874" spans="2:11" x14ac:dyDescent="0.25">
      <c r="B874" s="1"/>
      <c r="C874" s="7"/>
      <c r="D874" s="114"/>
      <c r="E874" s="58"/>
      <c r="F874" s="58"/>
      <c r="G874" s="58"/>
      <c r="H874" s="58"/>
      <c r="I874" s="58"/>
      <c r="J874" s="58"/>
      <c r="K874" s="58"/>
    </row>
    <row r="875" spans="2:11" x14ac:dyDescent="0.25">
      <c r="B875" s="1"/>
      <c r="C875" s="7"/>
      <c r="D875" s="114"/>
      <c r="E875" s="58"/>
      <c r="F875" s="58"/>
      <c r="G875" s="58"/>
      <c r="H875" s="58"/>
      <c r="I875" s="58"/>
      <c r="J875" s="58"/>
      <c r="K875" s="58"/>
    </row>
    <row r="876" spans="2:11" x14ac:dyDescent="0.25">
      <c r="B876" s="1"/>
      <c r="C876" s="7"/>
      <c r="D876" s="114"/>
      <c r="E876" s="58"/>
      <c r="F876" s="58"/>
      <c r="G876" s="58"/>
      <c r="H876" s="58"/>
      <c r="I876" s="58"/>
      <c r="J876" s="58"/>
      <c r="K876" s="58"/>
    </row>
    <row r="877" spans="2:11" x14ac:dyDescent="0.25">
      <c r="B877" s="1"/>
      <c r="C877" s="7"/>
      <c r="D877" s="114"/>
      <c r="E877" s="58"/>
      <c r="F877" s="58"/>
      <c r="G877" s="58"/>
      <c r="H877" s="58"/>
      <c r="I877" s="58"/>
      <c r="J877" s="58"/>
      <c r="K877" s="58"/>
    </row>
    <row r="878" spans="2:11" x14ac:dyDescent="0.25">
      <c r="B878" s="1"/>
      <c r="C878" s="7"/>
      <c r="D878" s="114"/>
      <c r="E878" s="58"/>
      <c r="F878" s="58"/>
      <c r="G878" s="58"/>
      <c r="H878" s="58"/>
      <c r="I878" s="58"/>
      <c r="J878" s="58"/>
      <c r="K878" s="58"/>
    </row>
    <row r="879" spans="2:11" x14ac:dyDescent="0.25">
      <c r="B879" s="1"/>
      <c r="C879" s="7"/>
      <c r="D879" s="114"/>
      <c r="E879" s="58"/>
      <c r="F879" s="58"/>
      <c r="G879" s="58"/>
      <c r="H879" s="58"/>
      <c r="I879" s="58"/>
      <c r="J879" s="58"/>
      <c r="K879" s="58"/>
    </row>
    <row r="880" spans="2:11" x14ac:dyDescent="0.25">
      <c r="B880" s="1"/>
      <c r="C880" s="7"/>
      <c r="D880" s="114"/>
      <c r="E880" s="58"/>
      <c r="F880" s="58"/>
      <c r="G880" s="58"/>
      <c r="H880" s="58"/>
      <c r="I880" s="58"/>
      <c r="J880" s="58"/>
      <c r="K880" s="58"/>
    </row>
    <row r="881" spans="2:11" x14ac:dyDescent="0.25">
      <c r="B881" s="1"/>
      <c r="C881" s="7"/>
      <c r="D881" s="114"/>
      <c r="E881" s="58"/>
      <c r="F881" s="58"/>
      <c r="G881" s="58"/>
      <c r="H881" s="58"/>
      <c r="I881" s="58"/>
      <c r="J881" s="58"/>
      <c r="K881" s="58"/>
    </row>
    <row r="882" spans="2:11" x14ac:dyDescent="0.25">
      <c r="B882" s="1"/>
      <c r="C882" s="7"/>
      <c r="D882" s="114"/>
      <c r="E882" s="58"/>
      <c r="F882" s="58"/>
      <c r="G882" s="58"/>
      <c r="H882" s="58"/>
      <c r="I882" s="58"/>
      <c r="J882" s="58"/>
      <c r="K882" s="58"/>
    </row>
    <row r="883" spans="2:11" x14ac:dyDescent="0.25">
      <c r="B883" s="1"/>
      <c r="C883" s="7"/>
      <c r="D883" s="114"/>
      <c r="E883" s="58"/>
      <c r="F883" s="58"/>
      <c r="G883" s="58"/>
      <c r="H883" s="58"/>
      <c r="I883" s="58"/>
      <c r="J883" s="58"/>
      <c r="K883" s="58"/>
    </row>
    <row r="884" spans="2:11" x14ac:dyDescent="0.25">
      <c r="B884" s="1"/>
      <c r="C884" s="7"/>
      <c r="D884" s="114"/>
      <c r="E884" s="58"/>
      <c r="F884" s="58"/>
      <c r="G884" s="58"/>
      <c r="H884" s="58"/>
      <c r="I884" s="58"/>
      <c r="J884" s="58"/>
      <c r="K884" s="58"/>
    </row>
    <row r="885" spans="2:11" x14ac:dyDescent="0.25">
      <c r="B885" s="1"/>
      <c r="C885" s="7"/>
      <c r="D885" s="114"/>
      <c r="E885" s="58"/>
      <c r="F885" s="58"/>
      <c r="G885" s="58"/>
      <c r="H885" s="58"/>
      <c r="I885" s="58"/>
      <c r="J885" s="58"/>
      <c r="K885" s="58"/>
    </row>
    <row r="886" spans="2:11" x14ac:dyDescent="0.25">
      <c r="B886" s="1"/>
      <c r="C886" s="7"/>
      <c r="D886" s="114"/>
      <c r="E886" s="58"/>
      <c r="F886" s="58"/>
      <c r="G886" s="58"/>
      <c r="H886" s="58"/>
      <c r="I886" s="58"/>
      <c r="J886" s="58"/>
      <c r="K886" s="58"/>
    </row>
    <row r="887" spans="2:11" x14ac:dyDescent="0.25">
      <c r="B887" s="1"/>
      <c r="C887" s="7"/>
      <c r="D887" s="114"/>
      <c r="E887" s="58"/>
      <c r="F887" s="58"/>
      <c r="G887" s="58"/>
      <c r="H887" s="58"/>
      <c r="I887" s="58"/>
      <c r="J887" s="58"/>
      <c r="K887" s="58"/>
    </row>
    <row r="888" spans="2:11" x14ac:dyDescent="0.25">
      <c r="B888" s="1"/>
      <c r="C888" s="7"/>
      <c r="D888" s="114"/>
      <c r="E888" s="58"/>
      <c r="F888" s="58"/>
      <c r="G888" s="58"/>
      <c r="H888" s="58"/>
      <c r="I888" s="58"/>
      <c r="J888" s="58"/>
      <c r="K888" s="58"/>
    </row>
    <row r="889" spans="2:11" x14ac:dyDescent="0.25">
      <c r="B889" s="1"/>
      <c r="C889" s="7"/>
      <c r="D889" s="114"/>
      <c r="E889" s="58"/>
      <c r="F889" s="58"/>
      <c r="G889" s="58"/>
      <c r="H889" s="58"/>
      <c r="I889" s="58"/>
      <c r="J889" s="58"/>
      <c r="K889" s="58"/>
    </row>
    <row r="890" spans="2:11" x14ac:dyDescent="0.25">
      <c r="B890" s="1"/>
      <c r="C890" s="7"/>
      <c r="D890" s="114"/>
      <c r="E890" s="58"/>
      <c r="F890" s="58"/>
      <c r="G890" s="58"/>
      <c r="H890" s="58"/>
      <c r="I890" s="58"/>
      <c r="J890" s="58"/>
      <c r="K890" s="58"/>
    </row>
    <row r="891" spans="2:11" x14ac:dyDescent="0.25">
      <c r="B891" s="1"/>
      <c r="C891" s="7"/>
      <c r="D891" s="114"/>
      <c r="E891" s="58"/>
      <c r="F891" s="58"/>
      <c r="G891" s="58"/>
      <c r="H891" s="58"/>
      <c r="I891" s="58"/>
      <c r="J891" s="58"/>
      <c r="K891" s="58"/>
    </row>
    <row r="892" spans="2:11" x14ac:dyDescent="0.25">
      <c r="B892" s="1"/>
      <c r="C892" s="7"/>
      <c r="D892" s="114"/>
      <c r="E892" s="58"/>
      <c r="F892" s="58"/>
      <c r="G892" s="58"/>
      <c r="H892" s="58"/>
      <c r="I892" s="58"/>
      <c r="J892" s="58"/>
      <c r="K892" s="58"/>
    </row>
    <row r="893" spans="2:11" x14ac:dyDescent="0.25">
      <c r="B893" s="1"/>
      <c r="C893" s="7"/>
      <c r="D893" s="114"/>
      <c r="E893" s="58"/>
      <c r="F893" s="58"/>
      <c r="G893" s="58"/>
      <c r="H893" s="58"/>
      <c r="I893" s="58"/>
      <c r="J893" s="58"/>
      <c r="K893" s="58"/>
    </row>
    <row r="894" spans="2:11" x14ac:dyDescent="0.25">
      <c r="B894" s="1"/>
      <c r="C894" s="7"/>
      <c r="D894" s="114"/>
      <c r="E894" s="58"/>
      <c r="F894" s="58"/>
      <c r="G894" s="58"/>
      <c r="H894" s="58"/>
      <c r="I894" s="58"/>
      <c r="J894" s="58"/>
      <c r="K894" s="58"/>
    </row>
    <row r="895" spans="2:11" x14ac:dyDescent="0.25">
      <c r="B895" s="1"/>
      <c r="C895" s="7"/>
      <c r="D895" s="114"/>
      <c r="E895" s="58"/>
      <c r="F895" s="58"/>
      <c r="G895" s="58"/>
      <c r="H895" s="58"/>
      <c r="I895" s="58"/>
      <c r="J895" s="58"/>
      <c r="K895" s="58"/>
    </row>
    <row r="896" spans="2:11" x14ac:dyDescent="0.25">
      <c r="B896" s="1"/>
      <c r="C896" s="7"/>
      <c r="D896" s="114"/>
      <c r="E896" s="58"/>
      <c r="F896" s="58"/>
      <c r="G896" s="58"/>
      <c r="H896" s="58"/>
      <c r="I896" s="58"/>
      <c r="J896" s="58"/>
      <c r="K896" s="58"/>
    </row>
    <row r="897" spans="2:11" x14ac:dyDescent="0.25">
      <c r="B897" s="1"/>
      <c r="C897" s="7"/>
      <c r="D897" s="114"/>
      <c r="E897" s="58"/>
      <c r="F897" s="58"/>
      <c r="G897" s="58"/>
      <c r="H897" s="58"/>
      <c r="I897" s="58"/>
      <c r="J897" s="58"/>
      <c r="K897" s="58"/>
    </row>
    <row r="898" spans="2:11" x14ac:dyDescent="0.25">
      <c r="B898" s="1"/>
      <c r="C898" s="7"/>
      <c r="D898" s="114"/>
      <c r="E898" s="58"/>
      <c r="F898" s="58"/>
      <c r="G898" s="58"/>
      <c r="H898" s="58"/>
      <c r="I898" s="58"/>
      <c r="J898" s="58"/>
      <c r="K898" s="58"/>
    </row>
    <row r="899" spans="2:11" x14ac:dyDescent="0.25">
      <c r="B899" s="1"/>
      <c r="C899" s="7"/>
      <c r="D899" s="114"/>
      <c r="E899" s="58"/>
      <c r="F899" s="58"/>
      <c r="G899" s="58"/>
      <c r="H899" s="58"/>
      <c r="I899" s="58"/>
      <c r="J899" s="58"/>
      <c r="K899" s="58"/>
    </row>
    <row r="900" spans="2:11" x14ac:dyDescent="0.25">
      <c r="B900" s="1"/>
      <c r="C900" s="7"/>
      <c r="D900" s="114"/>
      <c r="E900" s="58"/>
      <c r="F900" s="58"/>
      <c r="G900" s="58"/>
      <c r="H900" s="58"/>
      <c r="I900" s="58"/>
      <c r="J900" s="58"/>
      <c r="K900" s="58"/>
    </row>
    <row r="901" spans="2:11" x14ac:dyDescent="0.25">
      <c r="B901" s="1"/>
      <c r="C901" s="7"/>
      <c r="D901" s="114"/>
      <c r="E901" s="58"/>
      <c r="F901" s="58"/>
      <c r="G901" s="58"/>
      <c r="H901" s="58"/>
      <c r="I901" s="58"/>
      <c r="J901" s="58"/>
      <c r="K901" s="58"/>
    </row>
    <row r="902" spans="2:11" x14ac:dyDescent="0.25">
      <c r="B902" s="1"/>
      <c r="C902" s="7"/>
      <c r="D902" s="114"/>
      <c r="E902" s="58"/>
      <c r="F902" s="58"/>
      <c r="G902" s="58"/>
      <c r="H902" s="58"/>
      <c r="I902" s="58"/>
      <c r="J902" s="58"/>
      <c r="K902" s="58"/>
    </row>
    <row r="903" spans="2:11" x14ac:dyDescent="0.25">
      <c r="B903" s="1"/>
      <c r="C903" s="7"/>
      <c r="D903" s="114"/>
      <c r="E903" s="58"/>
      <c r="F903" s="58"/>
      <c r="G903" s="58"/>
      <c r="H903" s="58"/>
      <c r="I903" s="58"/>
      <c r="J903" s="58"/>
      <c r="K903" s="58"/>
    </row>
    <row r="904" spans="2:11" x14ac:dyDescent="0.25">
      <c r="B904" s="1"/>
      <c r="C904" s="7"/>
      <c r="D904" s="114"/>
      <c r="E904" s="58"/>
      <c r="F904" s="58"/>
      <c r="G904" s="58"/>
      <c r="H904" s="58"/>
      <c r="I904" s="58"/>
      <c r="J904" s="58"/>
      <c r="K904" s="58"/>
    </row>
    <row r="905" spans="2:11" x14ac:dyDescent="0.25">
      <c r="B905" s="1"/>
      <c r="C905" s="7"/>
      <c r="D905" s="114"/>
      <c r="E905" s="58"/>
      <c r="F905" s="58"/>
      <c r="G905" s="58"/>
      <c r="H905" s="58"/>
      <c r="I905" s="58"/>
      <c r="J905" s="58"/>
      <c r="K905" s="58"/>
    </row>
    <row r="906" spans="2:11" x14ac:dyDescent="0.25">
      <c r="B906" s="1"/>
      <c r="C906" s="7"/>
      <c r="D906" s="114"/>
      <c r="E906" s="58"/>
      <c r="F906" s="58"/>
      <c r="G906" s="58"/>
      <c r="H906" s="58"/>
      <c r="I906" s="58"/>
      <c r="J906" s="58"/>
      <c r="K906" s="58"/>
    </row>
    <row r="907" spans="2:11" x14ac:dyDescent="0.25">
      <c r="B907" s="1"/>
      <c r="C907" s="7"/>
      <c r="D907" s="114"/>
      <c r="E907" s="58"/>
      <c r="F907" s="58"/>
      <c r="G907" s="58"/>
      <c r="H907" s="58"/>
      <c r="I907" s="58"/>
      <c r="J907" s="58"/>
      <c r="K907" s="58"/>
    </row>
    <row r="908" spans="2:11" x14ac:dyDescent="0.25">
      <c r="B908" s="1"/>
      <c r="C908" s="7"/>
      <c r="D908" s="114"/>
      <c r="E908" s="58"/>
      <c r="F908" s="58"/>
      <c r="G908" s="58"/>
      <c r="H908" s="58"/>
      <c r="I908" s="58"/>
      <c r="J908" s="58"/>
      <c r="K908" s="58"/>
    </row>
    <row r="909" spans="2:11" x14ac:dyDescent="0.25">
      <c r="B909" s="1"/>
      <c r="C909" s="7"/>
      <c r="D909" s="114"/>
      <c r="E909" s="58"/>
      <c r="F909" s="58"/>
      <c r="G909" s="58"/>
      <c r="H909" s="58"/>
      <c r="I909" s="58"/>
      <c r="J909" s="58"/>
      <c r="K909" s="58"/>
    </row>
    <row r="910" spans="2:11" x14ac:dyDescent="0.25">
      <c r="B910" s="1"/>
      <c r="C910" s="7"/>
      <c r="D910" s="114"/>
      <c r="E910" s="58"/>
      <c r="F910" s="58"/>
      <c r="G910" s="58"/>
      <c r="H910" s="58"/>
      <c r="I910" s="58"/>
      <c r="J910" s="58"/>
      <c r="K910" s="58"/>
    </row>
    <row r="911" spans="2:11" x14ac:dyDescent="0.25">
      <c r="B911" s="1"/>
      <c r="C911" s="7"/>
      <c r="D911" s="114"/>
      <c r="E911" s="58"/>
      <c r="F911" s="58"/>
      <c r="G911" s="58"/>
      <c r="H911" s="58"/>
      <c r="I911" s="58"/>
      <c r="J911" s="58"/>
      <c r="K911" s="58"/>
    </row>
    <row r="912" spans="2:11" x14ac:dyDescent="0.25">
      <c r="B912" s="1"/>
      <c r="C912" s="7"/>
      <c r="D912" s="114"/>
      <c r="E912" s="58"/>
      <c r="F912" s="58"/>
      <c r="G912" s="58"/>
      <c r="H912" s="58"/>
      <c r="I912" s="58"/>
      <c r="J912" s="58"/>
      <c r="K912" s="58"/>
    </row>
    <row r="913" spans="2:11" x14ac:dyDescent="0.25">
      <c r="B913" s="1"/>
      <c r="C913" s="7"/>
      <c r="D913" s="114"/>
      <c r="E913" s="58"/>
      <c r="F913" s="58"/>
      <c r="G913" s="58"/>
      <c r="H913" s="58"/>
      <c r="I913" s="58"/>
      <c r="J913" s="58"/>
      <c r="K913" s="58"/>
    </row>
    <row r="914" spans="2:11" x14ac:dyDescent="0.25">
      <c r="B914" s="1"/>
      <c r="C914" s="7"/>
      <c r="D914" s="114"/>
      <c r="E914" s="58"/>
      <c r="F914" s="58"/>
      <c r="G914" s="58"/>
      <c r="H914" s="58"/>
      <c r="I914" s="58"/>
      <c r="J914" s="58"/>
      <c r="K914" s="58"/>
    </row>
    <row r="915" spans="2:11" x14ac:dyDescent="0.25">
      <c r="B915" s="1"/>
      <c r="C915" s="7"/>
      <c r="D915" s="114"/>
      <c r="E915" s="58"/>
      <c r="F915" s="58"/>
      <c r="G915" s="58"/>
      <c r="H915" s="58"/>
      <c r="I915" s="58"/>
      <c r="J915" s="58"/>
      <c r="K915" s="58"/>
    </row>
    <row r="916" spans="2:11" x14ac:dyDescent="0.25">
      <c r="B916" s="1"/>
      <c r="C916" s="7"/>
      <c r="D916" s="114"/>
      <c r="E916" s="58"/>
      <c r="F916" s="58"/>
      <c r="G916" s="58"/>
      <c r="H916" s="58"/>
      <c r="I916" s="58"/>
      <c r="J916" s="58"/>
      <c r="K916" s="58"/>
    </row>
    <row r="917" spans="2:11" x14ac:dyDescent="0.25">
      <c r="B917" s="1"/>
      <c r="C917" s="7"/>
      <c r="D917" s="114"/>
      <c r="E917" s="58"/>
      <c r="F917" s="58"/>
      <c r="G917" s="58"/>
      <c r="H917" s="58"/>
      <c r="I917" s="58"/>
      <c r="J917" s="58"/>
      <c r="K917" s="58"/>
    </row>
    <row r="918" spans="2:11" x14ac:dyDescent="0.25">
      <c r="B918" s="1"/>
      <c r="C918" s="7"/>
      <c r="D918" s="114"/>
      <c r="E918" s="58"/>
      <c r="F918" s="58"/>
      <c r="G918" s="58"/>
      <c r="H918" s="58"/>
      <c r="I918" s="58"/>
      <c r="J918" s="58"/>
      <c r="K918" s="58"/>
    </row>
    <row r="919" spans="2:11" x14ac:dyDescent="0.25">
      <c r="B919" s="1"/>
      <c r="C919" s="7"/>
      <c r="D919" s="114"/>
      <c r="E919" s="58"/>
      <c r="F919" s="58"/>
      <c r="G919" s="58"/>
      <c r="H919" s="58"/>
      <c r="I919" s="58"/>
      <c r="J919" s="58"/>
      <c r="K919" s="58"/>
    </row>
    <row r="920" spans="2:11" x14ac:dyDescent="0.25">
      <c r="B920" s="1"/>
      <c r="C920" s="7"/>
      <c r="D920" s="114"/>
      <c r="E920" s="58"/>
      <c r="F920" s="58"/>
      <c r="G920" s="58"/>
      <c r="H920" s="58"/>
      <c r="I920" s="58"/>
      <c r="J920" s="58"/>
      <c r="K920" s="58"/>
    </row>
    <row r="921" spans="2:11" x14ac:dyDescent="0.25">
      <c r="B921" s="1"/>
      <c r="C921" s="7"/>
      <c r="D921" s="114"/>
      <c r="E921" s="58"/>
      <c r="F921" s="58"/>
      <c r="G921" s="58"/>
      <c r="H921" s="58"/>
      <c r="I921" s="58"/>
      <c r="J921" s="58"/>
      <c r="K921" s="58"/>
    </row>
    <row r="922" spans="2:11" x14ac:dyDescent="0.25">
      <c r="B922" s="1"/>
      <c r="C922" s="7"/>
      <c r="D922" s="114"/>
      <c r="E922" s="58"/>
      <c r="F922" s="58"/>
      <c r="G922" s="58"/>
      <c r="H922" s="58"/>
      <c r="I922" s="58"/>
      <c r="J922" s="58"/>
      <c r="K922" s="58"/>
    </row>
    <row r="923" spans="2:11" x14ac:dyDescent="0.25">
      <c r="B923" s="1"/>
      <c r="C923" s="7"/>
      <c r="D923" s="114"/>
      <c r="E923" s="58"/>
      <c r="F923" s="58"/>
      <c r="G923" s="58"/>
      <c r="H923" s="58"/>
      <c r="I923" s="58"/>
      <c r="J923" s="58"/>
      <c r="K923" s="58"/>
    </row>
    <row r="924" spans="2:11" x14ac:dyDescent="0.25">
      <c r="B924" s="1"/>
      <c r="C924" s="7"/>
      <c r="D924" s="114"/>
      <c r="E924" s="58"/>
      <c r="F924" s="58"/>
      <c r="G924" s="58"/>
      <c r="H924" s="58"/>
      <c r="I924" s="58"/>
      <c r="J924" s="58"/>
      <c r="K924" s="58"/>
    </row>
    <row r="925" spans="2:11" x14ac:dyDescent="0.25">
      <c r="B925" s="1"/>
      <c r="C925" s="7"/>
      <c r="D925" s="114"/>
      <c r="E925" s="58"/>
      <c r="F925" s="58"/>
      <c r="G925" s="58"/>
      <c r="H925" s="58"/>
      <c r="I925" s="58"/>
      <c r="J925" s="58"/>
      <c r="K925" s="58"/>
    </row>
    <row r="926" spans="2:11" x14ac:dyDescent="0.25">
      <c r="B926" s="1"/>
      <c r="C926" s="7"/>
      <c r="D926" s="114"/>
      <c r="E926" s="58"/>
      <c r="F926" s="58"/>
      <c r="G926" s="58"/>
      <c r="H926" s="58"/>
      <c r="I926" s="58"/>
      <c r="J926" s="58"/>
      <c r="K926" s="58"/>
    </row>
    <row r="927" spans="2:11" x14ac:dyDescent="0.25">
      <c r="B927" s="1"/>
      <c r="C927" s="7"/>
      <c r="D927" s="114"/>
      <c r="E927" s="58"/>
      <c r="F927" s="58"/>
      <c r="G927" s="58"/>
      <c r="H927" s="58"/>
      <c r="I927" s="58"/>
      <c r="J927" s="58"/>
      <c r="K927" s="58"/>
    </row>
    <row r="928" spans="2:11" x14ac:dyDescent="0.25">
      <c r="B928" s="1"/>
      <c r="C928" s="7"/>
      <c r="D928" s="114"/>
      <c r="E928" s="58"/>
      <c r="F928" s="58"/>
      <c r="G928" s="58"/>
      <c r="H928" s="58"/>
      <c r="I928" s="58"/>
      <c r="J928" s="58"/>
      <c r="K928" s="58"/>
    </row>
    <row r="929" spans="2:11" x14ac:dyDescent="0.25">
      <c r="B929" s="1"/>
      <c r="C929" s="7"/>
      <c r="D929" s="114"/>
      <c r="E929" s="58"/>
      <c r="F929" s="58"/>
      <c r="G929" s="58"/>
      <c r="H929" s="58"/>
      <c r="I929" s="58"/>
      <c r="J929" s="58"/>
      <c r="K929" s="58"/>
    </row>
    <row r="930" spans="2:11" x14ac:dyDescent="0.25">
      <c r="B930" s="1"/>
      <c r="C930" s="7"/>
      <c r="D930" s="114"/>
      <c r="E930" s="58"/>
      <c r="F930" s="58"/>
      <c r="G930" s="58"/>
      <c r="H930" s="58"/>
      <c r="I930" s="58"/>
      <c r="J930" s="58"/>
      <c r="K930" s="58"/>
    </row>
    <row r="931" spans="2:11" x14ac:dyDescent="0.25">
      <c r="B931" s="1"/>
      <c r="C931" s="7"/>
      <c r="D931" s="114"/>
      <c r="E931" s="58"/>
      <c r="F931" s="58"/>
      <c r="G931" s="58"/>
      <c r="H931" s="58"/>
      <c r="I931" s="58"/>
      <c r="J931" s="58"/>
      <c r="K931" s="58"/>
    </row>
    <row r="932" spans="2:11" x14ac:dyDescent="0.25">
      <c r="B932" s="1"/>
      <c r="C932" s="7"/>
      <c r="D932" s="114"/>
      <c r="E932" s="58"/>
      <c r="F932" s="58"/>
      <c r="G932" s="58"/>
      <c r="H932" s="58"/>
      <c r="I932" s="58"/>
      <c r="J932" s="58"/>
      <c r="K932" s="58"/>
    </row>
    <row r="933" spans="2:11" x14ac:dyDescent="0.25">
      <c r="B933" s="1"/>
      <c r="C933" s="7"/>
      <c r="D933" s="114"/>
      <c r="E933" s="58"/>
      <c r="F933" s="58"/>
      <c r="G933" s="58"/>
      <c r="H933" s="58"/>
      <c r="I933" s="58"/>
      <c r="J933" s="58"/>
      <c r="K933" s="58"/>
    </row>
    <row r="934" spans="2:11" x14ac:dyDescent="0.25">
      <c r="B934" s="1"/>
      <c r="C934" s="7"/>
      <c r="D934" s="114"/>
      <c r="E934" s="58"/>
      <c r="F934" s="58"/>
      <c r="G934" s="58"/>
      <c r="H934" s="58"/>
      <c r="I934" s="58"/>
      <c r="J934" s="58"/>
      <c r="K934" s="58"/>
    </row>
    <row r="935" spans="2:11" x14ac:dyDescent="0.25">
      <c r="B935" s="1"/>
      <c r="C935" s="7"/>
      <c r="D935" s="114"/>
      <c r="E935" s="58"/>
      <c r="F935" s="58"/>
      <c r="G935" s="58"/>
      <c r="H935" s="58"/>
      <c r="I935" s="58"/>
      <c r="J935" s="58"/>
      <c r="K935" s="58"/>
    </row>
    <row r="936" spans="2:11" x14ac:dyDescent="0.25">
      <c r="B936" s="1"/>
      <c r="C936" s="7"/>
      <c r="D936" s="114"/>
      <c r="E936" s="58"/>
      <c r="F936" s="58"/>
      <c r="G936" s="58"/>
      <c r="H936" s="58"/>
      <c r="I936" s="58"/>
      <c r="J936" s="58"/>
      <c r="K936" s="58"/>
    </row>
    <row r="937" spans="2:11" x14ac:dyDescent="0.25">
      <c r="B937" s="1"/>
      <c r="C937" s="7"/>
      <c r="D937" s="114"/>
      <c r="E937" s="58"/>
      <c r="F937" s="58"/>
      <c r="G937" s="58"/>
      <c r="H937" s="58"/>
      <c r="I937" s="58"/>
      <c r="J937" s="58"/>
      <c r="K937" s="58"/>
    </row>
    <row r="938" spans="2:11" x14ac:dyDescent="0.25">
      <c r="B938" s="1"/>
      <c r="C938" s="7"/>
      <c r="D938" s="114"/>
      <c r="E938" s="58"/>
      <c r="F938" s="58"/>
      <c r="G938" s="58"/>
      <c r="H938" s="58"/>
      <c r="I938" s="58"/>
      <c r="J938" s="58"/>
      <c r="K938" s="58"/>
    </row>
    <row r="939" spans="2:11" x14ac:dyDescent="0.25">
      <c r="B939" s="1"/>
      <c r="C939" s="7"/>
      <c r="D939" s="114"/>
      <c r="E939" s="58"/>
      <c r="F939" s="58"/>
      <c r="G939" s="58"/>
      <c r="H939" s="58"/>
      <c r="I939" s="58"/>
      <c r="J939" s="58"/>
      <c r="K939" s="58"/>
    </row>
    <row r="940" spans="2:11" x14ac:dyDescent="0.25">
      <c r="B940" s="1"/>
      <c r="C940" s="7"/>
      <c r="D940" s="114"/>
      <c r="E940" s="58"/>
      <c r="F940" s="58"/>
      <c r="G940" s="58"/>
      <c r="H940" s="58"/>
      <c r="I940" s="58"/>
      <c r="J940" s="58"/>
      <c r="K940" s="58"/>
    </row>
    <row r="941" spans="2:11" x14ac:dyDescent="0.25">
      <c r="B941" s="1"/>
      <c r="C941" s="7"/>
      <c r="D941" s="114"/>
      <c r="E941" s="58"/>
      <c r="F941" s="58"/>
      <c r="G941" s="58"/>
      <c r="H941" s="58"/>
      <c r="I941" s="58"/>
      <c r="J941" s="58"/>
      <c r="K941" s="58"/>
    </row>
    <row r="942" spans="2:11" x14ac:dyDescent="0.25">
      <c r="B942" s="1"/>
      <c r="C942" s="7"/>
      <c r="D942" s="114"/>
      <c r="E942" s="58"/>
      <c r="F942" s="58"/>
      <c r="G942" s="58"/>
      <c r="H942" s="58"/>
      <c r="I942" s="58"/>
      <c r="J942" s="58"/>
      <c r="K942" s="58"/>
    </row>
    <row r="943" spans="2:11" x14ac:dyDescent="0.25">
      <c r="B943" s="1"/>
      <c r="C943" s="7"/>
      <c r="D943" s="114"/>
      <c r="E943" s="58"/>
      <c r="F943" s="58"/>
      <c r="G943" s="58"/>
      <c r="H943" s="58"/>
      <c r="I943" s="58"/>
      <c r="J943" s="58"/>
      <c r="K943" s="58"/>
    </row>
    <row r="944" spans="2:11" x14ac:dyDescent="0.25">
      <c r="B944" s="1"/>
      <c r="C944" s="7"/>
      <c r="D944" s="114"/>
      <c r="E944" s="58"/>
      <c r="F944" s="58"/>
      <c r="G944" s="58"/>
      <c r="H944" s="58"/>
      <c r="I944" s="58"/>
      <c r="J944" s="58"/>
      <c r="K944" s="58"/>
    </row>
    <row r="945" spans="2:11" x14ac:dyDescent="0.25">
      <c r="B945" s="1"/>
      <c r="C945" s="7"/>
      <c r="D945" s="114"/>
      <c r="E945" s="58"/>
      <c r="F945" s="58"/>
      <c r="G945" s="58"/>
      <c r="H945" s="58"/>
      <c r="I945" s="58"/>
      <c r="J945" s="58"/>
      <c r="K945" s="58"/>
    </row>
    <row r="946" spans="2:11" x14ac:dyDescent="0.25">
      <c r="B946" s="1"/>
      <c r="C946" s="7"/>
      <c r="D946" s="114"/>
      <c r="E946" s="58"/>
      <c r="F946" s="58"/>
      <c r="G946" s="58"/>
      <c r="H946" s="58"/>
      <c r="I946" s="58"/>
      <c r="J946" s="58"/>
      <c r="K946" s="58"/>
    </row>
    <row r="947" spans="2:11" x14ac:dyDescent="0.25">
      <c r="B947" s="1"/>
      <c r="C947" s="7"/>
      <c r="D947" s="114"/>
      <c r="E947" s="58"/>
      <c r="F947" s="58"/>
      <c r="G947" s="58"/>
      <c r="H947" s="58"/>
      <c r="I947" s="58"/>
      <c r="J947" s="58"/>
      <c r="K947" s="58"/>
    </row>
    <row r="948" spans="2:11" x14ac:dyDescent="0.25">
      <c r="B948" s="1"/>
      <c r="C948" s="7"/>
      <c r="D948" s="114"/>
      <c r="E948" s="58"/>
      <c r="F948" s="58"/>
      <c r="G948" s="58"/>
      <c r="H948" s="58"/>
      <c r="I948" s="58"/>
      <c r="J948" s="58"/>
      <c r="K948" s="58"/>
    </row>
    <row r="949" spans="2:11" x14ac:dyDescent="0.25">
      <c r="B949" s="1"/>
      <c r="C949" s="7"/>
      <c r="D949" s="114"/>
      <c r="E949" s="58"/>
      <c r="F949" s="58"/>
      <c r="G949" s="58"/>
      <c r="H949" s="58"/>
      <c r="I949" s="58"/>
      <c r="J949" s="58"/>
      <c r="K949" s="58"/>
    </row>
  </sheetData>
  <mergeCells count="9">
    <mergeCell ref="M3:M4"/>
    <mergeCell ref="N3:N4"/>
    <mergeCell ref="N147:N148"/>
    <mergeCell ref="M147:M148"/>
    <mergeCell ref="D148:D149"/>
    <mergeCell ref="E148:E149"/>
    <mergeCell ref="F148:F149"/>
    <mergeCell ref="K148:K149"/>
    <mergeCell ref="G149:J14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61"/>
  <sheetViews>
    <sheetView zoomScale="120" zoomScaleNormal="120" zoomScalePageLayoutView="120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L12" sqref="L12:N12"/>
    </sheetView>
  </sheetViews>
  <sheetFormatPr baseColWidth="10" defaultColWidth="15.140625" defaultRowHeight="15" customHeight="1" x14ac:dyDescent="0.25"/>
  <cols>
    <col min="1" max="1" width="9.28515625" style="188" customWidth="1"/>
    <col min="2" max="2" width="11.28515625" style="188" customWidth="1"/>
    <col min="3" max="3" width="52.42578125" style="188" customWidth="1"/>
    <col min="4" max="4" width="18.7109375" style="112" customWidth="1"/>
    <col min="5" max="5" width="15.28515625" style="62" customWidth="1"/>
    <col min="6" max="6" width="17.28515625" style="62" customWidth="1"/>
    <col min="7" max="10" width="19" style="62" customWidth="1"/>
    <col min="11" max="11" width="16.140625" style="62" customWidth="1"/>
    <col min="12" max="12" width="15.28515625" style="62" customWidth="1"/>
    <col min="13" max="15" width="14.28515625" style="188" customWidth="1"/>
    <col min="16" max="32" width="9.28515625" style="188" customWidth="1"/>
    <col min="33" max="16384" width="15.140625" style="188"/>
  </cols>
  <sheetData>
    <row r="1" spans="2:14" x14ac:dyDescent="0.25">
      <c r="B1" s="1"/>
      <c r="C1" s="7"/>
      <c r="D1" s="114"/>
      <c r="E1" s="58"/>
      <c r="F1" s="58"/>
      <c r="G1" s="58"/>
      <c r="H1" s="58"/>
      <c r="I1" s="58"/>
      <c r="J1" s="58"/>
      <c r="K1" s="58"/>
      <c r="L1" s="58"/>
      <c r="M1" s="3"/>
      <c r="N1" s="3"/>
    </row>
    <row r="2" spans="2:14" x14ac:dyDescent="0.25">
      <c r="B2" s="1"/>
      <c r="C2" s="7"/>
      <c r="D2" s="114"/>
      <c r="E2" s="58"/>
      <c r="F2" s="58"/>
      <c r="G2" s="58"/>
      <c r="H2" s="58"/>
      <c r="I2" s="58"/>
      <c r="J2" s="58"/>
      <c r="K2" s="58"/>
      <c r="L2" s="58"/>
      <c r="M2" s="3"/>
      <c r="N2" s="3"/>
    </row>
    <row r="3" spans="2:14" ht="15.75" thickBot="1" x14ac:dyDescent="0.3">
      <c r="B3" s="1"/>
      <c r="C3" s="7"/>
      <c r="D3" s="114"/>
      <c r="E3" s="58"/>
      <c r="F3" s="58"/>
      <c r="G3" s="58"/>
      <c r="H3" s="58"/>
      <c r="I3" s="58"/>
      <c r="J3" s="58"/>
      <c r="K3" s="58"/>
      <c r="L3" s="58"/>
      <c r="M3" s="3"/>
      <c r="N3" s="3"/>
    </row>
    <row r="4" spans="2:14" ht="15.75" thickBot="1" x14ac:dyDescent="0.3">
      <c r="B4" s="20" t="s">
        <v>0</v>
      </c>
      <c r="C4" s="23" t="s">
        <v>1</v>
      </c>
      <c r="D4" s="115" t="s">
        <v>2</v>
      </c>
      <c r="E4" s="82" t="s">
        <v>3</v>
      </c>
      <c r="F4" s="82" t="s">
        <v>4</v>
      </c>
      <c r="G4" s="82" t="s">
        <v>635</v>
      </c>
      <c r="H4" s="82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258" t="s">
        <v>700</v>
      </c>
      <c r="N4" s="258" t="s">
        <v>700</v>
      </c>
    </row>
    <row r="5" spans="2:14" x14ac:dyDescent="0.25">
      <c r="B5" s="16">
        <v>43399</v>
      </c>
      <c r="C5" s="110" t="s">
        <v>1407</v>
      </c>
      <c r="D5" s="116"/>
      <c r="E5" s="59"/>
      <c r="F5" s="59"/>
      <c r="G5" s="59"/>
      <c r="H5" s="59"/>
      <c r="I5" s="59"/>
      <c r="J5" s="59">
        <v>27025</v>
      </c>
      <c r="K5" s="59">
        <f>+F5-G5-H5-I5-J5</f>
        <v>-27025</v>
      </c>
      <c r="L5" s="59">
        <v>36.770000000000003</v>
      </c>
      <c r="M5" s="54">
        <f t="shared" ref="M5:M11" si="0">(G5+H5+I5)/L5</f>
        <v>0</v>
      </c>
      <c r="N5" s="54">
        <f t="shared" ref="N5:N11" si="1">+J5/L5</f>
        <v>734.97416372042414</v>
      </c>
    </row>
    <row r="6" spans="2:14" x14ac:dyDescent="0.25">
      <c r="B6" s="11">
        <v>43399</v>
      </c>
      <c r="C6" s="5" t="s">
        <v>1470</v>
      </c>
      <c r="D6" s="117"/>
      <c r="E6" s="60"/>
      <c r="F6" s="60"/>
      <c r="G6" s="60"/>
      <c r="H6" s="60"/>
      <c r="I6" s="60"/>
      <c r="J6" s="60">
        <f>14134-379</f>
        <v>13755</v>
      </c>
      <c r="K6" s="60">
        <f>+K5+F6-G6-J6-H6-I6</f>
        <v>-40780</v>
      </c>
      <c r="L6" s="59">
        <v>36.770000000000003</v>
      </c>
      <c r="M6" s="54">
        <f t="shared" si="0"/>
        <v>0</v>
      </c>
      <c r="N6" s="54">
        <f t="shared" si="1"/>
        <v>374.08213217296708</v>
      </c>
    </row>
    <row r="7" spans="2:14" x14ac:dyDescent="0.25">
      <c r="B7" s="11">
        <v>43399</v>
      </c>
      <c r="C7" s="5" t="s">
        <v>1411</v>
      </c>
      <c r="D7" s="117"/>
      <c r="E7" s="60"/>
      <c r="F7" s="60"/>
      <c r="G7" s="60"/>
      <c r="H7" s="60"/>
      <c r="I7" s="60"/>
      <c r="J7" s="60">
        <v>4941</v>
      </c>
      <c r="K7" s="60">
        <f t="shared" ref="K7:K70" si="2">+K6+F7-G7-J7-H7-I7</f>
        <v>-45721</v>
      </c>
      <c r="L7" s="59">
        <v>34.25</v>
      </c>
      <c r="M7" s="54">
        <f t="shared" si="0"/>
        <v>0</v>
      </c>
      <c r="N7" s="54">
        <f t="shared" si="1"/>
        <v>144.26277372262774</v>
      </c>
    </row>
    <row r="8" spans="2:14" x14ac:dyDescent="0.25">
      <c r="B8" s="11">
        <v>43413</v>
      </c>
      <c r="C8" s="5" t="s">
        <v>1458</v>
      </c>
      <c r="D8" s="255"/>
      <c r="E8" s="60"/>
      <c r="F8" s="60"/>
      <c r="G8" s="60"/>
      <c r="H8" s="60"/>
      <c r="I8" s="60">
        <v>30000</v>
      </c>
      <c r="J8" s="60"/>
      <c r="K8" s="60">
        <f t="shared" si="2"/>
        <v>-75721</v>
      </c>
      <c r="L8" s="59">
        <v>34.5</v>
      </c>
      <c r="M8" s="54">
        <f t="shared" si="0"/>
        <v>869.56521739130437</v>
      </c>
      <c r="N8" s="54">
        <f t="shared" si="1"/>
        <v>0</v>
      </c>
    </row>
    <row r="9" spans="2:14" x14ac:dyDescent="0.25">
      <c r="B9" s="11">
        <v>43426</v>
      </c>
      <c r="C9" s="5" t="s">
        <v>1497</v>
      </c>
      <c r="D9" s="255"/>
      <c r="E9" s="60"/>
      <c r="F9" s="60"/>
      <c r="G9" s="60"/>
      <c r="H9" s="60"/>
      <c r="I9" s="60">
        <v>4000</v>
      </c>
      <c r="J9" s="60"/>
      <c r="K9" s="60">
        <f t="shared" si="2"/>
        <v>-79721</v>
      </c>
      <c r="L9" s="59">
        <v>37.409999999999997</v>
      </c>
      <c r="M9" s="54">
        <f t="shared" si="0"/>
        <v>106.92328254477414</v>
      </c>
      <c r="N9" s="54">
        <f t="shared" si="1"/>
        <v>0</v>
      </c>
    </row>
    <row r="10" spans="2:14" x14ac:dyDescent="0.25">
      <c r="B10" s="11">
        <v>43454</v>
      </c>
      <c r="C10" s="5" t="s">
        <v>1578</v>
      </c>
      <c r="D10" s="255"/>
      <c r="E10" s="60"/>
      <c r="F10" s="60"/>
      <c r="G10" s="60"/>
      <c r="H10" s="60"/>
      <c r="I10" s="60">
        <v>3095</v>
      </c>
      <c r="J10" s="60"/>
      <c r="K10" s="60">
        <f t="shared" si="2"/>
        <v>-82816</v>
      </c>
      <c r="L10" s="59">
        <v>37</v>
      </c>
      <c r="M10" s="54">
        <f t="shared" si="0"/>
        <v>83.648648648648646</v>
      </c>
      <c r="N10" s="54">
        <f t="shared" si="1"/>
        <v>0</v>
      </c>
    </row>
    <row r="11" spans="2:14" x14ac:dyDescent="0.25">
      <c r="B11" s="11">
        <v>43469</v>
      </c>
      <c r="C11" s="5" t="s">
        <v>1578</v>
      </c>
      <c r="D11" s="255"/>
      <c r="E11" s="60"/>
      <c r="F11" s="60"/>
      <c r="G11" s="60"/>
      <c r="H11" s="60"/>
      <c r="I11" s="60">
        <v>2040</v>
      </c>
      <c r="J11" s="60"/>
      <c r="K11" s="60">
        <f t="shared" si="2"/>
        <v>-84856</v>
      </c>
      <c r="L11" s="59">
        <v>38.25</v>
      </c>
      <c r="M11" s="54">
        <f t="shared" si="0"/>
        <v>53.333333333333336</v>
      </c>
      <c r="N11" s="54">
        <f t="shared" si="1"/>
        <v>0</v>
      </c>
    </row>
    <row r="12" spans="2:14" x14ac:dyDescent="0.25">
      <c r="B12" s="11">
        <v>43469</v>
      </c>
      <c r="C12" s="5" t="s">
        <v>1627</v>
      </c>
      <c r="D12" s="116"/>
      <c r="E12" s="60"/>
      <c r="F12" s="60"/>
      <c r="G12" s="60"/>
      <c r="H12" s="60"/>
      <c r="I12" s="60">
        <v>248218</v>
      </c>
      <c r="J12" s="60"/>
      <c r="K12" s="60">
        <f t="shared" si="2"/>
        <v>-333074</v>
      </c>
      <c r="L12" s="59">
        <v>38.25</v>
      </c>
      <c r="M12" s="54">
        <f t="shared" ref="M12" si="3">(G12+H12+I12)/L12</f>
        <v>6489.3594771241833</v>
      </c>
      <c r="N12" s="54">
        <f t="shared" ref="N12" si="4">+J12/L12</f>
        <v>0</v>
      </c>
    </row>
    <row r="13" spans="2:14" x14ac:dyDescent="0.25">
      <c r="B13" s="11"/>
      <c r="C13" s="5"/>
      <c r="D13" s="255"/>
      <c r="E13" s="60"/>
      <c r="F13" s="60"/>
      <c r="G13" s="60"/>
      <c r="H13" s="60"/>
      <c r="I13" s="60"/>
      <c r="J13" s="60"/>
      <c r="K13" s="60">
        <f t="shared" si="2"/>
        <v>-333074</v>
      </c>
      <c r="L13" s="59"/>
      <c r="M13" s="54"/>
      <c r="N13" s="54"/>
    </row>
    <row r="14" spans="2:14" x14ac:dyDescent="0.25">
      <c r="B14" s="11"/>
      <c r="C14" s="5"/>
      <c r="D14" s="255"/>
      <c r="E14" s="60"/>
      <c r="F14" s="60"/>
      <c r="G14" s="60"/>
      <c r="H14" s="60"/>
      <c r="I14" s="60"/>
      <c r="J14" s="60"/>
      <c r="K14" s="60">
        <f t="shared" si="2"/>
        <v>-333074</v>
      </c>
      <c r="L14" s="59"/>
      <c r="M14" s="54"/>
      <c r="N14" s="54"/>
    </row>
    <row r="15" spans="2:14" x14ac:dyDescent="0.25">
      <c r="B15" s="11"/>
      <c r="C15" s="5"/>
      <c r="D15" s="255"/>
      <c r="E15" s="60"/>
      <c r="F15" s="60"/>
      <c r="G15" s="60"/>
      <c r="H15" s="60"/>
      <c r="I15" s="60"/>
      <c r="J15" s="60"/>
      <c r="K15" s="60">
        <f t="shared" si="2"/>
        <v>-333074</v>
      </c>
      <c r="L15" s="59"/>
      <c r="M15" s="54"/>
      <c r="N15" s="54"/>
    </row>
    <row r="16" spans="2:14" x14ac:dyDescent="0.25">
      <c r="B16" s="11"/>
      <c r="C16" s="5"/>
      <c r="D16" s="117"/>
      <c r="E16" s="60"/>
      <c r="F16" s="60"/>
      <c r="G16" s="60"/>
      <c r="H16" s="60"/>
      <c r="I16" s="60"/>
      <c r="J16" s="60"/>
      <c r="K16" s="60">
        <f t="shared" si="2"/>
        <v>-333074</v>
      </c>
      <c r="L16" s="59"/>
      <c r="M16" s="54"/>
      <c r="N16" s="54"/>
    </row>
    <row r="17" spans="2:14" x14ac:dyDescent="0.25">
      <c r="B17" s="11"/>
      <c r="C17" s="5"/>
      <c r="D17" s="117"/>
      <c r="E17" s="60"/>
      <c r="F17" s="60"/>
      <c r="G17" s="60"/>
      <c r="H17" s="60"/>
      <c r="I17" s="60"/>
      <c r="J17" s="60"/>
      <c r="K17" s="60">
        <f t="shared" si="2"/>
        <v>-333074</v>
      </c>
      <c r="L17" s="59"/>
      <c r="M17" s="54"/>
      <c r="N17" s="54"/>
    </row>
    <row r="18" spans="2:14" x14ac:dyDescent="0.25">
      <c r="B18" s="11"/>
      <c r="C18" s="5"/>
      <c r="D18" s="117"/>
      <c r="E18" s="60"/>
      <c r="F18" s="60"/>
      <c r="G18" s="60"/>
      <c r="H18" s="60"/>
      <c r="I18" s="60"/>
      <c r="J18" s="60"/>
      <c r="K18" s="60">
        <f t="shared" si="2"/>
        <v>-333074</v>
      </c>
      <c r="L18" s="59"/>
      <c r="M18" s="54"/>
      <c r="N18" s="54"/>
    </row>
    <row r="19" spans="2:14" x14ac:dyDescent="0.25">
      <c r="B19" s="11"/>
      <c r="C19" s="5"/>
      <c r="D19" s="117"/>
      <c r="E19" s="60"/>
      <c r="F19" s="60"/>
      <c r="G19" s="60"/>
      <c r="H19" s="60"/>
      <c r="I19" s="60"/>
      <c r="J19" s="60"/>
      <c r="K19" s="60">
        <f t="shared" si="2"/>
        <v>-333074</v>
      </c>
      <c r="L19" s="59"/>
      <c r="M19" s="54"/>
      <c r="N19" s="54"/>
    </row>
    <row r="20" spans="2:14" x14ac:dyDescent="0.25">
      <c r="B20" s="11"/>
      <c r="C20" s="5"/>
      <c r="D20" s="118"/>
      <c r="E20" s="60"/>
      <c r="F20" s="80"/>
      <c r="G20" s="80"/>
      <c r="H20" s="80"/>
      <c r="I20" s="80"/>
      <c r="J20" s="80"/>
      <c r="K20" s="60">
        <f t="shared" si="2"/>
        <v>-333074</v>
      </c>
      <c r="L20" s="59"/>
      <c r="M20" s="54"/>
      <c r="N20" s="54"/>
    </row>
    <row r="21" spans="2:14" x14ac:dyDescent="0.25">
      <c r="B21" s="11"/>
      <c r="C21" s="110"/>
      <c r="D21" s="118"/>
      <c r="E21" s="60"/>
      <c r="F21" s="80"/>
      <c r="G21" s="80"/>
      <c r="H21" s="80"/>
      <c r="I21" s="80"/>
      <c r="J21" s="80"/>
      <c r="K21" s="60">
        <f t="shared" si="2"/>
        <v>-333074</v>
      </c>
      <c r="L21" s="59"/>
      <c r="M21" s="54"/>
      <c r="N21" s="54"/>
    </row>
    <row r="22" spans="2:14" x14ac:dyDescent="0.25">
      <c r="B22" s="11"/>
      <c r="C22" s="5"/>
      <c r="D22" s="118"/>
      <c r="E22" s="60"/>
      <c r="F22" s="80"/>
      <c r="G22" s="80"/>
      <c r="H22" s="80"/>
      <c r="I22" s="80"/>
      <c r="J22" s="80"/>
      <c r="K22" s="60">
        <f t="shared" si="2"/>
        <v>-333074</v>
      </c>
      <c r="L22" s="59"/>
      <c r="M22" s="54"/>
      <c r="N22" s="54"/>
    </row>
    <row r="23" spans="2:14" x14ac:dyDescent="0.25">
      <c r="B23" s="11"/>
      <c r="C23" s="5"/>
      <c r="D23" s="118"/>
      <c r="E23" s="60"/>
      <c r="F23" s="80"/>
      <c r="G23" s="80"/>
      <c r="H23" s="80"/>
      <c r="I23" s="80"/>
      <c r="J23" s="80"/>
      <c r="K23" s="60">
        <f t="shared" si="2"/>
        <v>-333074</v>
      </c>
      <c r="L23" s="59"/>
      <c r="M23" s="54"/>
      <c r="N23" s="54"/>
    </row>
    <row r="24" spans="2:14" x14ac:dyDescent="0.25">
      <c r="B24" s="11"/>
      <c r="C24" s="5"/>
      <c r="D24" s="118"/>
      <c r="E24" s="60"/>
      <c r="F24" s="80"/>
      <c r="G24" s="80"/>
      <c r="H24" s="80"/>
      <c r="I24" s="80"/>
      <c r="J24" s="80"/>
      <c r="K24" s="60">
        <f t="shared" si="2"/>
        <v>-333074</v>
      </c>
      <c r="L24" s="60"/>
      <c r="M24" s="54"/>
      <c r="N24" s="54"/>
    </row>
    <row r="25" spans="2:14" x14ac:dyDescent="0.25">
      <c r="B25" s="11"/>
      <c r="C25" s="5"/>
      <c r="D25" s="118"/>
      <c r="E25" s="60"/>
      <c r="F25" s="80"/>
      <c r="G25" s="80"/>
      <c r="H25" s="80"/>
      <c r="I25" s="80"/>
      <c r="J25" s="80"/>
      <c r="K25" s="60">
        <f t="shared" si="2"/>
        <v>-333074</v>
      </c>
      <c r="L25" s="60"/>
      <c r="M25" s="54"/>
      <c r="N25" s="54"/>
    </row>
    <row r="26" spans="2:14" x14ac:dyDescent="0.25">
      <c r="B26" s="11"/>
      <c r="C26" s="5"/>
      <c r="D26" s="118"/>
      <c r="E26" s="60"/>
      <c r="F26" s="80"/>
      <c r="G26" s="80"/>
      <c r="H26" s="80"/>
      <c r="I26" s="80"/>
      <c r="J26" s="80"/>
      <c r="K26" s="60">
        <f t="shared" si="2"/>
        <v>-333074</v>
      </c>
      <c r="L26" s="60"/>
      <c r="M26" s="54"/>
      <c r="N26" s="54"/>
    </row>
    <row r="27" spans="2:14" x14ac:dyDescent="0.25">
      <c r="B27" s="11"/>
      <c r="C27" s="5"/>
      <c r="D27" s="118"/>
      <c r="E27" s="60"/>
      <c r="F27" s="80"/>
      <c r="G27" s="80"/>
      <c r="H27" s="80"/>
      <c r="I27" s="80"/>
      <c r="J27" s="80"/>
      <c r="K27" s="60">
        <f t="shared" si="2"/>
        <v>-333074</v>
      </c>
      <c r="L27" s="60"/>
      <c r="M27" s="54"/>
      <c r="N27" s="54"/>
    </row>
    <row r="28" spans="2:14" x14ac:dyDescent="0.25">
      <c r="B28" s="11"/>
      <c r="C28" s="5"/>
      <c r="D28" s="118"/>
      <c r="E28" s="60"/>
      <c r="F28" s="80"/>
      <c r="G28" s="80"/>
      <c r="H28" s="80"/>
      <c r="I28" s="80"/>
      <c r="J28" s="80"/>
      <c r="K28" s="60">
        <f t="shared" si="2"/>
        <v>-333074</v>
      </c>
      <c r="L28" s="60"/>
      <c r="M28" s="54"/>
      <c r="N28" s="54"/>
    </row>
    <row r="29" spans="2:14" x14ac:dyDescent="0.25">
      <c r="B29" s="11"/>
      <c r="C29" s="5"/>
      <c r="D29" s="118"/>
      <c r="E29" s="60"/>
      <c r="F29" s="80"/>
      <c r="G29" s="80"/>
      <c r="H29" s="80"/>
      <c r="I29" s="80"/>
      <c r="J29" s="80"/>
      <c r="K29" s="60">
        <f t="shared" si="2"/>
        <v>-333074</v>
      </c>
      <c r="L29" s="60"/>
      <c r="M29" s="54"/>
      <c r="N29" s="54"/>
    </row>
    <row r="30" spans="2:14" x14ac:dyDescent="0.25">
      <c r="B30" s="11"/>
      <c r="C30" s="5"/>
      <c r="D30" s="118"/>
      <c r="E30" s="60"/>
      <c r="F30" s="80"/>
      <c r="G30" s="80"/>
      <c r="H30" s="80"/>
      <c r="I30" s="80"/>
      <c r="J30" s="80"/>
      <c r="K30" s="60">
        <f t="shared" si="2"/>
        <v>-333074</v>
      </c>
      <c r="L30" s="60"/>
      <c r="M30" s="54"/>
      <c r="N30" s="54"/>
    </row>
    <row r="31" spans="2:14" x14ac:dyDescent="0.25">
      <c r="B31" s="11"/>
      <c r="C31" s="5"/>
      <c r="D31" s="118"/>
      <c r="E31" s="60"/>
      <c r="F31" s="80"/>
      <c r="G31" s="80"/>
      <c r="H31" s="80"/>
      <c r="I31" s="80"/>
      <c r="J31" s="80"/>
      <c r="K31" s="60">
        <f t="shared" si="2"/>
        <v>-333074</v>
      </c>
      <c r="L31" s="60"/>
      <c r="M31" s="54"/>
      <c r="N31" s="54"/>
    </row>
    <row r="32" spans="2:14" x14ac:dyDescent="0.25">
      <c r="B32" s="160"/>
      <c r="C32" s="5"/>
      <c r="D32" s="118"/>
      <c r="E32" s="60"/>
      <c r="F32" s="80"/>
      <c r="G32" s="80"/>
      <c r="H32" s="80"/>
      <c r="I32" s="80"/>
      <c r="J32" s="80"/>
      <c r="K32" s="60">
        <f t="shared" si="2"/>
        <v>-333074</v>
      </c>
      <c r="L32" s="60"/>
      <c r="M32" s="54"/>
      <c r="N32" s="54"/>
    </row>
    <row r="33" spans="2:14" x14ac:dyDescent="0.25">
      <c r="B33" s="160"/>
      <c r="C33" s="5"/>
      <c r="D33" s="118"/>
      <c r="E33" s="60"/>
      <c r="F33" s="80"/>
      <c r="G33" s="80"/>
      <c r="H33" s="80"/>
      <c r="I33" s="80"/>
      <c r="J33" s="80"/>
      <c r="K33" s="60">
        <f t="shared" si="2"/>
        <v>-333074</v>
      </c>
      <c r="L33" s="60"/>
      <c r="M33" s="54"/>
      <c r="N33" s="54"/>
    </row>
    <row r="34" spans="2:14" x14ac:dyDescent="0.25">
      <c r="B34" s="160"/>
      <c r="C34" s="5"/>
      <c r="D34" s="118"/>
      <c r="E34" s="60"/>
      <c r="F34" s="80"/>
      <c r="G34" s="80"/>
      <c r="H34" s="80"/>
      <c r="I34" s="80"/>
      <c r="J34" s="80"/>
      <c r="K34" s="60">
        <f t="shared" si="2"/>
        <v>-333074</v>
      </c>
      <c r="L34" s="60"/>
      <c r="M34" s="54"/>
      <c r="N34" s="54"/>
    </row>
    <row r="35" spans="2:14" x14ac:dyDescent="0.25">
      <c r="B35" s="160"/>
      <c r="C35" s="5"/>
      <c r="D35" s="118"/>
      <c r="E35" s="60"/>
      <c r="F35" s="80"/>
      <c r="G35" s="80"/>
      <c r="H35" s="80"/>
      <c r="I35" s="80"/>
      <c r="J35" s="80"/>
      <c r="K35" s="60">
        <f t="shared" si="2"/>
        <v>-333074</v>
      </c>
      <c r="L35" s="60"/>
      <c r="M35" s="54"/>
      <c r="N35" s="54"/>
    </row>
    <row r="36" spans="2:14" x14ac:dyDescent="0.25">
      <c r="B36" s="11"/>
      <c r="C36" s="5"/>
      <c r="D36" s="118"/>
      <c r="E36" s="60"/>
      <c r="F36" s="80"/>
      <c r="G36" s="80"/>
      <c r="H36" s="80"/>
      <c r="I36" s="80"/>
      <c r="J36" s="80"/>
      <c r="K36" s="60">
        <f t="shared" si="2"/>
        <v>-333074</v>
      </c>
      <c r="L36" s="60"/>
      <c r="M36" s="54"/>
      <c r="N36" s="54"/>
    </row>
    <row r="37" spans="2:14" x14ac:dyDescent="0.25">
      <c r="B37" s="11"/>
      <c r="C37" s="5"/>
      <c r="D37" s="118"/>
      <c r="E37" s="60"/>
      <c r="F37" s="80"/>
      <c r="G37" s="80"/>
      <c r="H37" s="80"/>
      <c r="I37" s="80"/>
      <c r="J37" s="80"/>
      <c r="K37" s="60">
        <f t="shared" si="2"/>
        <v>-333074</v>
      </c>
      <c r="L37" s="60"/>
      <c r="M37" s="54"/>
      <c r="N37" s="54"/>
    </row>
    <row r="38" spans="2:14" x14ac:dyDescent="0.25">
      <c r="B38" s="11"/>
      <c r="C38" s="5"/>
      <c r="D38" s="118"/>
      <c r="E38" s="60"/>
      <c r="F38" s="80"/>
      <c r="G38" s="80"/>
      <c r="H38" s="80"/>
      <c r="I38" s="80"/>
      <c r="J38" s="80"/>
      <c r="K38" s="60">
        <f t="shared" si="2"/>
        <v>-333074</v>
      </c>
      <c r="L38" s="60"/>
      <c r="M38" s="54"/>
      <c r="N38" s="54"/>
    </row>
    <row r="39" spans="2:14" x14ac:dyDescent="0.25">
      <c r="B39" s="11"/>
      <c r="C39" s="5"/>
      <c r="D39" s="118"/>
      <c r="E39" s="60"/>
      <c r="F39" s="80"/>
      <c r="G39" s="80"/>
      <c r="H39" s="80"/>
      <c r="I39" s="80"/>
      <c r="J39" s="80"/>
      <c r="K39" s="60">
        <f t="shared" si="2"/>
        <v>-333074</v>
      </c>
      <c r="L39" s="60"/>
      <c r="M39" s="54"/>
      <c r="N39" s="54"/>
    </row>
    <row r="40" spans="2:14" x14ac:dyDescent="0.25">
      <c r="B40" s="11"/>
      <c r="C40" s="5"/>
      <c r="D40" s="118"/>
      <c r="E40" s="60"/>
      <c r="F40" s="80"/>
      <c r="G40" s="80"/>
      <c r="H40" s="80"/>
      <c r="I40" s="80"/>
      <c r="J40" s="80"/>
      <c r="K40" s="60">
        <f t="shared" si="2"/>
        <v>-333074</v>
      </c>
      <c r="L40" s="60"/>
      <c r="M40" s="54"/>
      <c r="N40" s="54"/>
    </row>
    <row r="41" spans="2:14" x14ac:dyDescent="0.25">
      <c r="B41" s="11"/>
      <c r="C41" s="5"/>
      <c r="D41" s="118"/>
      <c r="E41" s="60"/>
      <c r="F41" s="80"/>
      <c r="G41" s="80"/>
      <c r="H41" s="80"/>
      <c r="I41" s="80"/>
      <c r="J41" s="80"/>
      <c r="K41" s="60">
        <f t="shared" si="2"/>
        <v>-333074</v>
      </c>
      <c r="L41" s="60"/>
      <c r="M41" s="54"/>
      <c r="N41" s="54"/>
    </row>
    <row r="42" spans="2:14" x14ac:dyDescent="0.25">
      <c r="B42" s="11"/>
      <c r="C42" s="5"/>
      <c r="D42" s="118"/>
      <c r="E42" s="60"/>
      <c r="F42" s="80"/>
      <c r="G42" s="80"/>
      <c r="H42" s="80"/>
      <c r="I42" s="80"/>
      <c r="J42" s="80"/>
      <c r="K42" s="60">
        <f t="shared" si="2"/>
        <v>-333074</v>
      </c>
      <c r="L42" s="60"/>
      <c r="M42" s="54"/>
      <c r="N42" s="54"/>
    </row>
    <row r="43" spans="2:14" x14ac:dyDescent="0.25">
      <c r="B43" s="11"/>
      <c r="C43" s="5"/>
      <c r="D43" s="118"/>
      <c r="E43" s="60"/>
      <c r="F43" s="80"/>
      <c r="G43" s="80"/>
      <c r="H43" s="80"/>
      <c r="I43" s="80"/>
      <c r="J43" s="80"/>
      <c r="K43" s="60">
        <f t="shared" si="2"/>
        <v>-333074</v>
      </c>
      <c r="L43" s="60"/>
      <c r="M43" s="54"/>
      <c r="N43" s="54"/>
    </row>
    <row r="44" spans="2:14" x14ac:dyDescent="0.25">
      <c r="B44" s="11"/>
      <c r="C44" s="5"/>
      <c r="D44" s="118"/>
      <c r="E44" s="60"/>
      <c r="F44" s="80"/>
      <c r="G44" s="80"/>
      <c r="H44" s="80"/>
      <c r="I44" s="80"/>
      <c r="J44" s="80"/>
      <c r="K44" s="60">
        <f t="shared" si="2"/>
        <v>-333074</v>
      </c>
      <c r="L44" s="60"/>
      <c r="M44" s="54"/>
      <c r="N44" s="54"/>
    </row>
    <row r="45" spans="2:14" x14ac:dyDescent="0.25">
      <c r="B45" s="11"/>
      <c r="C45" s="5"/>
      <c r="D45" s="118"/>
      <c r="E45" s="60"/>
      <c r="F45" s="80"/>
      <c r="G45" s="80"/>
      <c r="H45" s="80"/>
      <c r="I45" s="80"/>
      <c r="J45" s="80"/>
      <c r="K45" s="60">
        <f t="shared" si="2"/>
        <v>-333074</v>
      </c>
      <c r="L45" s="60"/>
      <c r="M45" s="54"/>
      <c r="N45" s="54"/>
    </row>
    <row r="46" spans="2:14" x14ac:dyDescent="0.25">
      <c r="B46" s="91"/>
      <c r="C46" s="5"/>
      <c r="D46" s="136"/>
      <c r="E46" s="93"/>
      <c r="F46" s="98"/>
      <c r="G46" s="98"/>
      <c r="H46" s="98"/>
      <c r="I46" s="80"/>
      <c r="J46" s="80"/>
      <c r="K46" s="60">
        <f t="shared" si="2"/>
        <v>-333074</v>
      </c>
      <c r="L46" s="60"/>
      <c r="M46" s="54"/>
      <c r="N46" s="54"/>
    </row>
    <row r="47" spans="2:14" x14ac:dyDescent="0.25">
      <c r="B47" s="91"/>
      <c r="C47" s="5"/>
      <c r="D47" s="118"/>
      <c r="E47" s="60"/>
      <c r="F47" s="80"/>
      <c r="G47" s="80"/>
      <c r="H47" s="80"/>
      <c r="I47" s="80"/>
      <c r="J47" s="80"/>
      <c r="K47" s="60">
        <f t="shared" si="2"/>
        <v>-333074</v>
      </c>
      <c r="L47" s="60"/>
      <c r="M47" s="54"/>
      <c r="N47" s="54"/>
    </row>
    <row r="48" spans="2:14" x14ac:dyDescent="0.25">
      <c r="B48" s="91"/>
      <c r="C48" s="5"/>
      <c r="D48" s="118"/>
      <c r="E48" s="60"/>
      <c r="F48" s="80"/>
      <c r="G48" s="80"/>
      <c r="H48" s="80"/>
      <c r="I48" s="80"/>
      <c r="J48" s="80"/>
      <c r="K48" s="60">
        <f t="shared" si="2"/>
        <v>-333074</v>
      </c>
      <c r="L48" s="60"/>
      <c r="M48" s="54"/>
      <c r="N48" s="54"/>
    </row>
    <row r="49" spans="2:14" x14ac:dyDescent="0.25">
      <c r="B49" s="91"/>
      <c r="C49" s="5"/>
      <c r="D49" s="136"/>
      <c r="E49" s="93"/>
      <c r="F49" s="98"/>
      <c r="G49" s="98"/>
      <c r="H49" s="98"/>
      <c r="I49" s="80"/>
      <c r="J49" s="80"/>
      <c r="K49" s="60">
        <f t="shared" si="2"/>
        <v>-333074</v>
      </c>
      <c r="L49" s="60"/>
      <c r="M49" s="54"/>
      <c r="N49" s="54"/>
    </row>
    <row r="50" spans="2:14" x14ac:dyDescent="0.25">
      <c r="B50" s="11"/>
      <c r="C50" s="5"/>
      <c r="D50" s="118"/>
      <c r="E50" s="60"/>
      <c r="F50" s="80"/>
      <c r="G50" s="80"/>
      <c r="H50" s="80"/>
      <c r="I50" s="80"/>
      <c r="J50" s="80"/>
      <c r="K50" s="60">
        <f t="shared" si="2"/>
        <v>-333074</v>
      </c>
      <c r="L50" s="60"/>
      <c r="M50" s="54"/>
      <c r="N50" s="54"/>
    </row>
    <row r="51" spans="2:14" x14ac:dyDescent="0.25">
      <c r="B51" s="11"/>
      <c r="C51" s="5"/>
      <c r="D51" s="118"/>
      <c r="E51" s="60"/>
      <c r="F51" s="80"/>
      <c r="G51" s="80"/>
      <c r="H51" s="80"/>
      <c r="I51" s="80"/>
      <c r="J51" s="80"/>
      <c r="K51" s="60">
        <f t="shared" si="2"/>
        <v>-333074</v>
      </c>
      <c r="L51" s="60"/>
      <c r="M51" s="54"/>
      <c r="N51" s="54"/>
    </row>
    <row r="52" spans="2:14" x14ac:dyDescent="0.25">
      <c r="B52" s="11"/>
      <c r="C52" s="5"/>
      <c r="D52" s="118"/>
      <c r="E52" s="60"/>
      <c r="F52" s="80"/>
      <c r="G52" s="80"/>
      <c r="H52" s="80"/>
      <c r="I52" s="80"/>
      <c r="J52" s="80"/>
      <c r="K52" s="60">
        <f t="shared" si="2"/>
        <v>-333074</v>
      </c>
      <c r="L52" s="60"/>
      <c r="M52" s="54"/>
      <c r="N52" s="54"/>
    </row>
    <row r="53" spans="2:14" x14ac:dyDescent="0.25">
      <c r="B53" s="11"/>
      <c r="C53" s="5"/>
      <c r="D53" s="118"/>
      <c r="E53" s="60"/>
      <c r="F53" s="80"/>
      <c r="G53" s="80"/>
      <c r="H53" s="80"/>
      <c r="I53" s="80"/>
      <c r="J53" s="80"/>
      <c r="K53" s="60">
        <f t="shared" si="2"/>
        <v>-333074</v>
      </c>
      <c r="L53" s="60"/>
      <c r="M53" s="54"/>
      <c r="N53" s="54"/>
    </row>
    <row r="54" spans="2:14" x14ac:dyDescent="0.25">
      <c r="B54" s="11"/>
      <c r="C54" s="5"/>
      <c r="D54" s="118"/>
      <c r="E54" s="60"/>
      <c r="F54" s="80"/>
      <c r="G54" s="80"/>
      <c r="H54" s="80"/>
      <c r="I54" s="80"/>
      <c r="J54" s="80"/>
      <c r="K54" s="60">
        <f t="shared" si="2"/>
        <v>-333074</v>
      </c>
      <c r="L54" s="60"/>
      <c r="M54" s="54"/>
      <c r="N54" s="54"/>
    </row>
    <row r="55" spans="2:14" x14ac:dyDescent="0.25">
      <c r="B55" s="11"/>
      <c r="C55" s="5"/>
      <c r="D55" s="118"/>
      <c r="E55" s="60"/>
      <c r="F55" s="80"/>
      <c r="G55" s="80"/>
      <c r="H55" s="80"/>
      <c r="I55" s="80"/>
      <c r="J55" s="80"/>
      <c r="K55" s="60">
        <f t="shared" si="2"/>
        <v>-333074</v>
      </c>
      <c r="L55" s="60"/>
      <c r="M55" s="54"/>
      <c r="N55" s="54"/>
    </row>
    <row r="56" spans="2:14" x14ac:dyDescent="0.25">
      <c r="B56" s="91"/>
      <c r="C56" s="5"/>
      <c r="D56" s="136"/>
      <c r="E56" s="93"/>
      <c r="F56" s="98"/>
      <c r="G56" s="98"/>
      <c r="H56" s="98"/>
      <c r="I56" s="80"/>
      <c r="J56" s="80"/>
      <c r="K56" s="60">
        <f t="shared" si="2"/>
        <v>-333074</v>
      </c>
      <c r="L56" s="60"/>
      <c r="M56" s="54"/>
      <c r="N56" s="54"/>
    </row>
    <row r="57" spans="2:14" x14ac:dyDescent="0.25">
      <c r="B57" s="11"/>
      <c r="C57" s="5"/>
      <c r="D57" s="118"/>
      <c r="E57" s="60"/>
      <c r="F57" s="80"/>
      <c r="G57" s="80"/>
      <c r="H57" s="80"/>
      <c r="I57" s="80"/>
      <c r="J57" s="80"/>
      <c r="K57" s="60">
        <f t="shared" si="2"/>
        <v>-333074</v>
      </c>
      <c r="L57" s="60"/>
      <c r="M57" s="54"/>
      <c r="N57" s="54"/>
    </row>
    <row r="58" spans="2:14" x14ac:dyDescent="0.25">
      <c r="B58" s="11"/>
      <c r="C58" s="5"/>
      <c r="D58" s="118"/>
      <c r="E58" s="60"/>
      <c r="F58" s="80"/>
      <c r="G58" s="80"/>
      <c r="H58" s="80"/>
      <c r="I58" s="80"/>
      <c r="J58" s="80"/>
      <c r="K58" s="60">
        <f t="shared" si="2"/>
        <v>-333074</v>
      </c>
      <c r="L58" s="60"/>
      <c r="M58" s="54"/>
      <c r="N58" s="54"/>
    </row>
    <row r="59" spans="2:14" x14ac:dyDescent="0.25">
      <c r="B59" s="11"/>
      <c r="C59" s="5"/>
      <c r="D59" s="118"/>
      <c r="E59" s="60"/>
      <c r="F59" s="80"/>
      <c r="G59" s="80"/>
      <c r="H59" s="80"/>
      <c r="I59" s="80"/>
      <c r="J59" s="80"/>
      <c r="K59" s="60">
        <f t="shared" si="2"/>
        <v>-333074</v>
      </c>
      <c r="L59" s="60"/>
      <c r="M59" s="54"/>
      <c r="N59" s="54"/>
    </row>
    <row r="60" spans="2:14" x14ac:dyDescent="0.25">
      <c r="B60" s="11"/>
      <c r="C60" s="5"/>
      <c r="D60" s="118"/>
      <c r="E60" s="60"/>
      <c r="F60" s="80"/>
      <c r="G60" s="80"/>
      <c r="H60" s="80"/>
      <c r="I60" s="80"/>
      <c r="J60" s="80"/>
      <c r="K60" s="60">
        <f t="shared" si="2"/>
        <v>-333074</v>
      </c>
      <c r="L60" s="60"/>
      <c r="M60" s="54"/>
      <c r="N60" s="54"/>
    </row>
    <row r="61" spans="2:14" x14ac:dyDescent="0.25">
      <c r="B61" s="11"/>
      <c r="C61" s="5"/>
      <c r="D61" s="118"/>
      <c r="E61" s="60"/>
      <c r="F61" s="80"/>
      <c r="G61" s="80"/>
      <c r="H61" s="80"/>
      <c r="I61" s="80"/>
      <c r="J61" s="80"/>
      <c r="K61" s="60">
        <f t="shared" si="2"/>
        <v>-333074</v>
      </c>
      <c r="L61" s="60"/>
      <c r="M61" s="54"/>
      <c r="N61" s="54"/>
    </row>
    <row r="62" spans="2:14" x14ac:dyDescent="0.25">
      <c r="B62" s="11"/>
      <c r="C62" s="5"/>
      <c r="D62" s="118"/>
      <c r="E62" s="60"/>
      <c r="F62" s="80"/>
      <c r="G62" s="80"/>
      <c r="H62" s="80"/>
      <c r="I62" s="80"/>
      <c r="J62" s="80"/>
      <c r="K62" s="60">
        <f t="shared" si="2"/>
        <v>-333074</v>
      </c>
      <c r="L62" s="60"/>
      <c r="M62" s="54"/>
      <c r="N62" s="54"/>
    </row>
    <row r="63" spans="2:14" x14ac:dyDescent="0.25">
      <c r="B63" s="11"/>
      <c r="C63" s="5"/>
      <c r="D63" s="118"/>
      <c r="E63" s="60"/>
      <c r="F63" s="80"/>
      <c r="G63" s="80"/>
      <c r="H63" s="80"/>
      <c r="I63" s="80"/>
      <c r="J63" s="80"/>
      <c r="K63" s="60">
        <f t="shared" si="2"/>
        <v>-333074</v>
      </c>
      <c r="L63" s="60"/>
      <c r="M63" s="54"/>
      <c r="N63" s="54"/>
    </row>
    <row r="64" spans="2:14" x14ac:dyDescent="0.25">
      <c r="B64" s="11"/>
      <c r="C64" s="5"/>
      <c r="D64" s="118"/>
      <c r="E64" s="60"/>
      <c r="F64" s="80"/>
      <c r="G64" s="80"/>
      <c r="H64" s="80"/>
      <c r="I64" s="80"/>
      <c r="J64" s="80"/>
      <c r="K64" s="60">
        <f t="shared" si="2"/>
        <v>-333074</v>
      </c>
      <c r="L64" s="60"/>
      <c r="M64" s="54"/>
      <c r="N64" s="54"/>
    </row>
    <row r="65" spans="2:14" x14ac:dyDescent="0.25">
      <c r="B65" s="11"/>
      <c r="C65" s="5"/>
      <c r="D65" s="118"/>
      <c r="E65" s="60"/>
      <c r="F65" s="80"/>
      <c r="G65" s="80"/>
      <c r="H65" s="80"/>
      <c r="I65" s="80"/>
      <c r="J65" s="80"/>
      <c r="K65" s="60">
        <f t="shared" si="2"/>
        <v>-333074</v>
      </c>
      <c r="L65" s="60"/>
      <c r="M65" s="54"/>
      <c r="N65" s="54"/>
    </row>
    <row r="66" spans="2:14" x14ac:dyDescent="0.25">
      <c r="B66" s="11"/>
      <c r="C66" s="5"/>
      <c r="D66" s="118"/>
      <c r="E66" s="60"/>
      <c r="F66" s="80"/>
      <c r="G66" s="80"/>
      <c r="H66" s="80"/>
      <c r="I66" s="80"/>
      <c r="J66" s="80"/>
      <c r="K66" s="60">
        <f t="shared" si="2"/>
        <v>-333074</v>
      </c>
      <c r="L66" s="60"/>
      <c r="M66" s="54"/>
      <c r="N66" s="54"/>
    </row>
    <row r="67" spans="2:14" x14ac:dyDescent="0.25">
      <c r="B67" s="11"/>
      <c r="C67" s="5"/>
      <c r="D67" s="118"/>
      <c r="E67" s="60"/>
      <c r="F67" s="80"/>
      <c r="G67" s="80"/>
      <c r="H67" s="80"/>
      <c r="I67" s="80"/>
      <c r="J67" s="80"/>
      <c r="K67" s="60">
        <f t="shared" si="2"/>
        <v>-333074</v>
      </c>
      <c r="L67" s="60"/>
      <c r="M67" s="54"/>
      <c r="N67" s="54"/>
    </row>
    <row r="68" spans="2:14" x14ac:dyDescent="0.25">
      <c r="B68" s="11"/>
      <c r="C68" s="5"/>
      <c r="D68" s="118"/>
      <c r="E68" s="60"/>
      <c r="F68" s="80"/>
      <c r="G68" s="80"/>
      <c r="H68" s="80"/>
      <c r="I68" s="80"/>
      <c r="J68" s="80"/>
      <c r="K68" s="60">
        <f t="shared" si="2"/>
        <v>-333074</v>
      </c>
      <c r="L68" s="60"/>
      <c r="M68" s="54"/>
      <c r="N68" s="54"/>
    </row>
    <row r="69" spans="2:14" x14ac:dyDescent="0.25">
      <c r="B69" s="11"/>
      <c r="C69" s="5"/>
      <c r="D69" s="118"/>
      <c r="E69" s="60"/>
      <c r="F69" s="80"/>
      <c r="G69" s="80"/>
      <c r="H69" s="80"/>
      <c r="I69" s="80"/>
      <c r="J69" s="80"/>
      <c r="K69" s="60">
        <f t="shared" si="2"/>
        <v>-333074</v>
      </c>
      <c r="L69" s="60"/>
      <c r="M69" s="54"/>
      <c r="N69" s="54"/>
    </row>
    <row r="70" spans="2:14" x14ac:dyDescent="0.25">
      <c r="B70" s="11"/>
      <c r="C70" s="5"/>
      <c r="D70" s="118"/>
      <c r="E70" s="60"/>
      <c r="F70" s="80"/>
      <c r="G70" s="80"/>
      <c r="H70" s="80"/>
      <c r="I70" s="80"/>
      <c r="J70" s="80"/>
      <c r="K70" s="60">
        <f t="shared" si="2"/>
        <v>-333074</v>
      </c>
      <c r="L70" s="60"/>
      <c r="M70" s="54"/>
      <c r="N70" s="54"/>
    </row>
    <row r="71" spans="2:14" x14ac:dyDescent="0.25">
      <c r="B71" s="11"/>
      <c r="C71" s="5"/>
      <c r="D71" s="118"/>
      <c r="E71" s="60"/>
      <c r="F71" s="80"/>
      <c r="G71" s="80"/>
      <c r="H71" s="80"/>
      <c r="I71" s="80"/>
      <c r="J71" s="80"/>
      <c r="K71" s="60">
        <f t="shared" ref="K71:K134" si="5">+K70+F71-G71-J71-H71-I71</f>
        <v>-333074</v>
      </c>
      <c r="L71" s="60"/>
      <c r="M71" s="54"/>
      <c r="N71" s="54"/>
    </row>
    <row r="72" spans="2:14" x14ac:dyDescent="0.25">
      <c r="B72" s="11"/>
      <c r="C72" s="5"/>
      <c r="D72" s="118"/>
      <c r="E72" s="60"/>
      <c r="F72" s="80"/>
      <c r="G72" s="80"/>
      <c r="H72" s="80"/>
      <c r="I72" s="80"/>
      <c r="J72" s="80"/>
      <c r="K72" s="60">
        <f t="shared" si="5"/>
        <v>-333074</v>
      </c>
      <c r="L72" s="60"/>
      <c r="M72" s="54"/>
      <c r="N72" s="54"/>
    </row>
    <row r="73" spans="2:14" x14ac:dyDescent="0.25">
      <c r="B73" s="11"/>
      <c r="C73" s="5"/>
      <c r="D73" s="118"/>
      <c r="E73" s="60"/>
      <c r="F73" s="80"/>
      <c r="G73" s="80"/>
      <c r="H73" s="80"/>
      <c r="I73" s="80"/>
      <c r="J73" s="80"/>
      <c r="K73" s="60">
        <f t="shared" si="5"/>
        <v>-333074</v>
      </c>
      <c r="L73" s="60"/>
      <c r="M73" s="54"/>
      <c r="N73" s="54"/>
    </row>
    <row r="74" spans="2:14" x14ac:dyDescent="0.25">
      <c r="B74" s="11"/>
      <c r="C74" s="5"/>
      <c r="D74" s="118"/>
      <c r="E74" s="60"/>
      <c r="F74" s="80"/>
      <c r="G74" s="80"/>
      <c r="H74" s="80"/>
      <c r="I74" s="80"/>
      <c r="J74" s="80"/>
      <c r="K74" s="60">
        <f t="shared" si="5"/>
        <v>-333074</v>
      </c>
      <c r="L74" s="60"/>
      <c r="M74" s="54"/>
      <c r="N74" s="54"/>
    </row>
    <row r="75" spans="2:14" x14ac:dyDescent="0.25">
      <c r="B75" s="11"/>
      <c r="C75" s="5"/>
      <c r="D75" s="118"/>
      <c r="E75" s="60"/>
      <c r="F75" s="80"/>
      <c r="G75" s="80"/>
      <c r="H75" s="80"/>
      <c r="I75" s="80"/>
      <c r="J75" s="80"/>
      <c r="K75" s="60">
        <f t="shared" si="5"/>
        <v>-333074</v>
      </c>
      <c r="L75" s="60"/>
      <c r="M75" s="54"/>
      <c r="N75" s="54"/>
    </row>
    <row r="76" spans="2:14" x14ac:dyDescent="0.25">
      <c r="B76" s="11"/>
      <c r="C76" s="5"/>
      <c r="D76" s="118"/>
      <c r="E76" s="60"/>
      <c r="F76" s="80"/>
      <c r="G76" s="80"/>
      <c r="H76" s="80"/>
      <c r="I76" s="80"/>
      <c r="J76" s="80"/>
      <c r="K76" s="60">
        <f t="shared" si="5"/>
        <v>-333074</v>
      </c>
      <c r="L76" s="60"/>
      <c r="M76" s="54"/>
      <c r="N76" s="54"/>
    </row>
    <row r="77" spans="2:14" x14ac:dyDescent="0.25">
      <c r="B77" s="11"/>
      <c r="C77" s="110"/>
      <c r="D77" s="118"/>
      <c r="E77" s="60"/>
      <c r="F77" s="80"/>
      <c r="G77" s="80"/>
      <c r="H77" s="80"/>
      <c r="I77" s="80"/>
      <c r="J77" s="80"/>
      <c r="K77" s="60">
        <f t="shared" si="5"/>
        <v>-333074</v>
      </c>
      <c r="L77" s="60"/>
      <c r="M77" s="54"/>
      <c r="N77" s="54"/>
    </row>
    <row r="78" spans="2:14" x14ac:dyDescent="0.25">
      <c r="B78" s="11"/>
      <c r="C78" s="5"/>
      <c r="D78" s="118"/>
      <c r="E78" s="60"/>
      <c r="F78" s="80"/>
      <c r="G78" s="80"/>
      <c r="H78" s="80"/>
      <c r="I78" s="80"/>
      <c r="J78" s="80"/>
      <c r="K78" s="60">
        <f t="shared" si="5"/>
        <v>-333074</v>
      </c>
      <c r="L78" s="60"/>
      <c r="M78" s="54"/>
      <c r="N78" s="54"/>
    </row>
    <row r="79" spans="2:14" x14ac:dyDescent="0.25">
      <c r="B79" s="11"/>
      <c r="C79" s="5"/>
      <c r="D79" s="118"/>
      <c r="E79" s="60"/>
      <c r="F79" s="80"/>
      <c r="G79" s="80"/>
      <c r="H79" s="80"/>
      <c r="I79" s="80"/>
      <c r="J79" s="80"/>
      <c r="K79" s="60">
        <f t="shared" si="5"/>
        <v>-333074</v>
      </c>
      <c r="L79" s="60"/>
      <c r="M79" s="54"/>
      <c r="N79" s="54"/>
    </row>
    <row r="80" spans="2:14" x14ac:dyDescent="0.25">
      <c r="B80" s="11"/>
      <c r="C80" s="5"/>
      <c r="D80" s="118"/>
      <c r="E80" s="60"/>
      <c r="F80" s="80"/>
      <c r="G80" s="80"/>
      <c r="H80" s="80"/>
      <c r="I80" s="80"/>
      <c r="J80" s="80"/>
      <c r="K80" s="60">
        <f t="shared" si="5"/>
        <v>-333074</v>
      </c>
      <c r="L80" s="60"/>
      <c r="M80" s="54"/>
      <c r="N80" s="54"/>
    </row>
    <row r="81" spans="2:14" x14ac:dyDescent="0.25">
      <c r="B81" s="11"/>
      <c r="C81" s="5"/>
      <c r="D81" s="118"/>
      <c r="E81" s="60"/>
      <c r="F81" s="80"/>
      <c r="G81" s="80"/>
      <c r="H81" s="80"/>
      <c r="I81" s="80"/>
      <c r="J81" s="80"/>
      <c r="K81" s="60">
        <f t="shared" si="5"/>
        <v>-333074</v>
      </c>
      <c r="L81" s="60"/>
      <c r="M81" s="54"/>
      <c r="N81" s="54"/>
    </row>
    <row r="82" spans="2:14" x14ac:dyDescent="0.25">
      <c r="B82" s="11"/>
      <c r="C82" s="5"/>
      <c r="D82" s="118"/>
      <c r="E82" s="60"/>
      <c r="F82" s="80"/>
      <c r="G82" s="80"/>
      <c r="H82" s="80"/>
      <c r="I82" s="80"/>
      <c r="J82" s="80"/>
      <c r="K82" s="60">
        <f t="shared" si="5"/>
        <v>-333074</v>
      </c>
      <c r="L82" s="60"/>
      <c r="M82" s="54"/>
      <c r="N82" s="54"/>
    </row>
    <row r="83" spans="2:14" x14ac:dyDescent="0.25">
      <c r="B83" s="11"/>
      <c r="C83" s="5"/>
      <c r="D83" s="118"/>
      <c r="E83" s="60"/>
      <c r="F83" s="80"/>
      <c r="G83" s="80"/>
      <c r="H83" s="80"/>
      <c r="I83" s="80"/>
      <c r="J83" s="80"/>
      <c r="K83" s="60">
        <f t="shared" si="5"/>
        <v>-333074</v>
      </c>
      <c r="L83" s="60"/>
      <c r="M83" s="54"/>
      <c r="N83" s="54"/>
    </row>
    <row r="84" spans="2:14" x14ac:dyDescent="0.25">
      <c r="B84" s="11"/>
      <c r="C84" s="5"/>
      <c r="D84" s="118"/>
      <c r="E84" s="60"/>
      <c r="F84" s="80"/>
      <c r="G84" s="80"/>
      <c r="H84" s="80"/>
      <c r="I84" s="80"/>
      <c r="J84" s="80"/>
      <c r="K84" s="60">
        <f t="shared" si="5"/>
        <v>-333074</v>
      </c>
      <c r="L84" s="60"/>
      <c r="M84" s="54"/>
      <c r="N84" s="54"/>
    </row>
    <row r="85" spans="2:14" x14ac:dyDescent="0.25">
      <c r="B85" s="11"/>
      <c r="C85" s="5"/>
      <c r="D85" s="118"/>
      <c r="E85" s="60"/>
      <c r="F85" s="80"/>
      <c r="G85" s="80"/>
      <c r="H85" s="80"/>
      <c r="I85" s="80"/>
      <c r="J85" s="80"/>
      <c r="K85" s="60">
        <f t="shared" si="5"/>
        <v>-333074</v>
      </c>
      <c r="L85" s="60"/>
      <c r="M85" s="54"/>
      <c r="N85" s="54"/>
    </row>
    <row r="86" spans="2:14" x14ac:dyDescent="0.25">
      <c r="B86" s="11"/>
      <c r="C86" s="5"/>
      <c r="D86" s="118"/>
      <c r="E86" s="60"/>
      <c r="F86" s="80"/>
      <c r="G86" s="80"/>
      <c r="H86" s="80"/>
      <c r="I86" s="80"/>
      <c r="J86" s="80"/>
      <c r="K86" s="60">
        <f t="shared" si="5"/>
        <v>-333074</v>
      </c>
      <c r="L86" s="60"/>
      <c r="M86" s="54"/>
      <c r="N86" s="54"/>
    </row>
    <row r="87" spans="2:14" x14ac:dyDescent="0.25">
      <c r="B87" s="11"/>
      <c r="C87" s="5"/>
      <c r="D87" s="118"/>
      <c r="E87" s="60"/>
      <c r="F87" s="80"/>
      <c r="G87" s="80"/>
      <c r="H87" s="80"/>
      <c r="I87" s="80"/>
      <c r="J87" s="80"/>
      <c r="K87" s="60">
        <f t="shared" si="5"/>
        <v>-333074</v>
      </c>
      <c r="L87" s="60"/>
      <c r="M87" s="54"/>
      <c r="N87" s="54"/>
    </row>
    <row r="88" spans="2:14" x14ac:dyDescent="0.25">
      <c r="B88" s="11"/>
      <c r="C88" s="5"/>
      <c r="D88" s="118"/>
      <c r="E88" s="60"/>
      <c r="F88" s="80"/>
      <c r="G88" s="80"/>
      <c r="H88" s="80"/>
      <c r="I88" s="80"/>
      <c r="J88" s="80"/>
      <c r="K88" s="60">
        <f t="shared" si="5"/>
        <v>-333074</v>
      </c>
      <c r="L88" s="60"/>
      <c r="M88" s="54"/>
      <c r="N88" s="54"/>
    </row>
    <row r="89" spans="2:14" x14ac:dyDescent="0.25">
      <c r="B89" s="11"/>
      <c r="C89" s="5"/>
      <c r="D89" s="118"/>
      <c r="E89" s="60"/>
      <c r="F89" s="80"/>
      <c r="G89" s="80"/>
      <c r="H89" s="80"/>
      <c r="I89" s="80"/>
      <c r="J89" s="80"/>
      <c r="K89" s="60">
        <f t="shared" si="5"/>
        <v>-333074</v>
      </c>
      <c r="L89" s="60"/>
      <c r="M89" s="54"/>
      <c r="N89" s="54"/>
    </row>
    <row r="90" spans="2:14" x14ac:dyDescent="0.25">
      <c r="B90" s="11"/>
      <c r="C90" s="5"/>
      <c r="D90" s="118"/>
      <c r="E90" s="60"/>
      <c r="F90" s="80"/>
      <c r="G90" s="80"/>
      <c r="H90" s="80"/>
      <c r="I90" s="80"/>
      <c r="J90" s="80"/>
      <c r="K90" s="60">
        <f t="shared" si="5"/>
        <v>-333074</v>
      </c>
      <c r="L90" s="60"/>
      <c r="M90" s="54"/>
      <c r="N90" s="54"/>
    </row>
    <row r="91" spans="2:14" x14ac:dyDescent="0.25">
      <c r="B91" s="11"/>
      <c r="C91" s="5"/>
      <c r="D91" s="118"/>
      <c r="E91" s="60"/>
      <c r="F91" s="80"/>
      <c r="G91" s="80"/>
      <c r="H91" s="80"/>
      <c r="I91" s="80"/>
      <c r="J91" s="80"/>
      <c r="K91" s="60">
        <f t="shared" si="5"/>
        <v>-333074</v>
      </c>
      <c r="L91" s="60"/>
      <c r="M91" s="54"/>
      <c r="N91" s="54"/>
    </row>
    <row r="92" spans="2:14" x14ac:dyDescent="0.25">
      <c r="B92" s="11"/>
      <c r="C92" s="5"/>
      <c r="D92" s="118"/>
      <c r="E92" s="60"/>
      <c r="F92" s="80"/>
      <c r="G92" s="80"/>
      <c r="H92" s="80"/>
      <c r="I92" s="80"/>
      <c r="J92" s="80"/>
      <c r="K92" s="60">
        <f t="shared" si="5"/>
        <v>-333074</v>
      </c>
      <c r="L92" s="60"/>
      <c r="M92" s="54"/>
      <c r="N92" s="54"/>
    </row>
    <row r="93" spans="2:14" x14ac:dyDescent="0.25">
      <c r="B93" s="11"/>
      <c r="C93" s="5"/>
      <c r="D93" s="118"/>
      <c r="E93" s="60"/>
      <c r="F93" s="80"/>
      <c r="G93" s="80"/>
      <c r="H93" s="80"/>
      <c r="I93" s="80"/>
      <c r="J93" s="80"/>
      <c r="K93" s="60">
        <f t="shared" si="5"/>
        <v>-333074</v>
      </c>
      <c r="L93" s="60"/>
      <c r="M93" s="54"/>
      <c r="N93" s="54"/>
    </row>
    <row r="94" spans="2:14" x14ac:dyDescent="0.25">
      <c r="B94" s="11"/>
      <c r="C94" s="5"/>
      <c r="D94" s="118"/>
      <c r="E94" s="60"/>
      <c r="F94" s="80"/>
      <c r="G94" s="80"/>
      <c r="H94" s="80"/>
      <c r="I94" s="80"/>
      <c r="J94" s="80"/>
      <c r="K94" s="60">
        <f t="shared" si="5"/>
        <v>-333074</v>
      </c>
      <c r="L94" s="60"/>
      <c r="M94" s="54"/>
      <c r="N94" s="54"/>
    </row>
    <row r="95" spans="2:14" x14ac:dyDescent="0.25">
      <c r="B95" s="11"/>
      <c r="C95" s="5"/>
      <c r="D95" s="118"/>
      <c r="E95" s="60"/>
      <c r="F95" s="80"/>
      <c r="G95" s="80"/>
      <c r="H95" s="80"/>
      <c r="I95" s="80"/>
      <c r="J95" s="80"/>
      <c r="K95" s="60">
        <f t="shared" si="5"/>
        <v>-333074</v>
      </c>
      <c r="L95" s="60"/>
      <c r="M95" s="54"/>
      <c r="N95" s="54"/>
    </row>
    <row r="96" spans="2:14" x14ac:dyDescent="0.25">
      <c r="B96" s="11"/>
      <c r="C96" s="5"/>
      <c r="D96" s="118"/>
      <c r="E96" s="60"/>
      <c r="F96" s="80"/>
      <c r="G96" s="80"/>
      <c r="H96" s="80"/>
      <c r="I96" s="80"/>
      <c r="J96" s="80"/>
      <c r="K96" s="60">
        <f t="shared" si="5"/>
        <v>-333074</v>
      </c>
      <c r="L96" s="60"/>
      <c r="M96" s="54"/>
      <c r="N96" s="54"/>
    </row>
    <row r="97" spans="2:14" x14ac:dyDescent="0.25">
      <c r="B97" s="11"/>
      <c r="C97" s="5"/>
      <c r="D97" s="118"/>
      <c r="E97" s="60"/>
      <c r="F97" s="80"/>
      <c r="G97" s="80"/>
      <c r="H97" s="80"/>
      <c r="I97" s="80"/>
      <c r="J97" s="80"/>
      <c r="K97" s="60">
        <f t="shared" si="5"/>
        <v>-333074</v>
      </c>
      <c r="L97" s="60"/>
      <c r="M97" s="54"/>
      <c r="N97" s="54"/>
    </row>
    <row r="98" spans="2:14" x14ac:dyDescent="0.25">
      <c r="B98" s="11"/>
      <c r="C98" s="5"/>
      <c r="D98" s="118"/>
      <c r="E98" s="60"/>
      <c r="F98" s="80"/>
      <c r="G98" s="80"/>
      <c r="H98" s="80"/>
      <c r="I98" s="80"/>
      <c r="J98" s="80"/>
      <c r="K98" s="60">
        <f t="shared" si="5"/>
        <v>-333074</v>
      </c>
      <c r="L98" s="60"/>
      <c r="M98" s="54"/>
      <c r="N98" s="54"/>
    </row>
    <row r="99" spans="2:14" x14ac:dyDescent="0.25">
      <c r="B99" s="11"/>
      <c r="C99" s="5"/>
      <c r="D99" s="118"/>
      <c r="E99" s="60"/>
      <c r="F99" s="80"/>
      <c r="G99" s="80"/>
      <c r="H99" s="80"/>
      <c r="I99" s="80"/>
      <c r="J99" s="80"/>
      <c r="K99" s="60">
        <f t="shared" si="5"/>
        <v>-333074</v>
      </c>
      <c r="L99" s="60"/>
      <c r="M99" s="54"/>
      <c r="N99" s="54"/>
    </row>
    <row r="100" spans="2:14" x14ac:dyDescent="0.25">
      <c r="B100" s="11"/>
      <c r="C100" s="5"/>
      <c r="D100" s="118"/>
      <c r="E100" s="60"/>
      <c r="F100" s="80"/>
      <c r="G100" s="80"/>
      <c r="H100" s="80"/>
      <c r="I100" s="80"/>
      <c r="J100" s="80"/>
      <c r="K100" s="60">
        <f t="shared" si="5"/>
        <v>-333074</v>
      </c>
      <c r="L100" s="60"/>
      <c r="M100" s="54"/>
      <c r="N100" s="54"/>
    </row>
    <row r="101" spans="2:14" x14ac:dyDescent="0.25">
      <c r="B101" s="11"/>
      <c r="C101" s="5"/>
      <c r="D101" s="118"/>
      <c r="E101" s="60"/>
      <c r="F101" s="80"/>
      <c r="G101" s="80"/>
      <c r="H101" s="80"/>
      <c r="I101" s="80"/>
      <c r="J101" s="80"/>
      <c r="K101" s="60">
        <f t="shared" si="5"/>
        <v>-333074</v>
      </c>
      <c r="L101" s="60"/>
      <c r="M101" s="54"/>
      <c r="N101" s="54"/>
    </row>
    <row r="102" spans="2:14" x14ac:dyDescent="0.25">
      <c r="B102" s="11"/>
      <c r="C102" s="5"/>
      <c r="D102" s="118"/>
      <c r="E102" s="60"/>
      <c r="F102" s="80"/>
      <c r="G102" s="80"/>
      <c r="H102" s="80"/>
      <c r="I102" s="80"/>
      <c r="J102" s="80"/>
      <c r="K102" s="60">
        <f t="shared" si="5"/>
        <v>-333074</v>
      </c>
      <c r="L102" s="60"/>
      <c r="M102" s="54"/>
      <c r="N102" s="54"/>
    </row>
    <row r="103" spans="2:14" x14ac:dyDescent="0.25">
      <c r="B103" s="11"/>
      <c r="C103" s="5"/>
      <c r="D103" s="118"/>
      <c r="E103" s="60"/>
      <c r="F103" s="80"/>
      <c r="G103" s="80"/>
      <c r="H103" s="80"/>
      <c r="I103" s="80"/>
      <c r="J103" s="80"/>
      <c r="K103" s="60">
        <f t="shared" si="5"/>
        <v>-333074</v>
      </c>
      <c r="L103" s="60"/>
      <c r="M103" s="54"/>
      <c r="N103" s="54"/>
    </row>
    <row r="104" spans="2:14" x14ac:dyDescent="0.25">
      <c r="B104" s="11"/>
      <c r="C104" s="5"/>
      <c r="D104" s="118"/>
      <c r="E104" s="60"/>
      <c r="F104" s="80"/>
      <c r="G104" s="80"/>
      <c r="H104" s="80"/>
      <c r="I104" s="80"/>
      <c r="J104" s="80"/>
      <c r="K104" s="60">
        <f t="shared" si="5"/>
        <v>-333074</v>
      </c>
      <c r="L104" s="60"/>
      <c r="M104" s="54"/>
      <c r="N104" s="54"/>
    </row>
    <row r="105" spans="2:14" x14ac:dyDescent="0.25">
      <c r="B105" s="11"/>
      <c r="C105" s="5"/>
      <c r="D105" s="118"/>
      <c r="E105" s="60"/>
      <c r="F105" s="80"/>
      <c r="G105" s="80"/>
      <c r="H105" s="80"/>
      <c r="I105" s="80"/>
      <c r="J105" s="80"/>
      <c r="K105" s="60">
        <f t="shared" si="5"/>
        <v>-333074</v>
      </c>
      <c r="L105" s="60"/>
      <c r="M105" s="54"/>
      <c r="N105" s="54"/>
    </row>
    <row r="106" spans="2:14" x14ac:dyDescent="0.25">
      <c r="B106" s="11"/>
      <c r="C106" s="5"/>
      <c r="D106" s="118"/>
      <c r="E106" s="60"/>
      <c r="F106" s="80"/>
      <c r="G106" s="80"/>
      <c r="H106" s="80"/>
      <c r="I106" s="80"/>
      <c r="J106" s="80"/>
      <c r="K106" s="60">
        <f t="shared" si="5"/>
        <v>-333074</v>
      </c>
      <c r="L106" s="60"/>
      <c r="M106" s="54"/>
      <c r="N106" s="54"/>
    </row>
    <row r="107" spans="2:14" x14ac:dyDescent="0.25">
      <c r="B107" s="11"/>
      <c r="C107" s="5"/>
      <c r="D107" s="118"/>
      <c r="E107" s="60"/>
      <c r="F107" s="80"/>
      <c r="G107" s="80"/>
      <c r="H107" s="80"/>
      <c r="I107" s="80"/>
      <c r="J107" s="80"/>
      <c r="K107" s="60">
        <f t="shared" si="5"/>
        <v>-333074</v>
      </c>
      <c r="L107" s="60"/>
      <c r="M107" s="54"/>
      <c r="N107" s="54"/>
    </row>
    <row r="108" spans="2:14" x14ac:dyDescent="0.25">
      <c r="B108" s="11"/>
      <c r="C108" s="5"/>
      <c r="D108" s="118"/>
      <c r="E108" s="60"/>
      <c r="F108" s="80"/>
      <c r="G108" s="80"/>
      <c r="H108" s="80"/>
      <c r="I108" s="80"/>
      <c r="J108" s="80"/>
      <c r="K108" s="60">
        <f t="shared" si="5"/>
        <v>-333074</v>
      </c>
      <c r="L108" s="60"/>
      <c r="M108" s="54"/>
      <c r="N108" s="54"/>
    </row>
    <row r="109" spans="2:14" x14ac:dyDescent="0.25">
      <c r="B109" s="11"/>
      <c r="C109" s="5"/>
      <c r="D109" s="118"/>
      <c r="E109" s="60"/>
      <c r="F109" s="80"/>
      <c r="G109" s="80"/>
      <c r="H109" s="80"/>
      <c r="I109" s="80"/>
      <c r="J109" s="80"/>
      <c r="K109" s="60">
        <f t="shared" si="5"/>
        <v>-333074</v>
      </c>
      <c r="L109" s="60"/>
      <c r="M109" s="54"/>
      <c r="N109" s="54"/>
    </row>
    <row r="110" spans="2:14" x14ac:dyDescent="0.25">
      <c r="B110" s="11"/>
      <c r="C110" s="5"/>
      <c r="D110" s="118"/>
      <c r="E110" s="60"/>
      <c r="F110" s="80"/>
      <c r="G110" s="80"/>
      <c r="H110" s="80"/>
      <c r="I110" s="80"/>
      <c r="J110" s="80"/>
      <c r="K110" s="60">
        <f t="shared" si="5"/>
        <v>-333074</v>
      </c>
      <c r="L110" s="60"/>
      <c r="M110" s="54"/>
      <c r="N110" s="54"/>
    </row>
    <row r="111" spans="2:14" x14ac:dyDescent="0.25">
      <c r="B111" s="11"/>
      <c r="C111" s="5"/>
      <c r="D111" s="118"/>
      <c r="E111" s="60"/>
      <c r="F111" s="80"/>
      <c r="G111" s="80"/>
      <c r="H111" s="80"/>
      <c r="I111" s="80"/>
      <c r="J111" s="80"/>
      <c r="K111" s="60">
        <f t="shared" si="5"/>
        <v>-333074</v>
      </c>
      <c r="L111" s="60"/>
      <c r="M111" s="54"/>
      <c r="N111" s="54"/>
    </row>
    <row r="112" spans="2:14" x14ac:dyDescent="0.25">
      <c r="B112" s="11"/>
      <c r="C112" s="5"/>
      <c r="D112" s="118"/>
      <c r="E112" s="60"/>
      <c r="F112" s="80"/>
      <c r="G112" s="80"/>
      <c r="H112" s="80"/>
      <c r="I112" s="80"/>
      <c r="J112" s="80"/>
      <c r="K112" s="60">
        <f t="shared" si="5"/>
        <v>-333074</v>
      </c>
      <c r="L112" s="60"/>
      <c r="M112" s="54"/>
      <c r="N112" s="54"/>
    </row>
    <row r="113" spans="2:14" x14ac:dyDescent="0.25">
      <c r="B113" s="11"/>
      <c r="C113" s="110"/>
      <c r="D113" s="118"/>
      <c r="E113" s="60"/>
      <c r="F113" s="80"/>
      <c r="G113" s="80"/>
      <c r="H113" s="80"/>
      <c r="I113" s="80"/>
      <c r="J113" s="80"/>
      <c r="K113" s="60">
        <f t="shared" si="5"/>
        <v>-333074</v>
      </c>
      <c r="L113" s="60"/>
      <c r="M113" s="54"/>
      <c r="N113" s="54"/>
    </row>
    <row r="114" spans="2:14" x14ac:dyDescent="0.25">
      <c r="B114" s="11"/>
      <c r="C114" s="5"/>
      <c r="D114" s="118"/>
      <c r="E114" s="60"/>
      <c r="F114" s="80"/>
      <c r="G114" s="80"/>
      <c r="H114" s="80"/>
      <c r="I114" s="80"/>
      <c r="J114" s="80"/>
      <c r="K114" s="60">
        <f t="shared" si="5"/>
        <v>-333074</v>
      </c>
      <c r="L114" s="60"/>
      <c r="M114" s="54"/>
      <c r="N114" s="54"/>
    </row>
    <row r="115" spans="2:14" x14ac:dyDescent="0.25">
      <c r="B115" s="11"/>
      <c r="C115" s="5"/>
      <c r="D115" s="118"/>
      <c r="E115" s="60"/>
      <c r="F115" s="80"/>
      <c r="G115" s="80"/>
      <c r="H115" s="80"/>
      <c r="I115" s="80"/>
      <c r="J115" s="80"/>
      <c r="K115" s="60">
        <f t="shared" si="5"/>
        <v>-333074</v>
      </c>
      <c r="L115" s="60"/>
      <c r="M115" s="54"/>
      <c r="N115" s="54"/>
    </row>
    <row r="116" spans="2:14" x14ac:dyDescent="0.25">
      <c r="B116" s="11"/>
      <c r="C116" s="5"/>
      <c r="D116" s="118"/>
      <c r="E116" s="60"/>
      <c r="F116" s="80"/>
      <c r="G116" s="80"/>
      <c r="H116" s="80"/>
      <c r="I116" s="80"/>
      <c r="J116" s="80"/>
      <c r="K116" s="60">
        <f t="shared" si="5"/>
        <v>-333074</v>
      </c>
      <c r="L116" s="60"/>
      <c r="M116" s="54"/>
      <c r="N116" s="54"/>
    </row>
    <row r="117" spans="2:14" x14ac:dyDescent="0.25">
      <c r="B117" s="11"/>
      <c r="C117" s="5"/>
      <c r="D117" s="118"/>
      <c r="E117" s="60"/>
      <c r="F117" s="80"/>
      <c r="G117" s="80"/>
      <c r="H117" s="80"/>
      <c r="I117" s="80"/>
      <c r="J117" s="80"/>
      <c r="K117" s="60">
        <f t="shared" si="5"/>
        <v>-333074</v>
      </c>
      <c r="L117" s="60"/>
      <c r="M117" s="54"/>
      <c r="N117" s="54"/>
    </row>
    <row r="118" spans="2:14" x14ac:dyDescent="0.25">
      <c r="B118" s="11"/>
      <c r="C118" s="5"/>
      <c r="D118" s="118"/>
      <c r="E118" s="60"/>
      <c r="F118" s="80"/>
      <c r="G118" s="80"/>
      <c r="H118" s="80"/>
      <c r="I118" s="80"/>
      <c r="J118" s="80"/>
      <c r="K118" s="60">
        <f t="shared" si="5"/>
        <v>-333074</v>
      </c>
      <c r="L118" s="60"/>
      <c r="M118" s="54"/>
      <c r="N118" s="54"/>
    </row>
    <row r="119" spans="2:14" x14ac:dyDescent="0.25">
      <c r="B119" s="11"/>
      <c r="C119" s="5"/>
      <c r="D119" s="118"/>
      <c r="E119" s="60"/>
      <c r="F119" s="80"/>
      <c r="G119" s="80"/>
      <c r="H119" s="80"/>
      <c r="I119" s="80"/>
      <c r="J119" s="80"/>
      <c r="K119" s="60">
        <f t="shared" si="5"/>
        <v>-333074</v>
      </c>
      <c r="L119" s="60"/>
      <c r="M119" s="54"/>
      <c r="N119" s="54"/>
    </row>
    <row r="120" spans="2:14" x14ac:dyDescent="0.25">
      <c r="B120" s="11"/>
      <c r="C120" s="5"/>
      <c r="D120" s="118"/>
      <c r="E120" s="60"/>
      <c r="F120" s="80"/>
      <c r="G120" s="80"/>
      <c r="H120" s="80"/>
      <c r="I120" s="80"/>
      <c r="J120" s="80"/>
      <c r="K120" s="60">
        <f t="shared" si="5"/>
        <v>-333074</v>
      </c>
      <c r="L120" s="60"/>
      <c r="M120" s="54"/>
      <c r="N120" s="54"/>
    </row>
    <row r="121" spans="2:14" x14ac:dyDescent="0.25">
      <c r="B121" s="11"/>
      <c r="C121" s="5"/>
      <c r="D121" s="118"/>
      <c r="E121" s="60"/>
      <c r="F121" s="80"/>
      <c r="G121" s="80"/>
      <c r="H121" s="80"/>
      <c r="I121" s="80"/>
      <c r="J121" s="80"/>
      <c r="K121" s="60">
        <f t="shared" si="5"/>
        <v>-333074</v>
      </c>
      <c r="L121" s="60"/>
      <c r="M121" s="54"/>
      <c r="N121" s="54"/>
    </row>
    <row r="122" spans="2:14" x14ac:dyDescent="0.25">
      <c r="B122" s="11"/>
      <c r="C122" s="5"/>
      <c r="D122" s="118"/>
      <c r="E122" s="60"/>
      <c r="F122" s="80"/>
      <c r="G122" s="80"/>
      <c r="H122" s="80"/>
      <c r="I122" s="80"/>
      <c r="J122" s="80"/>
      <c r="K122" s="60">
        <f t="shared" si="5"/>
        <v>-333074</v>
      </c>
      <c r="L122" s="60"/>
      <c r="M122" s="54"/>
      <c r="N122" s="54"/>
    </row>
    <row r="123" spans="2:14" x14ac:dyDescent="0.25">
      <c r="B123" s="11"/>
      <c r="C123" s="5"/>
      <c r="D123" s="118"/>
      <c r="E123" s="60"/>
      <c r="F123" s="80"/>
      <c r="G123" s="80"/>
      <c r="H123" s="80"/>
      <c r="I123" s="80"/>
      <c r="J123" s="80"/>
      <c r="K123" s="60">
        <f t="shared" si="5"/>
        <v>-333074</v>
      </c>
      <c r="L123" s="60"/>
      <c r="M123" s="54"/>
      <c r="N123" s="54"/>
    </row>
    <row r="124" spans="2:14" x14ac:dyDescent="0.25">
      <c r="B124" s="11"/>
      <c r="C124" s="5"/>
      <c r="D124" s="118"/>
      <c r="E124" s="60"/>
      <c r="F124" s="80"/>
      <c r="G124" s="80"/>
      <c r="H124" s="80"/>
      <c r="I124" s="80"/>
      <c r="J124" s="80"/>
      <c r="K124" s="60">
        <f t="shared" si="5"/>
        <v>-333074</v>
      </c>
      <c r="L124" s="60"/>
      <c r="M124" s="54"/>
      <c r="N124" s="54"/>
    </row>
    <row r="125" spans="2:14" x14ac:dyDescent="0.25">
      <c r="B125" s="11"/>
      <c r="C125" s="5"/>
      <c r="D125" s="118"/>
      <c r="E125" s="60"/>
      <c r="F125" s="80"/>
      <c r="G125" s="80"/>
      <c r="H125" s="80"/>
      <c r="I125" s="80"/>
      <c r="J125" s="80"/>
      <c r="K125" s="60">
        <f t="shared" si="5"/>
        <v>-333074</v>
      </c>
      <c r="L125" s="60"/>
      <c r="M125" s="54"/>
      <c r="N125" s="54"/>
    </row>
    <row r="126" spans="2:14" x14ac:dyDescent="0.25">
      <c r="B126" s="11"/>
      <c r="C126" s="5"/>
      <c r="D126" s="118"/>
      <c r="E126" s="60"/>
      <c r="F126" s="80"/>
      <c r="G126" s="80"/>
      <c r="H126" s="80"/>
      <c r="I126" s="80"/>
      <c r="J126" s="80"/>
      <c r="K126" s="60">
        <f t="shared" si="5"/>
        <v>-333074</v>
      </c>
      <c r="L126" s="60"/>
      <c r="M126" s="54"/>
      <c r="N126" s="54"/>
    </row>
    <row r="127" spans="2:14" x14ac:dyDescent="0.25">
      <c r="B127" s="11"/>
      <c r="C127" s="5"/>
      <c r="D127" s="118"/>
      <c r="E127" s="60"/>
      <c r="F127" s="80"/>
      <c r="G127" s="80"/>
      <c r="H127" s="80"/>
      <c r="I127" s="80"/>
      <c r="J127" s="80"/>
      <c r="K127" s="60">
        <f t="shared" si="5"/>
        <v>-333074</v>
      </c>
      <c r="L127" s="60"/>
      <c r="M127" s="54"/>
      <c r="N127" s="54"/>
    </row>
    <row r="128" spans="2:14" x14ac:dyDescent="0.25">
      <c r="B128" s="11"/>
      <c r="C128" s="5"/>
      <c r="D128" s="118"/>
      <c r="E128" s="60"/>
      <c r="F128" s="80"/>
      <c r="G128" s="80"/>
      <c r="H128" s="80"/>
      <c r="I128" s="80"/>
      <c r="J128" s="80"/>
      <c r="K128" s="60">
        <f t="shared" si="5"/>
        <v>-333074</v>
      </c>
      <c r="L128" s="60"/>
      <c r="M128" s="54"/>
      <c r="N128" s="54"/>
    </row>
    <row r="129" spans="2:14" x14ac:dyDescent="0.25">
      <c r="B129" s="11"/>
      <c r="C129" s="5"/>
      <c r="D129" s="118"/>
      <c r="E129" s="60"/>
      <c r="F129" s="80"/>
      <c r="G129" s="80"/>
      <c r="H129" s="80"/>
      <c r="I129" s="80"/>
      <c r="J129" s="80"/>
      <c r="K129" s="60">
        <f t="shared" si="5"/>
        <v>-333074</v>
      </c>
      <c r="L129" s="60"/>
      <c r="M129" s="54"/>
      <c r="N129" s="54"/>
    </row>
    <row r="130" spans="2:14" x14ac:dyDescent="0.25">
      <c r="B130" s="11"/>
      <c r="C130" s="5"/>
      <c r="D130" s="118"/>
      <c r="E130" s="60"/>
      <c r="F130" s="80"/>
      <c r="G130" s="80"/>
      <c r="H130" s="80"/>
      <c r="I130" s="80"/>
      <c r="J130" s="80"/>
      <c r="K130" s="60">
        <f t="shared" si="5"/>
        <v>-333074</v>
      </c>
      <c r="L130" s="60"/>
      <c r="M130" s="54"/>
      <c r="N130" s="54"/>
    </row>
    <row r="131" spans="2:14" x14ac:dyDescent="0.25">
      <c r="B131" s="11"/>
      <c r="C131" s="5"/>
      <c r="D131" s="118"/>
      <c r="E131" s="60"/>
      <c r="F131" s="80"/>
      <c r="G131" s="80"/>
      <c r="H131" s="80"/>
      <c r="I131" s="80"/>
      <c r="J131" s="80"/>
      <c r="K131" s="60">
        <f t="shared" si="5"/>
        <v>-333074</v>
      </c>
      <c r="L131" s="60"/>
      <c r="M131" s="54"/>
      <c r="N131" s="54"/>
    </row>
    <row r="132" spans="2:14" x14ac:dyDescent="0.25">
      <c r="B132" s="11"/>
      <c r="C132" s="5"/>
      <c r="D132" s="118"/>
      <c r="E132" s="60"/>
      <c r="F132" s="80"/>
      <c r="G132" s="80"/>
      <c r="H132" s="80"/>
      <c r="I132" s="80"/>
      <c r="J132" s="80"/>
      <c r="K132" s="60">
        <f t="shared" si="5"/>
        <v>-333074</v>
      </c>
      <c r="L132" s="60"/>
      <c r="M132" s="54"/>
      <c r="N132" s="54"/>
    </row>
    <row r="133" spans="2:14" x14ac:dyDescent="0.25">
      <c r="B133" s="11"/>
      <c r="C133" s="5"/>
      <c r="D133" s="118"/>
      <c r="E133" s="60"/>
      <c r="F133" s="80"/>
      <c r="G133" s="80"/>
      <c r="H133" s="80"/>
      <c r="I133" s="80"/>
      <c r="J133" s="80"/>
      <c r="K133" s="60">
        <f t="shared" si="5"/>
        <v>-333074</v>
      </c>
      <c r="L133" s="60"/>
      <c r="M133" s="54"/>
      <c r="N133" s="54"/>
    </row>
    <row r="134" spans="2:14" x14ac:dyDescent="0.25">
      <c r="B134" s="11"/>
      <c r="C134" s="5"/>
      <c r="D134" s="118"/>
      <c r="E134" s="60"/>
      <c r="F134" s="80"/>
      <c r="G134" s="80"/>
      <c r="H134" s="80"/>
      <c r="I134" s="80"/>
      <c r="J134" s="80"/>
      <c r="K134" s="60">
        <f t="shared" si="5"/>
        <v>-333074</v>
      </c>
      <c r="L134" s="60"/>
      <c r="M134" s="54"/>
      <c r="N134" s="54"/>
    </row>
    <row r="135" spans="2:14" x14ac:dyDescent="0.25">
      <c r="B135" s="11"/>
      <c r="C135" s="5"/>
      <c r="D135" s="118"/>
      <c r="E135" s="60"/>
      <c r="F135" s="80"/>
      <c r="G135" s="80"/>
      <c r="H135" s="80"/>
      <c r="I135" s="80"/>
      <c r="J135" s="80"/>
      <c r="K135" s="60">
        <f t="shared" ref="K135:K159" si="6">+K134+F135-G135-J135-H135-I135</f>
        <v>-333074</v>
      </c>
      <c r="L135" s="60"/>
      <c r="M135" s="54"/>
      <c r="N135" s="54"/>
    </row>
    <row r="136" spans="2:14" x14ac:dyDescent="0.25">
      <c r="B136" s="11"/>
      <c r="C136" s="5"/>
      <c r="D136" s="118"/>
      <c r="E136" s="60"/>
      <c r="F136" s="80"/>
      <c r="G136" s="80"/>
      <c r="H136" s="80"/>
      <c r="I136" s="80"/>
      <c r="J136" s="80"/>
      <c r="K136" s="60">
        <f t="shared" si="6"/>
        <v>-333074</v>
      </c>
      <c r="L136" s="60"/>
      <c r="M136" s="54"/>
      <c r="N136" s="54"/>
    </row>
    <row r="137" spans="2:14" x14ac:dyDescent="0.25">
      <c r="B137" s="11"/>
      <c r="C137" s="5"/>
      <c r="D137" s="118"/>
      <c r="E137" s="60"/>
      <c r="F137" s="80"/>
      <c r="G137" s="80"/>
      <c r="H137" s="80"/>
      <c r="I137" s="80"/>
      <c r="J137" s="80"/>
      <c r="K137" s="60">
        <f t="shared" si="6"/>
        <v>-333074</v>
      </c>
      <c r="L137" s="60"/>
      <c r="M137" s="54"/>
      <c r="N137" s="54"/>
    </row>
    <row r="138" spans="2:14" x14ac:dyDescent="0.25">
      <c r="B138" s="11"/>
      <c r="C138" s="5"/>
      <c r="D138" s="118"/>
      <c r="E138" s="60"/>
      <c r="F138" s="80"/>
      <c r="G138" s="80"/>
      <c r="H138" s="80"/>
      <c r="I138" s="80"/>
      <c r="J138" s="80"/>
      <c r="K138" s="60">
        <f t="shared" si="6"/>
        <v>-333074</v>
      </c>
      <c r="L138" s="60"/>
      <c r="M138" s="54"/>
      <c r="N138" s="54"/>
    </row>
    <row r="139" spans="2:14" x14ac:dyDescent="0.25">
      <c r="B139" s="11"/>
      <c r="C139" s="5"/>
      <c r="D139" s="118"/>
      <c r="E139" s="60"/>
      <c r="F139" s="80"/>
      <c r="G139" s="80"/>
      <c r="H139" s="80"/>
      <c r="I139" s="80"/>
      <c r="J139" s="80"/>
      <c r="K139" s="60">
        <f t="shared" si="6"/>
        <v>-333074</v>
      </c>
      <c r="L139" s="60"/>
      <c r="M139" s="54"/>
      <c r="N139" s="54"/>
    </row>
    <row r="140" spans="2:14" x14ac:dyDescent="0.25">
      <c r="B140" s="11"/>
      <c r="C140" s="5"/>
      <c r="D140" s="118"/>
      <c r="E140" s="60"/>
      <c r="F140" s="80"/>
      <c r="G140" s="80"/>
      <c r="H140" s="80"/>
      <c r="I140" s="80"/>
      <c r="J140" s="80"/>
      <c r="K140" s="60">
        <f t="shared" si="6"/>
        <v>-333074</v>
      </c>
      <c r="L140" s="60"/>
      <c r="M140" s="54"/>
      <c r="N140" s="54"/>
    </row>
    <row r="141" spans="2:14" x14ac:dyDescent="0.25">
      <c r="B141" s="11"/>
      <c r="C141" s="5"/>
      <c r="D141" s="118"/>
      <c r="E141" s="60"/>
      <c r="F141" s="80"/>
      <c r="G141" s="80"/>
      <c r="H141" s="80"/>
      <c r="I141" s="80"/>
      <c r="J141" s="80"/>
      <c r="K141" s="60">
        <f t="shared" si="6"/>
        <v>-333074</v>
      </c>
      <c r="L141" s="60"/>
      <c r="M141" s="54"/>
      <c r="N141" s="54"/>
    </row>
    <row r="142" spans="2:14" x14ac:dyDescent="0.25">
      <c r="B142" s="11"/>
      <c r="C142" s="5"/>
      <c r="D142" s="118"/>
      <c r="E142" s="60"/>
      <c r="F142" s="80"/>
      <c r="G142" s="80"/>
      <c r="H142" s="80"/>
      <c r="I142" s="80"/>
      <c r="J142" s="80"/>
      <c r="K142" s="60">
        <f t="shared" si="6"/>
        <v>-333074</v>
      </c>
      <c r="L142" s="60"/>
      <c r="M142" s="54"/>
      <c r="N142" s="54"/>
    </row>
    <row r="143" spans="2:14" x14ac:dyDescent="0.25">
      <c r="B143" s="11"/>
      <c r="C143" s="5"/>
      <c r="D143" s="118"/>
      <c r="E143" s="60"/>
      <c r="F143" s="80"/>
      <c r="G143" s="80"/>
      <c r="H143" s="80"/>
      <c r="I143" s="80"/>
      <c r="J143" s="80"/>
      <c r="K143" s="60">
        <f t="shared" si="6"/>
        <v>-333074</v>
      </c>
      <c r="L143" s="60"/>
      <c r="M143" s="54"/>
      <c r="N143" s="54"/>
    </row>
    <row r="144" spans="2:14" x14ac:dyDescent="0.25">
      <c r="B144" s="11"/>
      <c r="C144" s="5"/>
      <c r="D144" s="118"/>
      <c r="E144" s="60"/>
      <c r="F144" s="80"/>
      <c r="G144" s="80"/>
      <c r="H144" s="80"/>
      <c r="I144" s="80"/>
      <c r="J144" s="80"/>
      <c r="K144" s="60">
        <f t="shared" si="6"/>
        <v>-333074</v>
      </c>
      <c r="L144" s="60"/>
      <c r="M144" s="54"/>
      <c r="N144" s="54"/>
    </row>
    <row r="145" spans="2:14" x14ac:dyDescent="0.25">
      <c r="B145" s="11"/>
      <c r="C145" s="5"/>
      <c r="D145" s="118"/>
      <c r="E145" s="60"/>
      <c r="F145" s="80"/>
      <c r="G145" s="80"/>
      <c r="H145" s="80"/>
      <c r="I145" s="80"/>
      <c r="J145" s="80"/>
      <c r="K145" s="60">
        <f t="shared" si="6"/>
        <v>-333074</v>
      </c>
      <c r="L145" s="60"/>
      <c r="M145" s="54"/>
      <c r="N145" s="54"/>
    </row>
    <row r="146" spans="2:14" x14ac:dyDescent="0.25">
      <c r="B146" s="11"/>
      <c r="C146" s="5"/>
      <c r="D146" s="118"/>
      <c r="E146" s="60"/>
      <c r="F146" s="80"/>
      <c r="G146" s="80"/>
      <c r="H146" s="80"/>
      <c r="I146" s="80"/>
      <c r="J146" s="80"/>
      <c r="K146" s="60">
        <f t="shared" si="6"/>
        <v>-333074</v>
      </c>
      <c r="L146" s="60"/>
      <c r="M146" s="54"/>
      <c r="N146" s="54"/>
    </row>
    <row r="147" spans="2:14" x14ac:dyDescent="0.25">
      <c r="B147" s="11"/>
      <c r="C147" s="5"/>
      <c r="D147" s="118"/>
      <c r="E147" s="60"/>
      <c r="F147" s="80"/>
      <c r="G147" s="80"/>
      <c r="H147" s="80"/>
      <c r="I147" s="80"/>
      <c r="J147" s="80"/>
      <c r="K147" s="60">
        <f t="shared" si="6"/>
        <v>-333074</v>
      </c>
      <c r="L147" s="60"/>
      <c r="M147" s="54"/>
      <c r="N147" s="54"/>
    </row>
    <row r="148" spans="2:14" x14ac:dyDescent="0.25">
      <c r="B148" s="11"/>
      <c r="C148" s="5"/>
      <c r="D148" s="118"/>
      <c r="E148" s="60"/>
      <c r="F148" s="80"/>
      <c r="G148" s="80"/>
      <c r="H148" s="80"/>
      <c r="I148" s="80"/>
      <c r="J148" s="80"/>
      <c r="K148" s="60">
        <f t="shared" si="6"/>
        <v>-333074</v>
      </c>
      <c r="L148" s="60"/>
      <c r="M148" s="54"/>
      <c r="N148" s="54"/>
    </row>
    <row r="149" spans="2:14" x14ac:dyDescent="0.25">
      <c r="B149" s="11"/>
      <c r="C149" s="5"/>
      <c r="D149" s="118"/>
      <c r="E149" s="60"/>
      <c r="F149" s="80"/>
      <c r="G149" s="80"/>
      <c r="H149" s="80"/>
      <c r="I149" s="80"/>
      <c r="J149" s="80"/>
      <c r="K149" s="60">
        <f t="shared" si="6"/>
        <v>-333074</v>
      </c>
      <c r="L149" s="60"/>
      <c r="M149" s="54"/>
      <c r="N149" s="54"/>
    </row>
    <row r="150" spans="2:14" x14ac:dyDescent="0.25">
      <c r="B150" s="11"/>
      <c r="C150" s="5"/>
      <c r="D150" s="118"/>
      <c r="E150" s="60"/>
      <c r="F150" s="80"/>
      <c r="G150" s="80"/>
      <c r="H150" s="80"/>
      <c r="I150" s="80"/>
      <c r="J150" s="80"/>
      <c r="K150" s="60">
        <f t="shared" si="6"/>
        <v>-333074</v>
      </c>
      <c r="L150" s="60"/>
      <c r="M150" s="54"/>
      <c r="N150" s="54"/>
    </row>
    <row r="151" spans="2:14" x14ac:dyDescent="0.25">
      <c r="B151" s="11"/>
      <c r="C151" s="5"/>
      <c r="D151" s="118"/>
      <c r="E151" s="60"/>
      <c r="F151" s="80"/>
      <c r="G151" s="80"/>
      <c r="H151" s="80"/>
      <c r="I151" s="80"/>
      <c r="J151" s="80"/>
      <c r="K151" s="60">
        <f t="shared" si="6"/>
        <v>-333074</v>
      </c>
      <c r="L151" s="60"/>
      <c r="M151" s="54"/>
      <c r="N151" s="54"/>
    </row>
    <row r="152" spans="2:14" x14ac:dyDescent="0.25">
      <c r="B152" s="11"/>
      <c r="C152" s="5"/>
      <c r="D152" s="118"/>
      <c r="E152" s="60"/>
      <c r="F152" s="80"/>
      <c r="G152" s="80"/>
      <c r="H152" s="80"/>
      <c r="I152" s="80"/>
      <c r="J152" s="80"/>
      <c r="K152" s="60">
        <f t="shared" si="6"/>
        <v>-333074</v>
      </c>
      <c r="L152" s="60"/>
      <c r="M152" s="54"/>
      <c r="N152" s="54"/>
    </row>
    <row r="153" spans="2:14" x14ac:dyDescent="0.25">
      <c r="B153" s="11"/>
      <c r="C153" s="5"/>
      <c r="D153" s="118"/>
      <c r="E153" s="60"/>
      <c r="F153" s="80"/>
      <c r="G153" s="80"/>
      <c r="H153" s="80"/>
      <c r="I153" s="80"/>
      <c r="J153" s="80"/>
      <c r="K153" s="60">
        <f t="shared" si="6"/>
        <v>-333074</v>
      </c>
      <c r="L153" s="60"/>
      <c r="M153" s="54"/>
      <c r="N153" s="54"/>
    </row>
    <row r="154" spans="2:14" x14ac:dyDescent="0.25">
      <c r="B154" s="11"/>
      <c r="C154" s="5"/>
      <c r="D154" s="118"/>
      <c r="E154" s="60"/>
      <c r="F154" s="80"/>
      <c r="G154" s="80"/>
      <c r="H154" s="80"/>
      <c r="I154" s="80"/>
      <c r="J154" s="80"/>
      <c r="K154" s="60">
        <f t="shared" si="6"/>
        <v>-333074</v>
      </c>
      <c r="L154" s="60"/>
      <c r="M154" s="54"/>
      <c r="N154" s="54"/>
    </row>
    <row r="155" spans="2:14" x14ac:dyDescent="0.25">
      <c r="B155" s="11"/>
      <c r="C155" s="5"/>
      <c r="D155" s="118"/>
      <c r="E155" s="60"/>
      <c r="F155" s="80"/>
      <c r="G155" s="80"/>
      <c r="H155" s="80"/>
      <c r="I155" s="80"/>
      <c r="J155" s="80"/>
      <c r="K155" s="60">
        <f t="shared" si="6"/>
        <v>-333074</v>
      </c>
      <c r="L155" s="60"/>
      <c r="M155" s="54"/>
      <c r="N155" s="54"/>
    </row>
    <row r="156" spans="2:14" x14ac:dyDescent="0.25">
      <c r="B156" s="11"/>
      <c r="C156" s="5"/>
      <c r="D156" s="118"/>
      <c r="E156" s="60"/>
      <c r="F156" s="80"/>
      <c r="G156" s="80"/>
      <c r="H156" s="80"/>
      <c r="I156" s="80"/>
      <c r="J156" s="80"/>
      <c r="K156" s="60">
        <f t="shared" si="6"/>
        <v>-333074</v>
      </c>
      <c r="L156" s="60"/>
      <c r="M156" s="54"/>
      <c r="N156" s="54"/>
    </row>
    <row r="157" spans="2:14" x14ac:dyDescent="0.25">
      <c r="B157" s="11"/>
      <c r="C157" s="5"/>
      <c r="D157" s="118"/>
      <c r="E157" s="60"/>
      <c r="F157" s="80"/>
      <c r="G157" s="80"/>
      <c r="H157" s="80"/>
      <c r="I157" s="80"/>
      <c r="J157" s="80"/>
      <c r="K157" s="60">
        <f t="shared" si="6"/>
        <v>-333074</v>
      </c>
      <c r="L157" s="60"/>
      <c r="M157" s="54"/>
      <c r="N157" s="54"/>
    </row>
    <row r="158" spans="2:14" x14ac:dyDescent="0.25">
      <c r="B158" s="11"/>
      <c r="C158" s="54"/>
      <c r="D158" s="118"/>
      <c r="E158" s="60"/>
      <c r="F158" s="80"/>
      <c r="G158" s="80"/>
      <c r="H158" s="80"/>
      <c r="I158" s="80"/>
      <c r="J158" s="80"/>
      <c r="K158" s="60">
        <f t="shared" si="6"/>
        <v>-333074</v>
      </c>
      <c r="L158" s="60"/>
      <c r="M158" s="54"/>
      <c r="N158" s="54"/>
    </row>
    <row r="159" spans="2:14" ht="15.75" thickBot="1" x14ac:dyDescent="0.3">
      <c r="B159" s="11"/>
      <c r="C159" s="54"/>
      <c r="D159" s="118"/>
      <c r="E159" s="60"/>
      <c r="F159" s="80"/>
      <c r="G159" s="80"/>
      <c r="H159" s="80"/>
      <c r="I159" s="80"/>
      <c r="J159" s="80"/>
      <c r="K159" s="60">
        <f t="shared" si="6"/>
        <v>-333074</v>
      </c>
      <c r="L159" s="60"/>
      <c r="M159" s="401">
        <f>SUM(M5:M158)</f>
        <v>7602.8299590422439</v>
      </c>
      <c r="N159" s="401">
        <f>SUM(N5:N158)</f>
        <v>1253.3190696160191</v>
      </c>
    </row>
    <row r="160" spans="2:14" x14ac:dyDescent="0.25">
      <c r="B160" s="78"/>
      <c r="C160" s="79"/>
      <c r="D160" s="393">
        <f>SUM(D5:D159)</f>
        <v>0</v>
      </c>
      <c r="E160" s="397" t="e">
        <f>+F160/D160</f>
        <v>#DIV/0!</v>
      </c>
      <c r="F160" s="391">
        <f>SUM(F5:F159)</f>
        <v>0</v>
      </c>
      <c r="G160" s="94">
        <f>SUM(G5:G159)</f>
        <v>0</v>
      </c>
      <c r="H160" s="94">
        <f>SUM(H5:H159)</f>
        <v>0</v>
      </c>
      <c r="I160" s="94">
        <f t="shared" ref="I160:J160" si="7">SUM(I5:I159)</f>
        <v>287353</v>
      </c>
      <c r="J160" s="94">
        <f t="shared" si="7"/>
        <v>45721</v>
      </c>
      <c r="K160" s="395"/>
      <c r="L160" s="60"/>
      <c r="M160" s="402"/>
      <c r="N160" s="402"/>
    </row>
    <row r="161" spans="2:14" ht="15.75" thickBot="1" x14ac:dyDescent="0.3">
      <c r="B161" s="1"/>
      <c r="C161" s="7"/>
      <c r="D161" s="394"/>
      <c r="E161" s="398"/>
      <c r="F161" s="392"/>
      <c r="G161" s="388">
        <f>+G160+J160+H160+I160</f>
        <v>333074</v>
      </c>
      <c r="H161" s="389"/>
      <c r="I161" s="389"/>
      <c r="J161" s="390"/>
      <c r="K161" s="396"/>
      <c r="L161" s="60"/>
      <c r="M161" s="136">
        <f>+M159</f>
        <v>7602.8299590422439</v>
      </c>
      <c r="N161" s="136">
        <f>+N159</f>
        <v>1253.3190696160191</v>
      </c>
    </row>
    <row r="162" spans="2:14" x14ac:dyDescent="0.25">
      <c r="B162" s="1"/>
      <c r="C162" s="7"/>
      <c r="D162" s="114">
        <f>+D160</f>
        <v>0</v>
      </c>
      <c r="E162" s="58"/>
      <c r="F162" s="58">
        <f>+F160</f>
        <v>0</v>
      </c>
      <c r="G162" s="58"/>
      <c r="H162" s="58"/>
      <c r="I162" s="58"/>
      <c r="J162" s="58">
        <f>+G161</f>
        <v>333074</v>
      </c>
      <c r="K162" s="58"/>
      <c r="L162" s="58"/>
      <c r="M162" s="3"/>
      <c r="N162" s="3"/>
    </row>
    <row r="163" spans="2:14" x14ac:dyDescent="0.25">
      <c r="B163" s="1"/>
      <c r="C163" s="7"/>
      <c r="D163" s="114"/>
      <c r="E163" s="58"/>
      <c r="F163" s="58"/>
      <c r="G163" s="58"/>
      <c r="H163" s="58"/>
      <c r="I163" s="58"/>
      <c r="J163" s="58"/>
      <c r="K163" s="58"/>
      <c r="L163" s="58"/>
      <c r="M163" s="3"/>
      <c r="N163" s="3"/>
    </row>
    <row r="164" spans="2:14" x14ac:dyDescent="0.25">
      <c r="B164" s="1"/>
      <c r="C164" s="7"/>
      <c r="D164" s="114"/>
      <c r="E164" s="58" t="e">
        <f>+F160/D160</f>
        <v>#DIV/0!</v>
      </c>
      <c r="F164" s="58"/>
      <c r="G164" s="58"/>
      <c r="H164" s="58"/>
      <c r="I164" s="58"/>
      <c r="J164" s="58"/>
      <c r="K164" s="58"/>
      <c r="L164" s="58"/>
      <c r="M164" s="3"/>
      <c r="N164" s="3"/>
    </row>
    <row r="165" spans="2:14" x14ac:dyDescent="0.25">
      <c r="B165" s="1"/>
      <c r="C165" s="7"/>
      <c r="D165" s="114"/>
      <c r="E165" s="58"/>
      <c r="F165" s="58"/>
      <c r="G165" s="58"/>
      <c r="H165" s="58"/>
      <c r="I165" s="58"/>
      <c r="J165" s="58"/>
      <c r="K165" s="58"/>
      <c r="L165" s="58"/>
      <c r="M165" s="3"/>
      <c r="N165" s="3"/>
    </row>
    <row r="166" spans="2:14" x14ac:dyDescent="0.25">
      <c r="B166" s="1"/>
      <c r="C166" s="7"/>
      <c r="D166" s="114"/>
      <c r="E166" s="58"/>
      <c r="F166" s="58"/>
      <c r="G166" s="58"/>
      <c r="H166" s="58"/>
      <c r="I166" s="58"/>
      <c r="J166" s="58"/>
      <c r="K166" s="58"/>
      <c r="L166" s="58"/>
      <c r="M166" s="3"/>
      <c r="N166" s="3"/>
    </row>
    <row r="167" spans="2:14" x14ac:dyDescent="0.25">
      <c r="B167" s="1"/>
      <c r="C167" s="7"/>
      <c r="D167" s="114"/>
      <c r="E167" s="58"/>
      <c r="F167" s="58"/>
      <c r="G167" s="58"/>
      <c r="H167" s="58"/>
      <c r="I167" s="58"/>
      <c r="J167" s="58"/>
      <c r="K167" s="58"/>
      <c r="L167" s="58"/>
      <c r="M167" s="3"/>
      <c r="N167" s="3"/>
    </row>
    <row r="168" spans="2:14" x14ac:dyDescent="0.25">
      <c r="B168" s="1"/>
      <c r="C168" s="7"/>
      <c r="D168" s="114"/>
      <c r="E168" s="58"/>
      <c r="F168" s="58"/>
      <c r="G168" s="58"/>
      <c r="H168" s="58"/>
      <c r="I168" s="58"/>
      <c r="J168" s="58"/>
      <c r="K168" s="58"/>
      <c r="L168" s="58"/>
      <c r="M168" s="3"/>
      <c r="N168" s="3"/>
    </row>
    <row r="169" spans="2:14" x14ac:dyDescent="0.25">
      <c r="B169" s="1"/>
      <c r="C169" s="7"/>
      <c r="D169" s="114"/>
      <c r="E169" s="58"/>
      <c r="F169" s="58"/>
      <c r="G169" s="58"/>
      <c r="H169" s="58"/>
      <c r="I169" s="58"/>
      <c r="J169" s="58"/>
      <c r="K169" s="58"/>
      <c r="L169" s="58"/>
      <c r="M169" s="3"/>
      <c r="N169" s="3"/>
    </row>
    <row r="170" spans="2:14" x14ac:dyDescent="0.25">
      <c r="B170" s="1"/>
      <c r="C170" s="7"/>
      <c r="D170" s="114"/>
      <c r="E170" s="58"/>
      <c r="F170" s="58"/>
      <c r="G170" s="58"/>
      <c r="H170" s="58"/>
      <c r="I170" s="58"/>
      <c r="J170" s="58"/>
      <c r="K170" s="58"/>
      <c r="L170" s="58"/>
      <c r="M170" s="3"/>
      <c r="N170" s="3"/>
    </row>
    <row r="171" spans="2:14" x14ac:dyDescent="0.25">
      <c r="B171" s="1"/>
      <c r="C171" s="7"/>
      <c r="D171" s="114"/>
      <c r="E171" s="58"/>
      <c r="F171" s="58"/>
      <c r="G171" s="58"/>
      <c r="H171" s="58"/>
      <c r="I171" s="58"/>
      <c r="J171" s="58"/>
      <c r="K171" s="58"/>
      <c r="L171" s="58"/>
      <c r="M171" s="3"/>
      <c r="N171" s="3"/>
    </row>
    <row r="172" spans="2:14" x14ac:dyDescent="0.25">
      <c r="B172" s="1"/>
      <c r="C172" s="7"/>
      <c r="D172" s="114"/>
      <c r="E172" s="58"/>
      <c r="F172" s="58"/>
      <c r="G172" s="58"/>
      <c r="H172" s="58"/>
      <c r="I172" s="58"/>
      <c r="J172" s="58"/>
      <c r="K172" s="58"/>
      <c r="L172" s="58"/>
      <c r="M172" s="3"/>
      <c r="N172" s="3"/>
    </row>
    <row r="173" spans="2:14" x14ac:dyDescent="0.25">
      <c r="B173" s="1"/>
      <c r="C173" s="7"/>
      <c r="D173" s="114"/>
      <c r="E173" s="58"/>
      <c r="F173" s="58"/>
      <c r="G173" s="58"/>
      <c r="H173" s="58"/>
      <c r="I173" s="58"/>
      <c r="J173" s="58"/>
      <c r="K173" s="58"/>
      <c r="L173" s="58"/>
      <c r="M173" s="3"/>
      <c r="N173" s="3"/>
    </row>
    <row r="174" spans="2:14" x14ac:dyDescent="0.25">
      <c r="B174" s="1"/>
      <c r="C174" s="7"/>
      <c r="D174" s="114"/>
      <c r="E174" s="58"/>
      <c r="F174" s="58"/>
      <c r="G174" s="58"/>
      <c r="H174" s="58"/>
      <c r="I174" s="58"/>
      <c r="J174" s="58"/>
      <c r="K174" s="58"/>
      <c r="L174" s="58"/>
      <c r="M174" s="3"/>
      <c r="N174" s="3"/>
    </row>
    <row r="175" spans="2:14" x14ac:dyDescent="0.25">
      <c r="B175" s="1"/>
      <c r="C175" s="7"/>
      <c r="D175" s="114"/>
      <c r="E175" s="58"/>
      <c r="F175" s="58"/>
      <c r="G175" s="58"/>
      <c r="H175" s="58"/>
      <c r="I175" s="58"/>
      <c r="J175" s="58"/>
      <c r="K175" s="58"/>
      <c r="L175" s="58"/>
      <c r="M175" s="3"/>
      <c r="N175" s="3"/>
    </row>
    <row r="176" spans="2:14" x14ac:dyDescent="0.25">
      <c r="B176" s="1"/>
      <c r="C176" s="7"/>
      <c r="D176" s="114"/>
      <c r="E176" s="58"/>
      <c r="F176" s="58"/>
      <c r="G176" s="58"/>
      <c r="H176" s="58"/>
      <c r="I176" s="58"/>
      <c r="J176" s="58"/>
      <c r="K176" s="58"/>
      <c r="L176" s="58"/>
      <c r="M176" s="3"/>
      <c r="N176" s="3"/>
    </row>
    <row r="177" spans="2:14" x14ac:dyDescent="0.25">
      <c r="B177" s="1"/>
      <c r="C177" s="7"/>
      <c r="D177" s="114"/>
      <c r="E177" s="58"/>
      <c r="F177" s="58"/>
      <c r="G177" s="58"/>
      <c r="H177" s="58"/>
      <c r="I177" s="58"/>
      <c r="J177" s="58"/>
      <c r="K177" s="58"/>
      <c r="L177" s="58"/>
      <c r="M177" s="3"/>
      <c r="N177" s="3"/>
    </row>
    <row r="178" spans="2:14" x14ac:dyDescent="0.25">
      <c r="B178" s="1"/>
      <c r="C178" s="7"/>
      <c r="D178" s="114"/>
      <c r="E178" s="58"/>
      <c r="F178" s="58"/>
      <c r="G178" s="58"/>
      <c r="H178" s="58"/>
      <c r="I178" s="58"/>
      <c r="J178" s="58"/>
      <c r="K178" s="58"/>
      <c r="L178" s="58"/>
      <c r="M178" s="3"/>
      <c r="N178" s="3"/>
    </row>
    <row r="179" spans="2:14" x14ac:dyDescent="0.25">
      <c r="B179" s="1"/>
      <c r="C179" s="7"/>
      <c r="D179" s="114"/>
      <c r="E179" s="58"/>
      <c r="F179" s="58"/>
      <c r="G179" s="58"/>
      <c r="H179" s="58"/>
      <c r="I179" s="58"/>
      <c r="J179" s="58"/>
      <c r="K179" s="58"/>
      <c r="L179" s="58"/>
      <c r="M179" s="3"/>
      <c r="N179" s="3"/>
    </row>
    <row r="180" spans="2:14" x14ac:dyDescent="0.25">
      <c r="B180" s="1"/>
      <c r="C180" s="7"/>
      <c r="D180" s="114"/>
      <c r="E180" s="58"/>
      <c r="F180" s="58"/>
      <c r="G180" s="58"/>
      <c r="H180" s="58"/>
      <c r="I180" s="58"/>
      <c r="J180" s="58"/>
      <c r="K180" s="58"/>
      <c r="L180" s="58"/>
      <c r="M180" s="3"/>
      <c r="N180" s="3"/>
    </row>
    <row r="181" spans="2:14" x14ac:dyDescent="0.25">
      <c r="B181" s="1"/>
      <c r="C181" s="7"/>
      <c r="D181" s="114"/>
      <c r="E181" s="58"/>
      <c r="F181" s="58"/>
      <c r="G181" s="58"/>
      <c r="H181" s="58"/>
      <c r="I181" s="58"/>
      <c r="J181" s="58"/>
      <c r="K181" s="58"/>
      <c r="L181" s="58"/>
      <c r="M181" s="3"/>
      <c r="N181" s="3"/>
    </row>
    <row r="182" spans="2:14" x14ac:dyDescent="0.25">
      <c r="B182" s="1"/>
      <c r="C182" s="7"/>
      <c r="D182" s="114"/>
      <c r="E182" s="58"/>
      <c r="F182" s="58"/>
      <c r="G182" s="58"/>
      <c r="H182" s="58"/>
      <c r="I182" s="58"/>
      <c r="J182" s="58"/>
      <c r="K182" s="58"/>
      <c r="L182" s="58"/>
      <c r="M182" s="3"/>
      <c r="N182" s="3"/>
    </row>
    <row r="183" spans="2:14" x14ac:dyDescent="0.25">
      <c r="B183" s="1"/>
      <c r="C183" s="7"/>
      <c r="D183" s="114"/>
      <c r="E183" s="58"/>
      <c r="F183" s="58"/>
      <c r="G183" s="58"/>
      <c r="H183" s="58"/>
      <c r="I183" s="58"/>
      <c r="J183" s="58"/>
      <c r="K183" s="58"/>
      <c r="L183" s="58"/>
      <c r="M183" s="3"/>
      <c r="N183" s="3"/>
    </row>
    <row r="184" spans="2:14" x14ac:dyDescent="0.25">
      <c r="B184" s="1"/>
      <c r="C184" s="7"/>
      <c r="D184" s="114"/>
      <c r="E184" s="58"/>
      <c r="F184" s="58"/>
      <c r="G184" s="58"/>
      <c r="H184" s="58"/>
      <c r="I184" s="58"/>
      <c r="J184" s="58"/>
      <c r="K184" s="58"/>
      <c r="L184" s="58"/>
      <c r="M184" s="3"/>
      <c r="N184" s="3"/>
    </row>
    <row r="185" spans="2:14" x14ac:dyDescent="0.25">
      <c r="B185" s="1"/>
      <c r="C185" s="7"/>
      <c r="D185" s="114"/>
      <c r="E185" s="58"/>
      <c r="F185" s="58"/>
      <c r="G185" s="58"/>
      <c r="H185" s="58"/>
      <c r="I185" s="58"/>
      <c r="J185" s="58"/>
      <c r="K185" s="58"/>
      <c r="L185" s="58"/>
      <c r="M185" s="3"/>
      <c r="N185" s="3"/>
    </row>
    <row r="186" spans="2:14" x14ac:dyDescent="0.25">
      <c r="B186" s="1"/>
      <c r="C186" s="7"/>
      <c r="D186" s="114"/>
      <c r="E186" s="58"/>
      <c r="F186" s="58"/>
      <c r="G186" s="58"/>
      <c r="H186" s="58"/>
      <c r="I186" s="58"/>
      <c r="J186" s="58"/>
      <c r="K186" s="58"/>
      <c r="L186" s="58"/>
      <c r="M186" s="3"/>
      <c r="N186" s="3"/>
    </row>
    <row r="187" spans="2:14" x14ac:dyDescent="0.25">
      <c r="B187" s="1"/>
      <c r="C187" s="7"/>
      <c r="D187" s="114"/>
      <c r="E187" s="58"/>
      <c r="F187" s="58"/>
      <c r="G187" s="58"/>
      <c r="H187" s="58"/>
      <c r="I187" s="58"/>
      <c r="J187" s="58"/>
      <c r="K187" s="58"/>
      <c r="L187" s="58"/>
      <c r="M187" s="3"/>
      <c r="N187" s="3"/>
    </row>
    <row r="188" spans="2:14" x14ac:dyDescent="0.25">
      <c r="B188" s="1"/>
      <c r="C188" s="7"/>
      <c r="D188" s="114"/>
      <c r="E188" s="58"/>
      <c r="F188" s="58"/>
      <c r="G188" s="58"/>
      <c r="H188" s="58"/>
      <c r="I188" s="58"/>
      <c r="J188" s="58"/>
      <c r="K188" s="58"/>
      <c r="L188" s="58"/>
      <c r="M188" s="3"/>
      <c r="N188" s="3"/>
    </row>
    <row r="189" spans="2:14" x14ac:dyDescent="0.25">
      <c r="B189" s="1"/>
      <c r="C189" s="7"/>
      <c r="D189" s="114"/>
      <c r="E189" s="58"/>
      <c r="F189" s="58"/>
      <c r="G189" s="58"/>
      <c r="H189" s="58"/>
      <c r="I189" s="58"/>
      <c r="J189" s="58"/>
      <c r="K189" s="58"/>
      <c r="L189" s="58"/>
      <c r="M189" s="3"/>
      <c r="N189" s="3"/>
    </row>
    <row r="190" spans="2:14" x14ac:dyDescent="0.25">
      <c r="B190" s="1"/>
      <c r="C190" s="7"/>
      <c r="D190" s="114"/>
      <c r="E190" s="58"/>
      <c r="F190" s="58"/>
      <c r="G190" s="58"/>
      <c r="H190" s="58"/>
      <c r="I190" s="58"/>
      <c r="J190" s="58"/>
      <c r="K190" s="58"/>
      <c r="L190" s="58"/>
      <c r="M190" s="3"/>
      <c r="N190" s="3"/>
    </row>
    <row r="191" spans="2:14" x14ac:dyDescent="0.25">
      <c r="B191" s="1"/>
      <c r="C191" s="7"/>
      <c r="D191" s="114"/>
      <c r="E191" s="58"/>
      <c r="F191" s="58"/>
      <c r="G191" s="58"/>
      <c r="H191" s="58"/>
      <c r="I191" s="58"/>
      <c r="J191" s="58"/>
      <c r="K191" s="58"/>
      <c r="L191" s="58"/>
      <c r="M191" s="3"/>
      <c r="N191" s="3"/>
    </row>
    <row r="192" spans="2:14" x14ac:dyDescent="0.25">
      <c r="B192" s="1"/>
      <c r="C192" s="7"/>
      <c r="D192" s="114"/>
      <c r="E192" s="58"/>
      <c r="F192" s="58"/>
      <c r="G192" s="58"/>
      <c r="H192" s="58"/>
      <c r="I192" s="58"/>
      <c r="J192" s="58"/>
      <c r="K192" s="58"/>
      <c r="L192" s="58"/>
      <c r="M192" s="3"/>
      <c r="N192" s="3"/>
    </row>
    <row r="193" spans="2:14" x14ac:dyDescent="0.25">
      <c r="B193" s="1"/>
      <c r="C193" s="7"/>
      <c r="D193" s="114"/>
      <c r="E193" s="58"/>
      <c r="F193" s="58"/>
      <c r="G193" s="58"/>
      <c r="H193" s="58"/>
      <c r="I193" s="58"/>
      <c r="J193" s="58"/>
      <c r="K193" s="58"/>
      <c r="L193" s="58"/>
      <c r="M193" s="3"/>
      <c r="N193" s="3"/>
    </row>
    <row r="194" spans="2:14" x14ac:dyDescent="0.25">
      <c r="B194" s="1"/>
      <c r="C194" s="7"/>
      <c r="D194" s="114"/>
      <c r="E194" s="58"/>
      <c r="F194" s="58"/>
      <c r="G194" s="58"/>
      <c r="H194" s="58"/>
      <c r="I194" s="58"/>
      <c r="J194" s="58"/>
      <c r="K194" s="58"/>
      <c r="L194" s="58"/>
      <c r="M194" s="3"/>
      <c r="N194" s="3"/>
    </row>
    <row r="195" spans="2:14" x14ac:dyDescent="0.25">
      <c r="B195" s="1"/>
      <c r="C195" s="7"/>
      <c r="D195" s="114"/>
      <c r="E195" s="58"/>
      <c r="F195" s="58"/>
      <c r="G195" s="58"/>
      <c r="H195" s="58"/>
      <c r="I195" s="58"/>
      <c r="J195" s="58"/>
      <c r="K195" s="58"/>
      <c r="L195" s="58"/>
      <c r="M195" s="3"/>
      <c r="N195" s="3"/>
    </row>
    <row r="196" spans="2:14" x14ac:dyDescent="0.25">
      <c r="B196" s="1"/>
      <c r="C196" s="7"/>
      <c r="D196" s="114"/>
      <c r="E196" s="58"/>
      <c r="F196" s="58"/>
      <c r="G196" s="58"/>
      <c r="H196" s="58"/>
      <c r="I196" s="58"/>
      <c r="J196" s="58"/>
      <c r="K196" s="58"/>
      <c r="L196" s="58"/>
      <c r="M196" s="3"/>
      <c r="N196" s="3"/>
    </row>
    <row r="197" spans="2:14" x14ac:dyDescent="0.25">
      <c r="B197" s="1"/>
      <c r="C197" s="7"/>
      <c r="D197" s="114"/>
      <c r="E197" s="58"/>
      <c r="F197" s="58"/>
      <c r="G197" s="58"/>
      <c r="H197" s="58"/>
      <c r="I197" s="58"/>
      <c r="J197" s="58"/>
      <c r="K197" s="58"/>
      <c r="L197" s="58"/>
      <c r="M197" s="3"/>
      <c r="N197" s="3"/>
    </row>
    <row r="198" spans="2:14" x14ac:dyDescent="0.25">
      <c r="B198" s="1"/>
      <c r="C198" s="7"/>
      <c r="D198" s="114"/>
      <c r="E198" s="58"/>
      <c r="F198" s="58"/>
      <c r="G198" s="58"/>
      <c r="H198" s="58"/>
      <c r="I198" s="58"/>
      <c r="J198" s="58"/>
      <c r="K198" s="58"/>
      <c r="L198" s="58"/>
      <c r="M198" s="3"/>
      <c r="N198" s="3"/>
    </row>
    <row r="199" spans="2:14" x14ac:dyDescent="0.25">
      <c r="B199" s="1"/>
      <c r="C199" s="7"/>
      <c r="D199" s="114"/>
      <c r="E199" s="58"/>
      <c r="F199" s="58"/>
      <c r="G199" s="58"/>
      <c r="H199" s="58"/>
      <c r="I199" s="58"/>
      <c r="J199" s="58"/>
      <c r="K199" s="58"/>
      <c r="L199" s="58"/>
      <c r="M199" s="3"/>
      <c r="N199" s="3"/>
    </row>
    <row r="200" spans="2:14" x14ac:dyDescent="0.25">
      <c r="B200" s="1"/>
      <c r="C200" s="7"/>
      <c r="D200" s="114"/>
      <c r="E200" s="58"/>
      <c r="F200" s="58"/>
      <c r="G200" s="58"/>
      <c r="H200" s="58"/>
      <c r="I200" s="58"/>
      <c r="J200" s="58"/>
      <c r="K200" s="58"/>
      <c r="L200" s="58"/>
      <c r="M200" s="3"/>
      <c r="N200" s="3"/>
    </row>
    <row r="201" spans="2:14" x14ac:dyDescent="0.25">
      <c r="B201" s="1"/>
      <c r="C201" s="7"/>
      <c r="D201" s="114"/>
      <c r="E201" s="58"/>
      <c r="F201" s="58"/>
      <c r="G201" s="58"/>
      <c r="H201" s="58"/>
      <c r="I201" s="58"/>
      <c r="J201" s="58"/>
      <c r="K201" s="58"/>
      <c r="L201" s="58"/>
      <c r="M201" s="3"/>
      <c r="N201" s="3"/>
    </row>
    <row r="202" spans="2:14" x14ac:dyDescent="0.25">
      <c r="B202" s="1"/>
      <c r="C202" s="7"/>
      <c r="D202" s="114"/>
      <c r="E202" s="58"/>
      <c r="F202" s="58"/>
      <c r="G202" s="58"/>
      <c r="H202" s="58"/>
      <c r="I202" s="58"/>
      <c r="J202" s="58"/>
      <c r="K202" s="58"/>
      <c r="L202" s="58"/>
      <c r="M202" s="3"/>
      <c r="N202" s="3"/>
    </row>
    <row r="203" spans="2:14" x14ac:dyDescent="0.25">
      <c r="B203" s="1"/>
      <c r="C203" s="7"/>
      <c r="D203" s="114"/>
      <c r="E203" s="58"/>
      <c r="F203" s="58"/>
      <c r="G203" s="58"/>
      <c r="H203" s="58"/>
      <c r="I203" s="58"/>
      <c r="J203" s="58"/>
      <c r="K203" s="58"/>
      <c r="L203" s="58"/>
      <c r="M203" s="3"/>
      <c r="N203" s="3"/>
    </row>
    <row r="204" spans="2:14" x14ac:dyDescent="0.25">
      <c r="B204" s="1"/>
      <c r="C204" s="7"/>
      <c r="D204" s="114"/>
      <c r="E204" s="58"/>
      <c r="F204" s="58"/>
      <c r="G204" s="58"/>
      <c r="H204" s="58"/>
      <c r="I204" s="58"/>
      <c r="J204" s="58"/>
      <c r="K204" s="58"/>
      <c r="L204" s="58"/>
      <c r="M204" s="3"/>
      <c r="N204" s="3"/>
    </row>
    <row r="205" spans="2:14" x14ac:dyDescent="0.25">
      <c r="B205" s="1"/>
      <c r="C205" s="7"/>
      <c r="D205" s="114"/>
      <c r="E205" s="58"/>
      <c r="F205" s="58"/>
      <c r="G205" s="58"/>
      <c r="H205" s="58"/>
      <c r="I205" s="58"/>
      <c r="J205" s="58"/>
      <c r="K205" s="58"/>
      <c r="L205" s="58"/>
      <c r="M205" s="3"/>
      <c r="N205" s="3"/>
    </row>
    <row r="206" spans="2:14" x14ac:dyDescent="0.25">
      <c r="B206" s="1"/>
      <c r="C206" s="7"/>
      <c r="D206" s="114"/>
      <c r="E206" s="58"/>
      <c r="F206" s="58"/>
      <c r="G206" s="58"/>
      <c r="H206" s="58"/>
      <c r="I206" s="58"/>
      <c r="J206" s="58"/>
      <c r="K206" s="58"/>
      <c r="L206" s="58"/>
      <c r="M206" s="3"/>
      <c r="N206" s="3"/>
    </row>
    <row r="207" spans="2:14" x14ac:dyDescent="0.25">
      <c r="B207" s="1"/>
      <c r="C207" s="7"/>
      <c r="D207" s="114"/>
      <c r="E207" s="58"/>
      <c r="F207" s="58"/>
      <c r="G207" s="58"/>
      <c r="H207" s="58"/>
      <c r="I207" s="58"/>
      <c r="J207" s="58"/>
      <c r="K207" s="58"/>
      <c r="L207" s="58"/>
      <c r="M207" s="3"/>
      <c r="N207" s="3"/>
    </row>
    <row r="208" spans="2:14" x14ac:dyDescent="0.25">
      <c r="B208" s="1"/>
      <c r="C208" s="7"/>
      <c r="D208" s="114"/>
      <c r="E208" s="58"/>
      <c r="F208" s="58"/>
      <c r="G208" s="58"/>
      <c r="H208" s="58"/>
      <c r="I208" s="58"/>
      <c r="J208" s="58"/>
      <c r="K208" s="58"/>
      <c r="L208" s="58"/>
      <c r="M208" s="3"/>
      <c r="N208" s="3"/>
    </row>
    <row r="209" spans="2:14" x14ac:dyDescent="0.25">
      <c r="B209" s="1"/>
      <c r="C209" s="7"/>
      <c r="D209" s="114"/>
      <c r="E209" s="58"/>
      <c r="F209" s="58"/>
      <c r="G209" s="58"/>
      <c r="H209" s="58"/>
      <c r="I209" s="58"/>
      <c r="J209" s="58"/>
      <c r="K209" s="58"/>
      <c r="L209" s="58"/>
      <c r="M209" s="3"/>
      <c r="N209" s="3"/>
    </row>
    <row r="210" spans="2:14" x14ac:dyDescent="0.25">
      <c r="B210" s="1"/>
      <c r="C210" s="7"/>
      <c r="D210" s="114"/>
      <c r="E210" s="58"/>
      <c r="F210" s="58"/>
      <c r="G210" s="58"/>
      <c r="H210" s="58"/>
      <c r="I210" s="58"/>
      <c r="J210" s="58"/>
      <c r="K210" s="58"/>
      <c r="L210" s="58"/>
      <c r="M210" s="3"/>
      <c r="N210" s="3"/>
    </row>
    <row r="211" spans="2:14" x14ac:dyDescent="0.25">
      <c r="B211" s="1"/>
      <c r="C211" s="7"/>
      <c r="D211" s="114"/>
      <c r="E211" s="58"/>
      <c r="F211" s="58"/>
      <c r="G211" s="58"/>
      <c r="H211" s="58"/>
      <c r="I211" s="58"/>
      <c r="J211" s="58"/>
      <c r="K211" s="58"/>
      <c r="L211" s="58"/>
      <c r="M211" s="3"/>
      <c r="N211" s="3"/>
    </row>
    <row r="212" spans="2:14" x14ac:dyDescent="0.25">
      <c r="B212" s="1"/>
      <c r="C212" s="7"/>
      <c r="D212" s="114"/>
      <c r="E212" s="58"/>
      <c r="F212" s="58"/>
      <c r="G212" s="58"/>
      <c r="H212" s="58"/>
      <c r="I212" s="58"/>
      <c r="J212" s="58"/>
      <c r="K212" s="58"/>
      <c r="L212" s="58"/>
      <c r="M212" s="3"/>
      <c r="N212" s="3"/>
    </row>
    <row r="213" spans="2:14" x14ac:dyDescent="0.25">
      <c r="B213" s="1"/>
      <c r="C213" s="7"/>
      <c r="D213" s="114"/>
      <c r="E213" s="58"/>
      <c r="F213" s="58"/>
      <c r="G213" s="58"/>
      <c r="H213" s="58"/>
      <c r="I213" s="58"/>
      <c r="J213" s="58"/>
      <c r="K213" s="58"/>
      <c r="L213" s="58"/>
      <c r="M213" s="3"/>
      <c r="N213" s="3"/>
    </row>
    <row r="214" spans="2:14" x14ac:dyDescent="0.25">
      <c r="B214" s="1"/>
      <c r="C214" s="7"/>
      <c r="D214" s="114"/>
      <c r="E214" s="58"/>
      <c r="F214" s="58"/>
      <c r="G214" s="58"/>
      <c r="H214" s="58"/>
      <c r="I214" s="58"/>
      <c r="J214" s="58"/>
      <c r="K214" s="58"/>
      <c r="L214" s="58"/>
      <c r="M214" s="3"/>
      <c r="N214" s="3"/>
    </row>
    <row r="215" spans="2:14" x14ac:dyDescent="0.25">
      <c r="B215" s="1"/>
      <c r="C215" s="7"/>
      <c r="D215" s="114"/>
      <c r="E215" s="58"/>
      <c r="F215" s="58"/>
      <c r="G215" s="58"/>
      <c r="H215" s="58"/>
      <c r="I215" s="58"/>
      <c r="J215" s="58"/>
      <c r="K215" s="58"/>
      <c r="L215" s="58"/>
      <c r="M215" s="3"/>
      <c r="N215" s="3"/>
    </row>
    <row r="216" spans="2:14" x14ac:dyDescent="0.25">
      <c r="B216" s="1"/>
      <c r="C216" s="7"/>
      <c r="D216" s="114"/>
      <c r="E216" s="58"/>
      <c r="F216" s="58"/>
      <c r="G216" s="58"/>
      <c r="H216" s="58"/>
      <c r="I216" s="58"/>
      <c r="J216" s="58"/>
      <c r="K216" s="58"/>
      <c r="L216" s="58"/>
      <c r="M216" s="3"/>
      <c r="N216" s="3"/>
    </row>
    <row r="217" spans="2:14" x14ac:dyDescent="0.25">
      <c r="B217" s="1"/>
      <c r="C217" s="7"/>
      <c r="D217" s="114"/>
      <c r="E217" s="58"/>
      <c r="F217" s="58"/>
      <c r="G217" s="58"/>
      <c r="H217" s="58"/>
      <c r="I217" s="58"/>
      <c r="J217" s="58"/>
      <c r="K217" s="58"/>
      <c r="L217" s="58"/>
      <c r="M217" s="3"/>
      <c r="N217" s="3"/>
    </row>
    <row r="218" spans="2:14" x14ac:dyDescent="0.25">
      <c r="B218" s="1"/>
      <c r="C218" s="7"/>
      <c r="D218" s="114"/>
      <c r="E218" s="58"/>
      <c r="F218" s="58"/>
      <c r="G218" s="58"/>
      <c r="H218" s="58"/>
      <c r="I218" s="58"/>
      <c r="J218" s="58"/>
      <c r="K218" s="58"/>
      <c r="L218" s="58"/>
      <c r="M218" s="3"/>
      <c r="N218" s="3"/>
    </row>
    <row r="219" spans="2:14" x14ac:dyDescent="0.25">
      <c r="B219" s="1"/>
      <c r="C219" s="7"/>
      <c r="D219" s="114"/>
      <c r="E219" s="58"/>
      <c r="F219" s="58"/>
      <c r="G219" s="58"/>
      <c r="H219" s="58"/>
      <c r="I219" s="58"/>
      <c r="J219" s="58"/>
      <c r="K219" s="58"/>
      <c r="L219" s="58"/>
      <c r="M219" s="3"/>
      <c r="N219" s="3"/>
    </row>
    <row r="220" spans="2:14" x14ac:dyDescent="0.25">
      <c r="B220" s="1"/>
      <c r="C220" s="7"/>
      <c r="D220" s="114"/>
      <c r="E220" s="58"/>
      <c r="F220" s="58"/>
      <c r="G220" s="58"/>
      <c r="H220" s="58"/>
      <c r="I220" s="58"/>
      <c r="J220" s="58"/>
      <c r="K220" s="58"/>
      <c r="L220" s="58"/>
      <c r="M220" s="3"/>
      <c r="N220" s="3"/>
    </row>
    <row r="221" spans="2:14" x14ac:dyDescent="0.25">
      <c r="B221" s="1"/>
      <c r="C221" s="7"/>
      <c r="D221" s="114"/>
      <c r="E221" s="58"/>
      <c r="F221" s="58"/>
      <c r="G221" s="58"/>
      <c r="H221" s="58"/>
      <c r="I221" s="58"/>
      <c r="J221" s="58"/>
      <c r="K221" s="58"/>
      <c r="L221" s="58"/>
      <c r="M221" s="3"/>
      <c r="N221" s="3"/>
    </row>
    <row r="222" spans="2:14" x14ac:dyDescent="0.25">
      <c r="B222" s="1"/>
      <c r="C222" s="7"/>
      <c r="D222" s="114"/>
      <c r="E222" s="58"/>
      <c r="F222" s="58"/>
      <c r="G222" s="58"/>
      <c r="H222" s="58"/>
      <c r="I222" s="58"/>
      <c r="J222" s="58"/>
      <c r="K222" s="58"/>
      <c r="L222" s="58"/>
      <c r="M222" s="3"/>
      <c r="N222" s="3"/>
    </row>
    <row r="223" spans="2:14" x14ac:dyDescent="0.25">
      <c r="B223" s="1"/>
      <c r="C223" s="7"/>
      <c r="D223" s="114"/>
      <c r="E223" s="58"/>
      <c r="F223" s="58"/>
      <c r="G223" s="58"/>
      <c r="H223" s="58"/>
      <c r="I223" s="58"/>
      <c r="J223" s="58"/>
      <c r="K223" s="58"/>
      <c r="L223" s="58"/>
      <c r="M223" s="3"/>
      <c r="N223" s="3"/>
    </row>
    <row r="224" spans="2:14" x14ac:dyDescent="0.25">
      <c r="B224" s="1"/>
      <c r="C224" s="7"/>
      <c r="D224" s="114"/>
      <c r="E224" s="58"/>
      <c r="F224" s="58"/>
      <c r="G224" s="58"/>
      <c r="H224" s="58"/>
      <c r="I224" s="58"/>
      <c r="J224" s="58"/>
      <c r="K224" s="58"/>
      <c r="L224" s="58"/>
      <c r="M224" s="3"/>
      <c r="N224" s="3"/>
    </row>
    <row r="225" spans="2:14" x14ac:dyDescent="0.25">
      <c r="B225" s="1"/>
      <c r="C225" s="7"/>
      <c r="D225" s="114"/>
      <c r="E225" s="58"/>
      <c r="F225" s="58"/>
      <c r="G225" s="58"/>
      <c r="H225" s="58"/>
      <c r="I225" s="58"/>
      <c r="J225" s="58"/>
      <c r="K225" s="58"/>
      <c r="L225" s="58"/>
      <c r="M225" s="3"/>
      <c r="N225" s="3"/>
    </row>
    <row r="226" spans="2:14" x14ac:dyDescent="0.25">
      <c r="B226" s="1"/>
      <c r="C226" s="7"/>
      <c r="D226" s="114"/>
      <c r="E226" s="58"/>
      <c r="F226" s="58"/>
      <c r="G226" s="58"/>
      <c r="H226" s="58"/>
      <c r="I226" s="58"/>
      <c r="J226" s="58"/>
      <c r="K226" s="58"/>
      <c r="L226" s="58"/>
      <c r="M226" s="3"/>
      <c r="N226" s="3"/>
    </row>
    <row r="227" spans="2:14" x14ac:dyDescent="0.25">
      <c r="B227" s="1"/>
      <c r="C227" s="7"/>
      <c r="D227" s="114"/>
      <c r="E227" s="58"/>
      <c r="F227" s="58"/>
      <c r="G227" s="58"/>
      <c r="H227" s="58"/>
      <c r="I227" s="58"/>
      <c r="J227" s="58"/>
      <c r="K227" s="58"/>
      <c r="L227" s="58"/>
      <c r="M227" s="3"/>
      <c r="N227" s="3"/>
    </row>
    <row r="228" spans="2:14" x14ac:dyDescent="0.25">
      <c r="B228" s="1"/>
      <c r="C228" s="7"/>
      <c r="D228" s="114"/>
      <c r="E228" s="58"/>
      <c r="F228" s="58"/>
      <c r="G228" s="58"/>
      <c r="H228" s="58"/>
      <c r="I228" s="58"/>
      <c r="J228" s="58"/>
      <c r="K228" s="58"/>
      <c r="L228" s="58"/>
      <c r="M228" s="3"/>
      <c r="N228" s="3"/>
    </row>
    <row r="229" spans="2:14" x14ac:dyDescent="0.25">
      <c r="B229" s="1"/>
      <c r="C229" s="7"/>
      <c r="D229" s="114"/>
      <c r="E229" s="58"/>
      <c r="F229" s="58"/>
      <c r="G229" s="58"/>
      <c r="H229" s="58"/>
      <c r="I229" s="58"/>
      <c r="J229" s="58"/>
      <c r="K229" s="58"/>
      <c r="L229" s="58"/>
      <c r="M229" s="3"/>
      <c r="N229" s="3"/>
    </row>
    <row r="230" spans="2:14" x14ac:dyDescent="0.25">
      <c r="B230" s="1"/>
      <c r="C230" s="7"/>
      <c r="D230" s="114"/>
      <c r="E230" s="58"/>
      <c r="F230" s="58"/>
      <c r="G230" s="58"/>
      <c r="H230" s="58"/>
      <c r="I230" s="58"/>
      <c r="J230" s="58"/>
      <c r="K230" s="58"/>
      <c r="L230" s="58"/>
      <c r="M230" s="3"/>
      <c r="N230" s="3"/>
    </row>
    <row r="231" spans="2:14" x14ac:dyDescent="0.25">
      <c r="B231" s="1"/>
      <c r="C231" s="7"/>
      <c r="D231" s="114"/>
      <c r="E231" s="58"/>
      <c r="F231" s="58"/>
      <c r="G231" s="58"/>
      <c r="H231" s="58"/>
      <c r="I231" s="58"/>
      <c r="J231" s="58"/>
      <c r="K231" s="58"/>
      <c r="L231" s="58"/>
      <c r="M231" s="3"/>
      <c r="N231" s="3"/>
    </row>
    <row r="232" spans="2:14" x14ac:dyDescent="0.25">
      <c r="B232" s="1"/>
      <c r="C232" s="7"/>
      <c r="D232" s="114"/>
      <c r="E232" s="58"/>
      <c r="F232" s="58"/>
      <c r="G232" s="58"/>
      <c r="H232" s="58"/>
      <c r="I232" s="58"/>
      <c r="J232" s="58"/>
      <c r="K232" s="58"/>
      <c r="L232" s="58"/>
      <c r="M232" s="3"/>
      <c r="N232" s="3"/>
    </row>
    <row r="233" spans="2:14" x14ac:dyDescent="0.25">
      <c r="B233" s="1"/>
      <c r="C233" s="7"/>
      <c r="D233" s="114"/>
      <c r="E233" s="58"/>
      <c r="F233" s="58"/>
      <c r="G233" s="58"/>
      <c r="H233" s="58"/>
      <c r="I233" s="58"/>
      <c r="J233" s="58"/>
      <c r="K233" s="58"/>
      <c r="L233" s="58"/>
      <c r="M233" s="3"/>
      <c r="N233" s="3"/>
    </row>
    <row r="234" spans="2:14" x14ac:dyDescent="0.25">
      <c r="B234" s="1"/>
      <c r="C234" s="7"/>
      <c r="D234" s="114"/>
      <c r="E234" s="58"/>
      <c r="F234" s="58"/>
      <c r="G234" s="58"/>
      <c r="H234" s="58"/>
      <c r="I234" s="58"/>
      <c r="J234" s="58"/>
      <c r="K234" s="58"/>
      <c r="L234" s="58"/>
      <c r="M234" s="3"/>
      <c r="N234" s="3"/>
    </row>
    <row r="235" spans="2:14" x14ac:dyDescent="0.25">
      <c r="B235" s="1"/>
      <c r="C235" s="7"/>
      <c r="D235" s="114"/>
      <c r="E235" s="58"/>
      <c r="F235" s="58"/>
      <c r="G235" s="58"/>
      <c r="H235" s="58"/>
      <c r="I235" s="58"/>
      <c r="J235" s="58"/>
      <c r="K235" s="58"/>
      <c r="L235" s="58"/>
      <c r="M235" s="3"/>
      <c r="N235" s="3"/>
    </row>
    <row r="236" spans="2:14" x14ac:dyDescent="0.25">
      <c r="B236" s="1"/>
      <c r="C236" s="7"/>
      <c r="D236" s="114"/>
      <c r="E236" s="58"/>
      <c r="F236" s="58"/>
      <c r="G236" s="58"/>
      <c r="H236" s="58"/>
      <c r="I236" s="58"/>
      <c r="J236" s="58"/>
      <c r="K236" s="58"/>
      <c r="L236" s="58"/>
      <c r="M236" s="3"/>
      <c r="N236" s="3"/>
    </row>
    <row r="237" spans="2:14" x14ac:dyDescent="0.25">
      <c r="B237" s="1"/>
      <c r="C237" s="7"/>
      <c r="D237" s="114"/>
      <c r="E237" s="58"/>
      <c r="F237" s="58"/>
      <c r="G237" s="58"/>
      <c r="H237" s="58"/>
      <c r="I237" s="58"/>
      <c r="J237" s="58"/>
      <c r="K237" s="58"/>
      <c r="L237" s="58"/>
      <c r="M237" s="3"/>
      <c r="N237" s="3"/>
    </row>
    <row r="238" spans="2:14" x14ac:dyDescent="0.25">
      <c r="B238" s="1"/>
      <c r="C238" s="7"/>
      <c r="D238" s="114"/>
      <c r="E238" s="58"/>
      <c r="F238" s="58"/>
      <c r="G238" s="58"/>
      <c r="H238" s="58"/>
      <c r="I238" s="58"/>
      <c r="J238" s="58"/>
      <c r="K238" s="58"/>
      <c r="L238" s="58"/>
      <c r="M238" s="3"/>
      <c r="N238" s="3"/>
    </row>
    <row r="239" spans="2:14" x14ac:dyDescent="0.25">
      <c r="B239" s="1"/>
      <c r="C239" s="7"/>
      <c r="D239" s="114"/>
      <c r="E239" s="58"/>
      <c r="F239" s="58"/>
      <c r="G239" s="58"/>
      <c r="H239" s="58"/>
      <c r="I239" s="58"/>
      <c r="J239" s="58"/>
      <c r="K239" s="58"/>
      <c r="L239" s="58"/>
      <c r="M239" s="3"/>
      <c r="N239" s="3"/>
    </row>
    <row r="240" spans="2:14" x14ac:dyDescent="0.25">
      <c r="B240" s="1"/>
      <c r="C240" s="7"/>
      <c r="D240" s="114"/>
      <c r="E240" s="58"/>
      <c r="F240" s="58"/>
      <c r="G240" s="58"/>
      <c r="H240" s="58"/>
      <c r="I240" s="58"/>
      <c r="J240" s="58"/>
      <c r="K240" s="58"/>
      <c r="L240" s="58"/>
      <c r="M240" s="3"/>
      <c r="N240" s="3"/>
    </row>
    <row r="241" spans="2:14" x14ac:dyDescent="0.25">
      <c r="B241" s="1"/>
      <c r="C241" s="7"/>
      <c r="D241" s="114"/>
      <c r="E241" s="58"/>
      <c r="F241" s="58"/>
      <c r="G241" s="58"/>
      <c r="H241" s="58"/>
      <c r="I241" s="58"/>
      <c r="J241" s="58"/>
      <c r="K241" s="58"/>
      <c r="L241" s="58"/>
      <c r="M241" s="3"/>
      <c r="N241" s="3"/>
    </row>
    <row r="242" spans="2:14" x14ac:dyDescent="0.25">
      <c r="B242" s="1"/>
      <c r="C242" s="7"/>
      <c r="D242" s="114"/>
      <c r="E242" s="58"/>
      <c r="F242" s="58"/>
      <c r="G242" s="58"/>
      <c r="H242" s="58"/>
      <c r="I242" s="58"/>
      <c r="J242" s="58"/>
      <c r="K242" s="58"/>
      <c r="L242" s="58"/>
      <c r="M242" s="3"/>
      <c r="N242" s="3"/>
    </row>
    <row r="243" spans="2:14" x14ac:dyDescent="0.25">
      <c r="B243" s="1"/>
      <c r="C243" s="7"/>
      <c r="D243" s="114"/>
      <c r="E243" s="58"/>
      <c r="F243" s="58"/>
      <c r="G243" s="58"/>
      <c r="H243" s="58"/>
      <c r="I243" s="58"/>
      <c r="J243" s="58"/>
      <c r="K243" s="58"/>
      <c r="L243" s="58"/>
      <c r="M243" s="3"/>
      <c r="N243" s="3"/>
    </row>
    <row r="244" spans="2:14" x14ac:dyDescent="0.25">
      <c r="B244" s="1"/>
      <c r="C244" s="7"/>
      <c r="D244" s="114"/>
      <c r="E244" s="58"/>
      <c r="F244" s="58"/>
      <c r="G244" s="58"/>
      <c r="H244" s="58"/>
      <c r="I244" s="58"/>
      <c r="J244" s="58"/>
      <c r="K244" s="58"/>
      <c r="L244" s="58"/>
      <c r="M244" s="3"/>
      <c r="N244" s="3"/>
    </row>
    <row r="245" spans="2:14" x14ac:dyDescent="0.25">
      <c r="B245" s="1"/>
      <c r="C245" s="7"/>
      <c r="D245" s="114"/>
      <c r="E245" s="58"/>
      <c r="F245" s="58"/>
      <c r="G245" s="58"/>
      <c r="H245" s="58"/>
      <c r="I245" s="58"/>
      <c r="J245" s="58"/>
      <c r="K245" s="58"/>
      <c r="L245" s="58"/>
      <c r="M245" s="3"/>
      <c r="N245" s="3"/>
    </row>
    <row r="246" spans="2:14" x14ac:dyDescent="0.25">
      <c r="B246" s="1"/>
      <c r="C246" s="7"/>
      <c r="D246" s="114"/>
      <c r="E246" s="58"/>
      <c r="F246" s="58"/>
      <c r="G246" s="58"/>
      <c r="H246" s="58"/>
      <c r="I246" s="58"/>
      <c r="J246" s="58"/>
      <c r="K246" s="58"/>
      <c r="L246" s="58"/>
      <c r="M246" s="3"/>
      <c r="N246" s="3"/>
    </row>
    <row r="247" spans="2:14" x14ac:dyDescent="0.25">
      <c r="B247" s="1"/>
      <c r="C247" s="7"/>
      <c r="D247" s="114"/>
      <c r="E247" s="58"/>
      <c r="F247" s="58"/>
      <c r="G247" s="58"/>
      <c r="H247" s="58"/>
      <c r="I247" s="58"/>
      <c r="J247" s="58"/>
      <c r="K247" s="58"/>
      <c r="L247" s="58"/>
      <c r="M247" s="3"/>
      <c r="N247" s="3"/>
    </row>
    <row r="248" spans="2:14" x14ac:dyDescent="0.25">
      <c r="B248" s="1"/>
      <c r="C248" s="7"/>
      <c r="D248" s="114"/>
      <c r="E248" s="58"/>
      <c r="F248" s="58"/>
      <c r="G248" s="58"/>
      <c r="H248" s="58"/>
      <c r="I248" s="58"/>
      <c r="J248" s="58"/>
      <c r="K248" s="58"/>
      <c r="L248" s="58"/>
      <c r="M248" s="3"/>
      <c r="N248" s="3"/>
    </row>
    <row r="249" spans="2:14" x14ac:dyDescent="0.25">
      <c r="B249" s="1"/>
      <c r="C249" s="7"/>
      <c r="D249" s="114"/>
      <c r="E249" s="58"/>
      <c r="F249" s="58"/>
      <c r="G249" s="58"/>
      <c r="H249" s="58"/>
      <c r="I249" s="58"/>
      <c r="J249" s="58"/>
      <c r="K249" s="58"/>
      <c r="L249" s="58"/>
      <c r="M249" s="3"/>
      <c r="N249" s="3"/>
    </row>
    <row r="250" spans="2:14" x14ac:dyDescent="0.25">
      <c r="B250" s="1"/>
      <c r="C250" s="7"/>
      <c r="D250" s="114"/>
      <c r="E250" s="58"/>
      <c r="F250" s="58"/>
      <c r="G250" s="58"/>
      <c r="H250" s="58"/>
      <c r="I250" s="58"/>
      <c r="J250" s="58"/>
      <c r="K250" s="58"/>
      <c r="L250" s="58"/>
      <c r="M250" s="3"/>
      <c r="N250" s="3"/>
    </row>
    <row r="251" spans="2:14" x14ac:dyDescent="0.25">
      <c r="B251" s="1"/>
      <c r="C251" s="7"/>
      <c r="D251" s="114"/>
      <c r="E251" s="58"/>
      <c r="F251" s="58"/>
      <c r="G251" s="58"/>
      <c r="H251" s="58"/>
      <c r="I251" s="58"/>
      <c r="J251" s="58"/>
      <c r="K251" s="58"/>
      <c r="L251" s="58"/>
      <c r="M251" s="3"/>
      <c r="N251" s="3"/>
    </row>
    <row r="252" spans="2:14" x14ac:dyDescent="0.25">
      <c r="B252" s="1"/>
      <c r="C252" s="7"/>
      <c r="D252" s="114"/>
      <c r="E252" s="58"/>
      <c r="F252" s="58"/>
      <c r="G252" s="58"/>
      <c r="H252" s="58"/>
      <c r="I252" s="58"/>
      <c r="J252" s="58"/>
      <c r="K252" s="58"/>
      <c r="L252" s="58"/>
      <c r="M252" s="3"/>
      <c r="N252" s="3"/>
    </row>
    <row r="253" spans="2:14" x14ac:dyDescent="0.25">
      <c r="B253" s="1"/>
      <c r="C253" s="7"/>
      <c r="D253" s="114"/>
      <c r="E253" s="58"/>
      <c r="F253" s="58"/>
      <c r="G253" s="58"/>
      <c r="H253" s="58"/>
      <c r="I253" s="58"/>
      <c r="J253" s="58"/>
      <c r="K253" s="58"/>
      <c r="L253" s="58"/>
      <c r="M253" s="3"/>
      <c r="N253" s="3"/>
    </row>
    <row r="254" spans="2:14" x14ac:dyDescent="0.25">
      <c r="B254" s="1"/>
      <c r="C254" s="7"/>
      <c r="D254" s="114"/>
      <c r="E254" s="58"/>
      <c r="F254" s="58"/>
      <c r="G254" s="58"/>
      <c r="H254" s="58"/>
      <c r="I254" s="58"/>
      <c r="J254" s="58"/>
      <c r="K254" s="58"/>
      <c r="L254" s="58"/>
      <c r="M254" s="3"/>
      <c r="N254" s="3"/>
    </row>
    <row r="255" spans="2:14" x14ac:dyDescent="0.25">
      <c r="B255" s="1"/>
      <c r="C255" s="7"/>
      <c r="D255" s="114"/>
      <c r="E255" s="58"/>
      <c r="F255" s="58"/>
      <c r="G255" s="58"/>
      <c r="H255" s="58"/>
      <c r="I255" s="58"/>
      <c r="J255" s="58"/>
      <c r="K255" s="58"/>
      <c r="L255" s="58"/>
      <c r="M255" s="3"/>
      <c r="N255" s="3"/>
    </row>
    <row r="256" spans="2:14" x14ac:dyDescent="0.25">
      <c r="B256" s="1"/>
      <c r="C256" s="7"/>
      <c r="D256" s="114"/>
      <c r="E256" s="58"/>
      <c r="F256" s="58"/>
      <c r="G256" s="58"/>
      <c r="H256" s="58"/>
      <c r="I256" s="58"/>
      <c r="J256" s="58"/>
      <c r="K256" s="58"/>
      <c r="L256" s="58"/>
      <c r="M256" s="3"/>
      <c r="N256" s="3"/>
    </row>
    <row r="257" spans="2:14" x14ac:dyDescent="0.25">
      <c r="B257" s="1"/>
      <c r="C257" s="7"/>
      <c r="D257" s="114"/>
      <c r="E257" s="58"/>
      <c r="F257" s="58"/>
      <c r="G257" s="58"/>
      <c r="H257" s="58"/>
      <c r="I257" s="58"/>
      <c r="J257" s="58"/>
      <c r="K257" s="58"/>
      <c r="L257" s="58"/>
      <c r="M257" s="3"/>
      <c r="N257" s="3"/>
    </row>
    <row r="258" spans="2:14" x14ac:dyDescent="0.25">
      <c r="B258" s="1"/>
      <c r="C258" s="7"/>
      <c r="D258" s="114"/>
      <c r="E258" s="58"/>
      <c r="F258" s="58"/>
      <c r="G258" s="58"/>
      <c r="H258" s="58"/>
      <c r="I258" s="58"/>
      <c r="J258" s="58"/>
      <c r="K258" s="58"/>
      <c r="L258" s="58"/>
      <c r="M258" s="3"/>
      <c r="N258" s="3"/>
    </row>
    <row r="259" spans="2:14" x14ac:dyDescent="0.25">
      <c r="B259" s="1"/>
      <c r="C259" s="7"/>
      <c r="D259" s="114"/>
      <c r="E259" s="58"/>
      <c r="F259" s="58"/>
      <c r="G259" s="58"/>
      <c r="H259" s="58"/>
      <c r="I259" s="58"/>
      <c r="J259" s="58"/>
      <c r="K259" s="58"/>
      <c r="L259" s="58"/>
      <c r="M259" s="3"/>
      <c r="N259" s="3"/>
    </row>
    <row r="260" spans="2:14" x14ac:dyDescent="0.25">
      <c r="B260" s="1"/>
      <c r="C260" s="7"/>
      <c r="D260" s="114"/>
      <c r="E260" s="58"/>
      <c r="F260" s="58"/>
      <c r="G260" s="58"/>
      <c r="H260" s="58"/>
      <c r="I260" s="58"/>
      <c r="J260" s="58"/>
      <c r="K260" s="58"/>
      <c r="L260" s="58"/>
      <c r="M260" s="3"/>
      <c r="N260" s="3"/>
    </row>
    <row r="261" spans="2:14" x14ac:dyDescent="0.25">
      <c r="B261" s="1"/>
      <c r="C261" s="7"/>
      <c r="D261" s="114"/>
      <c r="E261" s="58"/>
      <c r="F261" s="58"/>
      <c r="G261" s="58"/>
      <c r="H261" s="58"/>
      <c r="I261" s="58"/>
      <c r="J261" s="58"/>
      <c r="K261" s="58"/>
      <c r="L261" s="58"/>
      <c r="M261" s="3"/>
      <c r="N261" s="3"/>
    </row>
    <row r="262" spans="2:14" x14ac:dyDescent="0.25">
      <c r="B262" s="1"/>
      <c r="C262" s="7"/>
      <c r="D262" s="114"/>
      <c r="E262" s="58"/>
      <c r="F262" s="58"/>
      <c r="G262" s="58"/>
      <c r="H262" s="58"/>
      <c r="I262" s="58"/>
      <c r="J262" s="58"/>
      <c r="K262" s="58"/>
      <c r="L262" s="58"/>
      <c r="M262" s="3"/>
      <c r="N262" s="3"/>
    </row>
    <row r="263" spans="2:14" x14ac:dyDescent="0.25">
      <c r="B263" s="1"/>
      <c r="C263" s="7"/>
      <c r="D263" s="114"/>
      <c r="E263" s="58"/>
      <c r="F263" s="58"/>
      <c r="G263" s="58"/>
      <c r="H263" s="58"/>
      <c r="I263" s="58"/>
      <c r="J263" s="58"/>
      <c r="K263" s="58"/>
      <c r="L263" s="58"/>
      <c r="M263" s="3"/>
      <c r="N263" s="3"/>
    </row>
    <row r="264" spans="2:14" x14ac:dyDescent="0.25">
      <c r="B264" s="1"/>
      <c r="C264" s="7"/>
      <c r="D264" s="114"/>
      <c r="E264" s="58"/>
      <c r="F264" s="58"/>
      <c r="G264" s="58"/>
      <c r="H264" s="58"/>
      <c r="I264" s="58"/>
      <c r="J264" s="58"/>
      <c r="K264" s="58"/>
      <c r="L264" s="58"/>
      <c r="M264" s="3"/>
      <c r="N264" s="3"/>
    </row>
    <row r="265" spans="2:14" x14ac:dyDescent="0.25">
      <c r="B265" s="1"/>
      <c r="C265" s="7"/>
      <c r="D265" s="114"/>
      <c r="E265" s="58"/>
      <c r="F265" s="58"/>
      <c r="G265" s="58"/>
      <c r="H265" s="58"/>
      <c r="I265" s="58"/>
      <c r="J265" s="58"/>
      <c r="K265" s="58"/>
      <c r="L265" s="58"/>
      <c r="M265" s="3"/>
      <c r="N265" s="3"/>
    </row>
    <row r="266" spans="2:14" x14ac:dyDescent="0.25">
      <c r="B266" s="1"/>
      <c r="C266" s="7"/>
      <c r="D266" s="114"/>
      <c r="E266" s="58"/>
      <c r="F266" s="58"/>
      <c r="G266" s="58"/>
      <c r="H266" s="58"/>
      <c r="I266" s="58"/>
      <c r="J266" s="58"/>
      <c r="K266" s="58"/>
      <c r="L266" s="58"/>
      <c r="M266" s="3"/>
      <c r="N266" s="3"/>
    </row>
    <row r="267" spans="2:14" x14ac:dyDescent="0.25">
      <c r="B267" s="1"/>
      <c r="C267" s="7"/>
      <c r="D267" s="114"/>
      <c r="E267" s="58"/>
      <c r="F267" s="58"/>
      <c r="G267" s="58"/>
      <c r="H267" s="58"/>
      <c r="I267" s="58"/>
      <c r="J267" s="58"/>
      <c r="K267" s="58"/>
      <c r="L267" s="58"/>
      <c r="M267" s="3"/>
      <c r="N267" s="3"/>
    </row>
    <row r="268" spans="2:14" x14ac:dyDescent="0.25">
      <c r="B268" s="1"/>
      <c r="C268" s="7"/>
      <c r="D268" s="114"/>
      <c r="E268" s="58"/>
      <c r="F268" s="58"/>
      <c r="G268" s="58"/>
      <c r="H268" s="58"/>
      <c r="I268" s="58"/>
      <c r="J268" s="58"/>
      <c r="K268" s="58"/>
      <c r="L268" s="58"/>
      <c r="M268" s="3"/>
      <c r="N268" s="3"/>
    </row>
    <row r="269" spans="2:14" x14ac:dyDescent="0.25">
      <c r="B269" s="1"/>
      <c r="C269" s="7"/>
      <c r="D269" s="114"/>
      <c r="E269" s="58"/>
      <c r="F269" s="58"/>
      <c r="G269" s="58"/>
      <c r="H269" s="58"/>
      <c r="I269" s="58"/>
      <c r="J269" s="58"/>
      <c r="K269" s="58"/>
      <c r="L269" s="58"/>
      <c r="M269" s="3"/>
      <c r="N269" s="3"/>
    </row>
    <row r="270" spans="2:14" x14ac:dyDescent="0.25">
      <c r="B270" s="1"/>
      <c r="C270" s="7"/>
      <c r="D270" s="114"/>
      <c r="E270" s="58"/>
      <c r="F270" s="58"/>
      <c r="G270" s="58"/>
      <c r="H270" s="58"/>
      <c r="I270" s="58"/>
      <c r="J270" s="58"/>
      <c r="K270" s="58"/>
      <c r="L270" s="58"/>
      <c r="M270" s="3"/>
      <c r="N270" s="3"/>
    </row>
    <row r="271" spans="2:14" x14ac:dyDescent="0.25">
      <c r="B271" s="1"/>
      <c r="C271" s="7"/>
      <c r="D271" s="114"/>
      <c r="E271" s="58"/>
      <c r="F271" s="58"/>
      <c r="G271" s="58"/>
      <c r="H271" s="58"/>
      <c r="I271" s="58"/>
      <c r="J271" s="58"/>
      <c r="K271" s="58"/>
      <c r="L271" s="58"/>
      <c r="M271" s="3"/>
      <c r="N271" s="3"/>
    </row>
    <row r="272" spans="2:14" x14ac:dyDescent="0.25">
      <c r="B272" s="1"/>
      <c r="C272" s="7"/>
      <c r="D272" s="114"/>
      <c r="E272" s="58"/>
      <c r="F272" s="58"/>
      <c r="G272" s="58"/>
      <c r="H272" s="58"/>
      <c r="I272" s="58"/>
      <c r="J272" s="58"/>
      <c r="K272" s="58"/>
      <c r="L272" s="58"/>
      <c r="M272" s="3"/>
      <c r="N272" s="3"/>
    </row>
    <row r="273" spans="2:14" x14ac:dyDescent="0.25">
      <c r="B273" s="1"/>
      <c r="C273" s="7"/>
      <c r="D273" s="114"/>
      <c r="E273" s="58"/>
      <c r="F273" s="58"/>
      <c r="G273" s="58"/>
      <c r="H273" s="58"/>
      <c r="I273" s="58"/>
      <c r="J273" s="58"/>
      <c r="K273" s="58"/>
      <c r="L273" s="58"/>
      <c r="M273" s="3"/>
      <c r="N273" s="3"/>
    </row>
    <row r="274" spans="2:14" x14ac:dyDescent="0.25">
      <c r="B274" s="1"/>
      <c r="C274" s="7"/>
      <c r="D274" s="114"/>
      <c r="E274" s="58"/>
      <c r="F274" s="58"/>
      <c r="G274" s="58"/>
      <c r="H274" s="58"/>
      <c r="I274" s="58"/>
      <c r="J274" s="58"/>
      <c r="K274" s="58"/>
      <c r="L274" s="58"/>
      <c r="M274" s="3"/>
      <c r="N274" s="3"/>
    </row>
    <row r="275" spans="2:14" x14ac:dyDescent="0.25">
      <c r="B275" s="1"/>
      <c r="C275" s="7"/>
      <c r="D275" s="114"/>
      <c r="E275" s="58"/>
      <c r="F275" s="58"/>
      <c r="G275" s="58"/>
      <c r="H275" s="58"/>
      <c r="I275" s="58"/>
      <c r="J275" s="58"/>
      <c r="K275" s="58"/>
      <c r="L275" s="58"/>
      <c r="M275" s="3"/>
      <c r="N275" s="3"/>
    </row>
    <row r="276" spans="2:14" x14ac:dyDescent="0.25">
      <c r="B276" s="1"/>
      <c r="C276" s="7"/>
      <c r="D276" s="114"/>
      <c r="E276" s="58"/>
      <c r="F276" s="58"/>
      <c r="G276" s="58"/>
      <c r="H276" s="58"/>
      <c r="I276" s="58"/>
      <c r="J276" s="58"/>
      <c r="K276" s="58"/>
      <c r="L276" s="58"/>
      <c r="M276" s="3"/>
      <c r="N276" s="3"/>
    </row>
    <row r="277" spans="2:14" x14ac:dyDescent="0.25">
      <c r="B277" s="1"/>
      <c r="C277" s="7"/>
      <c r="D277" s="114"/>
      <c r="E277" s="58"/>
      <c r="F277" s="58"/>
      <c r="G277" s="58"/>
      <c r="H277" s="58"/>
      <c r="I277" s="58"/>
      <c r="J277" s="58"/>
      <c r="K277" s="58"/>
      <c r="L277" s="58"/>
      <c r="M277" s="3"/>
      <c r="N277" s="3"/>
    </row>
    <row r="278" spans="2:14" x14ac:dyDescent="0.25">
      <c r="B278" s="1"/>
      <c r="C278" s="7"/>
      <c r="D278" s="114"/>
      <c r="E278" s="58"/>
      <c r="F278" s="58"/>
      <c r="G278" s="58"/>
      <c r="H278" s="58"/>
      <c r="I278" s="58"/>
      <c r="J278" s="58"/>
      <c r="K278" s="58"/>
      <c r="L278" s="58"/>
      <c r="M278" s="3"/>
      <c r="N278" s="3"/>
    </row>
    <row r="279" spans="2:14" x14ac:dyDescent="0.25">
      <c r="B279" s="1"/>
      <c r="C279" s="7"/>
      <c r="D279" s="114"/>
      <c r="E279" s="58"/>
      <c r="F279" s="58"/>
      <c r="G279" s="58"/>
      <c r="H279" s="58"/>
      <c r="I279" s="58"/>
      <c r="J279" s="58"/>
      <c r="K279" s="58"/>
      <c r="L279" s="58"/>
      <c r="M279" s="3"/>
      <c r="N279" s="3"/>
    </row>
    <row r="280" spans="2:14" x14ac:dyDescent="0.25">
      <c r="B280" s="1"/>
      <c r="C280" s="7"/>
      <c r="D280" s="114"/>
      <c r="E280" s="58"/>
      <c r="F280" s="58"/>
      <c r="G280" s="58"/>
      <c r="H280" s="58"/>
      <c r="I280" s="58"/>
      <c r="J280" s="58"/>
      <c r="K280" s="58"/>
      <c r="L280" s="58"/>
      <c r="M280" s="3"/>
      <c r="N280" s="3"/>
    </row>
    <row r="281" spans="2:14" x14ac:dyDescent="0.25">
      <c r="B281" s="1"/>
      <c r="C281" s="7"/>
      <c r="D281" s="114"/>
      <c r="E281" s="58"/>
      <c r="F281" s="58"/>
      <c r="G281" s="58"/>
      <c r="H281" s="58"/>
      <c r="I281" s="58"/>
      <c r="J281" s="58"/>
      <c r="K281" s="58"/>
      <c r="L281" s="58"/>
      <c r="M281" s="3"/>
      <c r="N281" s="3"/>
    </row>
    <row r="282" spans="2:14" x14ac:dyDescent="0.25">
      <c r="B282" s="1"/>
      <c r="C282" s="7"/>
      <c r="D282" s="114"/>
      <c r="E282" s="58"/>
      <c r="F282" s="58"/>
      <c r="G282" s="58"/>
      <c r="H282" s="58"/>
      <c r="I282" s="58"/>
      <c r="J282" s="58"/>
      <c r="K282" s="58"/>
      <c r="L282" s="58"/>
      <c r="M282" s="3"/>
      <c r="N282" s="3"/>
    </row>
    <row r="283" spans="2:14" x14ac:dyDescent="0.25">
      <c r="B283" s="1"/>
      <c r="C283" s="7"/>
      <c r="D283" s="114"/>
      <c r="E283" s="58"/>
      <c r="F283" s="58"/>
      <c r="G283" s="58"/>
      <c r="H283" s="58"/>
      <c r="I283" s="58"/>
      <c r="J283" s="58"/>
      <c r="K283" s="58"/>
      <c r="L283" s="58"/>
      <c r="M283" s="3"/>
      <c r="N283" s="3"/>
    </row>
    <row r="284" spans="2:14" x14ac:dyDescent="0.25">
      <c r="B284" s="1"/>
      <c r="C284" s="7"/>
      <c r="D284" s="114"/>
      <c r="E284" s="58"/>
      <c r="F284" s="58"/>
      <c r="G284" s="58"/>
      <c r="H284" s="58"/>
      <c r="I284" s="58"/>
      <c r="J284" s="58"/>
      <c r="K284" s="58"/>
      <c r="L284" s="58"/>
      <c r="M284" s="3"/>
      <c r="N284" s="3"/>
    </row>
    <row r="285" spans="2:14" x14ac:dyDescent="0.25">
      <c r="B285" s="1"/>
      <c r="C285" s="7"/>
      <c r="D285" s="114"/>
      <c r="E285" s="58"/>
      <c r="F285" s="58"/>
      <c r="G285" s="58"/>
      <c r="H285" s="58"/>
      <c r="I285" s="58"/>
      <c r="J285" s="58"/>
      <c r="K285" s="58"/>
      <c r="L285" s="58"/>
      <c r="M285" s="3"/>
      <c r="N285" s="3"/>
    </row>
    <row r="286" spans="2:14" x14ac:dyDescent="0.25">
      <c r="B286" s="1"/>
      <c r="C286" s="7"/>
      <c r="D286" s="114"/>
      <c r="E286" s="58"/>
      <c r="F286" s="58"/>
      <c r="G286" s="58"/>
      <c r="H286" s="58"/>
      <c r="I286" s="58"/>
      <c r="J286" s="58"/>
      <c r="K286" s="58"/>
      <c r="L286" s="58"/>
      <c r="M286" s="3"/>
      <c r="N286" s="3"/>
    </row>
    <row r="287" spans="2:14" x14ac:dyDescent="0.25">
      <c r="B287" s="1"/>
      <c r="C287" s="7"/>
      <c r="D287" s="114"/>
      <c r="E287" s="58"/>
      <c r="F287" s="58"/>
      <c r="G287" s="58"/>
      <c r="H287" s="58"/>
      <c r="I287" s="58"/>
      <c r="J287" s="58"/>
      <c r="K287" s="58"/>
      <c r="L287" s="58"/>
      <c r="M287" s="3"/>
      <c r="N287" s="3"/>
    </row>
    <row r="288" spans="2:14" x14ac:dyDescent="0.25">
      <c r="B288" s="1"/>
      <c r="C288" s="7"/>
      <c r="D288" s="114"/>
      <c r="E288" s="58"/>
      <c r="F288" s="58"/>
      <c r="G288" s="58"/>
      <c r="H288" s="58"/>
      <c r="I288" s="58"/>
      <c r="J288" s="58"/>
      <c r="K288" s="58"/>
      <c r="L288" s="58"/>
      <c r="M288" s="3"/>
      <c r="N288" s="3"/>
    </row>
    <row r="289" spans="2:14" x14ac:dyDescent="0.25">
      <c r="B289" s="1"/>
      <c r="C289" s="7"/>
      <c r="D289" s="114"/>
      <c r="E289" s="58"/>
      <c r="F289" s="58"/>
      <c r="G289" s="58"/>
      <c r="H289" s="58"/>
      <c r="I289" s="58"/>
      <c r="J289" s="58"/>
      <c r="K289" s="58"/>
      <c r="L289" s="58"/>
      <c r="M289" s="3"/>
      <c r="N289" s="3"/>
    </row>
    <row r="290" spans="2:14" x14ac:dyDescent="0.25">
      <c r="B290" s="1"/>
      <c r="C290" s="7"/>
      <c r="D290" s="114"/>
      <c r="E290" s="58"/>
      <c r="F290" s="58"/>
      <c r="G290" s="58"/>
      <c r="H290" s="58"/>
      <c r="I290" s="58"/>
      <c r="J290" s="58"/>
      <c r="K290" s="58"/>
      <c r="L290" s="58"/>
      <c r="M290" s="3"/>
      <c r="N290" s="3"/>
    </row>
    <row r="291" spans="2:14" x14ac:dyDescent="0.25">
      <c r="B291" s="1"/>
      <c r="C291" s="7"/>
      <c r="D291" s="114"/>
      <c r="E291" s="58"/>
      <c r="F291" s="58"/>
      <c r="G291" s="58"/>
      <c r="H291" s="58"/>
      <c r="I291" s="58"/>
      <c r="J291" s="58"/>
      <c r="K291" s="58"/>
      <c r="L291" s="58"/>
      <c r="M291" s="3"/>
      <c r="N291" s="3"/>
    </row>
    <row r="292" spans="2:14" x14ac:dyDescent="0.25">
      <c r="B292" s="1"/>
      <c r="C292" s="7"/>
      <c r="D292" s="114"/>
      <c r="E292" s="58"/>
      <c r="F292" s="58"/>
      <c r="G292" s="58"/>
      <c r="H292" s="58"/>
      <c r="I292" s="58"/>
      <c r="J292" s="58"/>
      <c r="K292" s="58"/>
      <c r="L292" s="58"/>
      <c r="M292" s="3"/>
      <c r="N292" s="3"/>
    </row>
    <row r="293" spans="2:14" x14ac:dyDescent="0.25">
      <c r="B293" s="1"/>
      <c r="C293" s="7"/>
      <c r="D293" s="114"/>
      <c r="E293" s="58"/>
      <c r="F293" s="58"/>
      <c r="G293" s="58"/>
      <c r="H293" s="58"/>
      <c r="I293" s="58"/>
      <c r="J293" s="58"/>
      <c r="K293" s="58"/>
      <c r="L293" s="58"/>
      <c r="M293" s="3"/>
      <c r="N293" s="3"/>
    </row>
    <row r="294" spans="2:14" x14ac:dyDescent="0.25">
      <c r="B294" s="1"/>
      <c r="C294" s="7"/>
      <c r="D294" s="114"/>
      <c r="E294" s="58"/>
      <c r="F294" s="58"/>
      <c r="G294" s="58"/>
      <c r="H294" s="58"/>
      <c r="I294" s="58"/>
      <c r="J294" s="58"/>
      <c r="K294" s="58"/>
      <c r="L294" s="58"/>
      <c r="M294" s="3"/>
      <c r="N294" s="3"/>
    </row>
    <row r="295" spans="2:14" x14ac:dyDescent="0.25">
      <c r="B295" s="1"/>
      <c r="C295" s="7"/>
      <c r="D295" s="114"/>
      <c r="E295" s="58"/>
      <c r="F295" s="58"/>
      <c r="G295" s="58"/>
      <c r="H295" s="58"/>
      <c r="I295" s="58"/>
      <c r="J295" s="58"/>
      <c r="K295" s="58"/>
      <c r="L295" s="58"/>
      <c r="M295" s="3"/>
      <c r="N295" s="3"/>
    </row>
    <row r="296" spans="2:14" x14ac:dyDescent="0.25">
      <c r="B296" s="1"/>
      <c r="C296" s="7"/>
      <c r="D296" s="114"/>
      <c r="E296" s="58"/>
      <c r="F296" s="58"/>
      <c r="G296" s="58"/>
      <c r="H296" s="58"/>
      <c r="I296" s="58"/>
      <c r="J296" s="58"/>
      <c r="K296" s="58"/>
      <c r="L296" s="58"/>
      <c r="M296" s="3"/>
      <c r="N296" s="3"/>
    </row>
    <row r="297" spans="2:14" x14ac:dyDescent="0.25">
      <c r="B297" s="1"/>
      <c r="C297" s="7"/>
      <c r="D297" s="114"/>
      <c r="E297" s="58"/>
      <c r="F297" s="58"/>
      <c r="G297" s="58"/>
      <c r="H297" s="58"/>
      <c r="I297" s="58"/>
      <c r="J297" s="58"/>
      <c r="K297" s="58"/>
      <c r="L297" s="58"/>
      <c r="M297" s="3"/>
      <c r="N297" s="3"/>
    </row>
    <row r="298" spans="2:14" x14ac:dyDescent="0.25">
      <c r="B298" s="1"/>
      <c r="C298" s="7"/>
      <c r="D298" s="114"/>
      <c r="E298" s="58"/>
      <c r="F298" s="58"/>
      <c r="G298" s="58"/>
      <c r="H298" s="58"/>
      <c r="I298" s="58"/>
      <c r="J298" s="58"/>
      <c r="K298" s="58"/>
      <c r="L298" s="58"/>
      <c r="M298" s="3"/>
      <c r="N298" s="3"/>
    </row>
    <row r="299" spans="2:14" x14ac:dyDescent="0.25">
      <c r="B299" s="1"/>
      <c r="C299" s="7"/>
      <c r="D299" s="114"/>
      <c r="E299" s="58"/>
      <c r="F299" s="58"/>
      <c r="G299" s="58"/>
      <c r="H299" s="58"/>
      <c r="I299" s="58"/>
      <c r="J299" s="58"/>
      <c r="K299" s="58"/>
      <c r="L299" s="58"/>
      <c r="M299" s="3"/>
      <c r="N299" s="3"/>
    </row>
    <row r="300" spans="2:14" x14ac:dyDescent="0.25">
      <c r="B300" s="1"/>
      <c r="C300" s="7"/>
      <c r="D300" s="114"/>
      <c r="E300" s="58"/>
      <c r="F300" s="58"/>
      <c r="G300" s="58"/>
      <c r="H300" s="58"/>
      <c r="I300" s="58"/>
      <c r="J300" s="58"/>
      <c r="K300" s="58"/>
      <c r="L300" s="58"/>
      <c r="M300" s="3"/>
      <c r="N300" s="3"/>
    </row>
    <row r="301" spans="2:14" x14ac:dyDescent="0.25">
      <c r="B301" s="1"/>
      <c r="C301" s="7"/>
      <c r="D301" s="114"/>
      <c r="E301" s="58"/>
      <c r="F301" s="58"/>
      <c r="G301" s="58"/>
      <c r="H301" s="58"/>
      <c r="I301" s="58"/>
      <c r="J301" s="58"/>
      <c r="K301" s="58"/>
      <c r="L301" s="58"/>
      <c r="M301" s="3"/>
      <c r="N301" s="3"/>
    </row>
    <row r="302" spans="2:14" x14ac:dyDescent="0.25">
      <c r="B302" s="1"/>
      <c r="C302" s="7"/>
      <c r="D302" s="114"/>
      <c r="E302" s="58"/>
      <c r="F302" s="58"/>
      <c r="G302" s="58"/>
      <c r="H302" s="58"/>
      <c r="I302" s="58"/>
      <c r="J302" s="58"/>
      <c r="K302" s="58"/>
      <c r="L302" s="58"/>
      <c r="M302" s="3"/>
      <c r="N302" s="3"/>
    </row>
    <row r="303" spans="2:14" x14ac:dyDescent="0.25">
      <c r="B303" s="1"/>
      <c r="C303" s="7"/>
      <c r="D303" s="114"/>
      <c r="E303" s="58"/>
      <c r="F303" s="58"/>
      <c r="G303" s="58"/>
      <c r="H303" s="58"/>
      <c r="I303" s="58"/>
      <c r="J303" s="58"/>
      <c r="K303" s="58"/>
      <c r="L303" s="58"/>
      <c r="M303" s="3"/>
      <c r="N303" s="3"/>
    </row>
    <row r="304" spans="2:14" x14ac:dyDescent="0.25">
      <c r="B304" s="1"/>
      <c r="C304" s="7"/>
      <c r="D304" s="114"/>
      <c r="E304" s="58"/>
      <c r="F304" s="58"/>
      <c r="G304" s="58"/>
      <c r="H304" s="58"/>
      <c r="I304" s="58"/>
      <c r="J304" s="58"/>
      <c r="K304" s="58"/>
      <c r="L304" s="58"/>
      <c r="M304" s="3"/>
      <c r="N304" s="3"/>
    </row>
    <row r="305" spans="2:14" x14ac:dyDescent="0.25">
      <c r="B305" s="1"/>
      <c r="C305" s="7"/>
      <c r="D305" s="114"/>
      <c r="E305" s="58"/>
      <c r="F305" s="58"/>
      <c r="G305" s="58"/>
      <c r="H305" s="58"/>
      <c r="I305" s="58"/>
      <c r="J305" s="58"/>
      <c r="K305" s="58"/>
      <c r="L305" s="58"/>
      <c r="M305" s="3"/>
      <c r="N305" s="3"/>
    </row>
    <row r="306" spans="2:14" x14ac:dyDescent="0.25">
      <c r="B306" s="1"/>
      <c r="C306" s="7"/>
      <c r="D306" s="114"/>
      <c r="E306" s="58"/>
      <c r="F306" s="58"/>
      <c r="G306" s="58"/>
      <c r="H306" s="58"/>
      <c r="I306" s="58"/>
      <c r="J306" s="58"/>
      <c r="K306" s="58"/>
      <c r="L306" s="58"/>
      <c r="M306" s="3"/>
      <c r="N306" s="3"/>
    </row>
    <row r="307" spans="2:14" x14ac:dyDescent="0.25">
      <c r="B307" s="1"/>
      <c r="C307" s="7"/>
      <c r="D307" s="114"/>
      <c r="E307" s="58"/>
      <c r="F307" s="58"/>
      <c r="G307" s="58"/>
      <c r="H307" s="58"/>
      <c r="I307" s="58"/>
      <c r="J307" s="58"/>
      <c r="K307" s="58"/>
      <c r="L307" s="58"/>
      <c r="M307" s="3"/>
      <c r="N307" s="3"/>
    </row>
    <row r="308" spans="2:14" x14ac:dyDescent="0.25">
      <c r="B308" s="1"/>
      <c r="C308" s="7"/>
      <c r="D308" s="114"/>
      <c r="E308" s="58"/>
      <c r="F308" s="58"/>
      <c r="G308" s="58"/>
      <c r="H308" s="58"/>
      <c r="I308" s="58"/>
      <c r="J308" s="58"/>
      <c r="K308" s="58"/>
      <c r="L308" s="58"/>
      <c r="M308" s="3"/>
      <c r="N308" s="3"/>
    </row>
    <row r="309" spans="2:14" x14ac:dyDescent="0.25">
      <c r="B309" s="1"/>
      <c r="C309" s="7"/>
      <c r="D309" s="114"/>
      <c r="E309" s="58"/>
      <c r="F309" s="58"/>
      <c r="G309" s="58"/>
      <c r="H309" s="58"/>
      <c r="I309" s="58"/>
      <c r="J309" s="58"/>
      <c r="K309" s="58"/>
      <c r="L309" s="58"/>
      <c r="M309" s="3"/>
      <c r="N309" s="3"/>
    </row>
    <row r="310" spans="2:14" x14ac:dyDescent="0.25">
      <c r="B310" s="1"/>
      <c r="C310" s="7"/>
      <c r="D310" s="114"/>
      <c r="E310" s="58"/>
      <c r="F310" s="58"/>
      <c r="G310" s="58"/>
      <c r="H310" s="58"/>
      <c r="I310" s="58"/>
      <c r="J310" s="58"/>
      <c r="K310" s="58"/>
      <c r="L310" s="58"/>
      <c r="M310" s="3"/>
      <c r="N310" s="3"/>
    </row>
    <row r="311" spans="2:14" x14ac:dyDescent="0.25">
      <c r="B311" s="1"/>
      <c r="C311" s="7"/>
      <c r="D311" s="114"/>
      <c r="E311" s="58"/>
      <c r="F311" s="58"/>
      <c r="G311" s="58"/>
      <c r="H311" s="58"/>
      <c r="I311" s="58"/>
      <c r="J311" s="58"/>
      <c r="K311" s="58"/>
      <c r="L311" s="58"/>
      <c r="M311" s="3"/>
      <c r="N311" s="3"/>
    </row>
    <row r="312" spans="2:14" x14ac:dyDescent="0.25">
      <c r="B312" s="1"/>
      <c r="C312" s="7"/>
      <c r="D312" s="114"/>
      <c r="E312" s="58"/>
      <c r="F312" s="58"/>
      <c r="G312" s="58"/>
      <c r="H312" s="58"/>
      <c r="I312" s="58"/>
      <c r="J312" s="58"/>
      <c r="K312" s="58"/>
      <c r="L312" s="58"/>
      <c r="M312" s="3"/>
      <c r="N312" s="3"/>
    </row>
    <row r="313" spans="2:14" x14ac:dyDescent="0.25">
      <c r="B313" s="1"/>
      <c r="C313" s="7"/>
      <c r="D313" s="114"/>
      <c r="E313" s="58"/>
      <c r="F313" s="58"/>
      <c r="G313" s="58"/>
      <c r="H313" s="58"/>
      <c r="I313" s="58"/>
      <c r="J313" s="58"/>
      <c r="K313" s="58"/>
      <c r="L313" s="58"/>
      <c r="M313" s="3"/>
      <c r="N313" s="3"/>
    </row>
    <row r="314" spans="2:14" x14ac:dyDescent="0.25">
      <c r="B314" s="1"/>
      <c r="C314" s="7"/>
      <c r="D314" s="114"/>
      <c r="E314" s="58"/>
      <c r="F314" s="58"/>
      <c r="G314" s="58"/>
      <c r="H314" s="58"/>
      <c r="I314" s="58"/>
      <c r="J314" s="58"/>
      <c r="K314" s="58"/>
      <c r="L314" s="58"/>
      <c r="M314" s="3"/>
      <c r="N314" s="3"/>
    </row>
    <row r="315" spans="2:14" x14ac:dyDescent="0.25">
      <c r="B315" s="1"/>
      <c r="C315" s="7"/>
      <c r="D315" s="114"/>
      <c r="E315" s="58"/>
      <c r="F315" s="58"/>
      <c r="G315" s="58"/>
      <c r="H315" s="58"/>
      <c r="I315" s="58"/>
      <c r="J315" s="58"/>
      <c r="K315" s="58"/>
      <c r="L315" s="58"/>
      <c r="M315" s="3"/>
      <c r="N315" s="3"/>
    </row>
    <row r="316" spans="2:14" x14ac:dyDescent="0.25">
      <c r="B316" s="1"/>
      <c r="C316" s="7"/>
      <c r="D316" s="114"/>
      <c r="E316" s="58"/>
      <c r="F316" s="58"/>
      <c r="G316" s="58"/>
      <c r="H316" s="58"/>
      <c r="I316" s="58"/>
      <c r="J316" s="58"/>
      <c r="K316" s="58"/>
      <c r="L316" s="58"/>
      <c r="M316" s="3"/>
      <c r="N316" s="3"/>
    </row>
    <row r="317" spans="2:14" x14ac:dyDescent="0.25">
      <c r="B317" s="1"/>
      <c r="C317" s="7"/>
      <c r="D317" s="114"/>
      <c r="E317" s="58"/>
      <c r="F317" s="58"/>
      <c r="G317" s="58"/>
      <c r="H317" s="58"/>
      <c r="I317" s="58"/>
      <c r="J317" s="58"/>
      <c r="K317" s="58"/>
      <c r="L317" s="58"/>
      <c r="M317" s="3"/>
      <c r="N317" s="3"/>
    </row>
    <row r="318" spans="2:14" x14ac:dyDescent="0.25">
      <c r="B318" s="1"/>
      <c r="C318" s="7"/>
      <c r="D318" s="114"/>
      <c r="E318" s="58"/>
      <c r="F318" s="58"/>
      <c r="G318" s="58"/>
      <c r="H318" s="58"/>
      <c r="I318" s="58"/>
      <c r="J318" s="58"/>
      <c r="K318" s="58"/>
      <c r="L318" s="58"/>
      <c r="M318" s="3"/>
      <c r="N318" s="3"/>
    </row>
    <row r="319" spans="2:14" x14ac:dyDescent="0.25">
      <c r="B319" s="1"/>
      <c r="C319" s="7"/>
      <c r="D319" s="114"/>
      <c r="E319" s="58"/>
      <c r="F319" s="58"/>
      <c r="G319" s="58"/>
      <c r="H319" s="58"/>
      <c r="I319" s="58"/>
      <c r="J319" s="58"/>
      <c r="K319" s="58"/>
      <c r="L319" s="58"/>
      <c r="M319" s="3"/>
      <c r="N319" s="3"/>
    </row>
    <row r="320" spans="2:14" x14ac:dyDescent="0.25">
      <c r="B320" s="1"/>
      <c r="C320" s="7"/>
      <c r="D320" s="114"/>
      <c r="E320" s="58"/>
      <c r="F320" s="58"/>
      <c r="G320" s="58"/>
      <c r="H320" s="58"/>
      <c r="I320" s="58"/>
      <c r="J320" s="58"/>
      <c r="K320" s="58"/>
      <c r="L320" s="58"/>
      <c r="M320" s="3"/>
      <c r="N320" s="3"/>
    </row>
    <row r="321" spans="2:14" x14ac:dyDescent="0.25">
      <c r="B321" s="1"/>
      <c r="C321" s="7"/>
      <c r="D321" s="114"/>
      <c r="E321" s="58"/>
      <c r="F321" s="58"/>
      <c r="G321" s="58"/>
      <c r="H321" s="58"/>
      <c r="I321" s="58"/>
      <c r="J321" s="58"/>
      <c r="K321" s="58"/>
      <c r="L321" s="58"/>
      <c r="M321" s="3"/>
      <c r="N321" s="3"/>
    </row>
    <row r="322" spans="2:14" x14ac:dyDescent="0.25">
      <c r="B322" s="1"/>
      <c r="C322" s="7"/>
      <c r="D322" s="114"/>
      <c r="E322" s="58"/>
      <c r="F322" s="58"/>
      <c r="G322" s="58"/>
      <c r="H322" s="58"/>
      <c r="I322" s="58"/>
      <c r="J322" s="58"/>
      <c r="K322" s="58"/>
      <c r="L322" s="58"/>
      <c r="M322" s="3"/>
      <c r="N322" s="3"/>
    </row>
    <row r="323" spans="2:14" x14ac:dyDescent="0.25">
      <c r="B323" s="1"/>
      <c r="C323" s="7"/>
      <c r="D323" s="114"/>
      <c r="E323" s="58"/>
      <c r="F323" s="58"/>
      <c r="G323" s="58"/>
      <c r="H323" s="58"/>
      <c r="I323" s="58"/>
      <c r="J323" s="58"/>
      <c r="K323" s="58"/>
      <c r="L323" s="58"/>
      <c r="M323" s="3"/>
      <c r="N323" s="3"/>
    </row>
    <row r="324" spans="2:14" x14ac:dyDescent="0.25">
      <c r="B324" s="1"/>
      <c r="C324" s="7"/>
      <c r="D324" s="114"/>
      <c r="E324" s="58"/>
      <c r="F324" s="58"/>
      <c r="G324" s="58"/>
      <c r="H324" s="58"/>
      <c r="I324" s="58"/>
      <c r="J324" s="58"/>
      <c r="K324" s="58"/>
      <c r="L324" s="58"/>
      <c r="M324" s="3"/>
      <c r="N324" s="3"/>
    </row>
    <row r="325" spans="2:14" x14ac:dyDescent="0.25">
      <c r="B325" s="1"/>
      <c r="C325" s="7"/>
      <c r="D325" s="114"/>
      <c r="E325" s="58"/>
      <c r="F325" s="58"/>
      <c r="G325" s="58"/>
      <c r="H325" s="58"/>
      <c r="I325" s="58"/>
      <c r="J325" s="58"/>
      <c r="K325" s="58"/>
      <c r="L325" s="58"/>
      <c r="M325" s="3"/>
      <c r="N325" s="3"/>
    </row>
    <row r="326" spans="2:14" x14ac:dyDescent="0.25">
      <c r="B326" s="1"/>
      <c r="C326" s="7"/>
      <c r="D326" s="114"/>
      <c r="E326" s="58"/>
      <c r="F326" s="58"/>
      <c r="G326" s="58"/>
      <c r="H326" s="58"/>
      <c r="I326" s="58"/>
      <c r="J326" s="58"/>
      <c r="K326" s="58"/>
      <c r="L326" s="58"/>
      <c r="M326" s="3"/>
      <c r="N326" s="3"/>
    </row>
    <row r="327" spans="2:14" x14ac:dyDescent="0.25">
      <c r="B327" s="1"/>
      <c r="C327" s="7"/>
      <c r="D327" s="114"/>
      <c r="E327" s="58"/>
      <c r="F327" s="58"/>
      <c r="G327" s="58"/>
      <c r="H327" s="58"/>
      <c r="I327" s="58"/>
      <c r="J327" s="58"/>
      <c r="K327" s="58"/>
      <c r="L327" s="58"/>
      <c r="M327" s="3"/>
      <c r="N327" s="3"/>
    </row>
    <row r="328" spans="2:14" x14ac:dyDescent="0.25">
      <c r="B328" s="1"/>
      <c r="C328" s="7"/>
      <c r="D328" s="114"/>
      <c r="E328" s="58"/>
      <c r="F328" s="58"/>
      <c r="G328" s="58"/>
      <c r="H328" s="58"/>
      <c r="I328" s="58"/>
      <c r="J328" s="58"/>
      <c r="K328" s="58"/>
      <c r="L328" s="58"/>
      <c r="M328" s="3"/>
      <c r="N328" s="3"/>
    </row>
    <row r="329" spans="2:14" x14ac:dyDescent="0.25">
      <c r="B329" s="1"/>
      <c r="C329" s="7"/>
      <c r="D329" s="114"/>
      <c r="E329" s="58"/>
      <c r="F329" s="58"/>
      <c r="G329" s="58"/>
      <c r="H329" s="58"/>
      <c r="I329" s="58"/>
      <c r="J329" s="58"/>
      <c r="K329" s="58"/>
      <c r="L329" s="58"/>
      <c r="M329" s="3"/>
      <c r="N329" s="3"/>
    </row>
    <row r="330" spans="2:14" x14ac:dyDescent="0.25">
      <c r="B330" s="1"/>
      <c r="C330" s="7"/>
      <c r="D330" s="114"/>
      <c r="E330" s="58"/>
      <c r="F330" s="58"/>
      <c r="G330" s="58"/>
      <c r="H330" s="58"/>
      <c r="I330" s="58"/>
      <c r="J330" s="58"/>
      <c r="K330" s="58"/>
      <c r="L330" s="58"/>
      <c r="M330" s="3"/>
      <c r="N330" s="3"/>
    </row>
    <row r="331" spans="2:14" x14ac:dyDescent="0.25">
      <c r="B331" s="1"/>
      <c r="C331" s="7"/>
      <c r="D331" s="114"/>
      <c r="E331" s="58"/>
      <c r="F331" s="58"/>
      <c r="G331" s="58"/>
      <c r="H331" s="58"/>
      <c r="I331" s="58"/>
      <c r="J331" s="58"/>
      <c r="K331" s="58"/>
      <c r="L331" s="58"/>
      <c r="M331" s="3"/>
      <c r="N331" s="3"/>
    </row>
    <row r="332" spans="2:14" x14ac:dyDescent="0.25">
      <c r="B332" s="1"/>
      <c r="C332" s="7"/>
      <c r="D332" s="114"/>
      <c r="E332" s="58"/>
      <c r="F332" s="58"/>
      <c r="G332" s="58"/>
      <c r="H332" s="58"/>
      <c r="I332" s="58"/>
      <c r="J332" s="58"/>
      <c r="K332" s="58"/>
      <c r="L332" s="58"/>
      <c r="M332" s="3"/>
      <c r="N332" s="3"/>
    </row>
    <row r="333" spans="2:14" x14ac:dyDescent="0.25">
      <c r="B333" s="1"/>
      <c r="C333" s="7"/>
      <c r="D333" s="114"/>
      <c r="E333" s="58"/>
      <c r="F333" s="58"/>
      <c r="G333" s="58"/>
      <c r="H333" s="58"/>
      <c r="I333" s="58"/>
      <c r="J333" s="58"/>
      <c r="K333" s="58"/>
      <c r="L333" s="58"/>
      <c r="M333" s="3"/>
      <c r="N333" s="3"/>
    </row>
    <row r="334" spans="2:14" x14ac:dyDescent="0.25">
      <c r="B334" s="1"/>
      <c r="C334" s="7"/>
      <c r="D334" s="114"/>
      <c r="E334" s="58"/>
      <c r="F334" s="58"/>
      <c r="G334" s="58"/>
      <c r="H334" s="58"/>
      <c r="I334" s="58"/>
      <c r="J334" s="58"/>
      <c r="K334" s="58"/>
      <c r="L334" s="58"/>
      <c r="M334" s="3"/>
      <c r="N334" s="3"/>
    </row>
    <row r="335" spans="2:14" x14ac:dyDescent="0.25">
      <c r="B335" s="1"/>
      <c r="C335" s="7"/>
      <c r="D335" s="114"/>
      <c r="E335" s="58"/>
      <c r="F335" s="58"/>
      <c r="G335" s="58"/>
      <c r="H335" s="58"/>
      <c r="I335" s="58"/>
      <c r="J335" s="58"/>
      <c r="K335" s="58"/>
      <c r="L335" s="58"/>
      <c r="M335" s="3"/>
      <c r="N335" s="3"/>
    </row>
    <row r="336" spans="2:14" x14ac:dyDescent="0.25">
      <c r="B336" s="1"/>
      <c r="C336" s="7"/>
      <c r="D336" s="114"/>
      <c r="E336" s="58"/>
      <c r="F336" s="58"/>
      <c r="G336" s="58"/>
      <c r="H336" s="58"/>
      <c r="I336" s="58"/>
      <c r="J336" s="58"/>
      <c r="K336" s="58"/>
      <c r="L336" s="58"/>
      <c r="M336" s="3"/>
      <c r="N336" s="3"/>
    </row>
    <row r="337" spans="2:14" x14ac:dyDescent="0.25">
      <c r="B337" s="1"/>
      <c r="C337" s="7"/>
      <c r="D337" s="114"/>
      <c r="E337" s="58"/>
      <c r="F337" s="58"/>
      <c r="G337" s="58"/>
      <c r="H337" s="58"/>
      <c r="I337" s="58"/>
      <c r="J337" s="58"/>
      <c r="K337" s="58"/>
      <c r="L337" s="58"/>
      <c r="M337" s="3"/>
      <c r="N337" s="3"/>
    </row>
    <row r="338" spans="2:14" x14ac:dyDescent="0.25">
      <c r="B338" s="1"/>
      <c r="C338" s="7"/>
      <c r="D338" s="114"/>
      <c r="E338" s="58"/>
      <c r="F338" s="58"/>
      <c r="G338" s="58"/>
      <c r="H338" s="58"/>
      <c r="I338" s="58"/>
      <c r="J338" s="58"/>
      <c r="K338" s="58"/>
      <c r="L338" s="58"/>
      <c r="M338" s="3"/>
      <c r="N338" s="3"/>
    </row>
    <row r="339" spans="2:14" x14ac:dyDescent="0.25">
      <c r="B339" s="1"/>
      <c r="C339" s="7"/>
      <c r="D339" s="114"/>
      <c r="E339" s="58"/>
      <c r="F339" s="58"/>
      <c r="G339" s="58"/>
      <c r="H339" s="58"/>
      <c r="I339" s="58"/>
      <c r="J339" s="58"/>
      <c r="K339" s="58"/>
      <c r="L339" s="58"/>
      <c r="M339" s="3"/>
      <c r="N339" s="3"/>
    </row>
    <row r="340" spans="2:14" x14ac:dyDescent="0.25">
      <c r="B340" s="1"/>
      <c r="C340" s="7"/>
      <c r="D340" s="114"/>
      <c r="E340" s="58"/>
      <c r="F340" s="58"/>
      <c r="G340" s="58"/>
      <c r="H340" s="58"/>
      <c r="I340" s="58"/>
      <c r="J340" s="58"/>
      <c r="K340" s="58"/>
      <c r="L340" s="58"/>
      <c r="M340" s="3"/>
      <c r="N340" s="3"/>
    </row>
    <row r="341" spans="2:14" x14ac:dyDescent="0.25">
      <c r="B341" s="1"/>
      <c r="C341" s="7"/>
      <c r="D341" s="114"/>
      <c r="E341" s="58"/>
      <c r="F341" s="58"/>
      <c r="G341" s="58"/>
      <c r="H341" s="58"/>
      <c r="I341" s="58"/>
      <c r="J341" s="58"/>
      <c r="K341" s="58"/>
      <c r="L341" s="58"/>
      <c r="M341" s="3"/>
      <c r="N341" s="3"/>
    </row>
    <row r="342" spans="2:14" x14ac:dyDescent="0.25">
      <c r="B342" s="1"/>
      <c r="C342" s="7"/>
      <c r="D342" s="114"/>
      <c r="E342" s="58"/>
      <c r="F342" s="58"/>
      <c r="G342" s="58"/>
      <c r="H342" s="58"/>
      <c r="I342" s="58"/>
      <c r="J342" s="58"/>
      <c r="K342" s="58"/>
      <c r="L342" s="58"/>
      <c r="M342" s="3"/>
      <c r="N342" s="3"/>
    </row>
    <row r="343" spans="2:14" x14ac:dyDescent="0.25">
      <c r="B343" s="1"/>
      <c r="C343" s="7"/>
      <c r="D343" s="114"/>
      <c r="E343" s="58"/>
      <c r="F343" s="58"/>
      <c r="G343" s="58"/>
      <c r="H343" s="58"/>
      <c r="I343" s="58"/>
      <c r="J343" s="58"/>
      <c r="K343" s="58"/>
      <c r="L343" s="58"/>
      <c r="M343" s="3"/>
      <c r="N343" s="3"/>
    </row>
    <row r="344" spans="2:14" x14ac:dyDescent="0.25">
      <c r="B344" s="1"/>
      <c r="C344" s="7"/>
      <c r="D344" s="114"/>
      <c r="E344" s="58"/>
      <c r="F344" s="58"/>
      <c r="G344" s="58"/>
      <c r="H344" s="58"/>
      <c r="I344" s="58"/>
      <c r="J344" s="58"/>
      <c r="K344" s="58"/>
      <c r="L344" s="58"/>
      <c r="M344" s="3"/>
      <c r="N344" s="3"/>
    </row>
    <row r="345" spans="2:14" x14ac:dyDescent="0.25">
      <c r="B345" s="1"/>
      <c r="C345" s="7"/>
      <c r="D345" s="114"/>
      <c r="E345" s="58"/>
      <c r="F345" s="58"/>
      <c r="G345" s="58"/>
      <c r="H345" s="58"/>
      <c r="I345" s="58"/>
      <c r="J345" s="58"/>
      <c r="K345" s="58"/>
      <c r="L345" s="58"/>
      <c r="M345" s="3"/>
      <c r="N345" s="3"/>
    </row>
    <row r="346" spans="2:14" x14ac:dyDescent="0.25">
      <c r="B346" s="1"/>
      <c r="C346" s="7"/>
      <c r="D346" s="114"/>
      <c r="E346" s="58"/>
      <c r="F346" s="58"/>
      <c r="G346" s="58"/>
      <c r="H346" s="58"/>
      <c r="I346" s="58"/>
      <c r="J346" s="58"/>
      <c r="K346" s="58"/>
      <c r="L346" s="58"/>
      <c r="M346" s="3"/>
      <c r="N346" s="3"/>
    </row>
    <row r="347" spans="2:14" x14ac:dyDescent="0.25">
      <c r="B347" s="1"/>
      <c r="C347" s="7"/>
      <c r="D347" s="114"/>
      <c r="E347" s="58"/>
      <c r="F347" s="58"/>
      <c r="G347" s="58"/>
      <c r="H347" s="58"/>
      <c r="I347" s="58"/>
      <c r="J347" s="58"/>
      <c r="K347" s="58"/>
      <c r="L347" s="58"/>
      <c r="M347" s="3"/>
      <c r="N347" s="3"/>
    </row>
    <row r="348" spans="2:14" x14ac:dyDescent="0.25">
      <c r="B348" s="1"/>
      <c r="C348" s="7"/>
      <c r="D348" s="114"/>
      <c r="E348" s="58"/>
      <c r="F348" s="58"/>
      <c r="G348" s="58"/>
      <c r="H348" s="58"/>
      <c r="I348" s="58"/>
      <c r="J348" s="58"/>
      <c r="K348" s="58"/>
      <c r="L348" s="58"/>
      <c r="M348" s="3"/>
      <c r="N348" s="3"/>
    </row>
    <row r="349" spans="2:14" x14ac:dyDescent="0.25">
      <c r="B349" s="1"/>
      <c r="C349" s="7"/>
      <c r="D349" s="114"/>
      <c r="E349" s="58"/>
      <c r="F349" s="58"/>
      <c r="G349" s="58"/>
      <c r="H349" s="58"/>
      <c r="I349" s="58"/>
      <c r="J349" s="58"/>
      <c r="K349" s="58"/>
      <c r="L349" s="58"/>
      <c r="M349" s="3"/>
      <c r="N349" s="3"/>
    </row>
    <row r="350" spans="2:14" x14ac:dyDescent="0.25">
      <c r="B350" s="1"/>
      <c r="C350" s="7"/>
      <c r="D350" s="114"/>
      <c r="E350" s="58"/>
      <c r="F350" s="58"/>
      <c r="G350" s="58"/>
      <c r="H350" s="58"/>
      <c r="I350" s="58"/>
      <c r="J350" s="58"/>
      <c r="K350" s="58"/>
      <c r="L350" s="58"/>
      <c r="M350" s="3"/>
      <c r="N350" s="3"/>
    </row>
    <row r="351" spans="2:14" x14ac:dyDescent="0.25">
      <c r="B351" s="1"/>
      <c r="C351" s="7"/>
      <c r="D351" s="114"/>
      <c r="E351" s="58"/>
      <c r="F351" s="58"/>
      <c r="G351" s="58"/>
      <c r="H351" s="58"/>
      <c r="I351" s="58"/>
      <c r="J351" s="58"/>
      <c r="K351" s="58"/>
      <c r="L351" s="58"/>
      <c r="M351" s="3"/>
      <c r="N351" s="3"/>
    </row>
    <row r="352" spans="2:14" x14ac:dyDescent="0.25">
      <c r="B352" s="1"/>
      <c r="C352" s="7"/>
      <c r="D352" s="114"/>
      <c r="E352" s="58"/>
      <c r="F352" s="58"/>
      <c r="G352" s="58"/>
      <c r="H352" s="58"/>
      <c r="I352" s="58"/>
      <c r="J352" s="58"/>
      <c r="K352" s="58"/>
      <c r="L352" s="58"/>
      <c r="M352" s="3"/>
      <c r="N352" s="3"/>
    </row>
    <row r="353" spans="2:14" x14ac:dyDescent="0.25">
      <c r="B353" s="1"/>
      <c r="C353" s="7"/>
      <c r="D353" s="114"/>
      <c r="E353" s="58"/>
      <c r="F353" s="58"/>
      <c r="G353" s="58"/>
      <c r="H353" s="58"/>
      <c r="I353" s="58"/>
      <c r="J353" s="58"/>
      <c r="K353" s="58"/>
      <c r="L353" s="58"/>
      <c r="M353" s="3"/>
      <c r="N353" s="3"/>
    </row>
    <row r="354" spans="2:14" x14ac:dyDescent="0.25">
      <c r="B354" s="1"/>
      <c r="C354" s="7"/>
      <c r="D354" s="114"/>
      <c r="E354" s="58"/>
      <c r="F354" s="58"/>
      <c r="G354" s="58"/>
      <c r="H354" s="58"/>
      <c r="I354" s="58"/>
      <c r="J354" s="58"/>
      <c r="K354" s="58"/>
      <c r="L354" s="58"/>
      <c r="M354" s="3"/>
      <c r="N354" s="3"/>
    </row>
    <row r="355" spans="2:14" x14ac:dyDescent="0.25">
      <c r="B355" s="1"/>
      <c r="C355" s="7"/>
      <c r="D355" s="114"/>
      <c r="E355" s="58"/>
      <c r="F355" s="58"/>
      <c r="G355" s="58"/>
      <c r="H355" s="58"/>
      <c r="I355" s="58"/>
      <c r="J355" s="58"/>
      <c r="K355" s="58"/>
      <c r="L355" s="58"/>
      <c r="M355" s="3"/>
      <c r="N355" s="3"/>
    </row>
    <row r="356" spans="2:14" x14ac:dyDescent="0.25">
      <c r="B356" s="1"/>
      <c r="C356" s="7"/>
      <c r="D356" s="114"/>
      <c r="E356" s="58"/>
      <c r="F356" s="58"/>
      <c r="G356" s="58"/>
      <c r="H356" s="58"/>
      <c r="I356" s="58"/>
      <c r="J356" s="58"/>
      <c r="K356" s="58"/>
      <c r="L356" s="58"/>
      <c r="M356" s="3"/>
      <c r="N356" s="3"/>
    </row>
    <row r="357" spans="2:14" x14ac:dyDescent="0.25">
      <c r="B357" s="1"/>
      <c r="C357" s="7"/>
      <c r="D357" s="114"/>
      <c r="E357" s="58"/>
      <c r="F357" s="58"/>
      <c r="G357" s="58"/>
      <c r="H357" s="58"/>
      <c r="I357" s="58"/>
      <c r="J357" s="58"/>
      <c r="K357" s="58"/>
      <c r="L357" s="58"/>
      <c r="M357" s="3"/>
      <c r="N357" s="3"/>
    </row>
    <row r="358" spans="2:14" x14ac:dyDescent="0.25">
      <c r="B358" s="1"/>
      <c r="C358" s="7"/>
      <c r="D358" s="114"/>
      <c r="E358" s="58"/>
      <c r="F358" s="58"/>
      <c r="G358" s="58"/>
      <c r="H358" s="58"/>
      <c r="I358" s="58"/>
      <c r="J358" s="58"/>
      <c r="K358" s="58"/>
      <c r="L358" s="58"/>
      <c r="M358" s="3"/>
      <c r="N358" s="3"/>
    </row>
    <row r="359" spans="2:14" x14ac:dyDescent="0.25">
      <c r="B359" s="1"/>
      <c r="C359" s="7"/>
      <c r="D359" s="114"/>
      <c r="E359" s="58"/>
      <c r="F359" s="58"/>
      <c r="G359" s="58"/>
      <c r="H359" s="58"/>
      <c r="I359" s="58"/>
      <c r="J359" s="58"/>
      <c r="K359" s="58"/>
      <c r="L359" s="58"/>
      <c r="M359" s="3"/>
      <c r="N359" s="3"/>
    </row>
    <row r="360" spans="2:14" x14ac:dyDescent="0.25">
      <c r="B360" s="1"/>
      <c r="C360" s="7"/>
      <c r="D360" s="114"/>
      <c r="E360" s="58"/>
      <c r="F360" s="58"/>
      <c r="G360" s="58"/>
      <c r="H360" s="58"/>
      <c r="I360" s="58"/>
      <c r="J360" s="58"/>
      <c r="K360" s="58"/>
      <c r="L360" s="58"/>
      <c r="M360" s="3"/>
      <c r="N360" s="3"/>
    </row>
    <row r="361" spans="2:14" x14ac:dyDescent="0.25">
      <c r="B361" s="1"/>
      <c r="C361" s="7"/>
      <c r="D361" s="114"/>
      <c r="E361" s="58"/>
      <c r="F361" s="58"/>
      <c r="G361" s="58"/>
      <c r="H361" s="58"/>
      <c r="I361" s="58"/>
      <c r="J361" s="58"/>
      <c r="K361" s="58"/>
      <c r="L361" s="58"/>
      <c r="M361" s="3"/>
      <c r="N361" s="3"/>
    </row>
    <row r="362" spans="2:14" x14ac:dyDescent="0.25">
      <c r="B362" s="1"/>
      <c r="C362" s="7"/>
      <c r="D362" s="114"/>
      <c r="E362" s="58"/>
      <c r="F362" s="58"/>
      <c r="G362" s="58"/>
      <c r="H362" s="58"/>
      <c r="I362" s="58"/>
      <c r="J362" s="58"/>
      <c r="K362" s="58"/>
      <c r="L362" s="58"/>
      <c r="M362" s="3"/>
      <c r="N362" s="3"/>
    </row>
    <row r="363" spans="2:14" x14ac:dyDescent="0.25">
      <c r="B363" s="1"/>
      <c r="C363" s="7"/>
      <c r="D363" s="114"/>
      <c r="E363" s="58"/>
      <c r="F363" s="58"/>
      <c r="G363" s="58"/>
      <c r="H363" s="58"/>
      <c r="I363" s="58"/>
      <c r="J363" s="58"/>
      <c r="K363" s="58"/>
      <c r="L363" s="58"/>
      <c r="M363" s="3"/>
      <c r="N363" s="3"/>
    </row>
    <row r="364" spans="2:14" x14ac:dyDescent="0.25">
      <c r="B364" s="1"/>
      <c r="C364" s="7"/>
      <c r="D364" s="114"/>
      <c r="E364" s="58"/>
      <c r="F364" s="58"/>
      <c r="G364" s="58"/>
      <c r="H364" s="58"/>
      <c r="I364" s="58"/>
      <c r="J364" s="58"/>
      <c r="K364" s="58"/>
      <c r="L364" s="58"/>
      <c r="M364" s="3"/>
      <c r="N364" s="3"/>
    </row>
    <row r="365" spans="2:14" x14ac:dyDescent="0.25">
      <c r="B365" s="1"/>
      <c r="C365" s="7"/>
      <c r="D365" s="114"/>
      <c r="E365" s="58"/>
      <c r="F365" s="58"/>
      <c r="G365" s="58"/>
      <c r="H365" s="58"/>
      <c r="I365" s="58"/>
      <c r="J365" s="58"/>
      <c r="K365" s="58"/>
      <c r="L365" s="58"/>
      <c r="M365" s="3"/>
      <c r="N365" s="3"/>
    </row>
    <row r="366" spans="2:14" x14ac:dyDescent="0.25">
      <c r="B366" s="1"/>
      <c r="C366" s="7"/>
      <c r="D366" s="114"/>
      <c r="E366" s="58"/>
      <c r="F366" s="58"/>
      <c r="G366" s="58"/>
      <c r="H366" s="58"/>
      <c r="I366" s="58"/>
      <c r="J366" s="58"/>
      <c r="K366" s="58"/>
      <c r="L366" s="58"/>
      <c r="M366" s="3"/>
      <c r="N366" s="3"/>
    </row>
    <row r="367" spans="2:14" x14ac:dyDescent="0.25">
      <c r="B367" s="1"/>
      <c r="C367" s="7"/>
      <c r="D367" s="114"/>
      <c r="E367" s="58"/>
      <c r="F367" s="58"/>
      <c r="G367" s="58"/>
      <c r="H367" s="58"/>
      <c r="I367" s="58"/>
      <c r="J367" s="58"/>
      <c r="K367" s="58"/>
      <c r="L367" s="58"/>
      <c r="M367" s="3"/>
      <c r="N367" s="3"/>
    </row>
    <row r="368" spans="2:14" x14ac:dyDescent="0.25">
      <c r="B368" s="1"/>
      <c r="C368" s="7"/>
      <c r="D368" s="114"/>
      <c r="E368" s="58"/>
      <c r="F368" s="58"/>
      <c r="G368" s="58"/>
      <c r="H368" s="58"/>
      <c r="I368" s="58"/>
      <c r="J368" s="58"/>
      <c r="K368" s="58"/>
      <c r="L368" s="58"/>
      <c r="M368" s="3"/>
      <c r="N368" s="3"/>
    </row>
    <row r="369" spans="2:14" x14ac:dyDescent="0.25">
      <c r="B369" s="1"/>
      <c r="C369" s="7"/>
      <c r="D369" s="114"/>
      <c r="E369" s="58"/>
      <c r="F369" s="58"/>
      <c r="G369" s="58"/>
      <c r="H369" s="58"/>
      <c r="I369" s="58"/>
      <c r="J369" s="58"/>
      <c r="K369" s="58"/>
      <c r="L369" s="58"/>
      <c r="M369" s="3"/>
      <c r="N369" s="3"/>
    </row>
    <row r="370" spans="2:14" x14ac:dyDescent="0.25">
      <c r="B370" s="1"/>
      <c r="C370" s="7"/>
      <c r="D370" s="114"/>
      <c r="E370" s="58"/>
      <c r="F370" s="58"/>
      <c r="G370" s="58"/>
      <c r="H370" s="58"/>
      <c r="I370" s="58"/>
      <c r="J370" s="58"/>
      <c r="K370" s="58"/>
      <c r="L370" s="58"/>
      <c r="M370" s="3"/>
      <c r="N370" s="3"/>
    </row>
    <row r="371" spans="2:14" x14ac:dyDescent="0.25">
      <c r="B371" s="1"/>
      <c r="C371" s="7"/>
      <c r="D371" s="114"/>
      <c r="E371" s="58"/>
      <c r="F371" s="58"/>
      <c r="G371" s="58"/>
      <c r="H371" s="58"/>
      <c r="I371" s="58"/>
      <c r="J371" s="58"/>
      <c r="K371" s="58"/>
      <c r="L371" s="58"/>
      <c r="M371" s="3"/>
      <c r="N371" s="3"/>
    </row>
    <row r="372" spans="2:14" x14ac:dyDescent="0.25">
      <c r="B372" s="1"/>
      <c r="C372" s="7"/>
      <c r="D372" s="114"/>
      <c r="E372" s="58"/>
      <c r="F372" s="58"/>
      <c r="G372" s="58"/>
      <c r="H372" s="58"/>
      <c r="I372" s="58"/>
      <c r="J372" s="58"/>
      <c r="K372" s="58"/>
      <c r="L372" s="58"/>
      <c r="M372" s="3"/>
      <c r="N372" s="3"/>
    </row>
    <row r="373" spans="2:14" x14ac:dyDescent="0.25">
      <c r="B373" s="1"/>
      <c r="C373" s="7"/>
      <c r="D373" s="114"/>
      <c r="E373" s="58"/>
      <c r="F373" s="58"/>
      <c r="G373" s="58"/>
      <c r="H373" s="58"/>
      <c r="I373" s="58"/>
      <c r="J373" s="58"/>
      <c r="K373" s="58"/>
      <c r="L373" s="58"/>
      <c r="M373" s="3"/>
      <c r="N373" s="3"/>
    </row>
    <row r="374" spans="2:14" x14ac:dyDescent="0.25">
      <c r="B374" s="1"/>
      <c r="C374" s="7"/>
      <c r="D374" s="114"/>
      <c r="E374" s="58"/>
      <c r="F374" s="58"/>
      <c r="G374" s="58"/>
      <c r="H374" s="58"/>
      <c r="I374" s="58"/>
      <c r="J374" s="58"/>
      <c r="K374" s="58"/>
      <c r="L374" s="58"/>
      <c r="M374" s="3"/>
      <c r="N374" s="3"/>
    </row>
    <row r="375" spans="2:14" x14ac:dyDescent="0.25">
      <c r="B375" s="1"/>
      <c r="C375" s="7"/>
      <c r="D375" s="114"/>
      <c r="E375" s="58"/>
      <c r="F375" s="58"/>
      <c r="G375" s="58"/>
      <c r="H375" s="58"/>
      <c r="I375" s="58"/>
      <c r="J375" s="58"/>
      <c r="K375" s="58"/>
      <c r="L375" s="58"/>
      <c r="M375" s="3"/>
      <c r="N375" s="3"/>
    </row>
    <row r="376" spans="2:14" x14ac:dyDescent="0.25">
      <c r="B376" s="1"/>
      <c r="C376" s="7"/>
      <c r="D376" s="114"/>
      <c r="E376" s="58"/>
      <c r="F376" s="58"/>
      <c r="G376" s="58"/>
      <c r="H376" s="58"/>
      <c r="I376" s="58"/>
      <c r="J376" s="58"/>
      <c r="K376" s="58"/>
      <c r="L376" s="58"/>
      <c r="M376" s="3"/>
      <c r="N376" s="3"/>
    </row>
    <row r="377" spans="2:14" x14ac:dyDescent="0.25">
      <c r="B377" s="1"/>
      <c r="C377" s="7"/>
      <c r="D377" s="114"/>
      <c r="E377" s="58"/>
      <c r="F377" s="58"/>
      <c r="G377" s="58"/>
      <c r="H377" s="58"/>
      <c r="I377" s="58"/>
      <c r="J377" s="58"/>
      <c r="K377" s="58"/>
      <c r="L377" s="58"/>
      <c r="M377" s="3"/>
      <c r="N377" s="3"/>
    </row>
    <row r="378" spans="2:14" x14ac:dyDescent="0.25">
      <c r="B378" s="1"/>
      <c r="C378" s="7"/>
      <c r="D378" s="114"/>
      <c r="E378" s="58"/>
      <c r="F378" s="58"/>
      <c r="G378" s="58"/>
      <c r="H378" s="58"/>
      <c r="I378" s="58"/>
      <c r="J378" s="58"/>
      <c r="K378" s="58"/>
      <c r="L378" s="58"/>
      <c r="M378" s="3"/>
      <c r="N378" s="3"/>
    </row>
    <row r="379" spans="2:14" x14ac:dyDescent="0.25">
      <c r="B379" s="1"/>
      <c r="C379" s="7"/>
      <c r="D379" s="114"/>
      <c r="E379" s="58"/>
      <c r="F379" s="58"/>
      <c r="G379" s="58"/>
      <c r="H379" s="58"/>
      <c r="I379" s="58"/>
      <c r="J379" s="58"/>
      <c r="K379" s="58"/>
      <c r="L379" s="58"/>
      <c r="M379" s="3"/>
      <c r="N379" s="3"/>
    </row>
    <row r="380" spans="2:14" x14ac:dyDescent="0.25">
      <c r="B380" s="1"/>
      <c r="C380" s="7"/>
      <c r="D380" s="114"/>
      <c r="E380" s="58"/>
      <c r="F380" s="58"/>
      <c r="G380" s="58"/>
      <c r="H380" s="58"/>
      <c r="I380" s="58"/>
      <c r="J380" s="58"/>
      <c r="K380" s="58"/>
      <c r="L380" s="58"/>
      <c r="M380" s="3"/>
      <c r="N380" s="3"/>
    </row>
    <row r="381" spans="2:14" x14ac:dyDescent="0.25">
      <c r="B381" s="1"/>
      <c r="C381" s="7"/>
      <c r="D381" s="114"/>
      <c r="E381" s="58"/>
      <c r="F381" s="58"/>
      <c r="G381" s="58"/>
      <c r="H381" s="58"/>
      <c r="I381" s="58"/>
      <c r="J381" s="58"/>
      <c r="K381" s="58"/>
      <c r="L381" s="58"/>
      <c r="M381" s="3"/>
      <c r="N381" s="3"/>
    </row>
    <row r="382" spans="2:14" x14ac:dyDescent="0.25">
      <c r="B382" s="1"/>
      <c r="C382" s="7"/>
      <c r="D382" s="114"/>
      <c r="E382" s="58"/>
      <c r="F382" s="58"/>
      <c r="G382" s="58"/>
      <c r="H382" s="58"/>
      <c r="I382" s="58"/>
      <c r="J382" s="58"/>
      <c r="K382" s="58"/>
      <c r="L382" s="58"/>
      <c r="M382" s="3"/>
      <c r="N382" s="3"/>
    </row>
    <row r="383" spans="2:14" x14ac:dyDescent="0.25">
      <c r="B383" s="1"/>
      <c r="C383" s="7"/>
      <c r="D383" s="114"/>
      <c r="E383" s="58"/>
      <c r="F383" s="58"/>
      <c r="G383" s="58"/>
      <c r="H383" s="58"/>
      <c r="I383" s="58"/>
      <c r="J383" s="58"/>
      <c r="K383" s="58"/>
      <c r="L383" s="58"/>
      <c r="M383" s="3"/>
      <c r="N383" s="3"/>
    </row>
    <row r="384" spans="2:14" x14ac:dyDescent="0.25">
      <c r="B384" s="1"/>
      <c r="C384" s="7"/>
      <c r="D384" s="114"/>
      <c r="E384" s="58"/>
      <c r="F384" s="58"/>
      <c r="G384" s="58"/>
      <c r="H384" s="58"/>
      <c r="I384" s="58"/>
      <c r="J384" s="58"/>
      <c r="K384" s="58"/>
      <c r="L384" s="58"/>
      <c r="M384" s="3"/>
      <c r="N384" s="3"/>
    </row>
    <row r="385" spans="2:14" x14ac:dyDescent="0.25">
      <c r="B385" s="1"/>
      <c r="C385" s="7"/>
      <c r="D385" s="114"/>
      <c r="E385" s="58"/>
      <c r="F385" s="58"/>
      <c r="G385" s="58"/>
      <c r="H385" s="58"/>
      <c r="I385" s="58"/>
      <c r="J385" s="58"/>
      <c r="K385" s="58"/>
      <c r="L385" s="58"/>
      <c r="M385" s="3"/>
      <c r="N385" s="3"/>
    </row>
    <row r="386" spans="2:14" x14ac:dyDescent="0.25">
      <c r="B386" s="1"/>
      <c r="C386" s="7"/>
      <c r="D386" s="114"/>
      <c r="E386" s="58"/>
      <c r="F386" s="58"/>
      <c r="G386" s="58"/>
      <c r="H386" s="58"/>
      <c r="I386" s="58"/>
      <c r="J386" s="58"/>
      <c r="K386" s="58"/>
      <c r="L386" s="58"/>
      <c r="M386" s="3"/>
      <c r="N386" s="3"/>
    </row>
    <row r="387" spans="2:14" x14ac:dyDescent="0.25">
      <c r="B387" s="1"/>
      <c r="C387" s="7"/>
      <c r="D387" s="114"/>
      <c r="E387" s="58"/>
      <c r="F387" s="58"/>
      <c r="G387" s="58"/>
      <c r="H387" s="58"/>
      <c r="I387" s="58"/>
      <c r="J387" s="58"/>
      <c r="K387" s="58"/>
      <c r="L387" s="58"/>
      <c r="M387" s="3"/>
      <c r="N387" s="3"/>
    </row>
    <row r="388" spans="2:14" x14ac:dyDescent="0.25">
      <c r="B388" s="1"/>
      <c r="C388" s="7"/>
      <c r="D388" s="114"/>
      <c r="E388" s="58"/>
      <c r="F388" s="58"/>
      <c r="G388" s="58"/>
      <c r="H388" s="58"/>
      <c r="I388" s="58"/>
      <c r="J388" s="58"/>
      <c r="K388" s="58"/>
      <c r="L388" s="58"/>
      <c r="M388" s="3"/>
      <c r="N388" s="3"/>
    </row>
    <row r="389" spans="2:14" x14ac:dyDescent="0.25">
      <c r="B389" s="1"/>
      <c r="C389" s="7"/>
      <c r="D389" s="114"/>
      <c r="E389" s="58"/>
      <c r="F389" s="58"/>
      <c r="G389" s="58"/>
      <c r="H389" s="58"/>
      <c r="I389" s="58"/>
      <c r="J389" s="58"/>
      <c r="K389" s="58"/>
      <c r="L389" s="58"/>
      <c r="M389" s="3"/>
      <c r="N389" s="3"/>
    </row>
    <row r="390" spans="2:14" x14ac:dyDescent="0.25">
      <c r="B390" s="1"/>
      <c r="C390" s="7"/>
      <c r="D390" s="114"/>
      <c r="E390" s="58"/>
      <c r="F390" s="58"/>
      <c r="G390" s="58"/>
      <c r="H390" s="58"/>
      <c r="I390" s="58"/>
      <c r="J390" s="58"/>
      <c r="K390" s="58"/>
      <c r="L390" s="58"/>
      <c r="M390" s="3"/>
      <c r="N390" s="3"/>
    </row>
    <row r="391" spans="2:14" x14ac:dyDescent="0.25">
      <c r="B391" s="1"/>
      <c r="C391" s="7"/>
      <c r="D391" s="114"/>
      <c r="E391" s="58"/>
      <c r="F391" s="58"/>
      <c r="G391" s="58"/>
      <c r="H391" s="58"/>
      <c r="I391" s="58"/>
      <c r="J391" s="58"/>
      <c r="K391" s="58"/>
      <c r="L391" s="58"/>
      <c r="M391" s="3"/>
      <c r="N391" s="3"/>
    </row>
    <row r="392" spans="2:14" x14ac:dyDescent="0.25">
      <c r="B392" s="1"/>
      <c r="C392" s="7"/>
      <c r="D392" s="114"/>
      <c r="E392" s="58"/>
      <c r="F392" s="58"/>
      <c r="G392" s="58"/>
      <c r="H392" s="58"/>
      <c r="I392" s="58"/>
      <c r="J392" s="58"/>
      <c r="K392" s="58"/>
      <c r="L392" s="58"/>
      <c r="M392" s="3"/>
      <c r="N392" s="3"/>
    </row>
    <row r="393" spans="2:14" x14ac:dyDescent="0.25">
      <c r="B393" s="1"/>
      <c r="C393" s="7"/>
      <c r="D393" s="114"/>
      <c r="E393" s="58"/>
      <c r="F393" s="58"/>
      <c r="G393" s="58"/>
      <c r="H393" s="58"/>
      <c r="I393" s="58"/>
      <c r="J393" s="58"/>
      <c r="K393" s="58"/>
      <c r="L393" s="58"/>
      <c r="M393" s="3"/>
      <c r="N393" s="3"/>
    </row>
    <row r="394" spans="2:14" x14ac:dyDescent="0.25">
      <c r="B394" s="1"/>
      <c r="C394" s="7"/>
      <c r="D394" s="114"/>
      <c r="E394" s="58"/>
      <c r="F394" s="58"/>
      <c r="G394" s="58"/>
      <c r="H394" s="58"/>
      <c r="I394" s="58"/>
      <c r="J394" s="58"/>
      <c r="K394" s="58"/>
      <c r="L394" s="58"/>
      <c r="M394" s="3"/>
      <c r="N394" s="3"/>
    </row>
    <row r="395" spans="2:14" x14ac:dyDescent="0.25">
      <c r="B395" s="1"/>
      <c r="C395" s="7"/>
      <c r="D395" s="114"/>
      <c r="E395" s="58"/>
      <c r="F395" s="58"/>
      <c r="G395" s="58"/>
      <c r="H395" s="58"/>
      <c r="I395" s="58"/>
      <c r="J395" s="58"/>
      <c r="K395" s="58"/>
      <c r="L395" s="58"/>
      <c r="M395" s="3"/>
      <c r="N395" s="3"/>
    </row>
    <row r="396" spans="2:14" x14ac:dyDescent="0.25">
      <c r="B396" s="1"/>
      <c r="C396" s="7"/>
      <c r="D396" s="114"/>
      <c r="E396" s="58"/>
      <c r="F396" s="58"/>
      <c r="G396" s="58"/>
      <c r="H396" s="58"/>
      <c r="I396" s="58"/>
      <c r="J396" s="58"/>
      <c r="K396" s="58"/>
      <c r="L396" s="58"/>
      <c r="M396" s="3"/>
      <c r="N396" s="3"/>
    </row>
    <row r="397" spans="2:14" x14ac:dyDescent="0.25">
      <c r="B397" s="1"/>
      <c r="C397" s="7"/>
      <c r="D397" s="114"/>
      <c r="E397" s="58"/>
      <c r="F397" s="58"/>
      <c r="G397" s="58"/>
      <c r="H397" s="58"/>
      <c r="I397" s="58"/>
      <c r="J397" s="58"/>
      <c r="K397" s="58"/>
      <c r="L397" s="58"/>
      <c r="M397" s="3"/>
      <c r="N397" s="3"/>
    </row>
    <row r="398" spans="2:14" x14ac:dyDescent="0.25">
      <c r="B398" s="1"/>
      <c r="C398" s="7"/>
      <c r="D398" s="114"/>
      <c r="E398" s="58"/>
      <c r="F398" s="58"/>
      <c r="G398" s="58"/>
      <c r="H398" s="58"/>
      <c r="I398" s="58"/>
      <c r="J398" s="58"/>
      <c r="K398" s="58"/>
      <c r="L398" s="58"/>
      <c r="M398" s="3"/>
      <c r="N398" s="3"/>
    </row>
    <row r="399" spans="2:14" x14ac:dyDescent="0.25">
      <c r="B399" s="1"/>
      <c r="C399" s="7"/>
      <c r="D399" s="114"/>
      <c r="E399" s="58"/>
      <c r="F399" s="58"/>
      <c r="G399" s="58"/>
      <c r="H399" s="58"/>
      <c r="I399" s="58"/>
      <c r="J399" s="58"/>
      <c r="K399" s="58"/>
      <c r="L399" s="58"/>
      <c r="M399" s="3"/>
      <c r="N399" s="3"/>
    </row>
    <row r="400" spans="2:14" x14ac:dyDescent="0.25">
      <c r="B400" s="1"/>
      <c r="C400" s="7"/>
      <c r="D400" s="114"/>
      <c r="E400" s="58"/>
      <c r="F400" s="58"/>
      <c r="G400" s="58"/>
      <c r="H400" s="58"/>
      <c r="I400" s="58"/>
      <c r="J400" s="58"/>
      <c r="K400" s="58"/>
      <c r="L400" s="58"/>
      <c r="M400" s="3"/>
      <c r="N400" s="3"/>
    </row>
    <row r="401" spans="2:14" x14ac:dyDescent="0.25">
      <c r="B401" s="1"/>
      <c r="C401" s="7"/>
      <c r="D401" s="114"/>
      <c r="E401" s="58"/>
      <c r="F401" s="58"/>
      <c r="G401" s="58"/>
      <c r="H401" s="58"/>
      <c r="I401" s="58"/>
      <c r="J401" s="58"/>
      <c r="K401" s="58"/>
      <c r="L401" s="58"/>
      <c r="M401" s="3"/>
      <c r="N401" s="3"/>
    </row>
    <row r="402" spans="2:14" x14ac:dyDescent="0.25">
      <c r="B402" s="1"/>
      <c r="C402" s="7"/>
      <c r="D402" s="114"/>
      <c r="E402" s="58"/>
      <c r="F402" s="58"/>
      <c r="G402" s="58"/>
      <c r="H402" s="58"/>
      <c r="I402" s="58"/>
      <c r="J402" s="58"/>
      <c r="K402" s="58"/>
      <c r="L402" s="58"/>
      <c r="M402" s="3"/>
      <c r="N402" s="3"/>
    </row>
    <row r="403" spans="2:14" x14ac:dyDescent="0.25">
      <c r="B403" s="1"/>
      <c r="C403" s="7"/>
      <c r="D403" s="114"/>
      <c r="E403" s="58"/>
      <c r="F403" s="58"/>
      <c r="G403" s="58"/>
      <c r="H403" s="58"/>
      <c r="I403" s="58"/>
      <c r="J403" s="58"/>
      <c r="K403" s="58"/>
      <c r="L403" s="58"/>
      <c r="M403" s="3"/>
      <c r="N403" s="3"/>
    </row>
    <row r="404" spans="2:14" x14ac:dyDescent="0.25">
      <c r="B404" s="1"/>
      <c r="C404" s="7"/>
      <c r="D404" s="114"/>
      <c r="E404" s="58"/>
      <c r="F404" s="58"/>
      <c r="G404" s="58"/>
      <c r="H404" s="58"/>
      <c r="I404" s="58"/>
      <c r="J404" s="58"/>
      <c r="K404" s="58"/>
      <c r="L404" s="58"/>
      <c r="M404" s="3"/>
      <c r="N404" s="3"/>
    </row>
    <row r="405" spans="2:14" x14ac:dyDescent="0.25">
      <c r="B405" s="1"/>
      <c r="C405" s="7"/>
      <c r="D405" s="114"/>
      <c r="E405" s="58"/>
      <c r="F405" s="58"/>
      <c r="G405" s="58"/>
      <c r="H405" s="58"/>
      <c r="I405" s="58"/>
      <c r="J405" s="58"/>
      <c r="K405" s="58"/>
      <c r="L405" s="58"/>
      <c r="M405" s="3"/>
      <c r="N405" s="3"/>
    </row>
    <row r="406" spans="2:14" x14ac:dyDescent="0.25">
      <c r="B406" s="1"/>
      <c r="C406" s="7"/>
      <c r="D406" s="114"/>
      <c r="E406" s="58"/>
      <c r="F406" s="58"/>
      <c r="G406" s="58"/>
      <c r="H406" s="58"/>
      <c r="I406" s="58"/>
      <c r="J406" s="58"/>
      <c r="K406" s="58"/>
      <c r="L406" s="58"/>
      <c r="M406" s="3"/>
      <c r="N406" s="3"/>
    </row>
    <row r="407" spans="2:14" x14ac:dyDescent="0.25">
      <c r="B407" s="1"/>
      <c r="C407" s="7"/>
      <c r="D407" s="114"/>
      <c r="E407" s="58"/>
      <c r="F407" s="58"/>
      <c r="G407" s="58"/>
      <c r="H407" s="58"/>
      <c r="I407" s="58"/>
      <c r="J407" s="58"/>
      <c r="K407" s="58"/>
      <c r="L407" s="58"/>
      <c r="M407" s="3"/>
      <c r="N407" s="3"/>
    </row>
    <row r="408" spans="2:14" x14ac:dyDescent="0.25">
      <c r="B408" s="1"/>
      <c r="C408" s="7"/>
      <c r="D408" s="114"/>
      <c r="E408" s="58"/>
      <c r="F408" s="58"/>
      <c r="G408" s="58"/>
      <c r="H408" s="58"/>
      <c r="I408" s="58"/>
      <c r="J408" s="58"/>
      <c r="K408" s="58"/>
      <c r="L408" s="58"/>
      <c r="M408" s="3"/>
      <c r="N408" s="3"/>
    </row>
    <row r="409" spans="2:14" x14ac:dyDescent="0.25">
      <c r="B409" s="1"/>
      <c r="C409" s="7"/>
      <c r="D409" s="114"/>
      <c r="E409" s="58"/>
      <c r="F409" s="58"/>
      <c r="G409" s="58"/>
      <c r="H409" s="58"/>
      <c r="I409" s="58"/>
      <c r="J409" s="58"/>
      <c r="K409" s="58"/>
      <c r="L409" s="58"/>
      <c r="M409" s="3"/>
      <c r="N409" s="3"/>
    </row>
    <row r="410" spans="2:14" x14ac:dyDescent="0.25">
      <c r="B410" s="1"/>
      <c r="C410" s="7"/>
      <c r="D410" s="114"/>
      <c r="E410" s="58"/>
      <c r="F410" s="58"/>
      <c r="G410" s="58"/>
      <c r="H410" s="58"/>
      <c r="I410" s="58"/>
      <c r="J410" s="58"/>
      <c r="K410" s="58"/>
      <c r="L410" s="58"/>
      <c r="M410" s="3"/>
      <c r="N410" s="3"/>
    </row>
    <row r="411" spans="2:14" x14ac:dyDescent="0.25">
      <c r="B411" s="1"/>
      <c r="C411" s="7"/>
      <c r="D411" s="114"/>
      <c r="E411" s="58"/>
      <c r="F411" s="58"/>
      <c r="G411" s="58"/>
      <c r="H411" s="58"/>
      <c r="I411" s="58"/>
      <c r="J411" s="58"/>
      <c r="K411" s="58"/>
      <c r="L411" s="58"/>
      <c r="M411" s="3"/>
      <c r="N411" s="3"/>
    </row>
    <row r="412" spans="2:14" x14ac:dyDescent="0.25">
      <c r="B412" s="1"/>
      <c r="C412" s="7"/>
      <c r="D412" s="114"/>
      <c r="E412" s="58"/>
      <c r="F412" s="58"/>
      <c r="G412" s="58"/>
      <c r="H412" s="58"/>
      <c r="I412" s="58"/>
      <c r="J412" s="58"/>
      <c r="K412" s="58"/>
      <c r="L412" s="58"/>
      <c r="M412" s="3"/>
      <c r="N412" s="3"/>
    </row>
    <row r="413" spans="2:14" x14ac:dyDescent="0.25">
      <c r="B413" s="1"/>
      <c r="C413" s="7"/>
      <c r="D413" s="114"/>
      <c r="E413" s="58"/>
      <c r="F413" s="58"/>
      <c r="G413" s="58"/>
      <c r="H413" s="58"/>
      <c r="I413" s="58"/>
      <c r="J413" s="58"/>
      <c r="K413" s="58"/>
      <c r="L413" s="58"/>
      <c r="M413" s="3"/>
      <c r="N413" s="3"/>
    </row>
    <row r="414" spans="2:14" x14ac:dyDescent="0.25">
      <c r="B414" s="1"/>
      <c r="C414" s="7"/>
      <c r="D414" s="114"/>
      <c r="E414" s="58"/>
      <c r="F414" s="58"/>
      <c r="G414" s="58"/>
      <c r="H414" s="58"/>
      <c r="I414" s="58"/>
      <c r="J414" s="58"/>
      <c r="K414" s="58"/>
      <c r="L414" s="58"/>
      <c r="M414" s="3"/>
      <c r="N414" s="3"/>
    </row>
    <row r="415" spans="2:14" x14ac:dyDescent="0.25">
      <c r="B415" s="1"/>
      <c r="C415" s="7"/>
      <c r="D415" s="114"/>
      <c r="E415" s="58"/>
      <c r="F415" s="58"/>
      <c r="G415" s="58"/>
      <c r="H415" s="58"/>
      <c r="I415" s="58"/>
      <c r="J415" s="58"/>
      <c r="K415" s="58"/>
      <c r="L415" s="58"/>
      <c r="M415" s="3"/>
      <c r="N415" s="3"/>
    </row>
    <row r="416" spans="2:14" x14ac:dyDescent="0.25">
      <c r="B416" s="1"/>
      <c r="C416" s="7"/>
      <c r="D416" s="114"/>
      <c r="E416" s="58"/>
      <c r="F416" s="58"/>
      <c r="G416" s="58"/>
      <c r="H416" s="58"/>
      <c r="I416" s="58"/>
      <c r="J416" s="58"/>
      <c r="K416" s="58"/>
      <c r="L416" s="58"/>
      <c r="M416" s="3"/>
      <c r="N416" s="3"/>
    </row>
    <row r="417" spans="2:14" x14ac:dyDescent="0.25">
      <c r="B417" s="1"/>
      <c r="C417" s="7"/>
      <c r="D417" s="114"/>
      <c r="E417" s="58"/>
      <c r="F417" s="58"/>
      <c r="G417" s="58"/>
      <c r="H417" s="58"/>
      <c r="I417" s="58"/>
      <c r="J417" s="58"/>
      <c r="K417" s="58"/>
      <c r="L417" s="58"/>
      <c r="M417" s="3"/>
      <c r="N417" s="3"/>
    </row>
    <row r="418" spans="2:14" x14ac:dyDescent="0.25">
      <c r="B418" s="1"/>
      <c r="C418" s="7"/>
      <c r="D418" s="114"/>
      <c r="E418" s="58"/>
      <c r="F418" s="58"/>
      <c r="G418" s="58"/>
      <c r="H418" s="58"/>
      <c r="I418" s="58"/>
      <c r="J418" s="58"/>
      <c r="K418" s="58"/>
      <c r="L418" s="58"/>
      <c r="M418" s="3"/>
      <c r="N418" s="3"/>
    </row>
    <row r="419" spans="2:14" x14ac:dyDescent="0.25">
      <c r="B419" s="1"/>
      <c r="C419" s="7"/>
      <c r="D419" s="114"/>
      <c r="E419" s="58"/>
      <c r="F419" s="58"/>
      <c r="G419" s="58"/>
      <c r="H419" s="58"/>
      <c r="I419" s="58"/>
      <c r="J419" s="58"/>
      <c r="K419" s="58"/>
      <c r="L419" s="58"/>
      <c r="M419" s="3"/>
      <c r="N419" s="3"/>
    </row>
    <row r="420" spans="2:14" x14ac:dyDescent="0.25">
      <c r="B420" s="1"/>
      <c r="C420" s="7"/>
      <c r="D420" s="114"/>
      <c r="E420" s="58"/>
      <c r="F420" s="58"/>
      <c r="G420" s="58"/>
      <c r="H420" s="58"/>
      <c r="I420" s="58"/>
      <c r="J420" s="58"/>
      <c r="K420" s="58"/>
      <c r="L420" s="58"/>
      <c r="M420" s="3"/>
      <c r="N420" s="3"/>
    </row>
    <row r="421" spans="2:14" x14ac:dyDescent="0.25">
      <c r="B421" s="1"/>
      <c r="C421" s="7"/>
      <c r="D421" s="114"/>
      <c r="E421" s="58"/>
      <c r="F421" s="58"/>
      <c r="G421" s="58"/>
      <c r="H421" s="58"/>
      <c r="I421" s="58"/>
      <c r="J421" s="58"/>
      <c r="K421" s="58"/>
      <c r="L421" s="58"/>
      <c r="M421" s="3"/>
      <c r="N421" s="3"/>
    </row>
    <row r="422" spans="2:14" x14ac:dyDescent="0.25">
      <c r="B422" s="1"/>
      <c r="C422" s="7"/>
      <c r="D422" s="114"/>
      <c r="E422" s="58"/>
      <c r="F422" s="58"/>
      <c r="G422" s="58"/>
      <c r="H422" s="58"/>
      <c r="I422" s="58"/>
      <c r="J422" s="58"/>
      <c r="K422" s="58"/>
      <c r="L422" s="58"/>
      <c r="M422" s="3"/>
      <c r="N422" s="3"/>
    </row>
    <row r="423" spans="2:14" x14ac:dyDescent="0.25">
      <c r="B423" s="1"/>
      <c r="C423" s="7"/>
      <c r="D423" s="114"/>
      <c r="E423" s="58"/>
      <c r="F423" s="58"/>
      <c r="G423" s="58"/>
      <c r="H423" s="58"/>
      <c r="I423" s="58"/>
      <c r="J423" s="58"/>
      <c r="K423" s="58"/>
      <c r="L423" s="58"/>
      <c r="M423" s="3"/>
      <c r="N423" s="3"/>
    </row>
    <row r="424" spans="2:14" x14ac:dyDescent="0.25">
      <c r="B424" s="1"/>
      <c r="C424" s="7"/>
      <c r="D424" s="114"/>
      <c r="E424" s="58"/>
      <c r="F424" s="58"/>
      <c r="G424" s="58"/>
      <c r="H424" s="58"/>
      <c r="I424" s="58"/>
      <c r="J424" s="58"/>
      <c r="K424" s="58"/>
      <c r="L424" s="58"/>
      <c r="M424" s="3"/>
      <c r="N424" s="3"/>
    </row>
    <row r="425" spans="2:14" x14ac:dyDescent="0.25">
      <c r="B425" s="1"/>
      <c r="C425" s="7"/>
      <c r="D425" s="114"/>
      <c r="E425" s="58"/>
      <c r="F425" s="58"/>
      <c r="G425" s="58"/>
      <c r="H425" s="58"/>
      <c r="I425" s="58"/>
      <c r="J425" s="58"/>
      <c r="K425" s="58"/>
      <c r="L425" s="58"/>
      <c r="M425" s="3"/>
      <c r="N425" s="3"/>
    </row>
    <row r="426" spans="2:14" x14ac:dyDescent="0.25">
      <c r="B426" s="1"/>
      <c r="C426" s="7"/>
      <c r="D426" s="114"/>
      <c r="E426" s="58"/>
      <c r="F426" s="58"/>
      <c r="G426" s="58"/>
      <c r="H426" s="58"/>
      <c r="I426" s="58"/>
      <c r="J426" s="58"/>
      <c r="K426" s="58"/>
      <c r="L426" s="58"/>
      <c r="M426" s="3"/>
      <c r="N426" s="3"/>
    </row>
    <row r="427" spans="2:14" x14ac:dyDescent="0.25">
      <c r="B427" s="1"/>
      <c r="C427" s="7"/>
      <c r="D427" s="114"/>
      <c r="E427" s="58"/>
      <c r="F427" s="58"/>
      <c r="G427" s="58"/>
      <c r="H427" s="58"/>
      <c r="I427" s="58"/>
      <c r="J427" s="58"/>
      <c r="K427" s="58"/>
      <c r="L427" s="58"/>
      <c r="M427" s="3"/>
      <c r="N427" s="3"/>
    </row>
    <row r="428" spans="2:14" x14ac:dyDescent="0.25">
      <c r="B428" s="1"/>
      <c r="C428" s="7"/>
      <c r="D428" s="114"/>
      <c r="E428" s="58"/>
      <c r="F428" s="58"/>
      <c r="G428" s="58"/>
      <c r="H428" s="58"/>
      <c r="I428" s="58"/>
      <c r="J428" s="58"/>
      <c r="K428" s="58"/>
      <c r="L428" s="58"/>
      <c r="M428" s="3"/>
      <c r="N428" s="3"/>
    </row>
    <row r="429" spans="2:14" x14ac:dyDescent="0.25">
      <c r="B429" s="1"/>
      <c r="C429" s="7"/>
      <c r="D429" s="114"/>
      <c r="E429" s="58"/>
      <c r="F429" s="58"/>
      <c r="G429" s="58"/>
      <c r="H429" s="58"/>
      <c r="I429" s="58"/>
      <c r="J429" s="58"/>
      <c r="K429" s="58"/>
      <c r="L429" s="58"/>
      <c r="M429" s="3"/>
      <c r="N429" s="3"/>
    </row>
    <row r="430" spans="2:14" x14ac:dyDescent="0.25">
      <c r="B430" s="1"/>
      <c r="C430" s="7"/>
      <c r="D430" s="114"/>
      <c r="E430" s="58"/>
      <c r="F430" s="58"/>
      <c r="G430" s="58"/>
      <c r="H430" s="58"/>
      <c r="I430" s="58"/>
      <c r="J430" s="58"/>
      <c r="K430" s="58"/>
      <c r="L430" s="58"/>
      <c r="M430" s="3"/>
      <c r="N430" s="3"/>
    </row>
    <row r="431" spans="2:14" x14ac:dyDescent="0.25">
      <c r="B431" s="1"/>
      <c r="C431" s="7"/>
      <c r="D431" s="114"/>
      <c r="E431" s="58"/>
      <c r="F431" s="58"/>
      <c r="G431" s="58"/>
      <c r="H431" s="58"/>
      <c r="I431" s="58"/>
      <c r="J431" s="58"/>
      <c r="K431" s="58"/>
      <c r="L431" s="58"/>
      <c r="M431" s="3"/>
      <c r="N431" s="3"/>
    </row>
    <row r="432" spans="2:14" x14ac:dyDescent="0.25">
      <c r="B432" s="1"/>
      <c r="C432" s="7"/>
      <c r="D432" s="114"/>
      <c r="E432" s="58"/>
      <c r="F432" s="58"/>
      <c r="G432" s="58"/>
      <c r="H432" s="58"/>
      <c r="I432" s="58"/>
      <c r="J432" s="58"/>
      <c r="K432" s="58"/>
      <c r="L432" s="58"/>
      <c r="M432" s="3"/>
      <c r="N432" s="3"/>
    </row>
    <row r="433" spans="2:14" x14ac:dyDescent="0.25">
      <c r="B433" s="1"/>
      <c r="C433" s="7"/>
      <c r="D433" s="114"/>
      <c r="E433" s="58"/>
      <c r="F433" s="58"/>
      <c r="G433" s="58"/>
      <c r="H433" s="58"/>
      <c r="I433" s="58"/>
      <c r="J433" s="58"/>
      <c r="K433" s="58"/>
      <c r="L433" s="58"/>
      <c r="M433" s="3"/>
      <c r="N433" s="3"/>
    </row>
    <row r="434" spans="2:14" x14ac:dyDescent="0.25">
      <c r="B434" s="1"/>
      <c r="C434" s="7"/>
      <c r="D434" s="114"/>
      <c r="E434" s="58"/>
      <c r="F434" s="58"/>
      <c r="G434" s="58"/>
      <c r="H434" s="58"/>
      <c r="I434" s="58"/>
      <c r="J434" s="58"/>
      <c r="K434" s="58"/>
      <c r="L434" s="58"/>
      <c r="M434" s="3"/>
      <c r="N434" s="3"/>
    </row>
    <row r="435" spans="2:14" x14ac:dyDescent="0.25">
      <c r="B435" s="1"/>
      <c r="C435" s="7"/>
      <c r="D435" s="114"/>
      <c r="E435" s="58"/>
      <c r="F435" s="58"/>
      <c r="G435" s="58"/>
      <c r="H435" s="58"/>
      <c r="I435" s="58"/>
      <c r="J435" s="58"/>
      <c r="K435" s="58"/>
      <c r="L435" s="58"/>
      <c r="M435" s="3"/>
      <c r="N435" s="3"/>
    </row>
    <row r="436" spans="2:14" x14ac:dyDescent="0.25">
      <c r="B436" s="1"/>
      <c r="C436" s="7"/>
      <c r="D436" s="114"/>
      <c r="E436" s="58"/>
      <c r="F436" s="58"/>
      <c r="G436" s="58"/>
      <c r="H436" s="58"/>
      <c r="I436" s="58"/>
      <c r="J436" s="58"/>
      <c r="K436" s="58"/>
      <c r="L436" s="58"/>
      <c r="M436" s="3"/>
      <c r="N436" s="3"/>
    </row>
    <row r="437" spans="2:14" x14ac:dyDescent="0.25">
      <c r="B437" s="1"/>
      <c r="C437" s="7"/>
      <c r="D437" s="114"/>
      <c r="E437" s="58"/>
      <c r="F437" s="58"/>
      <c r="G437" s="58"/>
      <c r="H437" s="58"/>
      <c r="I437" s="58"/>
      <c r="J437" s="58"/>
      <c r="K437" s="58"/>
      <c r="L437" s="58"/>
      <c r="M437" s="3"/>
      <c r="N437" s="3"/>
    </row>
    <row r="438" spans="2:14" x14ac:dyDescent="0.25">
      <c r="B438" s="1"/>
      <c r="C438" s="7"/>
      <c r="D438" s="114"/>
      <c r="E438" s="58"/>
      <c r="F438" s="58"/>
      <c r="G438" s="58"/>
      <c r="H438" s="58"/>
      <c r="I438" s="58"/>
      <c r="J438" s="58"/>
      <c r="K438" s="58"/>
      <c r="L438" s="58"/>
      <c r="M438" s="3"/>
      <c r="N438" s="3"/>
    </row>
    <row r="439" spans="2:14" x14ac:dyDescent="0.25">
      <c r="B439" s="1"/>
      <c r="C439" s="7"/>
      <c r="D439" s="114"/>
      <c r="E439" s="58"/>
      <c r="F439" s="58"/>
      <c r="G439" s="58"/>
      <c r="H439" s="58"/>
      <c r="I439" s="58"/>
      <c r="J439" s="58"/>
      <c r="K439" s="58"/>
      <c r="L439" s="58"/>
      <c r="M439" s="3"/>
      <c r="N439" s="3"/>
    </row>
    <row r="440" spans="2:14" x14ac:dyDescent="0.25">
      <c r="B440" s="1"/>
      <c r="C440" s="7"/>
      <c r="D440" s="114"/>
      <c r="E440" s="58"/>
      <c r="F440" s="58"/>
      <c r="G440" s="58"/>
      <c r="H440" s="58"/>
      <c r="I440" s="58"/>
      <c r="J440" s="58"/>
      <c r="K440" s="58"/>
      <c r="L440" s="58"/>
      <c r="M440" s="3"/>
      <c r="N440" s="3"/>
    </row>
    <row r="441" spans="2:14" x14ac:dyDescent="0.25">
      <c r="B441" s="1"/>
      <c r="C441" s="7"/>
      <c r="D441" s="114"/>
      <c r="E441" s="58"/>
      <c r="F441" s="58"/>
      <c r="G441" s="58"/>
      <c r="H441" s="58"/>
      <c r="I441" s="58"/>
      <c r="J441" s="58"/>
      <c r="K441" s="58"/>
      <c r="L441" s="58"/>
      <c r="M441" s="3"/>
      <c r="N441" s="3"/>
    </row>
    <row r="442" spans="2:14" x14ac:dyDescent="0.25">
      <c r="B442" s="1"/>
      <c r="C442" s="7"/>
      <c r="D442" s="114"/>
      <c r="E442" s="58"/>
      <c r="F442" s="58"/>
      <c r="G442" s="58"/>
      <c r="H442" s="58"/>
      <c r="I442" s="58"/>
      <c r="J442" s="58"/>
      <c r="K442" s="58"/>
      <c r="L442" s="58"/>
      <c r="M442" s="3"/>
      <c r="N442" s="3"/>
    </row>
    <row r="443" spans="2:14" x14ac:dyDescent="0.25">
      <c r="B443" s="1"/>
      <c r="C443" s="7"/>
      <c r="D443" s="114"/>
      <c r="E443" s="58"/>
      <c r="F443" s="58"/>
      <c r="G443" s="58"/>
      <c r="H443" s="58"/>
      <c r="I443" s="58"/>
      <c r="J443" s="58"/>
      <c r="K443" s="58"/>
      <c r="L443" s="58"/>
      <c r="M443" s="3"/>
      <c r="N443" s="3"/>
    </row>
    <row r="444" spans="2:14" x14ac:dyDescent="0.25">
      <c r="B444" s="1"/>
      <c r="C444" s="7"/>
      <c r="D444" s="114"/>
      <c r="E444" s="58"/>
      <c r="F444" s="58"/>
      <c r="G444" s="58"/>
      <c r="H444" s="58"/>
      <c r="I444" s="58"/>
      <c r="J444" s="58"/>
      <c r="K444" s="58"/>
      <c r="L444" s="58"/>
      <c r="M444" s="3"/>
      <c r="N444" s="3"/>
    </row>
    <row r="445" spans="2:14" x14ac:dyDescent="0.25">
      <c r="B445" s="1"/>
      <c r="C445" s="7"/>
      <c r="D445" s="114"/>
      <c r="E445" s="58"/>
      <c r="F445" s="58"/>
      <c r="G445" s="58"/>
      <c r="H445" s="58"/>
      <c r="I445" s="58"/>
      <c r="J445" s="58"/>
      <c r="K445" s="58"/>
      <c r="L445" s="58"/>
      <c r="M445" s="3"/>
      <c r="N445" s="3"/>
    </row>
    <row r="446" spans="2:14" x14ac:dyDescent="0.25">
      <c r="B446" s="1"/>
      <c r="C446" s="7"/>
      <c r="D446" s="114"/>
      <c r="E446" s="58"/>
      <c r="F446" s="58"/>
      <c r="G446" s="58"/>
      <c r="H446" s="58"/>
      <c r="I446" s="58"/>
      <c r="J446" s="58"/>
      <c r="K446" s="58"/>
      <c r="L446" s="58"/>
      <c r="M446" s="3"/>
      <c r="N446" s="3"/>
    </row>
    <row r="447" spans="2:14" x14ac:dyDescent="0.25">
      <c r="B447" s="1"/>
      <c r="C447" s="7"/>
      <c r="D447" s="114"/>
      <c r="E447" s="58"/>
      <c r="F447" s="58"/>
      <c r="G447" s="58"/>
      <c r="H447" s="58"/>
      <c r="I447" s="58"/>
      <c r="J447" s="58"/>
      <c r="K447" s="58"/>
      <c r="L447" s="58"/>
      <c r="M447" s="3"/>
      <c r="N447" s="3"/>
    </row>
    <row r="448" spans="2:14" x14ac:dyDescent="0.25">
      <c r="B448" s="1"/>
      <c r="C448" s="7"/>
      <c r="D448" s="114"/>
      <c r="E448" s="58"/>
      <c r="F448" s="58"/>
      <c r="G448" s="58"/>
      <c r="H448" s="58"/>
      <c r="I448" s="58"/>
      <c r="J448" s="58"/>
      <c r="K448" s="58"/>
      <c r="L448" s="58"/>
      <c r="M448" s="3"/>
      <c r="N448" s="3"/>
    </row>
    <row r="449" spans="2:14" x14ac:dyDescent="0.25">
      <c r="B449" s="1"/>
      <c r="C449" s="7"/>
      <c r="D449" s="114"/>
      <c r="E449" s="58"/>
      <c r="F449" s="58"/>
      <c r="G449" s="58"/>
      <c r="H449" s="58"/>
      <c r="I449" s="58"/>
      <c r="J449" s="58"/>
      <c r="K449" s="58"/>
      <c r="L449" s="58"/>
      <c r="M449" s="3"/>
      <c r="N449" s="3"/>
    </row>
    <row r="450" spans="2:14" x14ac:dyDescent="0.25">
      <c r="B450" s="1"/>
      <c r="C450" s="7"/>
      <c r="D450" s="114"/>
      <c r="E450" s="58"/>
      <c r="F450" s="58"/>
      <c r="G450" s="58"/>
      <c r="H450" s="58"/>
      <c r="I450" s="58"/>
      <c r="J450" s="58"/>
      <c r="K450" s="58"/>
      <c r="L450" s="58"/>
      <c r="M450" s="3"/>
      <c r="N450" s="3"/>
    </row>
    <row r="451" spans="2:14" x14ac:dyDescent="0.25">
      <c r="B451" s="1"/>
      <c r="C451" s="7"/>
      <c r="D451" s="114"/>
      <c r="E451" s="58"/>
      <c r="F451" s="58"/>
      <c r="G451" s="58"/>
      <c r="H451" s="58"/>
      <c r="I451" s="58"/>
      <c r="J451" s="58"/>
      <c r="K451" s="58"/>
      <c r="L451" s="58"/>
      <c r="M451" s="3"/>
      <c r="N451" s="3"/>
    </row>
    <row r="452" spans="2:14" x14ac:dyDescent="0.25">
      <c r="B452" s="1"/>
      <c r="C452" s="7"/>
      <c r="D452" s="114"/>
      <c r="E452" s="58"/>
      <c r="F452" s="58"/>
      <c r="G452" s="58"/>
      <c r="H452" s="58"/>
      <c r="I452" s="58"/>
      <c r="J452" s="58"/>
      <c r="K452" s="58"/>
      <c r="L452" s="58"/>
      <c r="M452" s="3"/>
      <c r="N452" s="3"/>
    </row>
    <row r="453" spans="2:14" x14ac:dyDescent="0.25">
      <c r="B453" s="1"/>
      <c r="C453" s="7"/>
      <c r="D453" s="114"/>
      <c r="E453" s="58"/>
      <c r="F453" s="58"/>
      <c r="G453" s="58"/>
      <c r="H453" s="58"/>
      <c r="I453" s="58"/>
      <c r="J453" s="58"/>
      <c r="K453" s="58"/>
      <c r="L453" s="58"/>
      <c r="M453" s="3"/>
      <c r="N453" s="3"/>
    </row>
    <row r="454" spans="2:14" x14ac:dyDescent="0.25">
      <c r="B454" s="1"/>
      <c r="C454" s="7"/>
      <c r="D454" s="114"/>
      <c r="E454" s="58"/>
      <c r="F454" s="58"/>
      <c r="G454" s="58"/>
      <c r="H454" s="58"/>
      <c r="I454" s="58"/>
      <c r="J454" s="58"/>
      <c r="K454" s="58"/>
      <c r="L454" s="58"/>
      <c r="M454" s="3"/>
      <c r="N454" s="3"/>
    </row>
    <row r="455" spans="2:14" x14ac:dyDescent="0.25">
      <c r="B455" s="1"/>
      <c r="C455" s="7"/>
      <c r="D455" s="114"/>
      <c r="E455" s="58"/>
      <c r="F455" s="58"/>
      <c r="G455" s="58"/>
      <c r="H455" s="58"/>
      <c r="I455" s="58"/>
      <c r="J455" s="58"/>
      <c r="K455" s="58"/>
      <c r="L455" s="58"/>
      <c r="M455" s="3"/>
      <c r="N455" s="3"/>
    </row>
    <row r="456" spans="2:14" x14ac:dyDescent="0.25">
      <c r="B456" s="1"/>
      <c r="C456" s="7"/>
      <c r="D456" s="114"/>
      <c r="E456" s="58"/>
      <c r="F456" s="58"/>
      <c r="G456" s="58"/>
      <c r="H456" s="58"/>
      <c r="I456" s="58"/>
      <c r="J456" s="58"/>
      <c r="K456" s="58"/>
      <c r="L456" s="58"/>
      <c r="M456" s="3"/>
      <c r="N456" s="3"/>
    </row>
    <row r="457" spans="2:14" x14ac:dyDescent="0.25">
      <c r="B457" s="1"/>
      <c r="C457" s="7"/>
      <c r="D457" s="114"/>
      <c r="E457" s="58"/>
      <c r="F457" s="58"/>
      <c r="G457" s="58"/>
      <c r="H457" s="58"/>
      <c r="I457" s="58"/>
      <c r="J457" s="58"/>
      <c r="K457" s="58"/>
      <c r="L457" s="58"/>
      <c r="M457" s="3"/>
      <c r="N457" s="3"/>
    </row>
    <row r="458" spans="2:14" x14ac:dyDescent="0.25">
      <c r="B458" s="1"/>
      <c r="C458" s="7"/>
      <c r="D458" s="114"/>
      <c r="E458" s="58"/>
      <c r="F458" s="58"/>
      <c r="G458" s="58"/>
      <c r="H458" s="58"/>
      <c r="I458" s="58"/>
      <c r="J458" s="58"/>
      <c r="K458" s="58"/>
      <c r="L458" s="58"/>
      <c r="M458" s="3"/>
      <c r="N458" s="3"/>
    </row>
    <row r="459" spans="2:14" x14ac:dyDescent="0.25">
      <c r="B459" s="1"/>
      <c r="C459" s="7"/>
      <c r="D459" s="114"/>
      <c r="E459" s="58"/>
      <c r="F459" s="58"/>
      <c r="G459" s="58"/>
      <c r="H459" s="58"/>
      <c r="I459" s="58"/>
      <c r="J459" s="58"/>
      <c r="K459" s="58"/>
      <c r="L459" s="58"/>
      <c r="M459" s="3"/>
      <c r="N459" s="3"/>
    </row>
    <row r="460" spans="2:14" x14ac:dyDescent="0.25">
      <c r="B460" s="1"/>
      <c r="C460" s="7"/>
      <c r="D460" s="114"/>
      <c r="E460" s="58"/>
      <c r="F460" s="58"/>
      <c r="G460" s="58"/>
      <c r="H460" s="58"/>
      <c r="I460" s="58"/>
      <c r="J460" s="58"/>
      <c r="K460" s="58"/>
      <c r="L460" s="58"/>
      <c r="M460" s="3"/>
      <c r="N460" s="3"/>
    </row>
    <row r="461" spans="2:14" x14ac:dyDescent="0.25">
      <c r="B461" s="1"/>
      <c r="C461" s="7"/>
      <c r="D461" s="114"/>
      <c r="E461" s="58"/>
      <c r="F461" s="58"/>
      <c r="G461" s="58"/>
      <c r="H461" s="58"/>
      <c r="I461" s="58"/>
      <c r="J461" s="58"/>
      <c r="K461" s="58"/>
      <c r="L461" s="58"/>
      <c r="M461" s="3"/>
      <c r="N461" s="3"/>
    </row>
    <row r="462" spans="2:14" x14ac:dyDescent="0.25">
      <c r="B462" s="1"/>
      <c r="C462" s="7"/>
      <c r="D462" s="114"/>
      <c r="E462" s="58"/>
      <c r="F462" s="58"/>
      <c r="G462" s="58"/>
      <c r="H462" s="58"/>
      <c r="I462" s="58"/>
      <c r="J462" s="58"/>
      <c r="K462" s="58"/>
      <c r="L462" s="58"/>
      <c r="M462" s="3"/>
      <c r="N462" s="3"/>
    </row>
    <row r="463" spans="2:14" x14ac:dyDescent="0.25">
      <c r="B463" s="1"/>
      <c r="C463" s="7"/>
      <c r="D463" s="114"/>
      <c r="E463" s="58"/>
      <c r="F463" s="58"/>
      <c r="G463" s="58"/>
      <c r="H463" s="58"/>
      <c r="I463" s="58"/>
      <c r="J463" s="58"/>
      <c r="K463" s="58"/>
      <c r="L463" s="58"/>
      <c r="M463" s="3"/>
      <c r="N463" s="3"/>
    </row>
    <row r="464" spans="2:14" x14ac:dyDescent="0.25">
      <c r="B464" s="1"/>
      <c r="C464" s="7"/>
      <c r="D464" s="114"/>
      <c r="E464" s="58"/>
      <c r="F464" s="58"/>
      <c r="G464" s="58"/>
      <c r="H464" s="58"/>
      <c r="I464" s="58"/>
      <c r="J464" s="58"/>
      <c r="K464" s="58"/>
      <c r="L464" s="58"/>
      <c r="M464" s="3"/>
      <c r="N464" s="3"/>
    </row>
    <row r="465" spans="2:14" x14ac:dyDescent="0.25">
      <c r="B465" s="1"/>
      <c r="C465" s="7"/>
      <c r="D465" s="114"/>
      <c r="E465" s="58"/>
      <c r="F465" s="58"/>
      <c r="G465" s="58"/>
      <c r="H465" s="58"/>
      <c r="I465" s="58"/>
      <c r="J465" s="58"/>
      <c r="K465" s="58"/>
      <c r="L465" s="58"/>
      <c r="M465" s="3"/>
      <c r="N465" s="3"/>
    </row>
    <row r="466" spans="2:14" x14ac:dyDescent="0.25">
      <c r="B466" s="1"/>
      <c r="C466" s="7"/>
      <c r="D466" s="114"/>
      <c r="E466" s="58"/>
      <c r="F466" s="58"/>
      <c r="G466" s="58"/>
      <c r="H466" s="58"/>
      <c r="I466" s="58"/>
      <c r="J466" s="58"/>
      <c r="K466" s="58"/>
      <c r="L466" s="58"/>
      <c r="M466" s="3"/>
      <c r="N466" s="3"/>
    </row>
    <row r="467" spans="2:14" x14ac:dyDescent="0.25">
      <c r="B467" s="1"/>
      <c r="C467" s="7"/>
      <c r="D467" s="114"/>
      <c r="E467" s="58"/>
      <c r="F467" s="58"/>
      <c r="G467" s="58"/>
      <c r="H467" s="58"/>
      <c r="I467" s="58"/>
      <c r="J467" s="58"/>
      <c r="K467" s="58"/>
      <c r="L467" s="58"/>
      <c r="M467" s="3"/>
      <c r="N467" s="3"/>
    </row>
    <row r="468" spans="2:14" x14ac:dyDescent="0.25">
      <c r="B468" s="1"/>
      <c r="C468" s="7"/>
      <c r="D468" s="114"/>
      <c r="E468" s="58"/>
      <c r="F468" s="58"/>
      <c r="G468" s="58"/>
      <c r="H468" s="58"/>
      <c r="I468" s="58"/>
      <c r="J468" s="58"/>
      <c r="K468" s="58"/>
      <c r="L468" s="58"/>
      <c r="M468" s="3"/>
      <c r="N468" s="3"/>
    </row>
    <row r="469" spans="2:14" x14ac:dyDescent="0.25">
      <c r="B469" s="1"/>
      <c r="C469" s="7"/>
      <c r="D469" s="114"/>
      <c r="E469" s="58"/>
      <c r="F469" s="58"/>
      <c r="G469" s="58"/>
      <c r="H469" s="58"/>
      <c r="I469" s="58"/>
      <c r="J469" s="58"/>
      <c r="K469" s="58"/>
      <c r="L469" s="58"/>
      <c r="M469" s="3"/>
      <c r="N469" s="3"/>
    </row>
    <row r="470" spans="2:14" x14ac:dyDescent="0.25">
      <c r="B470" s="1"/>
      <c r="C470" s="7"/>
      <c r="D470" s="114"/>
      <c r="E470" s="58"/>
      <c r="F470" s="58"/>
      <c r="G470" s="58"/>
      <c r="H470" s="58"/>
      <c r="I470" s="58"/>
      <c r="J470" s="58"/>
      <c r="K470" s="58"/>
      <c r="L470" s="58"/>
      <c r="M470" s="3"/>
      <c r="N470" s="3"/>
    </row>
    <row r="471" spans="2:14" x14ac:dyDescent="0.25">
      <c r="B471" s="1"/>
      <c r="C471" s="7"/>
      <c r="D471" s="114"/>
      <c r="E471" s="58"/>
      <c r="F471" s="58"/>
      <c r="G471" s="58"/>
      <c r="H471" s="58"/>
      <c r="I471" s="58"/>
      <c r="J471" s="58"/>
      <c r="K471" s="58"/>
      <c r="L471" s="58"/>
      <c r="M471" s="3"/>
      <c r="N471" s="3"/>
    </row>
    <row r="472" spans="2:14" x14ac:dyDescent="0.25">
      <c r="B472" s="1"/>
      <c r="C472" s="7"/>
      <c r="D472" s="114"/>
      <c r="E472" s="58"/>
      <c r="F472" s="58"/>
      <c r="G472" s="58"/>
      <c r="H472" s="58"/>
      <c r="I472" s="58"/>
      <c r="J472" s="58"/>
      <c r="K472" s="58"/>
      <c r="L472" s="58"/>
      <c r="M472" s="3"/>
      <c r="N472" s="3"/>
    </row>
    <row r="473" spans="2:14" x14ac:dyDescent="0.25">
      <c r="B473" s="1"/>
      <c r="C473" s="7"/>
      <c r="D473" s="114"/>
      <c r="E473" s="58"/>
      <c r="F473" s="58"/>
      <c r="G473" s="58"/>
      <c r="H473" s="58"/>
      <c r="I473" s="58"/>
      <c r="J473" s="58"/>
      <c r="K473" s="58"/>
      <c r="L473" s="58"/>
      <c r="M473" s="3"/>
      <c r="N473" s="3"/>
    </row>
    <row r="474" spans="2:14" x14ac:dyDescent="0.25">
      <c r="B474" s="1"/>
      <c r="C474" s="7"/>
      <c r="D474" s="114"/>
      <c r="E474" s="58"/>
      <c r="F474" s="58"/>
      <c r="G474" s="58"/>
      <c r="H474" s="58"/>
      <c r="I474" s="58"/>
      <c r="J474" s="58"/>
      <c r="K474" s="58"/>
      <c r="L474" s="58"/>
      <c r="M474" s="3"/>
      <c r="N474" s="3"/>
    </row>
    <row r="475" spans="2:14" x14ac:dyDescent="0.25">
      <c r="B475" s="1"/>
      <c r="C475" s="7"/>
      <c r="D475" s="114"/>
      <c r="E475" s="58"/>
      <c r="F475" s="58"/>
      <c r="G475" s="58"/>
      <c r="H475" s="58"/>
      <c r="I475" s="58"/>
      <c r="J475" s="58"/>
      <c r="K475" s="58"/>
      <c r="L475" s="58"/>
      <c r="M475" s="3"/>
      <c r="N475" s="3"/>
    </row>
    <row r="476" spans="2:14" x14ac:dyDescent="0.25">
      <c r="B476" s="1"/>
      <c r="C476" s="7"/>
      <c r="D476" s="114"/>
      <c r="E476" s="58"/>
      <c r="F476" s="58"/>
      <c r="G476" s="58"/>
      <c r="H476" s="58"/>
      <c r="I476" s="58"/>
      <c r="J476" s="58"/>
      <c r="K476" s="58"/>
      <c r="L476" s="58"/>
      <c r="M476" s="3"/>
      <c r="N476" s="3"/>
    </row>
    <row r="477" spans="2:14" x14ac:dyDescent="0.25">
      <c r="B477" s="1"/>
      <c r="C477" s="7"/>
      <c r="D477" s="114"/>
      <c r="E477" s="58"/>
      <c r="F477" s="58"/>
      <c r="G477" s="58"/>
      <c r="H477" s="58"/>
      <c r="I477" s="58"/>
      <c r="J477" s="58"/>
      <c r="K477" s="58"/>
      <c r="L477" s="58"/>
      <c r="M477" s="3"/>
      <c r="N477" s="3"/>
    </row>
    <row r="478" spans="2:14" x14ac:dyDescent="0.25">
      <c r="B478" s="1"/>
      <c r="C478" s="7"/>
      <c r="D478" s="114"/>
      <c r="E478" s="58"/>
      <c r="F478" s="58"/>
      <c r="G478" s="58"/>
      <c r="H478" s="58"/>
      <c r="I478" s="58"/>
      <c r="J478" s="58"/>
      <c r="K478" s="58"/>
      <c r="L478" s="58"/>
      <c r="M478" s="3"/>
      <c r="N478" s="3"/>
    </row>
    <row r="479" spans="2:14" x14ac:dyDescent="0.25">
      <c r="B479" s="1"/>
      <c r="C479" s="7"/>
      <c r="D479" s="114"/>
      <c r="E479" s="58"/>
      <c r="F479" s="58"/>
      <c r="G479" s="58"/>
      <c r="H479" s="58"/>
      <c r="I479" s="58"/>
      <c r="J479" s="58"/>
      <c r="K479" s="58"/>
      <c r="L479" s="58"/>
      <c r="M479" s="3"/>
      <c r="N479" s="3"/>
    </row>
    <row r="480" spans="2:14" x14ac:dyDescent="0.25">
      <c r="B480" s="1"/>
      <c r="C480" s="7"/>
      <c r="D480" s="114"/>
      <c r="E480" s="58"/>
      <c r="F480" s="58"/>
      <c r="G480" s="58"/>
      <c r="H480" s="58"/>
      <c r="I480" s="58"/>
      <c r="J480" s="58"/>
      <c r="K480" s="58"/>
      <c r="L480" s="58"/>
      <c r="M480" s="3"/>
      <c r="N480" s="3"/>
    </row>
    <row r="481" spans="2:14" x14ac:dyDescent="0.25">
      <c r="B481" s="1"/>
      <c r="C481" s="7"/>
      <c r="D481" s="114"/>
      <c r="E481" s="58"/>
      <c r="F481" s="58"/>
      <c r="G481" s="58"/>
      <c r="H481" s="58"/>
      <c r="I481" s="58"/>
      <c r="J481" s="58"/>
      <c r="K481" s="58"/>
      <c r="L481" s="58"/>
      <c r="M481" s="3"/>
      <c r="N481" s="3"/>
    </row>
    <row r="482" spans="2:14" x14ac:dyDescent="0.25">
      <c r="B482" s="1"/>
      <c r="C482" s="7"/>
      <c r="D482" s="114"/>
      <c r="E482" s="58"/>
      <c r="F482" s="58"/>
      <c r="G482" s="58"/>
      <c r="H482" s="58"/>
      <c r="I482" s="58"/>
      <c r="J482" s="58"/>
      <c r="K482" s="58"/>
      <c r="L482" s="58"/>
      <c r="M482" s="3"/>
      <c r="N482" s="3"/>
    </row>
    <row r="483" spans="2:14" x14ac:dyDescent="0.25">
      <c r="B483" s="1"/>
      <c r="C483" s="7"/>
      <c r="D483" s="114"/>
      <c r="E483" s="58"/>
      <c r="F483" s="58"/>
      <c r="G483" s="58"/>
      <c r="H483" s="58"/>
      <c r="I483" s="58"/>
      <c r="J483" s="58"/>
      <c r="K483" s="58"/>
      <c r="L483" s="58"/>
      <c r="M483" s="3"/>
      <c r="N483" s="3"/>
    </row>
    <row r="484" spans="2:14" x14ac:dyDescent="0.25">
      <c r="B484" s="1"/>
      <c r="C484" s="7"/>
      <c r="D484" s="114"/>
      <c r="E484" s="58"/>
      <c r="F484" s="58"/>
      <c r="G484" s="58"/>
      <c r="H484" s="58"/>
      <c r="I484" s="58"/>
      <c r="J484" s="58"/>
      <c r="K484" s="58"/>
      <c r="L484" s="58"/>
      <c r="M484" s="3"/>
      <c r="N484" s="3"/>
    </row>
    <row r="485" spans="2:14" x14ac:dyDescent="0.25">
      <c r="B485" s="1"/>
      <c r="C485" s="7"/>
      <c r="D485" s="114"/>
      <c r="E485" s="58"/>
      <c r="F485" s="58"/>
      <c r="G485" s="58"/>
      <c r="H485" s="58"/>
      <c r="I485" s="58"/>
      <c r="J485" s="58"/>
      <c r="K485" s="58"/>
      <c r="L485" s="58"/>
      <c r="M485" s="3"/>
      <c r="N485" s="3"/>
    </row>
    <row r="486" spans="2:14" x14ac:dyDescent="0.25">
      <c r="B486" s="1"/>
      <c r="C486" s="7"/>
      <c r="D486" s="114"/>
      <c r="E486" s="58"/>
      <c r="F486" s="58"/>
      <c r="G486" s="58"/>
      <c r="H486" s="58"/>
      <c r="I486" s="58"/>
      <c r="J486" s="58"/>
      <c r="K486" s="58"/>
      <c r="L486" s="58"/>
      <c r="M486" s="3"/>
      <c r="N486" s="3"/>
    </row>
    <row r="487" spans="2:14" x14ac:dyDescent="0.25">
      <c r="B487" s="1"/>
      <c r="C487" s="7"/>
      <c r="D487" s="114"/>
      <c r="E487" s="58"/>
      <c r="F487" s="58"/>
      <c r="G487" s="58"/>
      <c r="H487" s="58"/>
      <c r="I487" s="58"/>
      <c r="J487" s="58"/>
      <c r="K487" s="58"/>
      <c r="L487" s="58"/>
      <c r="M487" s="3"/>
      <c r="N487" s="3"/>
    </row>
    <row r="488" spans="2:14" x14ac:dyDescent="0.25">
      <c r="B488" s="1"/>
      <c r="C488" s="7"/>
      <c r="D488" s="114"/>
      <c r="E488" s="58"/>
      <c r="F488" s="58"/>
      <c r="G488" s="58"/>
      <c r="H488" s="58"/>
      <c r="I488" s="58"/>
      <c r="J488" s="58"/>
      <c r="K488" s="58"/>
      <c r="L488" s="58"/>
      <c r="M488" s="3"/>
      <c r="N488" s="3"/>
    </row>
    <row r="489" spans="2:14" x14ac:dyDescent="0.25">
      <c r="B489" s="1"/>
      <c r="C489" s="7"/>
      <c r="D489" s="114"/>
      <c r="E489" s="58"/>
      <c r="F489" s="58"/>
      <c r="G489" s="58"/>
      <c r="H489" s="58"/>
      <c r="I489" s="58"/>
      <c r="J489" s="58"/>
      <c r="K489" s="58"/>
      <c r="L489" s="58"/>
      <c r="M489" s="3"/>
      <c r="N489" s="3"/>
    </row>
    <row r="490" spans="2:14" x14ac:dyDescent="0.25">
      <c r="B490" s="1"/>
      <c r="C490" s="7"/>
      <c r="D490" s="114"/>
      <c r="E490" s="58"/>
      <c r="F490" s="58"/>
      <c r="G490" s="58"/>
      <c r="H490" s="58"/>
      <c r="I490" s="58"/>
      <c r="J490" s="58"/>
      <c r="K490" s="58"/>
      <c r="L490" s="58"/>
      <c r="M490" s="3"/>
      <c r="N490" s="3"/>
    </row>
    <row r="491" spans="2:14" x14ac:dyDescent="0.25">
      <c r="B491" s="1"/>
      <c r="C491" s="7"/>
      <c r="D491" s="114"/>
      <c r="E491" s="58"/>
      <c r="F491" s="58"/>
      <c r="G491" s="58"/>
      <c r="H491" s="58"/>
      <c r="I491" s="58"/>
      <c r="J491" s="58"/>
      <c r="K491" s="58"/>
      <c r="L491" s="58"/>
      <c r="M491" s="3"/>
      <c r="N491" s="3"/>
    </row>
    <row r="492" spans="2:14" x14ac:dyDescent="0.25">
      <c r="B492" s="1"/>
      <c r="C492" s="7"/>
      <c r="D492" s="114"/>
      <c r="E492" s="58"/>
      <c r="F492" s="58"/>
      <c r="G492" s="58"/>
      <c r="H492" s="58"/>
      <c r="I492" s="58"/>
      <c r="J492" s="58"/>
      <c r="K492" s="58"/>
      <c r="L492" s="58"/>
      <c r="M492" s="3"/>
      <c r="N492" s="3"/>
    </row>
    <row r="493" spans="2:14" x14ac:dyDescent="0.25">
      <c r="B493" s="1"/>
      <c r="C493" s="7"/>
      <c r="D493" s="114"/>
      <c r="E493" s="58"/>
      <c r="F493" s="58"/>
      <c r="G493" s="58"/>
      <c r="H493" s="58"/>
      <c r="I493" s="58"/>
      <c r="J493" s="58"/>
      <c r="K493" s="58"/>
      <c r="L493" s="58"/>
      <c r="M493" s="3"/>
      <c r="N493" s="3"/>
    </row>
    <row r="494" spans="2:14" x14ac:dyDescent="0.25">
      <c r="B494" s="1"/>
      <c r="C494" s="7"/>
      <c r="D494" s="114"/>
      <c r="E494" s="58"/>
      <c r="F494" s="58"/>
      <c r="G494" s="58"/>
      <c r="H494" s="58"/>
      <c r="I494" s="58"/>
      <c r="J494" s="58"/>
      <c r="K494" s="58"/>
      <c r="L494" s="58"/>
      <c r="M494" s="3"/>
      <c r="N494" s="3"/>
    </row>
    <row r="495" spans="2:14" x14ac:dyDescent="0.25">
      <c r="B495" s="1"/>
      <c r="C495" s="7"/>
      <c r="D495" s="114"/>
      <c r="E495" s="58"/>
      <c r="F495" s="58"/>
      <c r="G495" s="58"/>
      <c r="H495" s="58"/>
      <c r="I495" s="58"/>
      <c r="J495" s="58"/>
      <c r="K495" s="58"/>
      <c r="L495" s="58"/>
      <c r="M495" s="3"/>
      <c r="N495" s="3"/>
    </row>
    <row r="496" spans="2:14" x14ac:dyDescent="0.25">
      <c r="B496" s="1"/>
      <c r="C496" s="7"/>
      <c r="D496" s="114"/>
      <c r="E496" s="58"/>
      <c r="F496" s="58"/>
      <c r="G496" s="58"/>
      <c r="H496" s="58"/>
      <c r="I496" s="58"/>
      <c r="J496" s="58"/>
      <c r="K496" s="58"/>
      <c r="L496" s="58"/>
      <c r="M496" s="3"/>
      <c r="N496" s="3"/>
    </row>
    <row r="497" spans="2:14" x14ac:dyDescent="0.25">
      <c r="B497" s="1"/>
      <c r="C497" s="7"/>
      <c r="D497" s="114"/>
      <c r="E497" s="58"/>
      <c r="F497" s="58"/>
      <c r="G497" s="58"/>
      <c r="H497" s="58"/>
      <c r="I497" s="58"/>
      <c r="J497" s="58"/>
      <c r="K497" s="58"/>
      <c r="L497" s="58"/>
      <c r="M497" s="3"/>
      <c r="N497" s="3"/>
    </row>
    <row r="498" spans="2:14" x14ac:dyDescent="0.25">
      <c r="B498" s="1"/>
      <c r="C498" s="7"/>
      <c r="D498" s="114"/>
      <c r="E498" s="58"/>
      <c r="F498" s="58"/>
      <c r="G498" s="58"/>
      <c r="H498" s="58"/>
      <c r="I498" s="58"/>
      <c r="J498" s="58"/>
      <c r="K498" s="58"/>
      <c r="L498" s="58"/>
      <c r="M498" s="3"/>
      <c r="N498" s="3"/>
    </row>
    <row r="499" spans="2:14" x14ac:dyDescent="0.25">
      <c r="B499" s="1"/>
      <c r="C499" s="7"/>
      <c r="D499" s="114"/>
      <c r="E499" s="58"/>
      <c r="F499" s="58"/>
      <c r="G499" s="58"/>
      <c r="H499" s="58"/>
      <c r="I499" s="58"/>
      <c r="J499" s="58"/>
      <c r="K499" s="58"/>
      <c r="L499" s="58"/>
      <c r="M499" s="3"/>
      <c r="N499" s="3"/>
    </row>
    <row r="500" spans="2:14" x14ac:dyDescent="0.25">
      <c r="B500" s="1"/>
      <c r="C500" s="7"/>
      <c r="D500" s="114"/>
      <c r="E500" s="58"/>
      <c r="F500" s="58"/>
      <c r="G500" s="58"/>
      <c r="H500" s="58"/>
      <c r="I500" s="58"/>
      <c r="J500" s="58"/>
      <c r="K500" s="58"/>
      <c r="L500" s="58"/>
      <c r="M500" s="3"/>
      <c r="N500" s="3"/>
    </row>
    <row r="501" spans="2:14" x14ac:dyDescent="0.25">
      <c r="B501" s="1"/>
      <c r="C501" s="7"/>
      <c r="D501" s="114"/>
      <c r="E501" s="58"/>
      <c r="F501" s="58"/>
      <c r="G501" s="58"/>
      <c r="H501" s="58"/>
      <c r="I501" s="58"/>
      <c r="J501" s="58"/>
      <c r="K501" s="58"/>
      <c r="L501" s="58"/>
      <c r="M501" s="3"/>
      <c r="N501" s="3"/>
    </row>
    <row r="502" spans="2:14" x14ac:dyDescent="0.25">
      <c r="B502" s="1"/>
      <c r="C502" s="7"/>
      <c r="D502" s="114"/>
      <c r="E502" s="58"/>
      <c r="F502" s="58"/>
      <c r="G502" s="58"/>
      <c r="H502" s="58"/>
      <c r="I502" s="58"/>
      <c r="J502" s="58"/>
      <c r="K502" s="58"/>
      <c r="L502" s="58"/>
      <c r="M502" s="3"/>
      <c r="N502" s="3"/>
    </row>
    <row r="503" spans="2:14" x14ac:dyDescent="0.25">
      <c r="B503" s="1"/>
      <c r="C503" s="7"/>
      <c r="D503" s="114"/>
      <c r="E503" s="58"/>
      <c r="F503" s="58"/>
      <c r="G503" s="58"/>
      <c r="H503" s="58"/>
      <c r="I503" s="58"/>
      <c r="J503" s="58"/>
      <c r="K503" s="58"/>
      <c r="L503" s="58"/>
      <c r="M503" s="3"/>
      <c r="N503" s="3"/>
    </row>
    <row r="504" spans="2:14" x14ac:dyDescent="0.25">
      <c r="B504" s="1"/>
      <c r="C504" s="7"/>
      <c r="D504" s="114"/>
      <c r="E504" s="58"/>
      <c r="F504" s="58"/>
      <c r="G504" s="58"/>
      <c r="H504" s="58"/>
      <c r="I504" s="58"/>
      <c r="J504" s="58"/>
      <c r="K504" s="58"/>
      <c r="L504" s="58"/>
      <c r="M504" s="3"/>
      <c r="N504" s="3"/>
    </row>
    <row r="505" spans="2:14" x14ac:dyDescent="0.25">
      <c r="B505" s="1"/>
      <c r="C505" s="7"/>
      <c r="D505" s="114"/>
      <c r="E505" s="58"/>
      <c r="F505" s="58"/>
      <c r="G505" s="58"/>
      <c r="H505" s="58"/>
      <c r="I505" s="58"/>
      <c r="J505" s="58"/>
      <c r="K505" s="58"/>
      <c r="L505" s="58"/>
      <c r="M505" s="3"/>
      <c r="N505" s="3"/>
    </row>
    <row r="506" spans="2:14" x14ac:dyDescent="0.25">
      <c r="B506" s="1"/>
      <c r="C506" s="7"/>
      <c r="D506" s="114"/>
      <c r="E506" s="58"/>
      <c r="F506" s="58"/>
      <c r="G506" s="58"/>
      <c r="H506" s="58"/>
      <c r="I506" s="58"/>
      <c r="J506" s="58"/>
      <c r="K506" s="58"/>
      <c r="L506" s="58"/>
      <c r="M506" s="3"/>
      <c r="N506" s="3"/>
    </row>
    <row r="507" spans="2:14" x14ac:dyDescent="0.25">
      <c r="B507" s="1"/>
      <c r="C507" s="7"/>
      <c r="D507" s="114"/>
      <c r="E507" s="58"/>
      <c r="F507" s="58"/>
      <c r="G507" s="58"/>
      <c r="H507" s="58"/>
      <c r="I507" s="58"/>
      <c r="J507" s="58"/>
      <c r="K507" s="58"/>
      <c r="L507" s="58"/>
      <c r="M507" s="3"/>
      <c r="N507" s="3"/>
    </row>
    <row r="508" spans="2:14" x14ac:dyDescent="0.25">
      <c r="B508" s="1"/>
      <c r="C508" s="7"/>
      <c r="D508" s="114"/>
      <c r="E508" s="58"/>
      <c r="F508" s="58"/>
      <c r="G508" s="58"/>
      <c r="H508" s="58"/>
      <c r="I508" s="58"/>
      <c r="J508" s="58"/>
      <c r="K508" s="58"/>
      <c r="L508" s="58"/>
      <c r="M508" s="3"/>
      <c r="N508" s="3"/>
    </row>
    <row r="509" spans="2:14" x14ac:dyDescent="0.25">
      <c r="B509" s="1"/>
      <c r="C509" s="7"/>
      <c r="D509" s="114"/>
      <c r="E509" s="58"/>
      <c r="F509" s="58"/>
      <c r="G509" s="58"/>
      <c r="H509" s="58"/>
      <c r="I509" s="58"/>
      <c r="J509" s="58"/>
      <c r="K509" s="58"/>
      <c r="L509" s="58"/>
      <c r="M509" s="3"/>
      <c r="N509" s="3"/>
    </row>
    <row r="510" spans="2:14" x14ac:dyDescent="0.25">
      <c r="B510" s="1"/>
      <c r="C510" s="7"/>
      <c r="D510" s="114"/>
      <c r="E510" s="58"/>
      <c r="F510" s="58"/>
      <c r="G510" s="58"/>
      <c r="H510" s="58"/>
      <c r="I510" s="58"/>
      <c r="J510" s="58"/>
      <c r="K510" s="58"/>
      <c r="L510" s="58"/>
      <c r="M510" s="3"/>
      <c r="N510" s="3"/>
    </row>
    <row r="511" spans="2:14" x14ac:dyDescent="0.25">
      <c r="B511" s="1"/>
      <c r="C511" s="7"/>
      <c r="D511" s="114"/>
      <c r="E511" s="58"/>
      <c r="F511" s="58"/>
      <c r="G511" s="58"/>
      <c r="H511" s="58"/>
      <c r="I511" s="58"/>
      <c r="J511" s="58"/>
      <c r="K511" s="58"/>
      <c r="L511" s="58"/>
      <c r="M511" s="3"/>
      <c r="N511" s="3"/>
    </row>
    <row r="512" spans="2:14" x14ac:dyDescent="0.25">
      <c r="B512" s="1"/>
      <c r="C512" s="7"/>
      <c r="D512" s="114"/>
      <c r="E512" s="58"/>
      <c r="F512" s="58"/>
      <c r="G512" s="58"/>
      <c r="H512" s="58"/>
      <c r="I512" s="58"/>
      <c r="J512" s="58"/>
      <c r="K512" s="58"/>
      <c r="L512" s="58"/>
      <c r="M512" s="3"/>
      <c r="N512" s="3"/>
    </row>
    <row r="513" spans="2:14" x14ac:dyDescent="0.25">
      <c r="B513" s="1"/>
      <c r="C513" s="7"/>
      <c r="D513" s="114"/>
      <c r="E513" s="58"/>
      <c r="F513" s="58"/>
      <c r="G513" s="58"/>
      <c r="H513" s="58"/>
      <c r="I513" s="58"/>
      <c r="J513" s="58"/>
      <c r="K513" s="58"/>
      <c r="L513" s="58"/>
      <c r="M513" s="3"/>
      <c r="N513" s="3"/>
    </row>
    <row r="514" spans="2:14" x14ac:dyDescent="0.25">
      <c r="B514" s="1"/>
      <c r="C514" s="7"/>
      <c r="D514" s="114"/>
      <c r="E514" s="58"/>
      <c r="F514" s="58"/>
      <c r="G514" s="58"/>
      <c r="H514" s="58"/>
      <c r="I514" s="58"/>
      <c r="J514" s="58"/>
      <c r="K514" s="58"/>
      <c r="L514" s="58"/>
      <c r="M514" s="3"/>
      <c r="N514" s="3"/>
    </row>
    <row r="515" spans="2:14" x14ac:dyDescent="0.25">
      <c r="B515" s="1"/>
      <c r="C515" s="7"/>
      <c r="D515" s="114"/>
      <c r="E515" s="58"/>
      <c r="F515" s="58"/>
      <c r="G515" s="58"/>
      <c r="H515" s="58"/>
      <c r="I515" s="58"/>
      <c r="J515" s="58"/>
      <c r="K515" s="58"/>
      <c r="L515" s="58"/>
      <c r="M515" s="3"/>
      <c r="N515" s="3"/>
    </row>
    <row r="516" spans="2:14" x14ac:dyDescent="0.25">
      <c r="B516" s="1"/>
      <c r="C516" s="7"/>
      <c r="D516" s="114"/>
      <c r="E516" s="58"/>
      <c r="F516" s="58"/>
      <c r="G516" s="58"/>
      <c r="H516" s="58"/>
      <c r="I516" s="58"/>
      <c r="J516" s="58"/>
      <c r="K516" s="58"/>
      <c r="L516" s="58"/>
      <c r="M516" s="3"/>
      <c r="N516" s="3"/>
    </row>
    <row r="517" spans="2:14" x14ac:dyDescent="0.25">
      <c r="B517" s="1"/>
      <c r="C517" s="7"/>
      <c r="D517" s="114"/>
      <c r="E517" s="58"/>
      <c r="F517" s="58"/>
      <c r="G517" s="58"/>
      <c r="H517" s="58"/>
      <c r="I517" s="58"/>
      <c r="J517" s="58"/>
      <c r="K517" s="58"/>
      <c r="L517" s="58"/>
      <c r="M517" s="3"/>
      <c r="N517" s="3"/>
    </row>
    <row r="518" spans="2:14" x14ac:dyDescent="0.25">
      <c r="B518" s="1"/>
      <c r="C518" s="7"/>
      <c r="D518" s="114"/>
      <c r="E518" s="58"/>
      <c r="F518" s="58"/>
      <c r="G518" s="58"/>
      <c r="H518" s="58"/>
      <c r="I518" s="58"/>
      <c r="J518" s="58"/>
      <c r="K518" s="58"/>
      <c r="L518" s="58"/>
      <c r="M518" s="3"/>
      <c r="N518" s="3"/>
    </row>
    <row r="519" spans="2:14" x14ac:dyDescent="0.25">
      <c r="B519" s="1"/>
      <c r="C519" s="7"/>
      <c r="D519" s="114"/>
      <c r="E519" s="58"/>
      <c r="F519" s="58"/>
      <c r="G519" s="58"/>
      <c r="H519" s="58"/>
      <c r="I519" s="58"/>
      <c r="J519" s="58"/>
      <c r="K519" s="58"/>
      <c r="L519" s="58"/>
      <c r="M519" s="3"/>
      <c r="N519" s="3"/>
    </row>
    <row r="520" spans="2:14" x14ac:dyDescent="0.25">
      <c r="B520" s="1"/>
      <c r="C520" s="7"/>
      <c r="D520" s="114"/>
      <c r="E520" s="58"/>
      <c r="F520" s="58"/>
      <c r="G520" s="58"/>
      <c r="H520" s="58"/>
      <c r="I520" s="58"/>
      <c r="J520" s="58"/>
      <c r="K520" s="58"/>
      <c r="L520" s="58"/>
      <c r="M520" s="3"/>
      <c r="N520" s="3"/>
    </row>
    <row r="521" spans="2:14" x14ac:dyDescent="0.25">
      <c r="B521" s="1"/>
      <c r="C521" s="7"/>
      <c r="D521" s="114"/>
      <c r="E521" s="58"/>
      <c r="F521" s="58"/>
      <c r="G521" s="58"/>
      <c r="H521" s="58"/>
      <c r="I521" s="58"/>
      <c r="J521" s="58"/>
      <c r="K521" s="58"/>
      <c r="L521" s="58"/>
      <c r="M521" s="3"/>
      <c r="N521" s="3"/>
    </row>
    <row r="522" spans="2:14" x14ac:dyDescent="0.25">
      <c r="B522" s="1"/>
      <c r="C522" s="7"/>
      <c r="D522" s="114"/>
      <c r="E522" s="58"/>
      <c r="F522" s="58"/>
      <c r="G522" s="58"/>
      <c r="H522" s="58"/>
      <c r="I522" s="58"/>
      <c r="J522" s="58"/>
      <c r="K522" s="58"/>
      <c r="L522" s="58"/>
      <c r="M522" s="3"/>
      <c r="N522" s="3"/>
    </row>
    <row r="523" spans="2:14" x14ac:dyDescent="0.25">
      <c r="B523" s="1"/>
      <c r="C523" s="7"/>
      <c r="D523" s="114"/>
      <c r="E523" s="58"/>
      <c r="F523" s="58"/>
      <c r="G523" s="58"/>
      <c r="H523" s="58"/>
      <c r="I523" s="58"/>
      <c r="J523" s="58"/>
      <c r="K523" s="58"/>
      <c r="L523" s="58"/>
      <c r="M523" s="3"/>
      <c r="N523" s="3"/>
    </row>
    <row r="524" spans="2:14" x14ac:dyDescent="0.25">
      <c r="B524" s="1"/>
      <c r="C524" s="7"/>
      <c r="D524" s="114"/>
      <c r="E524" s="58"/>
      <c r="F524" s="58"/>
      <c r="G524" s="58"/>
      <c r="H524" s="58"/>
      <c r="I524" s="58"/>
      <c r="J524" s="58"/>
      <c r="K524" s="58"/>
      <c r="L524" s="58"/>
      <c r="M524" s="3"/>
      <c r="N524" s="3"/>
    </row>
    <row r="525" spans="2:14" x14ac:dyDescent="0.25">
      <c r="B525" s="1"/>
      <c r="C525" s="7"/>
      <c r="D525" s="114"/>
      <c r="E525" s="58"/>
      <c r="F525" s="58"/>
      <c r="G525" s="58"/>
      <c r="H525" s="58"/>
      <c r="I525" s="58"/>
      <c r="J525" s="58"/>
      <c r="K525" s="58"/>
      <c r="L525" s="58"/>
      <c r="M525" s="3"/>
      <c r="N525" s="3"/>
    </row>
    <row r="526" spans="2:14" x14ac:dyDescent="0.25">
      <c r="B526" s="1"/>
      <c r="C526" s="7"/>
      <c r="D526" s="114"/>
      <c r="E526" s="58"/>
      <c r="F526" s="58"/>
      <c r="G526" s="58"/>
      <c r="H526" s="58"/>
      <c r="I526" s="58"/>
      <c r="J526" s="58"/>
      <c r="K526" s="58"/>
      <c r="L526" s="58"/>
      <c r="M526" s="3"/>
      <c r="N526" s="3"/>
    </row>
    <row r="527" spans="2:14" x14ac:dyDescent="0.25">
      <c r="B527" s="1"/>
      <c r="C527" s="7"/>
      <c r="D527" s="114"/>
      <c r="E527" s="58"/>
      <c r="F527" s="58"/>
      <c r="G527" s="58"/>
      <c r="H527" s="58"/>
      <c r="I527" s="58"/>
      <c r="J527" s="58"/>
      <c r="K527" s="58"/>
      <c r="L527" s="58"/>
      <c r="M527" s="3"/>
      <c r="N527" s="3"/>
    </row>
    <row r="528" spans="2:14" x14ac:dyDescent="0.25">
      <c r="B528" s="1"/>
      <c r="C528" s="7"/>
      <c r="D528" s="114"/>
      <c r="E528" s="58"/>
      <c r="F528" s="58"/>
      <c r="G528" s="58"/>
      <c r="H528" s="58"/>
      <c r="I528" s="58"/>
      <c r="J528" s="58"/>
      <c r="K528" s="58"/>
      <c r="L528" s="58"/>
      <c r="M528" s="3"/>
      <c r="N528" s="3"/>
    </row>
    <row r="529" spans="2:14" x14ac:dyDescent="0.25">
      <c r="B529" s="1"/>
      <c r="C529" s="7"/>
      <c r="D529" s="114"/>
      <c r="E529" s="58"/>
      <c r="F529" s="58"/>
      <c r="G529" s="58"/>
      <c r="H529" s="58"/>
      <c r="I529" s="58"/>
      <c r="J529" s="58"/>
      <c r="K529" s="58"/>
      <c r="L529" s="58"/>
      <c r="M529" s="3"/>
      <c r="N529" s="3"/>
    </row>
    <row r="530" spans="2:14" x14ac:dyDescent="0.25">
      <c r="B530" s="1"/>
      <c r="C530" s="7"/>
      <c r="D530" s="114"/>
      <c r="E530" s="58"/>
      <c r="F530" s="58"/>
      <c r="G530" s="58"/>
      <c r="H530" s="58"/>
      <c r="I530" s="58"/>
      <c r="J530" s="58"/>
      <c r="K530" s="58"/>
      <c r="L530" s="58"/>
      <c r="M530" s="3"/>
      <c r="N530" s="3"/>
    </row>
    <row r="531" spans="2:14" x14ac:dyDescent="0.25">
      <c r="B531" s="1"/>
      <c r="C531" s="7"/>
      <c r="D531" s="114"/>
      <c r="E531" s="58"/>
      <c r="F531" s="58"/>
      <c r="G531" s="58"/>
      <c r="H531" s="58"/>
      <c r="I531" s="58"/>
      <c r="J531" s="58"/>
      <c r="K531" s="58"/>
      <c r="L531" s="58"/>
      <c r="M531" s="3"/>
      <c r="N531" s="3"/>
    </row>
    <row r="532" spans="2:14" x14ac:dyDescent="0.25">
      <c r="B532" s="1"/>
      <c r="C532" s="7"/>
      <c r="D532" s="114"/>
      <c r="E532" s="58"/>
      <c r="F532" s="58"/>
      <c r="G532" s="58"/>
      <c r="H532" s="58"/>
      <c r="I532" s="58"/>
      <c r="J532" s="58"/>
      <c r="K532" s="58"/>
      <c r="L532" s="58"/>
      <c r="M532" s="3"/>
      <c r="N532" s="3"/>
    </row>
    <row r="533" spans="2:14" x14ac:dyDescent="0.25">
      <c r="B533" s="1"/>
      <c r="C533" s="7"/>
      <c r="D533" s="114"/>
      <c r="E533" s="58"/>
      <c r="F533" s="58"/>
      <c r="G533" s="58"/>
      <c r="H533" s="58"/>
      <c r="I533" s="58"/>
      <c r="J533" s="58"/>
      <c r="K533" s="58"/>
      <c r="L533" s="58"/>
      <c r="M533" s="3"/>
      <c r="N533" s="3"/>
    </row>
    <row r="534" spans="2:14" x14ac:dyDescent="0.25">
      <c r="B534" s="1"/>
      <c r="C534" s="7"/>
      <c r="D534" s="114"/>
      <c r="E534" s="58"/>
      <c r="F534" s="58"/>
      <c r="G534" s="58"/>
      <c r="H534" s="58"/>
      <c r="I534" s="58"/>
      <c r="J534" s="58"/>
      <c r="K534" s="58"/>
      <c r="L534" s="58"/>
      <c r="M534" s="3"/>
      <c r="N534" s="3"/>
    </row>
    <row r="535" spans="2:14" x14ac:dyDescent="0.25">
      <c r="B535" s="1"/>
      <c r="C535" s="7"/>
      <c r="D535" s="114"/>
      <c r="E535" s="58"/>
      <c r="F535" s="58"/>
      <c r="G535" s="58"/>
      <c r="H535" s="58"/>
      <c r="I535" s="58"/>
      <c r="J535" s="58"/>
      <c r="K535" s="58"/>
      <c r="L535" s="58"/>
      <c r="M535" s="3"/>
      <c r="N535" s="3"/>
    </row>
    <row r="536" spans="2:14" x14ac:dyDescent="0.25">
      <c r="B536" s="1"/>
      <c r="C536" s="7"/>
      <c r="D536" s="114"/>
      <c r="E536" s="58"/>
      <c r="F536" s="58"/>
      <c r="G536" s="58"/>
      <c r="H536" s="58"/>
      <c r="I536" s="58"/>
      <c r="J536" s="58"/>
      <c r="K536" s="58"/>
      <c r="L536" s="58"/>
      <c r="M536" s="3"/>
      <c r="N536" s="3"/>
    </row>
    <row r="537" spans="2:14" x14ac:dyDescent="0.25">
      <c r="B537" s="1"/>
      <c r="C537" s="7"/>
      <c r="D537" s="114"/>
      <c r="E537" s="58"/>
      <c r="F537" s="58"/>
      <c r="G537" s="58"/>
      <c r="H537" s="58"/>
      <c r="I537" s="58"/>
      <c r="J537" s="58"/>
      <c r="K537" s="58"/>
      <c r="L537" s="58"/>
      <c r="M537" s="3"/>
      <c r="N537" s="3"/>
    </row>
    <row r="538" spans="2:14" x14ac:dyDescent="0.25">
      <c r="B538" s="1"/>
      <c r="C538" s="7"/>
      <c r="D538" s="114"/>
      <c r="E538" s="58"/>
      <c r="F538" s="58"/>
      <c r="G538" s="58"/>
      <c r="H538" s="58"/>
      <c r="I538" s="58"/>
      <c r="J538" s="58"/>
      <c r="K538" s="58"/>
      <c r="L538" s="58"/>
      <c r="M538" s="3"/>
      <c r="N538" s="3"/>
    </row>
    <row r="539" spans="2:14" x14ac:dyDescent="0.25">
      <c r="B539" s="1"/>
      <c r="C539" s="7"/>
      <c r="D539" s="114"/>
      <c r="E539" s="58"/>
      <c r="F539" s="58"/>
      <c r="G539" s="58"/>
      <c r="H539" s="58"/>
      <c r="I539" s="58"/>
      <c r="J539" s="58"/>
      <c r="K539" s="58"/>
      <c r="L539" s="58"/>
      <c r="M539" s="3"/>
      <c r="N539" s="3"/>
    </row>
    <row r="540" spans="2:14" x14ac:dyDescent="0.25">
      <c r="B540" s="1"/>
      <c r="C540" s="7"/>
      <c r="D540" s="114"/>
      <c r="E540" s="58"/>
      <c r="F540" s="58"/>
      <c r="G540" s="58"/>
      <c r="H540" s="58"/>
      <c r="I540" s="58"/>
      <c r="J540" s="58"/>
      <c r="K540" s="58"/>
      <c r="L540" s="58"/>
      <c r="M540" s="3"/>
      <c r="N540" s="3"/>
    </row>
    <row r="541" spans="2:14" x14ac:dyDescent="0.25">
      <c r="B541" s="1"/>
      <c r="C541" s="7"/>
      <c r="D541" s="114"/>
      <c r="E541" s="58"/>
      <c r="F541" s="58"/>
      <c r="G541" s="58"/>
      <c r="H541" s="58"/>
      <c r="I541" s="58"/>
      <c r="J541" s="58"/>
      <c r="K541" s="58"/>
      <c r="L541" s="58"/>
      <c r="M541" s="3"/>
      <c r="N541" s="3"/>
    </row>
    <row r="542" spans="2:14" x14ac:dyDescent="0.25">
      <c r="B542" s="1"/>
      <c r="C542" s="7"/>
      <c r="D542" s="114"/>
      <c r="E542" s="58"/>
      <c r="F542" s="58"/>
      <c r="G542" s="58"/>
      <c r="H542" s="58"/>
      <c r="I542" s="58"/>
      <c r="J542" s="58"/>
      <c r="K542" s="58"/>
      <c r="L542" s="58"/>
      <c r="M542" s="3"/>
      <c r="N542" s="3"/>
    </row>
    <row r="543" spans="2:14" x14ac:dyDescent="0.25">
      <c r="B543" s="1"/>
      <c r="C543" s="7"/>
      <c r="D543" s="114"/>
      <c r="E543" s="58"/>
      <c r="F543" s="58"/>
      <c r="G543" s="58"/>
      <c r="H543" s="58"/>
      <c r="I543" s="58"/>
      <c r="J543" s="58"/>
      <c r="K543" s="58"/>
      <c r="L543" s="58"/>
      <c r="M543" s="3"/>
      <c r="N543" s="3"/>
    </row>
    <row r="544" spans="2:14" x14ac:dyDescent="0.25">
      <c r="B544" s="1"/>
      <c r="C544" s="7"/>
      <c r="D544" s="114"/>
      <c r="E544" s="58"/>
      <c r="F544" s="58"/>
      <c r="G544" s="58"/>
      <c r="H544" s="58"/>
      <c r="I544" s="58"/>
      <c r="J544" s="58"/>
      <c r="K544" s="58"/>
      <c r="L544" s="58"/>
      <c r="M544" s="3"/>
      <c r="N544" s="3"/>
    </row>
    <row r="545" spans="2:14" x14ac:dyDescent="0.25">
      <c r="B545" s="1"/>
      <c r="C545" s="7"/>
      <c r="D545" s="114"/>
      <c r="E545" s="58"/>
      <c r="F545" s="58"/>
      <c r="G545" s="58"/>
      <c r="H545" s="58"/>
      <c r="I545" s="58"/>
      <c r="J545" s="58"/>
      <c r="K545" s="58"/>
      <c r="L545" s="58"/>
      <c r="M545" s="3"/>
      <c r="N545" s="3"/>
    </row>
    <row r="546" spans="2:14" x14ac:dyDescent="0.25">
      <c r="B546" s="1"/>
      <c r="C546" s="7"/>
      <c r="D546" s="114"/>
      <c r="E546" s="58"/>
      <c r="F546" s="58"/>
      <c r="G546" s="58"/>
      <c r="H546" s="58"/>
      <c r="I546" s="58"/>
      <c r="J546" s="58"/>
      <c r="K546" s="58"/>
      <c r="L546" s="58"/>
      <c r="M546" s="3"/>
      <c r="N546" s="3"/>
    </row>
    <row r="547" spans="2:14" x14ac:dyDescent="0.25">
      <c r="B547" s="1"/>
      <c r="C547" s="7"/>
      <c r="D547" s="114"/>
      <c r="E547" s="58"/>
      <c r="F547" s="58"/>
      <c r="G547" s="58"/>
      <c r="H547" s="58"/>
      <c r="I547" s="58"/>
      <c r="J547" s="58"/>
      <c r="K547" s="58"/>
      <c r="L547" s="58"/>
      <c r="M547" s="3"/>
      <c r="N547" s="3"/>
    </row>
    <row r="548" spans="2:14" x14ac:dyDescent="0.25">
      <c r="B548" s="1"/>
      <c r="C548" s="7"/>
      <c r="D548" s="114"/>
      <c r="E548" s="58"/>
      <c r="F548" s="58"/>
      <c r="G548" s="58"/>
      <c r="H548" s="58"/>
      <c r="I548" s="58"/>
      <c r="J548" s="58"/>
      <c r="K548" s="58"/>
      <c r="L548" s="58"/>
      <c r="M548" s="3"/>
      <c r="N548" s="3"/>
    </row>
    <row r="549" spans="2:14" x14ac:dyDescent="0.25">
      <c r="B549" s="1"/>
      <c r="C549" s="7"/>
      <c r="D549" s="114"/>
      <c r="E549" s="58"/>
      <c r="F549" s="58"/>
      <c r="G549" s="58"/>
      <c r="H549" s="58"/>
      <c r="I549" s="58"/>
      <c r="J549" s="58"/>
      <c r="K549" s="58"/>
      <c r="L549" s="58"/>
      <c r="M549" s="3"/>
      <c r="N549" s="3"/>
    </row>
    <row r="550" spans="2:14" x14ac:dyDescent="0.25">
      <c r="B550" s="1"/>
      <c r="C550" s="7"/>
      <c r="D550" s="114"/>
      <c r="E550" s="58"/>
      <c r="F550" s="58"/>
      <c r="G550" s="58"/>
      <c r="H550" s="58"/>
      <c r="I550" s="58"/>
      <c r="J550" s="58"/>
      <c r="K550" s="58"/>
      <c r="L550" s="58"/>
      <c r="M550" s="3"/>
      <c r="N550" s="3"/>
    </row>
    <row r="551" spans="2:14" x14ac:dyDescent="0.25">
      <c r="B551" s="1"/>
      <c r="C551" s="7"/>
      <c r="D551" s="114"/>
      <c r="E551" s="58"/>
      <c r="F551" s="58"/>
      <c r="G551" s="58"/>
      <c r="H551" s="58"/>
      <c r="I551" s="58"/>
      <c r="J551" s="58"/>
      <c r="K551" s="58"/>
      <c r="L551" s="58"/>
      <c r="M551" s="3"/>
      <c r="N551" s="3"/>
    </row>
    <row r="552" spans="2:14" x14ac:dyDescent="0.25">
      <c r="B552" s="1"/>
      <c r="C552" s="7"/>
      <c r="D552" s="114"/>
      <c r="E552" s="58"/>
      <c r="F552" s="58"/>
      <c r="G552" s="58"/>
      <c r="H552" s="58"/>
      <c r="I552" s="58"/>
      <c r="J552" s="58"/>
      <c r="K552" s="58"/>
      <c r="L552" s="58"/>
      <c r="M552" s="3"/>
      <c r="N552" s="3"/>
    </row>
    <row r="553" spans="2:14" x14ac:dyDescent="0.25">
      <c r="B553" s="1"/>
      <c r="C553" s="7"/>
      <c r="D553" s="114"/>
      <c r="E553" s="58"/>
      <c r="F553" s="58"/>
      <c r="G553" s="58"/>
      <c r="H553" s="58"/>
      <c r="I553" s="58"/>
      <c r="J553" s="58"/>
      <c r="K553" s="58"/>
      <c r="L553" s="58"/>
      <c r="M553" s="3"/>
      <c r="N553" s="3"/>
    </row>
    <row r="554" spans="2:14" x14ac:dyDescent="0.25">
      <c r="B554" s="1"/>
      <c r="C554" s="7"/>
      <c r="D554" s="114"/>
      <c r="E554" s="58"/>
      <c r="F554" s="58"/>
      <c r="G554" s="58"/>
      <c r="H554" s="58"/>
      <c r="I554" s="58"/>
      <c r="J554" s="58"/>
      <c r="K554" s="58"/>
      <c r="L554" s="58"/>
      <c r="M554" s="3"/>
      <c r="N554" s="3"/>
    </row>
    <row r="555" spans="2:14" x14ac:dyDescent="0.25">
      <c r="B555" s="1"/>
      <c r="C555" s="7"/>
      <c r="D555" s="114"/>
      <c r="E555" s="58"/>
      <c r="F555" s="58"/>
      <c r="G555" s="58"/>
      <c r="H555" s="58"/>
      <c r="I555" s="58"/>
      <c r="J555" s="58"/>
      <c r="K555" s="58"/>
      <c r="L555" s="58"/>
      <c r="M555" s="3"/>
      <c r="N555" s="3"/>
    </row>
    <row r="556" spans="2:14" x14ac:dyDescent="0.25">
      <c r="B556" s="1"/>
      <c r="C556" s="7"/>
      <c r="D556" s="114"/>
      <c r="E556" s="58"/>
      <c r="F556" s="58"/>
      <c r="G556" s="58"/>
      <c r="H556" s="58"/>
      <c r="I556" s="58"/>
      <c r="J556" s="58"/>
      <c r="K556" s="58"/>
      <c r="L556" s="58"/>
      <c r="M556" s="3"/>
      <c r="N556" s="3"/>
    </row>
    <row r="557" spans="2:14" x14ac:dyDescent="0.25">
      <c r="B557" s="1"/>
      <c r="C557" s="7"/>
      <c r="D557" s="114"/>
      <c r="E557" s="58"/>
      <c r="F557" s="58"/>
      <c r="G557" s="58"/>
      <c r="H557" s="58"/>
      <c r="I557" s="58"/>
      <c r="J557" s="58"/>
      <c r="K557" s="58"/>
      <c r="L557" s="58"/>
      <c r="M557" s="3"/>
      <c r="N557" s="3"/>
    </row>
    <row r="558" spans="2:14" x14ac:dyDescent="0.25">
      <c r="B558" s="1"/>
      <c r="C558" s="7"/>
      <c r="D558" s="114"/>
      <c r="E558" s="58"/>
      <c r="F558" s="58"/>
      <c r="G558" s="58"/>
      <c r="H558" s="58"/>
      <c r="I558" s="58"/>
      <c r="J558" s="58"/>
      <c r="K558" s="58"/>
      <c r="L558" s="58"/>
      <c r="M558" s="3"/>
      <c r="N558" s="3"/>
    </row>
    <row r="559" spans="2:14" x14ac:dyDescent="0.25">
      <c r="B559" s="1"/>
      <c r="C559" s="7"/>
      <c r="D559" s="114"/>
      <c r="E559" s="58"/>
      <c r="F559" s="58"/>
      <c r="G559" s="58"/>
      <c r="H559" s="58"/>
      <c r="I559" s="58"/>
      <c r="J559" s="58"/>
      <c r="K559" s="58"/>
      <c r="L559" s="58"/>
      <c r="M559" s="3"/>
      <c r="N559" s="3"/>
    </row>
    <row r="560" spans="2:14" x14ac:dyDescent="0.25">
      <c r="B560" s="1"/>
      <c r="C560" s="7"/>
      <c r="D560" s="114"/>
      <c r="E560" s="58"/>
      <c r="F560" s="58"/>
      <c r="G560" s="58"/>
      <c r="H560" s="58"/>
      <c r="I560" s="58"/>
      <c r="J560" s="58"/>
      <c r="K560" s="58"/>
      <c r="L560" s="58"/>
      <c r="M560" s="3"/>
      <c r="N560" s="3"/>
    </row>
    <row r="561" spans="2:14" x14ac:dyDescent="0.25">
      <c r="B561" s="1"/>
      <c r="C561" s="7"/>
      <c r="D561" s="114"/>
      <c r="E561" s="58"/>
      <c r="F561" s="58"/>
      <c r="G561" s="58"/>
      <c r="H561" s="58"/>
      <c r="I561" s="58"/>
      <c r="J561" s="58"/>
      <c r="K561" s="58"/>
      <c r="L561" s="58"/>
      <c r="M561" s="3"/>
      <c r="N561" s="3"/>
    </row>
    <row r="562" spans="2:14" x14ac:dyDescent="0.25">
      <c r="B562" s="1"/>
      <c r="C562" s="7"/>
      <c r="D562" s="114"/>
      <c r="E562" s="58"/>
      <c r="F562" s="58"/>
      <c r="G562" s="58"/>
      <c r="H562" s="58"/>
      <c r="I562" s="58"/>
      <c r="J562" s="58"/>
      <c r="K562" s="58"/>
      <c r="L562" s="58"/>
      <c r="M562" s="3"/>
      <c r="N562" s="3"/>
    </row>
    <row r="563" spans="2:14" x14ac:dyDescent="0.25">
      <c r="B563" s="1"/>
      <c r="C563" s="7"/>
      <c r="D563" s="114"/>
      <c r="E563" s="58"/>
      <c r="F563" s="58"/>
      <c r="G563" s="58"/>
      <c r="H563" s="58"/>
      <c r="I563" s="58"/>
      <c r="J563" s="58"/>
      <c r="K563" s="58"/>
      <c r="L563" s="58"/>
      <c r="M563" s="3"/>
      <c r="N563" s="3"/>
    </row>
    <row r="564" spans="2:14" x14ac:dyDescent="0.25">
      <c r="B564" s="1"/>
      <c r="C564" s="7"/>
      <c r="D564" s="114"/>
      <c r="E564" s="58"/>
      <c r="F564" s="58"/>
      <c r="G564" s="58"/>
      <c r="H564" s="58"/>
      <c r="I564" s="58"/>
      <c r="J564" s="58"/>
      <c r="K564" s="58"/>
      <c r="L564" s="58"/>
      <c r="M564" s="3"/>
      <c r="N564" s="3"/>
    </row>
    <row r="565" spans="2:14" x14ac:dyDescent="0.25">
      <c r="B565" s="1"/>
      <c r="C565" s="7"/>
      <c r="D565" s="114"/>
      <c r="E565" s="58"/>
      <c r="F565" s="58"/>
      <c r="G565" s="58"/>
      <c r="H565" s="58"/>
      <c r="I565" s="58"/>
      <c r="J565" s="58"/>
      <c r="K565" s="58"/>
      <c r="L565" s="58"/>
      <c r="M565" s="3"/>
      <c r="N565" s="3"/>
    </row>
    <row r="566" spans="2:14" x14ac:dyDescent="0.25">
      <c r="B566" s="1"/>
      <c r="C566" s="7"/>
      <c r="D566" s="114"/>
      <c r="E566" s="58"/>
      <c r="F566" s="58"/>
      <c r="G566" s="58"/>
      <c r="H566" s="58"/>
      <c r="I566" s="58"/>
      <c r="J566" s="58"/>
      <c r="K566" s="58"/>
      <c r="L566" s="58"/>
      <c r="M566" s="3"/>
      <c r="N566" s="3"/>
    </row>
    <row r="567" spans="2:14" x14ac:dyDescent="0.25">
      <c r="B567" s="1"/>
      <c r="C567" s="7"/>
      <c r="D567" s="114"/>
      <c r="E567" s="58"/>
      <c r="F567" s="58"/>
      <c r="G567" s="58"/>
      <c r="H567" s="58"/>
      <c r="I567" s="58"/>
      <c r="J567" s="58"/>
      <c r="K567" s="58"/>
      <c r="L567" s="58"/>
      <c r="M567" s="3"/>
      <c r="N567" s="3"/>
    </row>
    <row r="568" spans="2:14" x14ac:dyDescent="0.25">
      <c r="B568" s="1"/>
      <c r="C568" s="7"/>
      <c r="D568" s="114"/>
      <c r="E568" s="58"/>
      <c r="F568" s="58"/>
      <c r="G568" s="58"/>
      <c r="H568" s="58"/>
      <c r="I568" s="58"/>
      <c r="J568" s="58"/>
      <c r="K568" s="58"/>
      <c r="L568" s="58"/>
      <c r="M568" s="3"/>
      <c r="N568" s="3"/>
    </row>
    <row r="569" spans="2:14" x14ac:dyDescent="0.25">
      <c r="B569" s="1"/>
      <c r="C569" s="7"/>
      <c r="D569" s="114"/>
      <c r="E569" s="58"/>
      <c r="F569" s="58"/>
      <c r="G569" s="58"/>
      <c r="H569" s="58"/>
      <c r="I569" s="58"/>
      <c r="J569" s="58"/>
      <c r="K569" s="58"/>
      <c r="L569" s="58"/>
      <c r="M569" s="3"/>
      <c r="N569" s="3"/>
    </row>
    <row r="570" spans="2:14" x14ac:dyDescent="0.25">
      <c r="B570" s="1"/>
      <c r="C570" s="7"/>
      <c r="D570" s="114"/>
      <c r="E570" s="58"/>
      <c r="F570" s="58"/>
      <c r="G570" s="58"/>
      <c r="H570" s="58"/>
      <c r="I570" s="58"/>
      <c r="J570" s="58"/>
      <c r="K570" s="58"/>
      <c r="L570" s="58"/>
      <c r="M570" s="3"/>
      <c r="N570" s="3"/>
    </row>
    <row r="571" spans="2:14" x14ac:dyDescent="0.25">
      <c r="B571" s="1"/>
      <c r="C571" s="7"/>
      <c r="D571" s="114"/>
      <c r="E571" s="58"/>
      <c r="F571" s="58"/>
      <c r="G571" s="58"/>
      <c r="H571" s="58"/>
      <c r="I571" s="58"/>
      <c r="J571" s="58"/>
      <c r="K571" s="58"/>
      <c r="L571" s="58"/>
      <c r="M571" s="3"/>
      <c r="N571" s="3"/>
    </row>
    <row r="572" spans="2:14" x14ac:dyDescent="0.25">
      <c r="B572" s="1"/>
      <c r="C572" s="7"/>
      <c r="D572" s="114"/>
      <c r="E572" s="58"/>
      <c r="F572" s="58"/>
      <c r="G572" s="58"/>
      <c r="H572" s="58"/>
      <c r="I572" s="58"/>
      <c r="J572" s="58"/>
      <c r="K572" s="58"/>
      <c r="L572" s="58"/>
      <c r="M572" s="3"/>
      <c r="N572" s="3"/>
    </row>
    <row r="573" spans="2:14" x14ac:dyDescent="0.25">
      <c r="B573" s="1"/>
      <c r="C573" s="7"/>
      <c r="D573" s="114"/>
      <c r="E573" s="58"/>
      <c r="F573" s="58"/>
      <c r="G573" s="58"/>
      <c r="H573" s="58"/>
      <c r="I573" s="58"/>
      <c r="J573" s="58"/>
      <c r="K573" s="58"/>
      <c r="L573" s="58"/>
      <c r="M573" s="3"/>
      <c r="N573" s="3"/>
    </row>
    <row r="574" spans="2:14" x14ac:dyDescent="0.25">
      <c r="B574" s="1"/>
      <c r="C574" s="7"/>
      <c r="D574" s="114"/>
      <c r="E574" s="58"/>
      <c r="F574" s="58"/>
      <c r="G574" s="58"/>
      <c r="H574" s="58"/>
      <c r="I574" s="58"/>
      <c r="J574" s="58"/>
      <c r="K574" s="58"/>
      <c r="L574" s="58"/>
      <c r="M574" s="3"/>
      <c r="N574" s="3"/>
    </row>
    <row r="575" spans="2:14" x14ac:dyDescent="0.25">
      <c r="B575" s="1"/>
      <c r="C575" s="7"/>
      <c r="D575" s="114"/>
      <c r="E575" s="58"/>
      <c r="F575" s="58"/>
      <c r="G575" s="58"/>
      <c r="H575" s="58"/>
      <c r="I575" s="58"/>
      <c r="J575" s="58"/>
      <c r="K575" s="58"/>
      <c r="L575" s="58"/>
      <c r="M575" s="3"/>
      <c r="N575" s="3"/>
    </row>
    <row r="576" spans="2:14" x14ac:dyDescent="0.25">
      <c r="B576" s="1"/>
      <c r="C576" s="7"/>
      <c r="D576" s="114"/>
      <c r="E576" s="58"/>
      <c r="F576" s="58"/>
      <c r="G576" s="58"/>
      <c r="H576" s="58"/>
      <c r="I576" s="58"/>
      <c r="J576" s="58"/>
      <c r="K576" s="58"/>
      <c r="L576" s="58"/>
      <c r="M576" s="3"/>
      <c r="N576" s="3"/>
    </row>
    <row r="577" spans="2:14" x14ac:dyDescent="0.25">
      <c r="B577" s="1"/>
      <c r="C577" s="7"/>
      <c r="D577" s="114"/>
      <c r="E577" s="58"/>
      <c r="F577" s="58"/>
      <c r="G577" s="58"/>
      <c r="H577" s="58"/>
      <c r="I577" s="58"/>
      <c r="J577" s="58"/>
      <c r="K577" s="58"/>
      <c r="L577" s="58"/>
      <c r="M577" s="3"/>
      <c r="N577" s="3"/>
    </row>
    <row r="578" spans="2:14" x14ac:dyDescent="0.25">
      <c r="B578" s="1"/>
      <c r="C578" s="7"/>
      <c r="D578" s="114"/>
      <c r="E578" s="58"/>
      <c r="F578" s="58"/>
      <c r="G578" s="58"/>
      <c r="H578" s="58"/>
      <c r="I578" s="58"/>
      <c r="J578" s="58"/>
      <c r="K578" s="58"/>
      <c r="L578" s="58"/>
      <c r="M578" s="3"/>
      <c r="N578" s="3"/>
    </row>
    <row r="579" spans="2:14" x14ac:dyDescent="0.25">
      <c r="B579" s="1"/>
      <c r="C579" s="7"/>
      <c r="D579" s="114"/>
      <c r="E579" s="58"/>
      <c r="F579" s="58"/>
      <c r="G579" s="58"/>
      <c r="H579" s="58"/>
      <c r="I579" s="58"/>
      <c r="J579" s="58"/>
      <c r="K579" s="58"/>
      <c r="L579" s="58"/>
      <c r="M579" s="3"/>
      <c r="N579" s="3"/>
    </row>
    <row r="580" spans="2:14" x14ac:dyDescent="0.25">
      <c r="B580" s="1"/>
      <c r="C580" s="7"/>
      <c r="D580" s="114"/>
      <c r="E580" s="58"/>
      <c r="F580" s="58"/>
      <c r="G580" s="58"/>
      <c r="H580" s="58"/>
      <c r="I580" s="58"/>
      <c r="J580" s="58"/>
      <c r="K580" s="58"/>
      <c r="L580" s="58"/>
      <c r="M580" s="3"/>
      <c r="N580" s="3"/>
    </row>
    <row r="581" spans="2:14" x14ac:dyDescent="0.25">
      <c r="B581" s="1"/>
      <c r="C581" s="7"/>
      <c r="D581" s="114"/>
      <c r="E581" s="58"/>
      <c r="F581" s="58"/>
      <c r="G581" s="58"/>
      <c r="H581" s="58"/>
      <c r="I581" s="58"/>
      <c r="J581" s="58"/>
      <c r="K581" s="58"/>
      <c r="L581" s="58"/>
      <c r="M581" s="3"/>
      <c r="N581" s="3"/>
    </row>
    <row r="582" spans="2:14" x14ac:dyDescent="0.25">
      <c r="B582" s="1"/>
      <c r="C582" s="7"/>
      <c r="D582" s="114"/>
      <c r="E582" s="58"/>
      <c r="F582" s="58"/>
      <c r="G582" s="58"/>
      <c r="H582" s="58"/>
      <c r="I582" s="58"/>
      <c r="J582" s="58"/>
      <c r="K582" s="58"/>
      <c r="L582" s="58"/>
      <c r="M582" s="3"/>
      <c r="N582" s="3"/>
    </row>
    <row r="583" spans="2:14" x14ac:dyDescent="0.25">
      <c r="B583" s="1"/>
      <c r="C583" s="7"/>
      <c r="D583" s="114"/>
      <c r="E583" s="58"/>
      <c r="F583" s="58"/>
      <c r="G583" s="58"/>
      <c r="H583" s="58"/>
      <c r="I583" s="58"/>
      <c r="J583" s="58"/>
      <c r="K583" s="58"/>
      <c r="L583" s="58"/>
      <c r="M583" s="3"/>
      <c r="N583" s="3"/>
    </row>
    <row r="584" spans="2:14" x14ac:dyDescent="0.25">
      <c r="B584" s="1"/>
      <c r="C584" s="7"/>
      <c r="D584" s="114"/>
      <c r="E584" s="58"/>
      <c r="F584" s="58"/>
      <c r="G584" s="58"/>
      <c r="H584" s="58"/>
      <c r="I584" s="58"/>
      <c r="J584" s="58"/>
      <c r="K584" s="58"/>
      <c r="L584" s="58"/>
      <c r="M584" s="3"/>
      <c r="N584" s="3"/>
    </row>
    <row r="585" spans="2:14" x14ac:dyDescent="0.25">
      <c r="B585" s="1"/>
      <c r="C585" s="7"/>
      <c r="D585" s="114"/>
      <c r="E585" s="58"/>
      <c r="F585" s="58"/>
      <c r="G585" s="58"/>
      <c r="H585" s="58"/>
      <c r="I585" s="58"/>
      <c r="J585" s="58"/>
      <c r="K585" s="58"/>
      <c r="L585" s="58"/>
      <c r="M585" s="3"/>
      <c r="N585" s="3"/>
    </row>
    <row r="586" spans="2:14" x14ac:dyDescent="0.25">
      <c r="B586" s="1"/>
      <c r="C586" s="7"/>
      <c r="D586" s="114"/>
      <c r="E586" s="58"/>
      <c r="F586" s="58"/>
      <c r="G586" s="58"/>
      <c r="H586" s="58"/>
      <c r="I586" s="58"/>
      <c r="J586" s="58"/>
      <c r="K586" s="58"/>
      <c r="L586" s="58"/>
      <c r="M586" s="3"/>
      <c r="N586" s="3"/>
    </row>
    <row r="587" spans="2:14" x14ac:dyDescent="0.25">
      <c r="B587" s="1"/>
      <c r="C587" s="7"/>
      <c r="D587" s="114"/>
      <c r="E587" s="58"/>
      <c r="F587" s="58"/>
      <c r="G587" s="58"/>
      <c r="H587" s="58"/>
      <c r="I587" s="58"/>
      <c r="J587" s="58"/>
      <c r="K587" s="58"/>
      <c r="L587" s="58"/>
      <c r="M587" s="3"/>
      <c r="N587" s="3"/>
    </row>
    <row r="588" spans="2:14" x14ac:dyDescent="0.25">
      <c r="B588" s="1"/>
      <c r="C588" s="7"/>
      <c r="D588" s="114"/>
      <c r="E588" s="58"/>
      <c r="F588" s="58"/>
      <c r="G588" s="58"/>
      <c r="H588" s="58"/>
      <c r="I588" s="58"/>
      <c r="J588" s="58"/>
      <c r="K588" s="58"/>
      <c r="L588" s="58"/>
      <c r="M588" s="3"/>
      <c r="N588" s="3"/>
    </row>
    <row r="589" spans="2:14" x14ac:dyDescent="0.25">
      <c r="B589" s="1"/>
      <c r="C589" s="7"/>
      <c r="D589" s="114"/>
      <c r="E589" s="58"/>
      <c r="F589" s="58"/>
      <c r="G589" s="58"/>
      <c r="H589" s="58"/>
      <c r="I589" s="58"/>
      <c r="J589" s="58"/>
      <c r="K589" s="58"/>
      <c r="L589" s="58"/>
      <c r="M589" s="3"/>
      <c r="N589" s="3"/>
    </row>
    <row r="590" spans="2:14" x14ac:dyDescent="0.25">
      <c r="B590" s="1"/>
      <c r="C590" s="7"/>
      <c r="D590" s="114"/>
      <c r="E590" s="58"/>
      <c r="F590" s="58"/>
      <c r="G590" s="58"/>
      <c r="H590" s="58"/>
      <c r="I590" s="58"/>
      <c r="J590" s="58"/>
      <c r="K590" s="58"/>
      <c r="L590" s="58"/>
      <c r="M590" s="3"/>
      <c r="N590" s="3"/>
    </row>
    <row r="591" spans="2:14" x14ac:dyDescent="0.25">
      <c r="B591" s="1"/>
      <c r="C591" s="7"/>
      <c r="D591" s="114"/>
      <c r="E591" s="58"/>
      <c r="F591" s="58"/>
      <c r="G591" s="58"/>
      <c r="H591" s="58"/>
      <c r="I591" s="58"/>
      <c r="J591" s="58"/>
      <c r="K591" s="58"/>
      <c r="L591" s="58"/>
      <c r="M591" s="3"/>
      <c r="N591" s="3"/>
    </row>
    <row r="592" spans="2:14" x14ac:dyDescent="0.25">
      <c r="B592" s="1"/>
      <c r="C592" s="7"/>
      <c r="D592" s="114"/>
      <c r="E592" s="58"/>
      <c r="F592" s="58"/>
      <c r="G592" s="58"/>
      <c r="H592" s="58"/>
      <c r="I592" s="58"/>
      <c r="J592" s="58"/>
      <c r="K592" s="58"/>
      <c r="L592" s="58"/>
      <c r="M592" s="3"/>
      <c r="N592" s="3"/>
    </row>
    <row r="593" spans="2:14" x14ac:dyDescent="0.25">
      <c r="B593" s="1"/>
      <c r="C593" s="7"/>
      <c r="D593" s="114"/>
      <c r="E593" s="58"/>
      <c r="F593" s="58"/>
      <c r="G593" s="58"/>
      <c r="H593" s="58"/>
      <c r="I593" s="58"/>
      <c r="J593" s="58"/>
      <c r="K593" s="58"/>
      <c r="L593" s="58"/>
      <c r="M593" s="3"/>
      <c r="N593" s="3"/>
    </row>
    <row r="594" spans="2:14" x14ac:dyDescent="0.25">
      <c r="B594" s="1"/>
      <c r="C594" s="7"/>
      <c r="D594" s="114"/>
      <c r="E594" s="58"/>
      <c r="F594" s="58"/>
      <c r="G594" s="58"/>
      <c r="H594" s="58"/>
      <c r="I594" s="58"/>
      <c r="J594" s="58"/>
      <c r="K594" s="58"/>
      <c r="L594" s="58"/>
      <c r="M594" s="3"/>
      <c r="N594" s="3"/>
    </row>
    <row r="595" spans="2:14" x14ac:dyDescent="0.25">
      <c r="B595" s="1"/>
      <c r="C595" s="7"/>
      <c r="D595" s="114"/>
      <c r="E595" s="58"/>
      <c r="F595" s="58"/>
      <c r="G595" s="58"/>
      <c r="H595" s="58"/>
      <c r="I595" s="58"/>
      <c r="J595" s="58"/>
      <c r="K595" s="58"/>
      <c r="L595" s="58"/>
      <c r="M595" s="3"/>
      <c r="N595" s="3"/>
    </row>
    <row r="596" spans="2:14" x14ac:dyDescent="0.25">
      <c r="B596" s="1"/>
      <c r="C596" s="7"/>
      <c r="D596" s="114"/>
      <c r="E596" s="58"/>
      <c r="F596" s="58"/>
      <c r="G596" s="58"/>
      <c r="H596" s="58"/>
      <c r="I596" s="58"/>
      <c r="J596" s="58"/>
      <c r="K596" s="58"/>
      <c r="L596" s="58"/>
      <c r="M596" s="3"/>
      <c r="N596" s="3"/>
    </row>
    <row r="597" spans="2:14" x14ac:dyDescent="0.25">
      <c r="B597" s="1"/>
      <c r="C597" s="7"/>
      <c r="D597" s="114"/>
      <c r="E597" s="58"/>
      <c r="F597" s="58"/>
      <c r="G597" s="58"/>
      <c r="H597" s="58"/>
      <c r="I597" s="58"/>
      <c r="J597" s="58"/>
      <c r="K597" s="58"/>
      <c r="L597" s="58"/>
      <c r="M597" s="3"/>
      <c r="N597" s="3"/>
    </row>
    <row r="598" spans="2:14" x14ac:dyDescent="0.25">
      <c r="B598" s="1"/>
      <c r="C598" s="7"/>
      <c r="D598" s="114"/>
      <c r="E598" s="58"/>
      <c r="F598" s="58"/>
      <c r="G598" s="58"/>
      <c r="H598" s="58"/>
      <c r="I598" s="58"/>
      <c r="J598" s="58"/>
      <c r="K598" s="58"/>
      <c r="L598" s="58"/>
      <c r="M598" s="3"/>
      <c r="N598" s="3"/>
    </row>
    <row r="599" spans="2:14" x14ac:dyDescent="0.25">
      <c r="B599" s="1"/>
      <c r="C599" s="7"/>
      <c r="D599" s="114"/>
      <c r="E599" s="58"/>
      <c r="F599" s="58"/>
      <c r="G599" s="58"/>
      <c r="H599" s="58"/>
      <c r="I599" s="58"/>
      <c r="J599" s="58"/>
      <c r="K599" s="58"/>
      <c r="L599" s="58"/>
      <c r="M599" s="3"/>
      <c r="N599" s="3"/>
    </row>
    <row r="600" spans="2:14" x14ac:dyDescent="0.25">
      <c r="B600" s="1"/>
      <c r="C600" s="7"/>
      <c r="D600" s="114"/>
      <c r="E600" s="58"/>
      <c r="F600" s="58"/>
      <c r="G600" s="58"/>
      <c r="H600" s="58"/>
      <c r="I600" s="58"/>
      <c r="J600" s="58"/>
      <c r="K600" s="58"/>
      <c r="L600" s="58"/>
      <c r="M600" s="3"/>
      <c r="N600" s="3"/>
    </row>
    <row r="601" spans="2:14" x14ac:dyDescent="0.25">
      <c r="B601" s="1"/>
      <c r="C601" s="7"/>
      <c r="D601" s="114"/>
      <c r="E601" s="58"/>
      <c r="F601" s="58"/>
      <c r="G601" s="58"/>
      <c r="H601" s="58"/>
      <c r="I601" s="58"/>
      <c r="J601" s="58"/>
      <c r="K601" s="58"/>
      <c r="L601" s="58"/>
      <c r="M601" s="3"/>
      <c r="N601" s="3"/>
    </row>
    <row r="602" spans="2:14" x14ac:dyDescent="0.25">
      <c r="B602" s="1"/>
      <c r="C602" s="7"/>
      <c r="D602" s="114"/>
      <c r="E602" s="58"/>
      <c r="F602" s="58"/>
      <c r="G602" s="58"/>
      <c r="H602" s="58"/>
      <c r="I602" s="58"/>
      <c r="J602" s="58"/>
      <c r="K602" s="58"/>
      <c r="L602" s="58"/>
      <c r="M602" s="3"/>
      <c r="N602" s="3"/>
    </row>
    <row r="603" spans="2:14" x14ac:dyDescent="0.25">
      <c r="B603" s="1"/>
      <c r="C603" s="7"/>
      <c r="D603" s="114"/>
      <c r="E603" s="58"/>
      <c r="F603" s="58"/>
      <c r="G603" s="58"/>
      <c r="H603" s="58"/>
      <c r="I603" s="58"/>
      <c r="J603" s="58"/>
      <c r="K603" s="58"/>
      <c r="L603" s="58"/>
      <c r="M603" s="3"/>
      <c r="N603" s="3"/>
    </row>
    <row r="604" spans="2:14" x14ac:dyDescent="0.25">
      <c r="B604" s="1"/>
      <c r="C604" s="7"/>
      <c r="D604" s="114"/>
      <c r="E604" s="58"/>
      <c r="F604" s="58"/>
      <c r="G604" s="58"/>
      <c r="H604" s="58"/>
      <c r="I604" s="58"/>
      <c r="J604" s="58"/>
      <c r="K604" s="58"/>
      <c r="L604" s="58"/>
      <c r="M604" s="3"/>
      <c r="N604" s="3"/>
    </row>
    <row r="605" spans="2:14" x14ac:dyDescent="0.25">
      <c r="B605" s="1"/>
      <c r="C605" s="7"/>
      <c r="D605" s="114"/>
      <c r="E605" s="58"/>
      <c r="F605" s="58"/>
      <c r="G605" s="58"/>
      <c r="H605" s="58"/>
      <c r="I605" s="58"/>
      <c r="J605" s="58"/>
      <c r="K605" s="58"/>
      <c r="L605" s="58"/>
      <c r="M605" s="3"/>
      <c r="N605" s="3"/>
    </row>
    <row r="606" spans="2:14" x14ac:dyDescent="0.25">
      <c r="B606" s="1"/>
      <c r="C606" s="7"/>
      <c r="D606" s="114"/>
      <c r="E606" s="58"/>
      <c r="F606" s="58"/>
      <c r="G606" s="58"/>
      <c r="H606" s="58"/>
      <c r="I606" s="58"/>
      <c r="J606" s="58"/>
      <c r="K606" s="58"/>
      <c r="L606" s="58"/>
      <c r="M606" s="3"/>
      <c r="N606" s="3"/>
    </row>
    <row r="607" spans="2:14" x14ac:dyDescent="0.25">
      <c r="B607" s="1"/>
      <c r="C607" s="7"/>
      <c r="D607" s="114"/>
      <c r="E607" s="58"/>
      <c r="F607" s="58"/>
      <c r="G607" s="58"/>
      <c r="H607" s="58"/>
      <c r="I607" s="58"/>
      <c r="J607" s="58"/>
      <c r="K607" s="58"/>
      <c r="L607" s="58"/>
      <c r="M607" s="3"/>
      <c r="N607" s="3"/>
    </row>
    <row r="608" spans="2:14" x14ac:dyDescent="0.25">
      <c r="B608" s="1"/>
      <c r="C608" s="7"/>
      <c r="D608" s="114"/>
      <c r="E608" s="58"/>
      <c r="F608" s="58"/>
      <c r="G608" s="58"/>
      <c r="H608" s="58"/>
      <c r="I608" s="58"/>
      <c r="J608" s="58"/>
      <c r="K608" s="58"/>
      <c r="L608" s="58"/>
      <c r="M608" s="3"/>
      <c r="N608" s="3"/>
    </row>
    <row r="609" spans="2:14" x14ac:dyDescent="0.25">
      <c r="B609" s="1"/>
      <c r="C609" s="7"/>
      <c r="D609" s="114"/>
      <c r="E609" s="58"/>
      <c r="F609" s="58"/>
      <c r="G609" s="58"/>
      <c r="H609" s="58"/>
      <c r="I609" s="58"/>
      <c r="J609" s="58"/>
      <c r="K609" s="58"/>
      <c r="L609" s="58"/>
      <c r="M609" s="3"/>
      <c r="N609" s="3"/>
    </row>
    <row r="610" spans="2:14" x14ac:dyDescent="0.25">
      <c r="B610" s="1"/>
      <c r="C610" s="7"/>
      <c r="D610" s="114"/>
      <c r="E610" s="58"/>
      <c r="F610" s="58"/>
      <c r="G610" s="58"/>
      <c r="H610" s="58"/>
      <c r="I610" s="58"/>
      <c r="J610" s="58"/>
      <c r="K610" s="58"/>
      <c r="L610" s="58"/>
      <c r="M610" s="3"/>
      <c r="N610" s="3"/>
    </row>
    <row r="611" spans="2:14" x14ac:dyDescent="0.25">
      <c r="B611" s="1"/>
      <c r="C611" s="7"/>
      <c r="D611" s="114"/>
      <c r="E611" s="58"/>
      <c r="F611" s="58"/>
      <c r="G611" s="58"/>
      <c r="H611" s="58"/>
      <c r="I611" s="58"/>
      <c r="J611" s="58"/>
      <c r="K611" s="58"/>
      <c r="L611" s="58"/>
      <c r="M611" s="3"/>
      <c r="N611" s="3"/>
    </row>
    <row r="612" spans="2:14" x14ac:dyDescent="0.25">
      <c r="B612" s="1"/>
      <c r="C612" s="7"/>
      <c r="D612" s="114"/>
      <c r="E612" s="58"/>
      <c r="F612" s="58"/>
      <c r="G612" s="58"/>
      <c r="H612" s="58"/>
      <c r="I612" s="58"/>
      <c r="J612" s="58"/>
      <c r="K612" s="58"/>
      <c r="L612" s="58"/>
      <c r="M612" s="3"/>
      <c r="N612" s="3"/>
    </row>
    <row r="613" spans="2:14" x14ac:dyDescent="0.25">
      <c r="B613" s="1"/>
      <c r="C613" s="7"/>
      <c r="D613" s="114"/>
      <c r="E613" s="58"/>
      <c r="F613" s="58"/>
      <c r="G613" s="58"/>
      <c r="H613" s="58"/>
      <c r="I613" s="58"/>
      <c r="J613" s="58"/>
      <c r="K613" s="58"/>
      <c r="L613" s="58"/>
      <c r="M613" s="3"/>
      <c r="N613" s="3"/>
    </row>
    <row r="614" spans="2:14" x14ac:dyDescent="0.25">
      <c r="B614" s="1"/>
      <c r="C614" s="7"/>
      <c r="D614" s="114"/>
      <c r="E614" s="58"/>
      <c r="F614" s="58"/>
      <c r="G614" s="58"/>
      <c r="H614" s="58"/>
      <c r="I614" s="58"/>
      <c r="J614" s="58"/>
      <c r="K614" s="58"/>
      <c r="L614" s="58"/>
      <c r="M614" s="3"/>
      <c r="N614" s="3"/>
    </row>
    <row r="615" spans="2:14" x14ac:dyDescent="0.25">
      <c r="B615" s="1"/>
      <c r="C615" s="7"/>
      <c r="D615" s="114"/>
      <c r="E615" s="58"/>
      <c r="F615" s="58"/>
      <c r="G615" s="58"/>
      <c r="H615" s="58"/>
      <c r="I615" s="58"/>
      <c r="J615" s="58"/>
      <c r="K615" s="58"/>
      <c r="L615" s="58"/>
      <c r="M615" s="3"/>
      <c r="N615" s="3"/>
    </row>
    <row r="616" spans="2:14" x14ac:dyDescent="0.25">
      <c r="B616" s="1"/>
      <c r="C616" s="7"/>
      <c r="D616" s="114"/>
      <c r="E616" s="58"/>
      <c r="F616" s="58"/>
      <c r="G616" s="58"/>
      <c r="H616" s="58"/>
      <c r="I616" s="58"/>
      <c r="J616" s="58"/>
      <c r="K616" s="58"/>
      <c r="L616" s="58"/>
      <c r="M616" s="3"/>
      <c r="N616" s="3"/>
    </row>
    <row r="617" spans="2:14" x14ac:dyDescent="0.25">
      <c r="B617" s="1"/>
      <c r="C617" s="7"/>
      <c r="D617" s="114"/>
      <c r="E617" s="58"/>
      <c r="F617" s="58"/>
      <c r="G617" s="58"/>
      <c r="H617" s="58"/>
      <c r="I617" s="58"/>
      <c r="J617" s="58"/>
      <c r="K617" s="58"/>
      <c r="L617" s="58"/>
      <c r="M617" s="3"/>
      <c r="N617" s="3"/>
    </row>
    <row r="618" spans="2:14" x14ac:dyDescent="0.25">
      <c r="B618" s="1"/>
      <c r="C618" s="7"/>
      <c r="D618" s="114"/>
      <c r="E618" s="58"/>
      <c r="F618" s="58"/>
      <c r="G618" s="58"/>
      <c r="H618" s="58"/>
      <c r="I618" s="58"/>
      <c r="J618" s="58"/>
      <c r="K618" s="58"/>
      <c r="L618" s="58"/>
      <c r="M618" s="3"/>
      <c r="N618" s="3"/>
    </row>
    <row r="619" spans="2:14" x14ac:dyDescent="0.25">
      <c r="B619" s="1"/>
      <c r="C619" s="7"/>
      <c r="D619" s="114"/>
      <c r="E619" s="58"/>
      <c r="F619" s="58"/>
      <c r="G619" s="58"/>
      <c r="H619" s="58"/>
      <c r="I619" s="58"/>
      <c r="J619" s="58"/>
      <c r="K619" s="58"/>
      <c r="L619" s="58"/>
      <c r="M619" s="3"/>
      <c r="N619" s="3"/>
    </row>
    <row r="620" spans="2:14" x14ac:dyDescent="0.25">
      <c r="B620" s="1"/>
      <c r="C620" s="7"/>
      <c r="D620" s="114"/>
      <c r="E620" s="58"/>
      <c r="F620" s="58"/>
      <c r="G620" s="58"/>
      <c r="H620" s="58"/>
      <c r="I620" s="58"/>
      <c r="J620" s="58"/>
      <c r="K620" s="58"/>
      <c r="L620" s="58"/>
      <c r="M620" s="3"/>
      <c r="N620" s="3"/>
    </row>
    <row r="621" spans="2:14" x14ac:dyDescent="0.25">
      <c r="B621" s="1"/>
      <c r="C621" s="7"/>
      <c r="D621" s="114"/>
      <c r="E621" s="58"/>
      <c r="F621" s="58"/>
      <c r="G621" s="58"/>
      <c r="H621" s="58"/>
      <c r="I621" s="58"/>
      <c r="J621" s="58"/>
      <c r="K621" s="58"/>
      <c r="L621" s="58"/>
      <c r="M621" s="3"/>
      <c r="N621" s="3"/>
    </row>
    <row r="622" spans="2:14" x14ac:dyDescent="0.25">
      <c r="B622" s="1"/>
      <c r="C622" s="7"/>
      <c r="D622" s="114"/>
      <c r="E622" s="58"/>
      <c r="F622" s="58"/>
      <c r="G622" s="58"/>
      <c r="H622" s="58"/>
      <c r="I622" s="58"/>
      <c r="J622" s="58"/>
      <c r="K622" s="58"/>
      <c r="L622" s="58"/>
      <c r="M622" s="3"/>
      <c r="N622" s="3"/>
    </row>
    <row r="623" spans="2:14" x14ac:dyDescent="0.25">
      <c r="B623" s="1"/>
      <c r="C623" s="7"/>
      <c r="D623" s="114"/>
      <c r="E623" s="58"/>
      <c r="F623" s="58"/>
      <c r="G623" s="58"/>
      <c r="H623" s="58"/>
      <c r="I623" s="58"/>
      <c r="J623" s="58"/>
      <c r="K623" s="58"/>
      <c r="L623" s="58"/>
      <c r="M623" s="3"/>
      <c r="N623" s="3"/>
    </row>
    <row r="624" spans="2:14" x14ac:dyDescent="0.25">
      <c r="B624" s="1"/>
      <c r="C624" s="7"/>
      <c r="D624" s="114"/>
      <c r="E624" s="58"/>
      <c r="F624" s="58"/>
      <c r="G624" s="58"/>
      <c r="H624" s="58"/>
      <c r="I624" s="58"/>
      <c r="J624" s="58"/>
      <c r="K624" s="58"/>
      <c r="L624" s="58"/>
      <c r="M624" s="3"/>
      <c r="N624" s="3"/>
    </row>
    <row r="625" spans="2:14" x14ac:dyDescent="0.25">
      <c r="B625" s="1"/>
      <c r="C625" s="7"/>
      <c r="D625" s="114"/>
      <c r="E625" s="58"/>
      <c r="F625" s="58"/>
      <c r="G625" s="58"/>
      <c r="H625" s="58"/>
      <c r="I625" s="58"/>
      <c r="J625" s="58"/>
      <c r="K625" s="58"/>
      <c r="L625" s="58"/>
      <c r="M625" s="3"/>
      <c r="N625" s="3"/>
    </row>
    <row r="626" spans="2:14" x14ac:dyDescent="0.25">
      <c r="B626" s="1"/>
      <c r="C626" s="7"/>
      <c r="D626" s="114"/>
      <c r="E626" s="58"/>
      <c r="F626" s="58"/>
      <c r="G626" s="58"/>
      <c r="H626" s="58"/>
      <c r="I626" s="58"/>
      <c r="J626" s="58"/>
      <c r="K626" s="58"/>
      <c r="L626" s="58"/>
      <c r="M626" s="3"/>
      <c r="N626" s="3"/>
    </row>
    <row r="627" spans="2:14" x14ac:dyDescent="0.25">
      <c r="B627" s="1"/>
      <c r="C627" s="7"/>
      <c r="D627" s="114"/>
      <c r="E627" s="58"/>
      <c r="F627" s="58"/>
      <c r="G627" s="58"/>
      <c r="H627" s="58"/>
      <c r="I627" s="58"/>
      <c r="J627" s="58"/>
      <c r="K627" s="58"/>
      <c r="L627" s="58"/>
      <c r="M627" s="3"/>
      <c r="N627" s="3"/>
    </row>
    <row r="628" spans="2:14" x14ac:dyDescent="0.25">
      <c r="B628" s="1"/>
      <c r="C628" s="7"/>
      <c r="D628" s="114"/>
      <c r="E628" s="58"/>
      <c r="F628" s="58"/>
      <c r="G628" s="58"/>
      <c r="H628" s="58"/>
      <c r="I628" s="58"/>
      <c r="J628" s="58"/>
      <c r="K628" s="58"/>
      <c r="L628" s="58"/>
      <c r="M628" s="3"/>
      <c r="N628" s="3"/>
    </row>
    <row r="629" spans="2:14" x14ac:dyDescent="0.25">
      <c r="B629" s="1"/>
      <c r="C629" s="7"/>
      <c r="D629" s="114"/>
      <c r="E629" s="58"/>
      <c r="F629" s="58"/>
      <c r="G629" s="58"/>
      <c r="H629" s="58"/>
      <c r="I629" s="58"/>
      <c r="J629" s="58"/>
      <c r="K629" s="58"/>
      <c r="L629" s="58"/>
      <c r="M629" s="3"/>
      <c r="N629" s="3"/>
    </row>
    <row r="630" spans="2:14" x14ac:dyDescent="0.25">
      <c r="B630" s="1"/>
      <c r="C630" s="7"/>
      <c r="D630" s="114"/>
      <c r="E630" s="58"/>
      <c r="F630" s="58"/>
      <c r="G630" s="58"/>
      <c r="H630" s="58"/>
      <c r="I630" s="58"/>
      <c r="J630" s="58"/>
      <c r="K630" s="58"/>
      <c r="L630" s="58"/>
      <c r="M630" s="3"/>
      <c r="N630" s="3"/>
    </row>
    <row r="631" spans="2:14" x14ac:dyDescent="0.25">
      <c r="B631" s="1"/>
      <c r="C631" s="7"/>
      <c r="D631" s="114"/>
      <c r="E631" s="58"/>
      <c r="F631" s="58"/>
      <c r="G631" s="58"/>
      <c r="H631" s="58"/>
      <c r="I631" s="58"/>
      <c r="J631" s="58"/>
      <c r="K631" s="58"/>
      <c r="L631" s="58"/>
      <c r="M631" s="3"/>
      <c r="N631" s="3"/>
    </row>
    <row r="632" spans="2:14" x14ac:dyDescent="0.25">
      <c r="B632" s="1"/>
      <c r="C632" s="7"/>
      <c r="D632" s="114"/>
      <c r="E632" s="58"/>
      <c r="F632" s="58"/>
      <c r="G632" s="58"/>
      <c r="H632" s="58"/>
      <c r="I632" s="58"/>
      <c r="J632" s="58"/>
      <c r="K632" s="58"/>
      <c r="L632" s="58"/>
      <c r="M632" s="3"/>
      <c r="N632" s="3"/>
    </row>
    <row r="633" spans="2:14" x14ac:dyDescent="0.25">
      <c r="B633" s="1"/>
      <c r="C633" s="7"/>
      <c r="D633" s="114"/>
      <c r="E633" s="58"/>
      <c r="F633" s="58"/>
      <c r="G633" s="58"/>
      <c r="H633" s="58"/>
      <c r="I633" s="58"/>
      <c r="J633" s="58"/>
      <c r="K633" s="58"/>
      <c r="L633" s="58"/>
      <c r="M633" s="3"/>
      <c r="N633" s="3"/>
    </row>
    <row r="634" spans="2:14" x14ac:dyDescent="0.25">
      <c r="B634" s="1"/>
      <c r="C634" s="7"/>
      <c r="D634" s="114"/>
      <c r="E634" s="58"/>
      <c r="F634" s="58"/>
      <c r="G634" s="58"/>
      <c r="H634" s="58"/>
      <c r="I634" s="58"/>
      <c r="J634" s="58"/>
      <c r="K634" s="58"/>
      <c r="L634" s="58"/>
      <c r="M634" s="3"/>
      <c r="N634" s="3"/>
    </row>
    <row r="635" spans="2:14" x14ac:dyDescent="0.25">
      <c r="B635" s="1"/>
      <c r="C635" s="7"/>
      <c r="D635" s="114"/>
      <c r="E635" s="58"/>
      <c r="F635" s="58"/>
      <c r="G635" s="58"/>
      <c r="H635" s="58"/>
      <c r="I635" s="58"/>
      <c r="J635" s="58"/>
      <c r="K635" s="58"/>
      <c r="L635" s="58"/>
      <c r="M635" s="3"/>
      <c r="N635" s="3"/>
    </row>
    <row r="636" spans="2:14" x14ac:dyDescent="0.25">
      <c r="B636" s="1"/>
      <c r="C636" s="7"/>
      <c r="D636" s="114"/>
      <c r="E636" s="58"/>
      <c r="F636" s="58"/>
      <c r="G636" s="58"/>
      <c r="H636" s="58"/>
      <c r="I636" s="58"/>
      <c r="J636" s="58"/>
      <c r="K636" s="58"/>
      <c r="L636" s="58"/>
      <c r="M636" s="3"/>
      <c r="N636" s="3"/>
    </row>
    <row r="637" spans="2:14" x14ac:dyDescent="0.25">
      <c r="B637" s="1"/>
      <c r="C637" s="7"/>
      <c r="D637" s="114"/>
      <c r="E637" s="58"/>
      <c r="F637" s="58"/>
      <c r="G637" s="58"/>
      <c r="H637" s="58"/>
      <c r="I637" s="58"/>
      <c r="J637" s="58"/>
      <c r="K637" s="58"/>
      <c r="L637" s="58"/>
      <c r="M637" s="3"/>
      <c r="N637" s="3"/>
    </row>
    <row r="638" spans="2:14" x14ac:dyDescent="0.25">
      <c r="B638" s="1"/>
      <c r="C638" s="7"/>
      <c r="D638" s="114"/>
      <c r="E638" s="58"/>
      <c r="F638" s="58"/>
      <c r="G638" s="58"/>
      <c r="H638" s="58"/>
      <c r="I638" s="58"/>
      <c r="J638" s="58"/>
      <c r="K638" s="58"/>
      <c r="L638" s="58"/>
      <c r="M638" s="3"/>
      <c r="N638" s="3"/>
    </row>
    <row r="639" spans="2:14" x14ac:dyDescent="0.25">
      <c r="B639" s="1"/>
      <c r="C639" s="7"/>
      <c r="D639" s="114"/>
      <c r="E639" s="58"/>
      <c r="F639" s="58"/>
      <c r="G639" s="58"/>
      <c r="H639" s="58"/>
      <c r="I639" s="58"/>
      <c r="J639" s="58"/>
      <c r="K639" s="58"/>
      <c r="L639" s="58"/>
      <c r="M639" s="3"/>
      <c r="N639" s="3"/>
    </row>
    <row r="640" spans="2:14" x14ac:dyDescent="0.25">
      <c r="B640" s="1"/>
      <c r="C640" s="7"/>
      <c r="D640" s="114"/>
      <c r="E640" s="58"/>
      <c r="F640" s="58"/>
      <c r="G640" s="58"/>
      <c r="H640" s="58"/>
      <c r="I640" s="58"/>
      <c r="J640" s="58"/>
      <c r="K640" s="58"/>
      <c r="L640" s="58"/>
      <c r="M640" s="3"/>
      <c r="N640" s="3"/>
    </row>
    <row r="641" spans="2:14" x14ac:dyDescent="0.25">
      <c r="B641" s="1"/>
      <c r="C641" s="7"/>
      <c r="D641" s="114"/>
      <c r="E641" s="58"/>
      <c r="F641" s="58"/>
      <c r="G641" s="58"/>
      <c r="H641" s="58"/>
      <c r="I641" s="58"/>
      <c r="J641" s="58"/>
      <c r="K641" s="58"/>
      <c r="L641" s="58"/>
      <c r="M641" s="3"/>
      <c r="N641" s="3"/>
    </row>
    <row r="642" spans="2:14" x14ac:dyDescent="0.25">
      <c r="B642" s="1"/>
      <c r="C642" s="7"/>
      <c r="D642" s="114"/>
      <c r="E642" s="58"/>
      <c r="F642" s="58"/>
      <c r="G642" s="58"/>
      <c r="H642" s="58"/>
      <c r="I642" s="58"/>
      <c r="J642" s="58"/>
      <c r="K642" s="58"/>
      <c r="L642" s="58"/>
      <c r="M642" s="3"/>
      <c r="N642" s="3"/>
    </row>
    <row r="643" spans="2:14" x14ac:dyDescent="0.25">
      <c r="B643" s="1"/>
      <c r="C643" s="7"/>
      <c r="D643" s="114"/>
      <c r="E643" s="58"/>
      <c r="F643" s="58"/>
      <c r="G643" s="58"/>
      <c r="H643" s="58"/>
      <c r="I643" s="58"/>
      <c r="J643" s="58"/>
      <c r="K643" s="58"/>
      <c r="L643" s="58"/>
      <c r="M643" s="3"/>
      <c r="N643" s="3"/>
    </row>
    <row r="644" spans="2:14" x14ac:dyDescent="0.25">
      <c r="B644" s="1"/>
      <c r="C644" s="7"/>
      <c r="D644" s="114"/>
      <c r="E644" s="58"/>
      <c r="F644" s="58"/>
      <c r="G644" s="58"/>
      <c r="H644" s="58"/>
      <c r="I644" s="58"/>
      <c r="J644" s="58"/>
      <c r="K644" s="58"/>
      <c r="L644" s="58"/>
      <c r="M644" s="3"/>
      <c r="N644" s="3"/>
    </row>
    <row r="645" spans="2:14" x14ac:dyDescent="0.25">
      <c r="B645" s="1"/>
      <c r="C645" s="7"/>
      <c r="D645" s="114"/>
      <c r="E645" s="58"/>
      <c r="F645" s="58"/>
      <c r="G645" s="58"/>
      <c r="H645" s="58"/>
      <c r="I645" s="58"/>
      <c r="J645" s="58"/>
      <c r="K645" s="58"/>
      <c r="L645" s="58"/>
      <c r="M645" s="3"/>
      <c r="N645" s="3"/>
    </row>
    <row r="646" spans="2:14" x14ac:dyDescent="0.25">
      <c r="B646" s="1"/>
      <c r="C646" s="7"/>
      <c r="D646" s="114"/>
      <c r="E646" s="58"/>
      <c r="F646" s="58"/>
      <c r="G646" s="58"/>
      <c r="H646" s="58"/>
      <c r="I646" s="58"/>
      <c r="J646" s="58"/>
      <c r="K646" s="58"/>
      <c r="L646" s="58"/>
      <c r="M646" s="3"/>
      <c r="N646" s="3"/>
    </row>
    <row r="647" spans="2:14" x14ac:dyDescent="0.25">
      <c r="B647" s="1"/>
      <c r="C647" s="7"/>
      <c r="D647" s="114"/>
      <c r="E647" s="58"/>
      <c r="F647" s="58"/>
      <c r="G647" s="58"/>
      <c r="H647" s="58"/>
      <c r="I647" s="58"/>
      <c r="J647" s="58"/>
      <c r="K647" s="58"/>
      <c r="L647" s="58"/>
      <c r="M647" s="3"/>
      <c r="N647" s="3"/>
    </row>
    <row r="648" spans="2:14" x14ac:dyDescent="0.25">
      <c r="B648" s="1"/>
      <c r="C648" s="7"/>
      <c r="D648" s="114"/>
      <c r="E648" s="58"/>
      <c r="F648" s="58"/>
      <c r="G648" s="58"/>
      <c r="H648" s="58"/>
      <c r="I648" s="58"/>
      <c r="J648" s="58"/>
      <c r="K648" s="58"/>
      <c r="L648" s="58"/>
      <c r="M648" s="3"/>
      <c r="N648" s="3"/>
    </row>
    <row r="649" spans="2:14" x14ac:dyDescent="0.25">
      <c r="B649" s="1"/>
      <c r="C649" s="7"/>
      <c r="D649" s="114"/>
      <c r="E649" s="58"/>
      <c r="F649" s="58"/>
      <c r="G649" s="58"/>
      <c r="H649" s="58"/>
      <c r="I649" s="58"/>
      <c r="J649" s="58"/>
      <c r="K649" s="58"/>
      <c r="L649" s="58"/>
      <c r="M649" s="3"/>
      <c r="N649" s="3"/>
    </row>
    <row r="650" spans="2:14" x14ac:dyDescent="0.25">
      <c r="B650" s="1"/>
      <c r="C650" s="7"/>
      <c r="D650" s="114"/>
      <c r="E650" s="58"/>
      <c r="F650" s="58"/>
      <c r="G650" s="58"/>
      <c r="H650" s="58"/>
      <c r="I650" s="58"/>
      <c r="J650" s="58"/>
      <c r="K650" s="58"/>
      <c r="L650" s="58"/>
      <c r="M650" s="3"/>
      <c r="N650" s="3"/>
    </row>
    <row r="651" spans="2:14" x14ac:dyDescent="0.25">
      <c r="B651" s="1"/>
      <c r="C651" s="7"/>
      <c r="D651" s="114"/>
      <c r="E651" s="58"/>
      <c r="F651" s="58"/>
      <c r="G651" s="58"/>
      <c r="H651" s="58"/>
      <c r="I651" s="58"/>
      <c r="J651" s="58"/>
      <c r="K651" s="58"/>
      <c r="L651" s="58"/>
      <c r="M651" s="3"/>
      <c r="N651" s="3"/>
    </row>
    <row r="652" spans="2:14" x14ac:dyDescent="0.25">
      <c r="B652" s="1"/>
      <c r="C652" s="7"/>
      <c r="D652" s="114"/>
      <c r="E652" s="58"/>
      <c r="F652" s="58"/>
      <c r="G652" s="58"/>
      <c r="H652" s="58"/>
      <c r="I652" s="58"/>
      <c r="J652" s="58"/>
      <c r="K652" s="58"/>
      <c r="L652" s="58"/>
      <c r="M652" s="3"/>
      <c r="N652" s="3"/>
    </row>
    <row r="653" spans="2:14" x14ac:dyDescent="0.25">
      <c r="B653" s="1"/>
      <c r="C653" s="7"/>
      <c r="D653" s="114"/>
      <c r="E653" s="58"/>
      <c r="F653" s="58"/>
      <c r="G653" s="58"/>
      <c r="H653" s="58"/>
      <c r="I653" s="58"/>
      <c r="J653" s="58"/>
      <c r="K653" s="58"/>
      <c r="L653" s="58"/>
      <c r="M653" s="3"/>
      <c r="N653" s="3"/>
    </row>
    <row r="654" spans="2:14" x14ac:dyDescent="0.25">
      <c r="B654" s="1"/>
      <c r="C654" s="7"/>
      <c r="D654" s="114"/>
      <c r="E654" s="58"/>
      <c r="F654" s="58"/>
      <c r="G654" s="58"/>
      <c r="H654" s="58"/>
      <c r="I654" s="58"/>
      <c r="J654" s="58"/>
      <c r="K654" s="58"/>
      <c r="L654" s="58"/>
      <c r="M654" s="3"/>
      <c r="N654" s="3"/>
    </row>
    <row r="655" spans="2:14" x14ac:dyDescent="0.25">
      <c r="B655" s="1"/>
      <c r="C655" s="7"/>
      <c r="D655" s="114"/>
      <c r="E655" s="58"/>
      <c r="F655" s="58"/>
      <c r="G655" s="58"/>
      <c r="H655" s="58"/>
      <c r="I655" s="58"/>
      <c r="J655" s="58"/>
      <c r="K655" s="58"/>
      <c r="L655" s="58"/>
      <c r="M655" s="3"/>
      <c r="N655" s="3"/>
    </row>
    <row r="656" spans="2:14" x14ac:dyDescent="0.25">
      <c r="B656" s="1"/>
      <c r="C656" s="7"/>
      <c r="D656" s="114"/>
      <c r="E656" s="58"/>
      <c r="F656" s="58"/>
      <c r="G656" s="58"/>
      <c r="H656" s="58"/>
      <c r="I656" s="58"/>
      <c r="J656" s="58"/>
      <c r="K656" s="58"/>
      <c r="L656" s="58"/>
      <c r="M656" s="3"/>
      <c r="N656" s="3"/>
    </row>
    <row r="657" spans="2:14" x14ac:dyDescent="0.25">
      <c r="B657" s="1"/>
      <c r="C657" s="7"/>
      <c r="D657" s="114"/>
      <c r="E657" s="58"/>
      <c r="F657" s="58"/>
      <c r="G657" s="58"/>
      <c r="H657" s="58"/>
      <c r="I657" s="58"/>
      <c r="J657" s="58"/>
      <c r="K657" s="58"/>
      <c r="L657" s="58"/>
      <c r="M657" s="3"/>
      <c r="N657" s="3"/>
    </row>
    <row r="658" spans="2:14" x14ac:dyDescent="0.25">
      <c r="B658" s="1"/>
      <c r="C658" s="7"/>
      <c r="D658" s="114"/>
      <c r="E658" s="58"/>
      <c r="F658" s="58"/>
      <c r="G658" s="58"/>
      <c r="H658" s="58"/>
      <c r="I658" s="58"/>
      <c r="J658" s="58"/>
      <c r="K658" s="58"/>
      <c r="L658" s="58"/>
      <c r="M658" s="3"/>
      <c r="N658" s="3"/>
    </row>
    <row r="659" spans="2:14" x14ac:dyDescent="0.25">
      <c r="B659" s="1"/>
      <c r="C659" s="7"/>
      <c r="D659" s="114"/>
      <c r="E659" s="58"/>
      <c r="F659" s="58"/>
      <c r="G659" s="58"/>
      <c r="H659" s="58"/>
      <c r="I659" s="58"/>
      <c r="J659" s="58"/>
      <c r="K659" s="58"/>
      <c r="L659" s="58"/>
      <c r="M659" s="3"/>
      <c r="N659" s="3"/>
    </row>
    <row r="660" spans="2:14" x14ac:dyDescent="0.25">
      <c r="B660" s="1"/>
      <c r="C660" s="7"/>
      <c r="D660" s="114"/>
      <c r="E660" s="58"/>
      <c r="F660" s="58"/>
      <c r="G660" s="58"/>
      <c r="H660" s="58"/>
      <c r="I660" s="58"/>
      <c r="J660" s="58"/>
      <c r="K660" s="58"/>
      <c r="L660" s="58"/>
      <c r="M660" s="3"/>
      <c r="N660" s="3"/>
    </row>
    <row r="661" spans="2:14" x14ac:dyDescent="0.25">
      <c r="B661" s="1"/>
      <c r="C661" s="7"/>
      <c r="D661" s="114"/>
      <c r="E661" s="58"/>
      <c r="F661" s="58"/>
      <c r="G661" s="58"/>
      <c r="H661" s="58"/>
      <c r="I661" s="58"/>
      <c r="J661" s="58"/>
      <c r="K661" s="58"/>
      <c r="L661" s="58"/>
      <c r="M661" s="3"/>
      <c r="N661" s="3"/>
    </row>
    <row r="662" spans="2:14" x14ac:dyDescent="0.25">
      <c r="B662" s="1"/>
      <c r="C662" s="7"/>
      <c r="D662" s="114"/>
      <c r="E662" s="58"/>
      <c r="F662" s="58"/>
      <c r="G662" s="58"/>
      <c r="H662" s="58"/>
      <c r="I662" s="58"/>
      <c r="J662" s="58"/>
      <c r="K662" s="58"/>
      <c r="L662" s="58"/>
      <c r="M662" s="3"/>
      <c r="N662" s="3"/>
    </row>
    <row r="663" spans="2:14" x14ac:dyDescent="0.25">
      <c r="B663" s="1"/>
      <c r="C663" s="7"/>
      <c r="D663" s="114"/>
      <c r="E663" s="58"/>
      <c r="F663" s="58"/>
      <c r="G663" s="58"/>
      <c r="H663" s="58"/>
      <c r="I663" s="58"/>
      <c r="J663" s="58"/>
      <c r="K663" s="58"/>
      <c r="L663" s="58"/>
      <c r="M663" s="3"/>
      <c r="N663" s="3"/>
    </row>
    <row r="664" spans="2:14" x14ac:dyDescent="0.25">
      <c r="B664" s="1"/>
      <c r="C664" s="7"/>
      <c r="D664" s="114"/>
      <c r="E664" s="58"/>
      <c r="F664" s="58"/>
      <c r="G664" s="58"/>
      <c r="H664" s="58"/>
      <c r="I664" s="58"/>
      <c r="J664" s="58"/>
      <c r="K664" s="58"/>
      <c r="L664" s="58"/>
      <c r="M664" s="3"/>
      <c r="N664" s="3"/>
    </row>
    <row r="665" spans="2:14" x14ac:dyDescent="0.25">
      <c r="B665" s="1"/>
      <c r="C665" s="7"/>
      <c r="D665" s="114"/>
      <c r="E665" s="58"/>
      <c r="F665" s="58"/>
      <c r="G665" s="58"/>
      <c r="H665" s="58"/>
      <c r="I665" s="58"/>
      <c r="J665" s="58"/>
      <c r="K665" s="58"/>
      <c r="L665" s="58"/>
      <c r="M665" s="3"/>
      <c r="N665" s="3"/>
    </row>
    <row r="666" spans="2:14" x14ac:dyDescent="0.25">
      <c r="B666" s="1"/>
      <c r="C666" s="7"/>
      <c r="D666" s="114"/>
      <c r="E666" s="58"/>
      <c r="F666" s="58"/>
      <c r="G666" s="58"/>
      <c r="H666" s="58"/>
      <c r="I666" s="58"/>
      <c r="J666" s="58"/>
      <c r="K666" s="58"/>
      <c r="L666" s="58"/>
      <c r="M666" s="3"/>
      <c r="N666" s="3"/>
    </row>
    <row r="667" spans="2:14" x14ac:dyDescent="0.25">
      <c r="B667" s="1"/>
      <c r="C667" s="7"/>
      <c r="D667" s="114"/>
      <c r="E667" s="58"/>
      <c r="F667" s="58"/>
      <c r="G667" s="58"/>
      <c r="H667" s="58"/>
      <c r="I667" s="58"/>
      <c r="J667" s="58"/>
      <c r="K667" s="58"/>
      <c r="L667" s="58"/>
      <c r="M667" s="3"/>
      <c r="N667" s="3"/>
    </row>
    <row r="668" spans="2:14" x14ac:dyDescent="0.25">
      <c r="B668" s="1"/>
      <c r="C668" s="7"/>
      <c r="D668" s="114"/>
      <c r="E668" s="58"/>
      <c r="F668" s="58"/>
      <c r="G668" s="58"/>
      <c r="H668" s="58"/>
      <c r="I668" s="58"/>
      <c r="J668" s="58"/>
      <c r="K668" s="58"/>
      <c r="L668" s="58"/>
      <c r="M668" s="3"/>
      <c r="N668" s="3"/>
    </row>
    <row r="669" spans="2:14" x14ac:dyDescent="0.25">
      <c r="B669" s="1"/>
      <c r="C669" s="7"/>
      <c r="D669" s="114"/>
      <c r="E669" s="58"/>
      <c r="F669" s="58"/>
      <c r="G669" s="58"/>
      <c r="H669" s="58"/>
      <c r="I669" s="58"/>
      <c r="J669" s="58"/>
      <c r="K669" s="58"/>
      <c r="L669" s="58"/>
      <c r="M669" s="3"/>
      <c r="N669" s="3"/>
    </row>
    <row r="670" spans="2:14" x14ac:dyDescent="0.25">
      <c r="B670" s="1"/>
      <c r="C670" s="7"/>
      <c r="D670" s="114"/>
      <c r="E670" s="58"/>
      <c r="F670" s="58"/>
      <c r="G670" s="58"/>
      <c r="H670" s="58"/>
      <c r="I670" s="58"/>
      <c r="J670" s="58"/>
      <c r="K670" s="58"/>
      <c r="L670" s="58"/>
      <c r="M670" s="3"/>
      <c r="N670" s="3"/>
    </row>
    <row r="671" spans="2:14" x14ac:dyDescent="0.25">
      <c r="B671" s="1"/>
      <c r="C671" s="7"/>
      <c r="D671" s="114"/>
      <c r="E671" s="58"/>
      <c r="F671" s="58"/>
      <c r="G671" s="58"/>
      <c r="H671" s="58"/>
      <c r="I671" s="58"/>
      <c r="J671" s="58"/>
      <c r="K671" s="58"/>
      <c r="L671" s="58"/>
      <c r="M671" s="3"/>
      <c r="N671" s="3"/>
    </row>
    <row r="672" spans="2:14" x14ac:dyDescent="0.25">
      <c r="B672" s="1"/>
      <c r="C672" s="7"/>
      <c r="D672" s="114"/>
      <c r="E672" s="58"/>
      <c r="F672" s="58"/>
      <c r="G672" s="58"/>
      <c r="H672" s="58"/>
      <c r="I672" s="58"/>
      <c r="J672" s="58"/>
      <c r="K672" s="58"/>
      <c r="L672" s="58"/>
      <c r="M672" s="3"/>
      <c r="N672" s="3"/>
    </row>
    <row r="673" spans="2:14" x14ac:dyDescent="0.25">
      <c r="B673" s="1"/>
      <c r="C673" s="7"/>
      <c r="D673" s="114"/>
      <c r="E673" s="58"/>
      <c r="F673" s="58"/>
      <c r="G673" s="58"/>
      <c r="H673" s="58"/>
      <c r="I673" s="58"/>
      <c r="J673" s="58"/>
      <c r="K673" s="58"/>
      <c r="L673" s="58"/>
      <c r="M673" s="3"/>
      <c r="N673" s="3"/>
    </row>
    <row r="674" spans="2:14" x14ac:dyDescent="0.25">
      <c r="B674" s="1"/>
      <c r="C674" s="7"/>
      <c r="D674" s="114"/>
      <c r="E674" s="58"/>
      <c r="F674" s="58"/>
      <c r="G674" s="58"/>
      <c r="H674" s="58"/>
      <c r="I674" s="58"/>
      <c r="J674" s="58"/>
      <c r="K674" s="58"/>
      <c r="L674" s="58"/>
      <c r="M674" s="3"/>
      <c r="N674" s="3"/>
    </row>
    <row r="675" spans="2:14" x14ac:dyDescent="0.25">
      <c r="B675" s="1"/>
      <c r="C675" s="7"/>
      <c r="D675" s="114"/>
      <c r="E675" s="58"/>
      <c r="F675" s="58"/>
      <c r="G675" s="58"/>
      <c r="H675" s="58"/>
      <c r="I675" s="58"/>
      <c r="J675" s="58"/>
      <c r="K675" s="58"/>
      <c r="L675" s="58"/>
      <c r="M675" s="3"/>
      <c r="N675" s="3"/>
    </row>
    <row r="676" spans="2:14" x14ac:dyDescent="0.25">
      <c r="B676" s="1"/>
      <c r="C676" s="7"/>
      <c r="D676" s="114"/>
      <c r="E676" s="58"/>
      <c r="F676" s="58"/>
      <c r="G676" s="58"/>
      <c r="H676" s="58"/>
      <c r="I676" s="58"/>
      <c r="J676" s="58"/>
      <c r="K676" s="58"/>
      <c r="L676" s="58"/>
      <c r="M676" s="3"/>
      <c r="N676" s="3"/>
    </row>
    <row r="677" spans="2:14" x14ac:dyDescent="0.25">
      <c r="B677" s="1"/>
      <c r="C677" s="7"/>
      <c r="D677" s="114"/>
      <c r="E677" s="58"/>
      <c r="F677" s="58"/>
      <c r="G677" s="58"/>
      <c r="H677" s="58"/>
      <c r="I677" s="58"/>
      <c r="J677" s="58"/>
      <c r="K677" s="58"/>
      <c r="L677" s="58"/>
      <c r="M677" s="3"/>
      <c r="N677" s="3"/>
    </row>
    <row r="678" spans="2:14" x14ac:dyDescent="0.25">
      <c r="B678" s="1"/>
      <c r="C678" s="7"/>
      <c r="D678" s="114"/>
      <c r="E678" s="58"/>
      <c r="F678" s="58"/>
      <c r="G678" s="58"/>
      <c r="H678" s="58"/>
      <c r="I678" s="58"/>
      <c r="J678" s="58"/>
      <c r="K678" s="58"/>
      <c r="L678" s="58"/>
      <c r="M678" s="3"/>
      <c r="N678" s="3"/>
    </row>
    <row r="679" spans="2:14" x14ac:dyDescent="0.25">
      <c r="B679" s="1"/>
      <c r="C679" s="7"/>
      <c r="D679" s="114"/>
      <c r="E679" s="58"/>
      <c r="F679" s="58"/>
      <c r="G679" s="58"/>
      <c r="H679" s="58"/>
      <c r="I679" s="58"/>
      <c r="J679" s="58"/>
      <c r="K679" s="58"/>
      <c r="L679" s="58"/>
      <c r="M679" s="3"/>
      <c r="N679" s="3"/>
    </row>
    <row r="680" spans="2:14" x14ac:dyDescent="0.25">
      <c r="B680" s="1"/>
      <c r="C680" s="7"/>
      <c r="D680" s="114"/>
      <c r="E680" s="58"/>
      <c r="F680" s="58"/>
      <c r="G680" s="58"/>
      <c r="H680" s="58"/>
      <c r="I680" s="58"/>
      <c r="J680" s="58"/>
      <c r="K680" s="58"/>
      <c r="L680" s="58"/>
      <c r="M680" s="3"/>
      <c r="N680" s="3"/>
    </row>
    <row r="681" spans="2:14" x14ac:dyDescent="0.25">
      <c r="B681" s="1"/>
      <c r="C681" s="7"/>
      <c r="D681" s="114"/>
      <c r="E681" s="58"/>
      <c r="F681" s="58"/>
      <c r="G681" s="58"/>
      <c r="H681" s="58"/>
      <c r="I681" s="58"/>
      <c r="J681" s="58"/>
      <c r="K681" s="58"/>
      <c r="L681" s="58"/>
      <c r="M681" s="3"/>
      <c r="N681" s="3"/>
    </row>
    <row r="682" spans="2:14" x14ac:dyDescent="0.25">
      <c r="B682" s="1"/>
      <c r="C682" s="7"/>
      <c r="D682" s="114"/>
      <c r="E682" s="58"/>
      <c r="F682" s="58"/>
      <c r="G682" s="58"/>
      <c r="H682" s="58"/>
      <c r="I682" s="58"/>
      <c r="J682" s="58"/>
      <c r="K682" s="58"/>
      <c r="L682" s="58"/>
      <c r="M682" s="3"/>
      <c r="N682" s="3"/>
    </row>
    <row r="683" spans="2:14" x14ac:dyDescent="0.25">
      <c r="B683" s="1"/>
      <c r="C683" s="7"/>
      <c r="D683" s="114"/>
      <c r="E683" s="58"/>
      <c r="F683" s="58"/>
      <c r="G683" s="58"/>
      <c r="H683" s="58"/>
      <c r="I683" s="58"/>
      <c r="J683" s="58"/>
      <c r="K683" s="58"/>
      <c r="L683" s="58"/>
      <c r="M683" s="3"/>
      <c r="N683" s="3"/>
    </row>
    <row r="684" spans="2:14" x14ac:dyDescent="0.25">
      <c r="B684" s="1"/>
      <c r="C684" s="7"/>
      <c r="D684" s="114"/>
      <c r="E684" s="58"/>
      <c r="F684" s="58"/>
      <c r="G684" s="58"/>
      <c r="H684" s="58"/>
      <c r="I684" s="58"/>
      <c r="J684" s="58"/>
      <c r="K684" s="58"/>
      <c r="L684" s="58"/>
      <c r="M684" s="3"/>
      <c r="N684" s="3"/>
    </row>
    <row r="685" spans="2:14" x14ac:dyDescent="0.25">
      <c r="B685" s="1"/>
      <c r="C685" s="7"/>
      <c r="D685" s="114"/>
      <c r="E685" s="58"/>
      <c r="F685" s="58"/>
      <c r="G685" s="58"/>
      <c r="H685" s="58"/>
      <c r="I685" s="58"/>
      <c r="J685" s="58"/>
      <c r="K685" s="58"/>
      <c r="L685" s="58"/>
      <c r="M685" s="3"/>
      <c r="N685" s="3"/>
    </row>
    <row r="686" spans="2:14" x14ac:dyDescent="0.25">
      <c r="B686" s="1"/>
      <c r="C686" s="7"/>
      <c r="D686" s="114"/>
      <c r="E686" s="58"/>
      <c r="F686" s="58"/>
      <c r="G686" s="58"/>
      <c r="H686" s="58"/>
      <c r="I686" s="58"/>
      <c r="J686" s="58"/>
      <c r="K686" s="58"/>
      <c r="L686" s="58"/>
      <c r="M686" s="3"/>
      <c r="N686" s="3"/>
    </row>
    <row r="687" spans="2:14" x14ac:dyDescent="0.25">
      <c r="B687" s="1"/>
      <c r="C687" s="7"/>
      <c r="D687" s="114"/>
      <c r="E687" s="58"/>
      <c r="F687" s="58"/>
      <c r="G687" s="58"/>
      <c r="H687" s="58"/>
      <c r="I687" s="58"/>
      <c r="J687" s="58"/>
      <c r="K687" s="58"/>
      <c r="L687" s="58"/>
      <c r="M687" s="3"/>
      <c r="N687" s="3"/>
    </row>
    <row r="688" spans="2:14" x14ac:dyDescent="0.25">
      <c r="B688" s="1"/>
      <c r="C688" s="7"/>
      <c r="D688" s="114"/>
      <c r="E688" s="58"/>
      <c r="F688" s="58"/>
      <c r="G688" s="58"/>
      <c r="H688" s="58"/>
      <c r="I688" s="58"/>
      <c r="J688" s="58"/>
      <c r="K688" s="58"/>
      <c r="L688" s="58"/>
      <c r="M688" s="3"/>
      <c r="N688" s="3"/>
    </row>
    <row r="689" spans="2:14" x14ac:dyDescent="0.25">
      <c r="B689" s="1"/>
      <c r="C689" s="7"/>
      <c r="D689" s="114"/>
      <c r="E689" s="58"/>
      <c r="F689" s="58"/>
      <c r="G689" s="58"/>
      <c r="H689" s="58"/>
      <c r="I689" s="58"/>
      <c r="J689" s="58"/>
      <c r="K689" s="58"/>
      <c r="L689" s="58"/>
      <c r="M689" s="3"/>
      <c r="N689" s="3"/>
    </row>
    <row r="690" spans="2:14" x14ac:dyDescent="0.25">
      <c r="B690" s="1"/>
      <c r="C690" s="7"/>
      <c r="D690" s="114"/>
      <c r="E690" s="58"/>
      <c r="F690" s="58"/>
      <c r="G690" s="58"/>
      <c r="H690" s="58"/>
      <c r="I690" s="58"/>
      <c r="J690" s="58"/>
      <c r="K690" s="58"/>
      <c r="L690" s="58"/>
      <c r="M690" s="3"/>
      <c r="N690" s="3"/>
    </row>
    <row r="691" spans="2:14" x14ac:dyDescent="0.25">
      <c r="B691" s="1"/>
      <c r="C691" s="7"/>
      <c r="D691" s="114"/>
      <c r="E691" s="58"/>
      <c r="F691" s="58"/>
      <c r="G691" s="58"/>
      <c r="H691" s="58"/>
      <c r="I691" s="58"/>
      <c r="J691" s="58"/>
      <c r="K691" s="58"/>
      <c r="L691" s="58"/>
      <c r="M691" s="3"/>
      <c r="N691" s="3"/>
    </row>
    <row r="692" spans="2:14" x14ac:dyDescent="0.25">
      <c r="B692" s="1"/>
      <c r="C692" s="7"/>
      <c r="D692" s="114"/>
      <c r="E692" s="58"/>
      <c r="F692" s="58"/>
      <c r="G692" s="58"/>
      <c r="H692" s="58"/>
      <c r="I692" s="58"/>
      <c r="J692" s="58"/>
      <c r="K692" s="58"/>
      <c r="L692" s="58"/>
      <c r="M692" s="3"/>
      <c r="N692" s="3"/>
    </row>
    <row r="693" spans="2:14" x14ac:dyDescent="0.25">
      <c r="B693" s="1"/>
      <c r="C693" s="7"/>
      <c r="D693" s="114"/>
      <c r="E693" s="58"/>
      <c r="F693" s="58"/>
      <c r="G693" s="58"/>
      <c r="H693" s="58"/>
      <c r="I693" s="58"/>
      <c r="J693" s="58"/>
      <c r="K693" s="58"/>
      <c r="L693" s="58"/>
      <c r="M693" s="3"/>
      <c r="N693" s="3"/>
    </row>
    <row r="694" spans="2:14" x14ac:dyDescent="0.25">
      <c r="B694" s="1"/>
      <c r="C694" s="7"/>
      <c r="D694" s="114"/>
      <c r="E694" s="58"/>
      <c r="F694" s="58"/>
      <c r="G694" s="58"/>
      <c r="H694" s="58"/>
      <c r="I694" s="58"/>
      <c r="J694" s="58"/>
      <c r="K694" s="58"/>
      <c r="L694" s="58"/>
      <c r="M694" s="3"/>
      <c r="N694" s="3"/>
    </row>
    <row r="695" spans="2:14" x14ac:dyDescent="0.25">
      <c r="B695" s="1"/>
      <c r="C695" s="7"/>
      <c r="D695" s="114"/>
      <c r="E695" s="58"/>
      <c r="F695" s="58"/>
      <c r="G695" s="58"/>
      <c r="H695" s="58"/>
      <c r="I695" s="58"/>
      <c r="J695" s="58"/>
      <c r="K695" s="58"/>
      <c r="L695" s="58"/>
      <c r="M695" s="3"/>
      <c r="N695" s="3"/>
    </row>
    <row r="696" spans="2:14" x14ac:dyDescent="0.25">
      <c r="B696" s="1"/>
      <c r="C696" s="7"/>
      <c r="D696" s="114"/>
      <c r="E696" s="58"/>
      <c r="F696" s="58"/>
      <c r="G696" s="58"/>
      <c r="H696" s="58"/>
      <c r="I696" s="58"/>
      <c r="J696" s="58"/>
      <c r="K696" s="58"/>
      <c r="L696" s="58"/>
      <c r="M696" s="3"/>
      <c r="N696" s="3"/>
    </row>
    <row r="697" spans="2:14" x14ac:dyDescent="0.25">
      <c r="B697" s="1"/>
      <c r="C697" s="7"/>
      <c r="D697" s="114"/>
      <c r="E697" s="58"/>
      <c r="F697" s="58"/>
      <c r="G697" s="58"/>
      <c r="H697" s="58"/>
      <c r="I697" s="58"/>
      <c r="J697" s="58"/>
      <c r="K697" s="58"/>
      <c r="L697" s="58"/>
      <c r="M697" s="3"/>
      <c r="N697" s="3"/>
    </row>
    <row r="698" spans="2:14" x14ac:dyDescent="0.25">
      <c r="B698" s="1"/>
      <c r="C698" s="7"/>
      <c r="D698" s="114"/>
      <c r="E698" s="58"/>
      <c r="F698" s="58"/>
      <c r="G698" s="58"/>
      <c r="H698" s="58"/>
      <c r="I698" s="58"/>
      <c r="J698" s="58"/>
      <c r="K698" s="58"/>
      <c r="L698" s="58"/>
      <c r="M698" s="3"/>
      <c r="N698" s="3"/>
    </row>
    <row r="699" spans="2:14" x14ac:dyDescent="0.25">
      <c r="B699" s="1"/>
      <c r="C699" s="7"/>
      <c r="D699" s="114"/>
      <c r="E699" s="58"/>
      <c r="F699" s="58"/>
      <c r="G699" s="58"/>
      <c r="H699" s="58"/>
      <c r="I699" s="58"/>
      <c r="J699" s="58"/>
      <c r="K699" s="58"/>
      <c r="L699" s="58"/>
      <c r="M699" s="3"/>
      <c r="N699" s="3"/>
    </row>
    <row r="700" spans="2:14" x14ac:dyDescent="0.25">
      <c r="B700" s="1"/>
      <c r="C700" s="7"/>
      <c r="D700" s="114"/>
      <c r="E700" s="58"/>
      <c r="F700" s="58"/>
      <c r="G700" s="58"/>
      <c r="H700" s="58"/>
      <c r="I700" s="58"/>
      <c r="J700" s="58"/>
      <c r="K700" s="58"/>
      <c r="L700" s="58"/>
      <c r="M700" s="3"/>
      <c r="N700" s="3"/>
    </row>
    <row r="701" spans="2:14" x14ac:dyDescent="0.25">
      <c r="B701" s="1"/>
      <c r="C701" s="7"/>
      <c r="D701" s="114"/>
      <c r="E701" s="58"/>
      <c r="F701" s="58"/>
      <c r="G701" s="58"/>
      <c r="H701" s="58"/>
      <c r="I701" s="58"/>
      <c r="J701" s="58"/>
      <c r="K701" s="58"/>
      <c r="L701" s="58"/>
      <c r="M701" s="3"/>
      <c r="N701" s="3"/>
    </row>
    <row r="702" spans="2:14" x14ac:dyDescent="0.25">
      <c r="B702" s="1"/>
      <c r="C702" s="7"/>
      <c r="D702" s="114"/>
      <c r="E702" s="58"/>
      <c r="F702" s="58"/>
      <c r="G702" s="58"/>
      <c r="H702" s="58"/>
      <c r="I702" s="58"/>
      <c r="J702" s="58"/>
      <c r="K702" s="58"/>
      <c r="L702" s="58"/>
      <c r="M702" s="3"/>
      <c r="N702" s="3"/>
    </row>
    <row r="703" spans="2:14" x14ac:dyDescent="0.25">
      <c r="B703" s="1"/>
      <c r="C703" s="7"/>
      <c r="D703" s="114"/>
      <c r="E703" s="58"/>
      <c r="F703" s="58"/>
      <c r="G703" s="58"/>
      <c r="H703" s="58"/>
      <c r="I703" s="58"/>
      <c r="J703" s="58"/>
      <c r="K703" s="58"/>
      <c r="L703" s="58"/>
      <c r="M703" s="3"/>
      <c r="N703" s="3"/>
    </row>
    <row r="704" spans="2:14" x14ac:dyDescent="0.25">
      <c r="B704" s="1"/>
      <c r="C704" s="7"/>
      <c r="D704" s="114"/>
      <c r="E704" s="58"/>
      <c r="F704" s="58"/>
      <c r="G704" s="58"/>
      <c r="H704" s="58"/>
      <c r="I704" s="58"/>
      <c r="J704" s="58"/>
      <c r="K704" s="58"/>
      <c r="L704" s="58"/>
      <c r="M704" s="3"/>
      <c r="N704" s="3"/>
    </row>
    <row r="705" spans="2:14" x14ac:dyDescent="0.25">
      <c r="B705" s="1"/>
      <c r="C705" s="7"/>
      <c r="D705" s="114"/>
      <c r="E705" s="58"/>
      <c r="F705" s="58"/>
      <c r="G705" s="58"/>
      <c r="H705" s="58"/>
      <c r="I705" s="58"/>
      <c r="J705" s="58"/>
      <c r="K705" s="58"/>
      <c r="L705" s="58"/>
      <c r="M705" s="3"/>
      <c r="N705" s="3"/>
    </row>
    <row r="706" spans="2:14" x14ac:dyDescent="0.25">
      <c r="B706" s="1"/>
      <c r="C706" s="7"/>
      <c r="D706" s="114"/>
      <c r="E706" s="58"/>
      <c r="F706" s="58"/>
      <c r="G706" s="58"/>
      <c r="H706" s="58"/>
      <c r="I706" s="58"/>
      <c r="J706" s="58"/>
      <c r="K706" s="58"/>
      <c r="L706" s="58"/>
      <c r="M706" s="3"/>
      <c r="N706" s="3"/>
    </row>
    <row r="707" spans="2:14" x14ac:dyDescent="0.25">
      <c r="B707" s="1"/>
      <c r="C707" s="7"/>
      <c r="D707" s="114"/>
      <c r="E707" s="58"/>
      <c r="F707" s="58"/>
      <c r="G707" s="58"/>
      <c r="H707" s="58"/>
      <c r="I707" s="58"/>
      <c r="J707" s="58"/>
      <c r="K707" s="58"/>
      <c r="L707" s="58"/>
      <c r="M707" s="3"/>
      <c r="N707" s="3"/>
    </row>
    <row r="708" spans="2:14" x14ac:dyDescent="0.25">
      <c r="B708" s="1"/>
      <c r="C708" s="7"/>
      <c r="D708" s="114"/>
      <c r="E708" s="58"/>
      <c r="F708" s="58"/>
      <c r="G708" s="58"/>
      <c r="H708" s="58"/>
      <c r="I708" s="58"/>
      <c r="J708" s="58"/>
      <c r="K708" s="58"/>
      <c r="L708" s="58"/>
      <c r="M708" s="3"/>
      <c r="N708" s="3"/>
    </row>
    <row r="709" spans="2:14" x14ac:dyDescent="0.25">
      <c r="B709" s="1"/>
      <c r="C709" s="7"/>
      <c r="D709" s="114"/>
      <c r="E709" s="58"/>
      <c r="F709" s="58"/>
      <c r="G709" s="58"/>
      <c r="H709" s="58"/>
      <c r="I709" s="58"/>
      <c r="J709" s="58"/>
      <c r="K709" s="58"/>
      <c r="L709" s="58"/>
      <c r="M709" s="3"/>
      <c r="N709" s="3"/>
    </row>
    <row r="710" spans="2:14" x14ac:dyDescent="0.25">
      <c r="B710" s="1"/>
      <c r="C710" s="7"/>
      <c r="D710" s="114"/>
      <c r="E710" s="58"/>
      <c r="F710" s="58"/>
      <c r="G710" s="58"/>
      <c r="H710" s="58"/>
      <c r="I710" s="58"/>
      <c r="J710" s="58"/>
      <c r="K710" s="58"/>
      <c r="L710" s="58"/>
      <c r="M710" s="3"/>
      <c r="N710" s="3"/>
    </row>
    <row r="711" spans="2:14" x14ac:dyDescent="0.25">
      <c r="B711" s="1"/>
      <c r="C711" s="7"/>
      <c r="D711" s="114"/>
      <c r="E711" s="58"/>
      <c r="F711" s="58"/>
      <c r="G711" s="58"/>
      <c r="H711" s="58"/>
      <c r="I711" s="58"/>
      <c r="J711" s="58"/>
      <c r="K711" s="58"/>
      <c r="L711" s="58"/>
      <c r="M711" s="3"/>
      <c r="N711" s="3"/>
    </row>
    <row r="712" spans="2:14" x14ac:dyDescent="0.25">
      <c r="B712" s="1"/>
      <c r="C712" s="7"/>
      <c r="D712" s="114"/>
      <c r="E712" s="58"/>
      <c r="F712" s="58"/>
      <c r="G712" s="58"/>
      <c r="H712" s="58"/>
      <c r="I712" s="58"/>
      <c r="J712" s="58"/>
      <c r="K712" s="58"/>
      <c r="L712" s="58"/>
      <c r="M712" s="3"/>
      <c r="N712" s="3"/>
    </row>
    <row r="713" spans="2:14" x14ac:dyDescent="0.25">
      <c r="B713" s="1"/>
      <c r="C713" s="7"/>
      <c r="D713" s="114"/>
      <c r="E713" s="58"/>
      <c r="F713" s="58"/>
      <c r="G713" s="58"/>
      <c r="H713" s="58"/>
      <c r="I713" s="58"/>
      <c r="J713" s="58"/>
      <c r="K713" s="58"/>
      <c r="L713" s="58"/>
      <c r="M713" s="3"/>
      <c r="N713" s="3"/>
    </row>
    <row r="714" spans="2:14" x14ac:dyDescent="0.25">
      <c r="B714" s="1"/>
      <c r="C714" s="7"/>
      <c r="D714" s="114"/>
      <c r="E714" s="58"/>
      <c r="F714" s="58"/>
      <c r="G714" s="58"/>
      <c r="H714" s="58"/>
      <c r="I714" s="58"/>
      <c r="J714" s="58"/>
      <c r="K714" s="58"/>
      <c r="L714" s="58"/>
      <c r="M714" s="3"/>
      <c r="N714" s="3"/>
    </row>
    <row r="715" spans="2:14" x14ac:dyDescent="0.25">
      <c r="B715" s="1"/>
      <c r="C715" s="7"/>
      <c r="D715" s="114"/>
      <c r="E715" s="58"/>
      <c r="F715" s="58"/>
      <c r="G715" s="58"/>
      <c r="H715" s="58"/>
      <c r="I715" s="58"/>
      <c r="J715" s="58"/>
      <c r="K715" s="58"/>
      <c r="L715" s="58"/>
      <c r="M715" s="3"/>
      <c r="N715" s="3"/>
    </row>
    <row r="716" spans="2:14" x14ac:dyDescent="0.25">
      <c r="B716" s="1"/>
      <c r="C716" s="7"/>
      <c r="D716" s="114"/>
      <c r="E716" s="58"/>
      <c r="F716" s="58"/>
      <c r="G716" s="58"/>
      <c r="H716" s="58"/>
      <c r="I716" s="58"/>
      <c r="J716" s="58"/>
      <c r="K716" s="58"/>
      <c r="L716" s="58"/>
      <c r="M716" s="3"/>
      <c r="N716" s="3"/>
    </row>
    <row r="717" spans="2:14" x14ac:dyDescent="0.25">
      <c r="B717" s="1"/>
      <c r="C717" s="7"/>
      <c r="D717" s="114"/>
      <c r="E717" s="58"/>
      <c r="F717" s="58"/>
      <c r="G717" s="58"/>
      <c r="H717" s="58"/>
      <c r="I717" s="58"/>
      <c r="J717" s="58"/>
      <c r="K717" s="58"/>
      <c r="L717" s="58"/>
      <c r="M717" s="3"/>
      <c r="N717" s="3"/>
    </row>
    <row r="718" spans="2:14" x14ac:dyDescent="0.25">
      <c r="B718" s="1"/>
      <c r="C718" s="7"/>
      <c r="D718" s="114"/>
      <c r="E718" s="58"/>
      <c r="F718" s="58"/>
      <c r="G718" s="58"/>
      <c r="H718" s="58"/>
      <c r="I718" s="58"/>
      <c r="J718" s="58"/>
      <c r="K718" s="58"/>
      <c r="L718" s="58"/>
      <c r="M718" s="3"/>
      <c r="N718" s="3"/>
    </row>
    <row r="719" spans="2:14" x14ac:dyDescent="0.25">
      <c r="B719" s="1"/>
      <c r="C719" s="7"/>
      <c r="D719" s="114"/>
      <c r="E719" s="58"/>
      <c r="F719" s="58"/>
      <c r="G719" s="58"/>
      <c r="H719" s="58"/>
      <c r="I719" s="58"/>
      <c r="J719" s="58"/>
      <c r="K719" s="58"/>
      <c r="L719" s="58"/>
      <c r="M719" s="3"/>
      <c r="N719" s="3"/>
    </row>
    <row r="720" spans="2:14" x14ac:dyDescent="0.25">
      <c r="B720" s="1"/>
      <c r="C720" s="7"/>
      <c r="D720" s="114"/>
      <c r="E720" s="58"/>
      <c r="F720" s="58"/>
      <c r="G720" s="58"/>
      <c r="H720" s="58"/>
      <c r="I720" s="58"/>
      <c r="J720" s="58"/>
      <c r="K720" s="58"/>
      <c r="L720" s="58"/>
      <c r="M720" s="3"/>
      <c r="N720" s="3"/>
    </row>
    <row r="721" spans="2:14" x14ac:dyDescent="0.25">
      <c r="B721" s="1"/>
      <c r="C721" s="7"/>
      <c r="D721" s="114"/>
      <c r="E721" s="58"/>
      <c r="F721" s="58"/>
      <c r="G721" s="58"/>
      <c r="H721" s="58"/>
      <c r="I721" s="58"/>
      <c r="J721" s="58"/>
      <c r="K721" s="58"/>
      <c r="L721" s="58"/>
      <c r="M721" s="3"/>
      <c r="N721" s="3"/>
    </row>
    <row r="722" spans="2:14" x14ac:dyDescent="0.25">
      <c r="B722" s="1"/>
      <c r="C722" s="7"/>
      <c r="D722" s="114"/>
      <c r="E722" s="58"/>
      <c r="F722" s="58"/>
      <c r="G722" s="58"/>
      <c r="H722" s="58"/>
      <c r="I722" s="58"/>
      <c r="J722" s="58"/>
      <c r="K722" s="58"/>
      <c r="L722" s="58"/>
      <c r="M722" s="3"/>
      <c r="N722" s="3"/>
    </row>
    <row r="723" spans="2:14" x14ac:dyDescent="0.25">
      <c r="B723" s="1"/>
      <c r="C723" s="7"/>
      <c r="D723" s="114"/>
      <c r="E723" s="58"/>
      <c r="F723" s="58"/>
      <c r="G723" s="58"/>
      <c r="H723" s="58"/>
      <c r="I723" s="58"/>
      <c r="J723" s="58"/>
      <c r="K723" s="58"/>
      <c r="L723" s="58"/>
      <c r="M723" s="3"/>
      <c r="N723" s="3"/>
    </row>
    <row r="724" spans="2:14" x14ac:dyDescent="0.25">
      <c r="B724" s="1"/>
      <c r="C724" s="7"/>
      <c r="D724" s="114"/>
      <c r="E724" s="58"/>
      <c r="F724" s="58"/>
      <c r="G724" s="58"/>
      <c r="H724" s="58"/>
      <c r="I724" s="58"/>
      <c r="J724" s="58"/>
      <c r="K724" s="58"/>
      <c r="L724" s="58"/>
      <c r="M724" s="3"/>
      <c r="N724" s="3"/>
    </row>
    <row r="725" spans="2:14" x14ac:dyDescent="0.25">
      <c r="B725" s="1"/>
      <c r="C725" s="7"/>
      <c r="D725" s="114"/>
      <c r="E725" s="58"/>
      <c r="F725" s="58"/>
      <c r="G725" s="58"/>
      <c r="H725" s="58"/>
      <c r="I725" s="58"/>
      <c r="J725" s="58"/>
      <c r="K725" s="58"/>
      <c r="L725" s="58"/>
      <c r="M725" s="3"/>
      <c r="N725" s="3"/>
    </row>
    <row r="726" spans="2:14" x14ac:dyDescent="0.25">
      <c r="B726" s="1"/>
      <c r="C726" s="7"/>
      <c r="D726" s="114"/>
      <c r="E726" s="58"/>
      <c r="F726" s="58"/>
      <c r="G726" s="58"/>
      <c r="H726" s="58"/>
      <c r="I726" s="58"/>
      <c r="J726" s="58"/>
      <c r="K726" s="58"/>
      <c r="L726" s="58"/>
      <c r="M726" s="3"/>
      <c r="N726" s="3"/>
    </row>
    <row r="727" spans="2:14" x14ac:dyDescent="0.25">
      <c r="B727" s="1"/>
      <c r="C727" s="7"/>
      <c r="D727" s="114"/>
      <c r="E727" s="58"/>
      <c r="F727" s="58"/>
      <c r="G727" s="58"/>
      <c r="H727" s="58"/>
      <c r="I727" s="58"/>
      <c r="J727" s="58"/>
      <c r="K727" s="58"/>
      <c r="L727" s="58"/>
      <c r="M727" s="3"/>
      <c r="N727" s="3"/>
    </row>
    <row r="728" spans="2:14" x14ac:dyDescent="0.25">
      <c r="B728" s="1"/>
      <c r="C728" s="7"/>
      <c r="D728" s="114"/>
      <c r="E728" s="58"/>
      <c r="F728" s="58"/>
      <c r="G728" s="58"/>
      <c r="H728" s="58"/>
      <c r="I728" s="58"/>
      <c r="J728" s="58"/>
      <c r="K728" s="58"/>
      <c r="L728" s="58"/>
      <c r="M728" s="3"/>
      <c r="N728" s="3"/>
    </row>
    <row r="729" spans="2:14" x14ac:dyDescent="0.25">
      <c r="B729" s="1"/>
      <c r="C729" s="7"/>
      <c r="D729" s="114"/>
      <c r="E729" s="58"/>
      <c r="F729" s="58"/>
      <c r="G729" s="58"/>
      <c r="H729" s="58"/>
      <c r="I729" s="58"/>
      <c r="J729" s="58"/>
      <c r="K729" s="58"/>
      <c r="L729" s="58"/>
      <c r="M729" s="3"/>
      <c r="N729" s="3"/>
    </row>
    <row r="730" spans="2:14" x14ac:dyDescent="0.25">
      <c r="B730" s="1"/>
      <c r="C730" s="7"/>
      <c r="D730" s="114"/>
      <c r="E730" s="58"/>
      <c r="F730" s="58"/>
      <c r="G730" s="58"/>
      <c r="H730" s="58"/>
      <c r="I730" s="58"/>
      <c r="J730" s="58"/>
      <c r="K730" s="58"/>
      <c r="L730" s="58"/>
      <c r="M730" s="3"/>
      <c r="N730" s="3"/>
    </row>
    <row r="731" spans="2:14" x14ac:dyDescent="0.25">
      <c r="B731" s="1"/>
      <c r="C731" s="7"/>
      <c r="D731" s="114"/>
      <c r="E731" s="58"/>
      <c r="F731" s="58"/>
      <c r="G731" s="58"/>
      <c r="H731" s="58"/>
      <c r="I731" s="58"/>
      <c r="J731" s="58"/>
      <c r="K731" s="58"/>
      <c r="L731" s="58"/>
      <c r="M731" s="3"/>
      <c r="N731" s="3"/>
    </row>
    <row r="732" spans="2:14" x14ac:dyDescent="0.25">
      <c r="B732" s="1"/>
      <c r="C732" s="7"/>
      <c r="D732" s="114"/>
      <c r="E732" s="58"/>
      <c r="F732" s="58"/>
      <c r="G732" s="58"/>
      <c r="H732" s="58"/>
      <c r="I732" s="58"/>
      <c r="J732" s="58"/>
      <c r="K732" s="58"/>
      <c r="L732" s="58"/>
      <c r="M732" s="3"/>
      <c r="N732" s="3"/>
    </row>
    <row r="733" spans="2:14" x14ac:dyDescent="0.25">
      <c r="B733" s="1"/>
      <c r="C733" s="7"/>
      <c r="D733" s="114"/>
      <c r="E733" s="58"/>
      <c r="F733" s="58"/>
      <c r="G733" s="58"/>
      <c r="H733" s="58"/>
      <c r="I733" s="58"/>
      <c r="J733" s="58"/>
      <c r="K733" s="58"/>
      <c r="L733" s="58"/>
      <c r="M733" s="3"/>
      <c r="N733" s="3"/>
    </row>
    <row r="734" spans="2:14" x14ac:dyDescent="0.25">
      <c r="B734" s="1"/>
      <c r="C734" s="7"/>
      <c r="D734" s="114"/>
      <c r="E734" s="58"/>
      <c r="F734" s="58"/>
      <c r="G734" s="58"/>
      <c r="H734" s="58"/>
      <c r="I734" s="58"/>
      <c r="J734" s="58"/>
      <c r="K734" s="58"/>
      <c r="L734" s="58"/>
      <c r="M734" s="3"/>
      <c r="N734" s="3"/>
    </row>
    <row r="735" spans="2:14" x14ac:dyDescent="0.25">
      <c r="B735" s="1"/>
      <c r="C735" s="7"/>
      <c r="D735" s="114"/>
      <c r="E735" s="58"/>
      <c r="F735" s="58"/>
      <c r="G735" s="58"/>
      <c r="H735" s="58"/>
      <c r="I735" s="58"/>
      <c r="J735" s="58"/>
      <c r="K735" s="58"/>
      <c r="L735" s="58"/>
      <c r="M735" s="3"/>
      <c r="N735" s="3"/>
    </row>
    <row r="736" spans="2:14" x14ac:dyDescent="0.25">
      <c r="B736" s="1"/>
      <c r="C736" s="7"/>
      <c r="D736" s="114"/>
      <c r="E736" s="58"/>
      <c r="F736" s="58"/>
      <c r="G736" s="58"/>
      <c r="H736" s="58"/>
      <c r="I736" s="58"/>
      <c r="J736" s="58"/>
      <c r="K736" s="58"/>
      <c r="L736" s="58"/>
      <c r="M736" s="3"/>
      <c r="N736" s="3"/>
    </row>
    <row r="737" spans="2:14" x14ac:dyDescent="0.25">
      <c r="B737" s="1"/>
      <c r="C737" s="7"/>
      <c r="D737" s="114"/>
      <c r="E737" s="58"/>
      <c r="F737" s="58"/>
      <c r="G737" s="58"/>
      <c r="H737" s="58"/>
      <c r="I737" s="58"/>
      <c r="J737" s="58"/>
      <c r="K737" s="58"/>
      <c r="L737" s="58"/>
      <c r="M737" s="3"/>
      <c r="N737" s="3"/>
    </row>
    <row r="738" spans="2:14" x14ac:dyDescent="0.25">
      <c r="B738" s="1"/>
      <c r="C738" s="7"/>
      <c r="D738" s="114"/>
      <c r="E738" s="58"/>
      <c r="F738" s="58"/>
      <c r="G738" s="58"/>
      <c r="H738" s="58"/>
      <c r="I738" s="58"/>
      <c r="J738" s="58"/>
      <c r="K738" s="58"/>
      <c r="L738" s="58"/>
      <c r="M738" s="3"/>
      <c r="N738" s="3"/>
    </row>
    <row r="739" spans="2:14" x14ac:dyDescent="0.25">
      <c r="B739" s="1"/>
      <c r="C739" s="7"/>
      <c r="D739" s="114"/>
      <c r="E739" s="58"/>
      <c r="F739" s="58"/>
      <c r="G739" s="58"/>
      <c r="H739" s="58"/>
      <c r="I739" s="58"/>
      <c r="J739" s="58"/>
      <c r="K739" s="58"/>
      <c r="L739" s="58"/>
      <c r="M739" s="3"/>
      <c r="N739" s="3"/>
    </row>
    <row r="740" spans="2:14" x14ac:dyDescent="0.25">
      <c r="B740" s="1"/>
      <c r="C740" s="7"/>
      <c r="D740" s="114"/>
      <c r="E740" s="58"/>
      <c r="F740" s="58"/>
      <c r="G740" s="58"/>
      <c r="H740" s="58"/>
      <c r="I740" s="58"/>
      <c r="J740" s="58"/>
      <c r="K740" s="58"/>
      <c r="L740" s="58"/>
      <c r="M740" s="3"/>
      <c r="N740" s="3"/>
    </row>
    <row r="741" spans="2:14" x14ac:dyDescent="0.25">
      <c r="B741" s="1"/>
      <c r="C741" s="7"/>
      <c r="D741" s="114"/>
      <c r="E741" s="58"/>
      <c r="F741" s="58"/>
      <c r="G741" s="58"/>
      <c r="H741" s="58"/>
      <c r="I741" s="58"/>
      <c r="J741" s="58"/>
      <c r="K741" s="58"/>
      <c r="L741" s="58"/>
      <c r="M741" s="3"/>
      <c r="N741" s="3"/>
    </row>
    <row r="742" spans="2:14" x14ac:dyDescent="0.25">
      <c r="B742" s="1"/>
      <c r="C742" s="7"/>
      <c r="D742" s="114"/>
      <c r="E742" s="58"/>
      <c r="F742" s="58"/>
      <c r="G742" s="58"/>
      <c r="H742" s="58"/>
      <c r="I742" s="58"/>
      <c r="J742" s="58"/>
      <c r="K742" s="58"/>
      <c r="L742" s="58"/>
      <c r="M742" s="3"/>
      <c r="N742" s="3"/>
    </row>
    <row r="743" spans="2:14" x14ac:dyDescent="0.25">
      <c r="B743" s="1"/>
      <c r="C743" s="7"/>
      <c r="D743" s="114"/>
      <c r="E743" s="58"/>
      <c r="F743" s="58"/>
      <c r="G743" s="58"/>
      <c r="H743" s="58"/>
      <c r="I743" s="58"/>
      <c r="J743" s="58"/>
      <c r="K743" s="58"/>
      <c r="L743" s="58"/>
      <c r="M743" s="3"/>
      <c r="N743" s="3"/>
    </row>
    <row r="744" spans="2:14" x14ac:dyDescent="0.25">
      <c r="B744" s="1"/>
      <c r="C744" s="7"/>
      <c r="D744" s="114"/>
      <c r="E744" s="58"/>
      <c r="F744" s="58"/>
      <c r="G744" s="58"/>
      <c r="H744" s="58"/>
      <c r="I744" s="58"/>
      <c r="J744" s="58"/>
      <c r="K744" s="58"/>
      <c r="L744" s="58"/>
      <c r="M744" s="3"/>
      <c r="N744" s="3"/>
    </row>
    <row r="745" spans="2:14" x14ac:dyDescent="0.25">
      <c r="B745" s="1"/>
      <c r="C745" s="7"/>
      <c r="D745" s="114"/>
      <c r="E745" s="58"/>
      <c r="F745" s="58"/>
      <c r="G745" s="58"/>
      <c r="H745" s="58"/>
      <c r="I745" s="58"/>
      <c r="J745" s="58"/>
      <c r="K745" s="58"/>
      <c r="L745" s="58"/>
      <c r="M745" s="3"/>
      <c r="N745" s="3"/>
    </row>
    <row r="746" spans="2:14" x14ac:dyDescent="0.25">
      <c r="B746" s="1"/>
      <c r="C746" s="7"/>
      <c r="D746" s="114"/>
      <c r="E746" s="58"/>
      <c r="F746" s="58"/>
      <c r="G746" s="58"/>
      <c r="H746" s="58"/>
      <c r="I746" s="58"/>
      <c r="J746" s="58"/>
      <c r="K746" s="58"/>
      <c r="L746" s="58"/>
      <c r="M746" s="3"/>
      <c r="N746" s="3"/>
    </row>
    <row r="747" spans="2:14" x14ac:dyDescent="0.25">
      <c r="B747" s="1"/>
      <c r="C747" s="7"/>
      <c r="D747" s="114"/>
      <c r="E747" s="58"/>
      <c r="F747" s="58"/>
      <c r="G747" s="58"/>
      <c r="H747" s="58"/>
      <c r="I747" s="58"/>
      <c r="J747" s="58"/>
      <c r="K747" s="58"/>
      <c r="L747" s="58"/>
      <c r="M747" s="3"/>
      <c r="N747" s="3"/>
    </row>
    <row r="748" spans="2:14" x14ac:dyDescent="0.25">
      <c r="B748" s="1"/>
      <c r="C748" s="7"/>
      <c r="D748" s="114"/>
      <c r="E748" s="58"/>
      <c r="F748" s="58"/>
      <c r="G748" s="58"/>
      <c r="H748" s="58"/>
      <c r="I748" s="58"/>
      <c r="J748" s="58"/>
      <c r="K748" s="58"/>
      <c r="L748" s="58"/>
      <c r="M748" s="3"/>
      <c r="N748" s="3"/>
    </row>
    <row r="749" spans="2:14" x14ac:dyDescent="0.25">
      <c r="B749" s="1"/>
      <c r="C749" s="7"/>
      <c r="D749" s="114"/>
      <c r="E749" s="58"/>
      <c r="F749" s="58"/>
      <c r="G749" s="58"/>
      <c r="H749" s="58"/>
      <c r="I749" s="58"/>
      <c r="J749" s="58"/>
      <c r="K749" s="58"/>
      <c r="L749" s="58"/>
      <c r="M749" s="3"/>
      <c r="N749" s="3"/>
    </row>
    <row r="750" spans="2:14" x14ac:dyDescent="0.25">
      <c r="B750" s="1"/>
      <c r="C750" s="7"/>
      <c r="D750" s="114"/>
      <c r="E750" s="58"/>
      <c r="F750" s="58"/>
      <c r="G750" s="58"/>
      <c r="H750" s="58"/>
      <c r="I750" s="58"/>
      <c r="J750" s="58"/>
      <c r="K750" s="58"/>
      <c r="L750" s="58"/>
      <c r="M750" s="3"/>
      <c r="N750" s="3"/>
    </row>
    <row r="751" spans="2:14" x14ac:dyDescent="0.25">
      <c r="B751" s="1"/>
      <c r="C751" s="7"/>
      <c r="D751" s="114"/>
      <c r="E751" s="58"/>
      <c r="F751" s="58"/>
      <c r="G751" s="58"/>
      <c r="H751" s="58"/>
      <c r="I751" s="58"/>
      <c r="J751" s="58"/>
      <c r="K751" s="58"/>
      <c r="L751" s="58"/>
      <c r="M751" s="3"/>
      <c r="N751" s="3"/>
    </row>
    <row r="752" spans="2:14" x14ac:dyDescent="0.25">
      <c r="B752" s="1"/>
      <c r="C752" s="7"/>
      <c r="D752" s="114"/>
      <c r="E752" s="58"/>
      <c r="F752" s="58"/>
      <c r="G752" s="58"/>
      <c r="H752" s="58"/>
      <c r="I752" s="58"/>
      <c r="J752" s="58"/>
      <c r="K752" s="58"/>
      <c r="L752" s="58"/>
      <c r="M752" s="3"/>
      <c r="N752" s="3"/>
    </row>
    <row r="753" spans="2:14" x14ac:dyDescent="0.25">
      <c r="B753" s="1"/>
      <c r="C753" s="7"/>
      <c r="D753" s="114"/>
      <c r="E753" s="58"/>
      <c r="F753" s="58"/>
      <c r="G753" s="58"/>
      <c r="H753" s="58"/>
      <c r="I753" s="58"/>
      <c r="J753" s="58"/>
      <c r="K753" s="58"/>
      <c r="L753" s="58"/>
      <c r="M753" s="3"/>
      <c r="N753" s="3"/>
    </row>
    <row r="754" spans="2:14" x14ac:dyDescent="0.25">
      <c r="B754" s="1"/>
      <c r="C754" s="7"/>
      <c r="D754" s="114"/>
      <c r="E754" s="58"/>
      <c r="F754" s="58"/>
      <c r="G754" s="58"/>
      <c r="H754" s="58"/>
      <c r="I754" s="58"/>
      <c r="J754" s="58"/>
      <c r="K754" s="58"/>
      <c r="L754" s="58"/>
      <c r="M754" s="3"/>
      <c r="N754" s="3"/>
    </row>
    <row r="755" spans="2:14" x14ac:dyDescent="0.25">
      <c r="B755" s="1"/>
      <c r="C755" s="7"/>
      <c r="D755" s="114"/>
      <c r="E755" s="58"/>
      <c r="F755" s="58"/>
      <c r="G755" s="58"/>
      <c r="H755" s="58"/>
      <c r="I755" s="58"/>
      <c r="J755" s="58"/>
      <c r="K755" s="58"/>
      <c r="L755" s="58"/>
      <c r="M755" s="3"/>
      <c r="N755" s="3"/>
    </row>
    <row r="756" spans="2:14" x14ac:dyDescent="0.25">
      <c r="B756" s="1"/>
      <c r="C756" s="7"/>
      <c r="D756" s="114"/>
      <c r="E756" s="58"/>
      <c r="F756" s="58"/>
      <c r="G756" s="58"/>
      <c r="H756" s="58"/>
      <c r="I756" s="58"/>
      <c r="J756" s="58"/>
      <c r="K756" s="58"/>
      <c r="L756" s="58"/>
      <c r="M756" s="3"/>
      <c r="N756" s="3"/>
    </row>
    <row r="757" spans="2:14" x14ac:dyDescent="0.25">
      <c r="B757" s="1"/>
      <c r="C757" s="7"/>
      <c r="D757" s="114"/>
      <c r="E757" s="58"/>
      <c r="F757" s="58"/>
      <c r="G757" s="58"/>
      <c r="H757" s="58"/>
      <c r="I757" s="58"/>
      <c r="J757" s="58"/>
      <c r="K757" s="58"/>
      <c r="L757" s="58"/>
      <c r="M757" s="3"/>
      <c r="N757" s="3"/>
    </row>
    <row r="758" spans="2:14" x14ac:dyDescent="0.25">
      <c r="B758" s="1"/>
      <c r="C758" s="7"/>
      <c r="D758" s="114"/>
      <c r="E758" s="58"/>
      <c r="F758" s="58"/>
      <c r="G758" s="58"/>
      <c r="H758" s="58"/>
      <c r="I758" s="58"/>
      <c r="J758" s="58"/>
      <c r="K758" s="58"/>
      <c r="L758" s="58"/>
      <c r="M758" s="3"/>
      <c r="N758" s="3"/>
    </row>
    <row r="759" spans="2:14" x14ac:dyDescent="0.25">
      <c r="B759" s="1"/>
      <c r="C759" s="7"/>
      <c r="D759" s="114"/>
      <c r="E759" s="58"/>
      <c r="F759" s="58"/>
      <c r="G759" s="58"/>
      <c r="H759" s="58"/>
      <c r="I759" s="58"/>
      <c r="J759" s="58"/>
      <c r="K759" s="58"/>
      <c r="L759" s="58"/>
      <c r="M759" s="3"/>
      <c r="N759" s="3"/>
    </row>
    <row r="760" spans="2:14" x14ac:dyDescent="0.25">
      <c r="B760" s="1"/>
      <c r="C760" s="7"/>
      <c r="D760" s="114"/>
      <c r="E760" s="58"/>
      <c r="F760" s="58"/>
      <c r="G760" s="58"/>
      <c r="H760" s="58"/>
      <c r="I760" s="58"/>
      <c r="J760" s="58"/>
      <c r="K760" s="58"/>
      <c r="L760" s="58"/>
      <c r="M760" s="3"/>
      <c r="N760" s="3"/>
    </row>
    <row r="761" spans="2:14" x14ac:dyDescent="0.25">
      <c r="B761" s="1"/>
      <c r="C761" s="7"/>
      <c r="D761" s="114"/>
      <c r="E761" s="58"/>
      <c r="F761" s="58"/>
      <c r="G761" s="58"/>
      <c r="H761" s="58"/>
      <c r="I761" s="58"/>
      <c r="J761" s="58"/>
      <c r="K761" s="58"/>
      <c r="L761" s="58"/>
      <c r="M761" s="3"/>
      <c r="N761" s="3"/>
    </row>
    <row r="762" spans="2:14" x14ac:dyDescent="0.25">
      <c r="B762" s="1"/>
      <c r="C762" s="7"/>
      <c r="D762" s="114"/>
      <c r="E762" s="58"/>
      <c r="F762" s="58"/>
      <c r="G762" s="58"/>
      <c r="H762" s="58"/>
      <c r="I762" s="58"/>
      <c r="J762" s="58"/>
      <c r="K762" s="58"/>
      <c r="L762" s="58"/>
      <c r="M762" s="3"/>
      <c r="N762" s="3"/>
    </row>
    <row r="763" spans="2:14" x14ac:dyDescent="0.25">
      <c r="B763" s="1"/>
      <c r="C763" s="7"/>
      <c r="D763" s="114"/>
      <c r="E763" s="58"/>
      <c r="F763" s="58"/>
      <c r="G763" s="58"/>
      <c r="H763" s="58"/>
      <c r="I763" s="58"/>
      <c r="J763" s="58"/>
      <c r="K763" s="58"/>
      <c r="L763" s="58"/>
      <c r="M763" s="3"/>
      <c r="N763" s="3"/>
    </row>
    <row r="764" spans="2:14" x14ac:dyDescent="0.25">
      <c r="B764" s="1"/>
      <c r="C764" s="7"/>
      <c r="D764" s="114"/>
      <c r="E764" s="58"/>
      <c r="F764" s="58"/>
      <c r="G764" s="58"/>
      <c r="H764" s="58"/>
      <c r="I764" s="58"/>
      <c r="J764" s="58"/>
      <c r="K764" s="58"/>
      <c r="L764" s="58"/>
      <c r="M764" s="3"/>
      <c r="N764" s="3"/>
    </row>
    <row r="765" spans="2:14" x14ac:dyDescent="0.25">
      <c r="B765" s="1"/>
      <c r="C765" s="7"/>
      <c r="D765" s="114"/>
      <c r="E765" s="58"/>
      <c r="F765" s="58"/>
      <c r="G765" s="58"/>
      <c r="H765" s="58"/>
      <c r="I765" s="58"/>
      <c r="J765" s="58"/>
      <c r="K765" s="58"/>
      <c r="L765" s="58"/>
      <c r="M765" s="3"/>
      <c r="N765" s="3"/>
    </row>
    <row r="766" spans="2:14" x14ac:dyDescent="0.25">
      <c r="B766" s="1"/>
      <c r="C766" s="7"/>
      <c r="D766" s="114"/>
      <c r="E766" s="58"/>
      <c r="F766" s="58"/>
      <c r="G766" s="58"/>
      <c r="H766" s="58"/>
      <c r="I766" s="58"/>
      <c r="J766" s="58"/>
      <c r="K766" s="58"/>
      <c r="L766" s="58"/>
      <c r="M766" s="3"/>
      <c r="N766" s="3"/>
    </row>
    <row r="767" spans="2:14" x14ac:dyDescent="0.25">
      <c r="B767" s="1"/>
      <c r="C767" s="7"/>
      <c r="D767" s="114"/>
      <c r="E767" s="58"/>
      <c r="F767" s="58"/>
      <c r="G767" s="58"/>
      <c r="H767" s="58"/>
      <c r="I767" s="58"/>
      <c r="J767" s="58"/>
      <c r="K767" s="58"/>
      <c r="L767" s="58"/>
      <c r="M767" s="3"/>
      <c r="N767" s="3"/>
    </row>
    <row r="768" spans="2:14" x14ac:dyDescent="0.25">
      <c r="B768" s="1"/>
      <c r="C768" s="7"/>
      <c r="D768" s="114"/>
      <c r="E768" s="58"/>
      <c r="F768" s="58"/>
      <c r="G768" s="58"/>
      <c r="H768" s="58"/>
      <c r="I768" s="58"/>
      <c r="J768" s="58"/>
      <c r="K768" s="58"/>
      <c r="L768" s="58"/>
      <c r="M768" s="3"/>
      <c r="N768" s="3"/>
    </row>
    <row r="769" spans="2:14" x14ac:dyDescent="0.25">
      <c r="B769" s="1"/>
      <c r="C769" s="7"/>
      <c r="D769" s="114"/>
      <c r="E769" s="58"/>
      <c r="F769" s="58"/>
      <c r="G769" s="58"/>
      <c r="H769" s="58"/>
      <c r="I769" s="58"/>
      <c r="J769" s="58"/>
      <c r="K769" s="58"/>
      <c r="L769" s="58"/>
      <c r="M769" s="3"/>
      <c r="N769" s="3"/>
    </row>
    <row r="770" spans="2:14" x14ac:dyDescent="0.25">
      <c r="B770" s="1"/>
      <c r="C770" s="7"/>
      <c r="D770" s="114"/>
      <c r="E770" s="58"/>
      <c r="F770" s="58"/>
      <c r="G770" s="58"/>
      <c r="H770" s="58"/>
      <c r="I770" s="58"/>
      <c r="J770" s="58"/>
      <c r="K770" s="58"/>
      <c r="L770" s="58"/>
      <c r="M770" s="3"/>
      <c r="N770" s="3"/>
    </row>
    <row r="771" spans="2:14" x14ac:dyDescent="0.25">
      <c r="B771" s="1"/>
      <c r="C771" s="7"/>
      <c r="D771" s="114"/>
      <c r="E771" s="58"/>
      <c r="F771" s="58"/>
      <c r="G771" s="58"/>
      <c r="H771" s="58"/>
      <c r="I771" s="58"/>
      <c r="J771" s="58"/>
      <c r="K771" s="58"/>
      <c r="L771" s="58"/>
      <c r="M771" s="3"/>
      <c r="N771" s="3"/>
    </row>
    <row r="772" spans="2:14" x14ac:dyDescent="0.25">
      <c r="B772" s="1"/>
      <c r="C772" s="7"/>
      <c r="D772" s="114"/>
      <c r="E772" s="58"/>
      <c r="F772" s="58"/>
      <c r="G772" s="58"/>
      <c r="H772" s="58"/>
      <c r="I772" s="58"/>
      <c r="J772" s="58"/>
      <c r="K772" s="58"/>
      <c r="L772" s="58"/>
      <c r="M772" s="3"/>
      <c r="N772" s="3"/>
    </row>
    <row r="773" spans="2:14" x14ac:dyDescent="0.25">
      <c r="B773" s="1"/>
      <c r="C773" s="7"/>
      <c r="D773" s="114"/>
      <c r="E773" s="58"/>
      <c r="F773" s="58"/>
      <c r="G773" s="58"/>
      <c r="H773" s="58"/>
      <c r="I773" s="58"/>
      <c r="J773" s="58"/>
      <c r="K773" s="58"/>
      <c r="L773" s="58"/>
      <c r="M773" s="3"/>
      <c r="N773" s="3"/>
    </row>
    <row r="774" spans="2:14" x14ac:dyDescent="0.25">
      <c r="B774" s="1"/>
      <c r="C774" s="7"/>
      <c r="D774" s="114"/>
      <c r="E774" s="58"/>
      <c r="F774" s="58"/>
      <c r="G774" s="58"/>
      <c r="H774" s="58"/>
      <c r="I774" s="58"/>
      <c r="J774" s="58"/>
      <c r="K774" s="58"/>
      <c r="L774" s="58"/>
      <c r="M774" s="3"/>
      <c r="N774" s="3"/>
    </row>
    <row r="775" spans="2:14" x14ac:dyDescent="0.25">
      <c r="B775" s="1"/>
      <c r="C775" s="7"/>
      <c r="D775" s="114"/>
      <c r="E775" s="58"/>
      <c r="F775" s="58"/>
      <c r="G775" s="58"/>
      <c r="H775" s="58"/>
      <c r="I775" s="58"/>
      <c r="J775" s="58"/>
      <c r="K775" s="58"/>
      <c r="L775" s="58"/>
      <c r="M775" s="3"/>
      <c r="N775" s="3"/>
    </row>
    <row r="776" spans="2:14" x14ac:dyDescent="0.25">
      <c r="B776" s="1"/>
      <c r="C776" s="7"/>
      <c r="D776" s="114"/>
      <c r="E776" s="58"/>
      <c r="F776" s="58"/>
      <c r="G776" s="58"/>
      <c r="H776" s="58"/>
      <c r="I776" s="58"/>
      <c r="J776" s="58"/>
      <c r="K776" s="58"/>
      <c r="L776" s="58"/>
      <c r="M776" s="3"/>
      <c r="N776" s="3"/>
    </row>
    <row r="777" spans="2:14" x14ac:dyDescent="0.25">
      <c r="B777" s="1"/>
      <c r="C777" s="7"/>
      <c r="D777" s="114"/>
      <c r="E777" s="58"/>
      <c r="F777" s="58"/>
      <c r="G777" s="58"/>
      <c r="H777" s="58"/>
      <c r="I777" s="58"/>
      <c r="J777" s="58"/>
      <c r="K777" s="58"/>
      <c r="L777" s="58"/>
      <c r="M777" s="3"/>
      <c r="N777" s="3"/>
    </row>
    <row r="778" spans="2:14" x14ac:dyDescent="0.25">
      <c r="B778" s="1"/>
      <c r="C778" s="7"/>
      <c r="D778" s="114"/>
      <c r="E778" s="58"/>
      <c r="F778" s="58"/>
      <c r="G778" s="58"/>
      <c r="H778" s="58"/>
      <c r="I778" s="58"/>
      <c r="J778" s="58"/>
      <c r="K778" s="58"/>
      <c r="L778" s="58"/>
      <c r="M778" s="3"/>
      <c r="N778" s="3"/>
    </row>
    <row r="779" spans="2:14" x14ac:dyDescent="0.25">
      <c r="B779" s="1"/>
      <c r="C779" s="7"/>
      <c r="D779" s="114"/>
      <c r="E779" s="58"/>
      <c r="F779" s="58"/>
      <c r="G779" s="58"/>
      <c r="H779" s="58"/>
      <c r="I779" s="58"/>
      <c r="J779" s="58"/>
      <c r="K779" s="58"/>
      <c r="L779" s="58"/>
      <c r="M779" s="3"/>
      <c r="N779" s="3"/>
    </row>
    <row r="780" spans="2:14" x14ac:dyDescent="0.25">
      <c r="B780" s="1"/>
      <c r="C780" s="7"/>
      <c r="D780" s="114"/>
      <c r="E780" s="58"/>
      <c r="F780" s="58"/>
      <c r="G780" s="58"/>
      <c r="H780" s="58"/>
      <c r="I780" s="58"/>
      <c r="J780" s="58"/>
      <c r="K780" s="58"/>
      <c r="L780" s="58"/>
      <c r="M780" s="3"/>
      <c r="N780" s="3"/>
    </row>
    <row r="781" spans="2:14" x14ac:dyDescent="0.25">
      <c r="B781" s="1"/>
      <c r="C781" s="7"/>
      <c r="D781" s="114"/>
      <c r="E781" s="58"/>
      <c r="F781" s="58"/>
      <c r="G781" s="58"/>
      <c r="H781" s="58"/>
      <c r="I781" s="58"/>
      <c r="J781" s="58"/>
      <c r="K781" s="58"/>
      <c r="L781" s="58"/>
      <c r="M781" s="3"/>
      <c r="N781" s="3"/>
    </row>
    <row r="782" spans="2:14" x14ac:dyDescent="0.25">
      <c r="B782" s="1"/>
      <c r="C782" s="7"/>
      <c r="D782" s="114"/>
      <c r="E782" s="58"/>
      <c r="F782" s="58"/>
      <c r="G782" s="58"/>
      <c r="H782" s="58"/>
      <c r="I782" s="58"/>
      <c r="J782" s="58"/>
      <c r="K782" s="58"/>
      <c r="L782" s="58"/>
      <c r="M782" s="3"/>
      <c r="N782" s="3"/>
    </row>
    <row r="783" spans="2:14" x14ac:dyDescent="0.25">
      <c r="B783" s="1"/>
      <c r="C783" s="7"/>
      <c r="D783" s="114"/>
      <c r="E783" s="58"/>
      <c r="F783" s="58"/>
      <c r="G783" s="58"/>
      <c r="H783" s="58"/>
      <c r="I783" s="58"/>
      <c r="J783" s="58"/>
      <c r="K783" s="58"/>
      <c r="L783" s="58"/>
      <c r="M783" s="3"/>
      <c r="N783" s="3"/>
    </row>
    <row r="784" spans="2:14" x14ac:dyDescent="0.25">
      <c r="B784" s="1"/>
      <c r="C784" s="7"/>
      <c r="D784" s="114"/>
      <c r="E784" s="58"/>
      <c r="F784" s="58"/>
      <c r="G784" s="58"/>
      <c r="H784" s="58"/>
      <c r="I784" s="58"/>
      <c r="J784" s="58"/>
      <c r="K784" s="58"/>
      <c r="L784" s="58"/>
      <c r="M784" s="3"/>
      <c r="N784" s="3"/>
    </row>
    <row r="785" spans="2:14" x14ac:dyDescent="0.25">
      <c r="B785" s="1"/>
      <c r="C785" s="7"/>
      <c r="D785" s="114"/>
      <c r="E785" s="58"/>
      <c r="F785" s="58"/>
      <c r="G785" s="58"/>
      <c r="H785" s="58"/>
      <c r="I785" s="58"/>
      <c r="J785" s="58"/>
      <c r="K785" s="58"/>
      <c r="L785" s="58"/>
      <c r="M785" s="3"/>
      <c r="N785" s="3"/>
    </row>
    <row r="786" spans="2:14" x14ac:dyDescent="0.25">
      <c r="B786" s="1"/>
      <c r="C786" s="7"/>
      <c r="D786" s="114"/>
      <c r="E786" s="58"/>
      <c r="F786" s="58"/>
      <c r="G786" s="58"/>
      <c r="H786" s="58"/>
      <c r="I786" s="58"/>
      <c r="J786" s="58"/>
      <c r="K786" s="58"/>
      <c r="L786" s="58"/>
      <c r="M786" s="3"/>
      <c r="N786" s="3"/>
    </row>
    <row r="787" spans="2:14" x14ac:dyDescent="0.25">
      <c r="B787" s="1"/>
      <c r="C787" s="7"/>
      <c r="D787" s="114"/>
      <c r="E787" s="58"/>
      <c r="F787" s="58"/>
      <c r="G787" s="58"/>
      <c r="H787" s="58"/>
      <c r="I787" s="58"/>
      <c r="J787" s="58"/>
      <c r="K787" s="58"/>
      <c r="L787" s="58"/>
      <c r="M787" s="3"/>
      <c r="N787" s="3"/>
    </row>
    <row r="788" spans="2:14" x14ac:dyDescent="0.25">
      <c r="B788" s="1"/>
      <c r="C788" s="7"/>
      <c r="D788" s="114"/>
      <c r="E788" s="58"/>
      <c r="F788" s="58"/>
      <c r="G788" s="58"/>
      <c r="H788" s="58"/>
      <c r="I788" s="58"/>
      <c r="J788" s="58"/>
      <c r="K788" s="58"/>
      <c r="L788" s="58"/>
      <c r="M788" s="3"/>
      <c r="N788" s="3"/>
    </row>
    <row r="789" spans="2:14" x14ac:dyDescent="0.25">
      <c r="B789" s="1"/>
      <c r="C789" s="7"/>
      <c r="D789" s="114"/>
      <c r="E789" s="58"/>
      <c r="F789" s="58"/>
      <c r="G789" s="58"/>
      <c r="H789" s="58"/>
      <c r="I789" s="58"/>
      <c r="J789" s="58"/>
      <c r="K789" s="58"/>
      <c r="L789" s="58"/>
      <c r="M789" s="3"/>
      <c r="N789" s="3"/>
    </row>
    <row r="790" spans="2:14" x14ac:dyDescent="0.25">
      <c r="B790" s="1"/>
      <c r="C790" s="7"/>
      <c r="D790" s="114"/>
      <c r="E790" s="58"/>
      <c r="F790" s="58"/>
      <c r="G790" s="58"/>
      <c r="H790" s="58"/>
      <c r="I790" s="58"/>
      <c r="J790" s="58"/>
      <c r="K790" s="58"/>
      <c r="L790" s="58"/>
      <c r="M790" s="3"/>
      <c r="N790" s="3"/>
    </row>
    <row r="791" spans="2:14" x14ac:dyDescent="0.25">
      <c r="B791" s="1"/>
      <c r="C791" s="7"/>
      <c r="D791" s="114"/>
      <c r="E791" s="58"/>
      <c r="F791" s="58"/>
      <c r="G791" s="58"/>
      <c r="H791" s="58"/>
      <c r="I791" s="58"/>
      <c r="J791" s="58"/>
      <c r="K791" s="58"/>
      <c r="L791" s="58"/>
      <c r="M791" s="3"/>
      <c r="N791" s="3"/>
    </row>
    <row r="792" spans="2:14" x14ac:dyDescent="0.25">
      <c r="B792" s="1"/>
      <c r="C792" s="7"/>
      <c r="D792" s="114"/>
      <c r="E792" s="58"/>
      <c r="F792" s="58"/>
      <c r="G792" s="58"/>
      <c r="H792" s="58"/>
      <c r="I792" s="58"/>
      <c r="J792" s="58"/>
      <c r="K792" s="58"/>
      <c r="L792" s="58"/>
      <c r="M792" s="3"/>
      <c r="N792" s="3"/>
    </row>
    <row r="793" spans="2:14" x14ac:dyDescent="0.25">
      <c r="B793" s="1"/>
      <c r="C793" s="7"/>
      <c r="D793" s="114"/>
      <c r="E793" s="58"/>
      <c r="F793" s="58"/>
      <c r="G793" s="58"/>
      <c r="H793" s="58"/>
      <c r="I793" s="58"/>
      <c r="J793" s="58"/>
      <c r="K793" s="58"/>
      <c r="L793" s="58"/>
      <c r="M793" s="3"/>
      <c r="N793" s="3"/>
    </row>
    <row r="794" spans="2:14" x14ac:dyDescent="0.25">
      <c r="B794" s="1"/>
      <c r="C794" s="7"/>
      <c r="D794" s="114"/>
      <c r="E794" s="58"/>
      <c r="F794" s="58"/>
      <c r="G794" s="58"/>
      <c r="H794" s="58"/>
      <c r="I794" s="58"/>
      <c r="J794" s="58"/>
      <c r="K794" s="58"/>
      <c r="L794" s="58"/>
      <c r="M794" s="3"/>
      <c r="N794" s="3"/>
    </row>
    <row r="795" spans="2:14" x14ac:dyDescent="0.25">
      <c r="B795" s="1"/>
      <c r="C795" s="7"/>
      <c r="D795" s="114"/>
      <c r="E795" s="58"/>
      <c r="F795" s="58"/>
      <c r="G795" s="58"/>
      <c r="H795" s="58"/>
      <c r="I795" s="58"/>
      <c r="J795" s="58"/>
      <c r="K795" s="58"/>
      <c r="L795" s="58"/>
      <c r="M795" s="3"/>
      <c r="N795" s="3"/>
    </row>
    <row r="796" spans="2:14" x14ac:dyDescent="0.25">
      <c r="B796" s="1"/>
      <c r="C796" s="7"/>
      <c r="D796" s="114"/>
      <c r="E796" s="58"/>
      <c r="F796" s="58"/>
      <c r="G796" s="58"/>
      <c r="H796" s="58"/>
      <c r="I796" s="58"/>
      <c r="J796" s="58"/>
      <c r="K796" s="58"/>
      <c r="L796" s="58"/>
      <c r="M796" s="3"/>
      <c r="N796" s="3"/>
    </row>
    <row r="797" spans="2:14" x14ac:dyDescent="0.25">
      <c r="B797" s="1"/>
      <c r="C797" s="7"/>
      <c r="D797" s="114"/>
      <c r="E797" s="58"/>
      <c r="F797" s="58"/>
      <c r="G797" s="58"/>
      <c r="H797" s="58"/>
      <c r="I797" s="58"/>
      <c r="J797" s="58"/>
      <c r="K797" s="58"/>
      <c r="L797" s="58"/>
      <c r="M797" s="3"/>
      <c r="N797" s="3"/>
    </row>
    <row r="798" spans="2:14" x14ac:dyDescent="0.25">
      <c r="B798" s="1"/>
      <c r="C798" s="7"/>
      <c r="D798" s="114"/>
      <c r="E798" s="58"/>
      <c r="F798" s="58"/>
      <c r="G798" s="58"/>
      <c r="H798" s="58"/>
      <c r="I798" s="58"/>
      <c r="J798" s="58"/>
      <c r="K798" s="58"/>
      <c r="L798" s="58"/>
      <c r="M798" s="3"/>
      <c r="N798" s="3"/>
    </row>
    <row r="799" spans="2:14" x14ac:dyDescent="0.25">
      <c r="B799" s="1"/>
      <c r="C799" s="7"/>
      <c r="D799" s="114"/>
      <c r="E799" s="58"/>
      <c r="F799" s="58"/>
      <c r="G799" s="58"/>
      <c r="H799" s="58"/>
      <c r="I799" s="58"/>
      <c r="J799" s="58"/>
      <c r="K799" s="58"/>
      <c r="L799" s="58"/>
      <c r="M799" s="3"/>
      <c r="N799" s="3"/>
    </row>
    <row r="800" spans="2:14" x14ac:dyDescent="0.25">
      <c r="B800" s="1"/>
      <c r="C800" s="7"/>
      <c r="D800" s="114"/>
      <c r="E800" s="58"/>
      <c r="F800" s="58"/>
      <c r="G800" s="58"/>
      <c r="H800" s="58"/>
      <c r="I800" s="58"/>
      <c r="J800" s="58"/>
      <c r="K800" s="58"/>
      <c r="L800" s="58"/>
      <c r="M800" s="3"/>
      <c r="N800" s="3"/>
    </row>
    <row r="801" spans="2:11" x14ac:dyDescent="0.25">
      <c r="B801" s="1"/>
      <c r="C801" s="7"/>
      <c r="D801" s="114"/>
      <c r="E801" s="58"/>
      <c r="F801" s="58"/>
      <c r="G801" s="58"/>
      <c r="H801" s="58"/>
      <c r="I801" s="58"/>
      <c r="J801" s="58"/>
      <c r="K801" s="58"/>
    </row>
    <row r="802" spans="2:11" x14ac:dyDescent="0.25">
      <c r="B802" s="1"/>
      <c r="C802" s="7"/>
      <c r="D802" s="114"/>
      <c r="E802" s="58"/>
      <c r="F802" s="58"/>
      <c r="G802" s="58"/>
      <c r="H802" s="58"/>
      <c r="I802" s="58"/>
      <c r="J802" s="58"/>
      <c r="K802" s="58"/>
    </row>
    <row r="803" spans="2:11" x14ac:dyDescent="0.25">
      <c r="B803" s="1"/>
      <c r="C803" s="7"/>
      <c r="D803" s="114"/>
      <c r="E803" s="58"/>
      <c r="F803" s="58"/>
      <c r="G803" s="58"/>
      <c r="H803" s="58"/>
      <c r="I803" s="58"/>
      <c r="J803" s="58"/>
      <c r="K803" s="58"/>
    </row>
    <row r="804" spans="2:11" x14ac:dyDescent="0.25">
      <c r="B804" s="1"/>
      <c r="C804" s="7"/>
      <c r="D804" s="114"/>
      <c r="E804" s="58"/>
      <c r="F804" s="58"/>
      <c r="G804" s="58"/>
      <c r="H804" s="58"/>
      <c r="I804" s="58"/>
      <c r="J804" s="58"/>
      <c r="K804" s="58"/>
    </row>
    <row r="805" spans="2:11" x14ac:dyDescent="0.25">
      <c r="B805" s="1"/>
      <c r="C805" s="7"/>
      <c r="D805" s="114"/>
      <c r="E805" s="58"/>
      <c r="F805" s="58"/>
      <c r="G805" s="58"/>
      <c r="H805" s="58"/>
      <c r="I805" s="58"/>
      <c r="J805" s="58"/>
      <c r="K805" s="58"/>
    </row>
    <row r="806" spans="2:11" x14ac:dyDescent="0.25">
      <c r="B806" s="1"/>
      <c r="C806" s="7"/>
      <c r="D806" s="114"/>
      <c r="E806" s="58"/>
      <c r="F806" s="58"/>
      <c r="G806" s="58"/>
      <c r="H806" s="58"/>
      <c r="I806" s="58"/>
      <c r="J806" s="58"/>
      <c r="K806" s="58"/>
    </row>
    <row r="807" spans="2:11" x14ac:dyDescent="0.25">
      <c r="B807" s="1"/>
      <c r="C807" s="7"/>
      <c r="D807" s="114"/>
      <c r="E807" s="58"/>
      <c r="F807" s="58"/>
      <c r="G807" s="58"/>
      <c r="H807" s="58"/>
      <c r="I807" s="58"/>
      <c r="J807" s="58"/>
      <c r="K807" s="58"/>
    </row>
    <row r="808" spans="2:11" x14ac:dyDescent="0.25">
      <c r="B808" s="1"/>
      <c r="C808" s="7"/>
      <c r="D808" s="114"/>
      <c r="E808" s="58"/>
      <c r="F808" s="58"/>
      <c r="G808" s="58"/>
      <c r="H808" s="58"/>
      <c r="I808" s="58"/>
      <c r="J808" s="58"/>
      <c r="K808" s="58"/>
    </row>
    <row r="809" spans="2:11" x14ac:dyDescent="0.25">
      <c r="B809" s="1"/>
      <c r="C809" s="7"/>
      <c r="D809" s="114"/>
      <c r="E809" s="58"/>
      <c r="F809" s="58"/>
      <c r="G809" s="58"/>
      <c r="H809" s="58"/>
      <c r="I809" s="58"/>
      <c r="J809" s="58"/>
      <c r="K809" s="58"/>
    </row>
    <row r="810" spans="2:11" x14ac:dyDescent="0.25">
      <c r="B810" s="1"/>
      <c r="C810" s="7"/>
      <c r="D810" s="114"/>
      <c r="E810" s="58"/>
      <c r="F810" s="58"/>
      <c r="G810" s="58"/>
      <c r="H810" s="58"/>
      <c r="I810" s="58"/>
      <c r="J810" s="58"/>
      <c r="K810" s="58"/>
    </row>
    <row r="811" spans="2:11" x14ac:dyDescent="0.25">
      <c r="B811" s="1"/>
      <c r="C811" s="7"/>
      <c r="D811" s="114"/>
      <c r="E811" s="58"/>
      <c r="F811" s="58"/>
      <c r="G811" s="58"/>
      <c r="H811" s="58"/>
      <c r="I811" s="58"/>
      <c r="J811" s="58"/>
      <c r="K811" s="58"/>
    </row>
    <row r="812" spans="2:11" x14ac:dyDescent="0.25">
      <c r="B812" s="1"/>
      <c r="C812" s="7"/>
      <c r="D812" s="114"/>
      <c r="E812" s="58"/>
      <c r="F812" s="58"/>
      <c r="G812" s="58"/>
      <c r="H812" s="58"/>
      <c r="I812" s="58"/>
      <c r="J812" s="58"/>
      <c r="K812" s="58"/>
    </row>
    <row r="813" spans="2:11" x14ac:dyDescent="0.25">
      <c r="B813" s="1"/>
      <c r="C813" s="7"/>
      <c r="D813" s="114"/>
      <c r="E813" s="58"/>
      <c r="F813" s="58"/>
      <c r="G813" s="58"/>
      <c r="H813" s="58"/>
      <c r="I813" s="58"/>
      <c r="J813" s="58"/>
      <c r="K813" s="58"/>
    </row>
    <row r="814" spans="2:11" x14ac:dyDescent="0.25">
      <c r="B814" s="1"/>
      <c r="C814" s="7"/>
      <c r="D814" s="114"/>
      <c r="E814" s="58"/>
      <c r="F814" s="58"/>
      <c r="G814" s="58"/>
      <c r="H814" s="58"/>
      <c r="I814" s="58"/>
      <c r="J814" s="58"/>
      <c r="K814" s="58"/>
    </row>
    <row r="815" spans="2:11" x14ac:dyDescent="0.25">
      <c r="B815" s="1"/>
      <c r="C815" s="7"/>
      <c r="D815" s="114"/>
      <c r="E815" s="58"/>
      <c r="F815" s="58"/>
      <c r="G815" s="58"/>
      <c r="H815" s="58"/>
      <c r="I815" s="58"/>
      <c r="J815" s="58"/>
      <c r="K815" s="58"/>
    </row>
    <row r="816" spans="2:11" x14ac:dyDescent="0.25">
      <c r="B816" s="1"/>
      <c r="C816" s="7"/>
      <c r="D816" s="114"/>
      <c r="E816" s="58"/>
      <c r="F816" s="58"/>
      <c r="G816" s="58"/>
      <c r="H816" s="58"/>
      <c r="I816" s="58"/>
      <c r="J816" s="58"/>
      <c r="K816" s="58"/>
    </row>
    <row r="817" spans="2:11" x14ac:dyDescent="0.25">
      <c r="B817" s="1"/>
      <c r="C817" s="7"/>
      <c r="D817" s="114"/>
      <c r="E817" s="58"/>
      <c r="F817" s="58"/>
      <c r="G817" s="58"/>
      <c r="H817" s="58"/>
      <c r="I817" s="58"/>
      <c r="J817" s="58"/>
      <c r="K817" s="58"/>
    </row>
    <row r="818" spans="2:11" x14ac:dyDescent="0.25">
      <c r="B818" s="1"/>
      <c r="C818" s="7"/>
      <c r="D818" s="114"/>
      <c r="E818" s="58"/>
      <c r="F818" s="58"/>
      <c r="G818" s="58"/>
      <c r="H818" s="58"/>
      <c r="I818" s="58"/>
      <c r="J818" s="58"/>
      <c r="K818" s="58"/>
    </row>
    <row r="819" spans="2:11" x14ac:dyDescent="0.25">
      <c r="B819" s="1"/>
      <c r="C819" s="7"/>
      <c r="D819" s="114"/>
      <c r="E819" s="58"/>
      <c r="F819" s="58"/>
      <c r="G819" s="58"/>
      <c r="H819" s="58"/>
      <c r="I819" s="58"/>
      <c r="J819" s="58"/>
      <c r="K819" s="58"/>
    </row>
    <row r="820" spans="2:11" x14ac:dyDescent="0.25">
      <c r="B820" s="1"/>
      <c r="C820" s="7"/>
      <c r="D820" s="114"/>
      <c r="E820" s="58"/>
      <c r="F820" s="58"/>
      <c r="G820" s="58"/>
      <c r="H820" s="58"/>
      <c r="I820" s="58"/>
      <c r="J820" s="58"/>
      <c r="K820" s="58"/>
    </row>
    <row r="821" spans="2:11" x14ac:dyDescent="0.25">
      <c r="B821" s="1"/>
      <c r="C821" s="7"/>
      <c r="D821" s="114"/>
      <c r="E821" s="58"/>
      <c r="F821" s="58"/>
      <c r="G821" s="58"/>
      <c r="H821" s="58"/>
      <c r="I821" s="58"/>
      <c r="J821" s="58"/>
      <c r="K821" s="58"/>
    </row>
    <row r="822" spans="2:11" x14ac:dyDescent="0.25">
      <c r="B822" s="1"/>
      <c r="C822" s="7"/>
      <c r="D822" s="114"/>
      <c r="E822" s="58"/>
      <c r="F822" s="58"/>
      <c r="G822" s="58"/>
      <c r="H822" s="58"/>
      <c r="I822" s="58"/>
      <c r="J822" s="58"/>
      <c r="K822" s="58"/>
    </row>
    <row r="823" spans="2:11" x14ac:dyDescent="0.25">
      <c r="B823" s="1"/>
      <c r="C823" s="7"/>
      <c r="D823" s="114"/>
      <c r="E823" s="58"/>
      <c r="F823" s="58"/>
      <c r="G823" s="58"/>
      <c r="H823" s="58"/>
      <c r="I823" s="58"/>
      <c r="J823" s="58"/>
      <c r="K823" s="58"/>
    </row>
    <row r="824" spans="2:11" x14ac:dyDescent="0.25">
      <c r="B824" s="1"/>
      <c r="C824" s="7"/>
      <c r="D824" s="114"/>
      <c r="E824" s="58"/>
      <c r="F824" s="58"/>
      <c r="G824" s="58"/>
      <c r="H824" s="58"/>
      <c r="I824" s="58"/>
      <c r="J824" s="58"/>
      <c r="K824" s="58"/>
    </row>
    <row r="825" spans="2:11" x14ac:dyDescent="0.25">
      <c r="B825" s="1"/>
      <c r="C825" s="7"/>
      <c r="D825" s="114"/>
      <c r="E825" s="58"/>
      <c r="F825" s="58"/>
      <c r="G825" s="58"/>
      <c r="H825" s="58"/>
      <c r="I825" s="58"/>
      <c r="J825" s="58"/>
      <c r="K825" s="58"/>
    </row>
    <row r="826" spans="2:11" x14ac:dyDescent="0.25">
      <c r="B826" s="1"/>
      <c r="C826" s="7"/>
      <c r="D826" s="114"/>
      <c r="E826" s="58"/>
      <c r="F826" s="58"/>
      <c r="G826" s="58"/>
      <c r="H826" s="58"/>
      <c r="I826" s="58"/>
      <c r="J826" s="58"/>
      <c r="K826" s="58"/>
    </row>
    <row r="827" spans="2:11" x14ac:dyDescent="0.25">
      <c r="B827" s="1"/>
      <c r="C827" s="7"/>
      <c r="D827" s="114"/>
      <c r="E827" s="58"/>
      <c r="F827" s="58"/>
      <c r="G827" s="58"/>
      <c r="H827" s="58"/>
      <c r="I827" s="58"/>
      <c r="J827" s="58"/>
      <c r="K827" s="58"/>
    </row>
    <row r="828" spans="2:11" x14ac:dyDescent="0.25">
      <c r="B828" s="1"/>
      <c r="C828" s="7"/>
      <c r="D828" s="114"/>
      <c r="E828" s="58"/>
      <c r="F828" s="58"/>
      <c r="G828" s="58"/>
      <c r="H828" s="58"/>
      <c r="I828" s="58"/>
      <c r="J828" s="58"/>
      <c r="K828" s="58"/>
    </row>
    <row r="829" spans="2:11" x14ac:dyDescent="0.25">
      <c r="B829" s="1"/>
      <c r="C829" s="7"/>
      <c r="D829" s="114"/>
      <c r="E829" s="58"/>
      <c r="F829" s="58"/>
      <c r="G829" s="58"/>
      <c r="H829" s="58"/>
      <c r="I829" s="58"/>
      <c r="J829" s="58"/>
      <c r="K829" s="58"/>
    </row>
    <row r="830" spans="2:11" x14ac:dyDescent="0.25">
      <c r="B830" s="1"/>
      <c r="C830" s="7"/>
      <c r="D830" s="114"/>
      <c r="E830" s="58"/>
      <c r="F830" s="58"/>
      <c r="G830" s="58"/>
      <c r="H830" s="58"/>
      <c r="I830" s="58"/>
      <c r="J830" s="58"/>
      <c r="K830" s="58"/>
    </row>
    <row r="831" spans="2:11" x14ac:dyDescent="0.25">
      <c r="B831" s="1"/>
      <c r="C831" s="7"/>
      <c r="D831" s="114"/>
      <c r="E831" s="58"/>
      <c r="F831" s="58"/>
      <c r="G831" s="58"/>
      <c r="H831" s="58"/>
      <c r="I831" s="58"/>
      <c r="J831" s="58"/>
      <c r="K831" s="58"/>
    </row>
    <row r="832" spans="2:11" x14ac:dyDescent="0.25">
      <c r="B832" s="1"/>
      <c r="C832" s="7"/>
      <c r="D832" s="114"/>
      <c r="E832" s="58"/>
      <c r="F832" s="58"/>
      <c r="G832" s="58"/>
      <c r="H832" s="58"/>
      <c r="I832" s="58"/>
      <c r="J832" s="58"/>
      <c r="K832" s="58"/>
    </row>
    <row r="833" spans="2:11" x14ac:dyDescent="0.25">
      <c r="B833" s="1"/>
      <c r="C833" s="7"/>
      <c r="D833" s="114"/>
      <c r="E833" s="58"/>
      <c r="F833" s="58"/>
      <c r="G833" s="58"/>
      <c r="H833" s="58"/>
      <c r="I833" s="58"/>
      <c r="J833" s="58"/>
      <c r="K833" s="58"/>
    </row>
    <row r="834" spans="2:11" x14ac:dyDescent="0.25">
      <c r="B834" s="1"/>
      <c r="C834" s="7"/>
      <c r="D834" s="114"/>
      <c r="E834" s="58"/>
      <c r="F834" s="58"/>
      <c r="G834" s="58"/>
      <c r="H834" s="58"/>
      <c r="I834" s="58"/>
      <c r="J834" s="58"/>
      <c r="K834" s="58"/>
    </row>
    <row r="835" spans="2:11" x14ac:dyDescent="0.25">
      <c r="B835" s="1"/>
      <c r="C835" s="7"/>
      <c r="D835" s="114"/>
      <c r="E835" s="58"/>
      <c r="F835" s="58"/>
      <c r="G835" s="58"/>
      <c r="H835" s="58"/>
      <c r="I835" s="58"/>
      <c r="J835" s="58"/>
      <c r="K835" s="58"/>
    </row>
    <row r="836" spans="2:11" x14ac:dyDescent="0.25">
      <c r="B836" s="1"/>
      <c r="C836" s="7"/>
      <c r="D836" s="114"/>
      <c r="E836" s="58"/>
      <c r="F836" s="58"/>
      <c r="G836" s="58"/>
      <c r="H836" s="58"/>
      <c r="I836" s="58"/>
      <c r="J836" s="58"/>
      <c r="K836" s="58"/>
    </row>
    <row r="837" spans="2:11" x14ac:dyDescent="0.25">
      <c r="B837" s="1"/>
      <c r="C837" s="7"/>
      <c r="D837" s="114"/>
      <c r="E837" s="58"/>
      <c r="F837" s="58"/>
      <c r="G837" s="58"/>
      <c r="H837" s="58"/>
      <c r="I837" s="58"/>
      <c r="J837" s="58"/>
      <c r="K837" s="58"/>
    </row>
    <row r="838" spans="2:11" x14ac:dyDescent="0.25">
      <c r="B838" s="1"/>
      <c r="C838" s="7"/>
      <c r="D838" s="114"/>
      <c r="E838" s="58"/>
      <c r="F838" s="58"/>
      <c r="G838" s="58"/>
      <c r="H838" s="58"/>
      <c r="I838" s="58"/>
      <c r="J838" s="58"/>
      <c r="K838" s="58"/>
    </row>
    <row r="839" spans="2:11" x14ac:dyDescent="0.25">
      <c r="B839" s="1"/>
      <c r="C839" s="7"/>
      <c r="D839" s="114"/>
      <c r="E839" s="58"/>
      <c r="F839" s="58"/>
      <c r="G839" s="58"/>
      <c r="H839" s="58"/>
      <c r="I839" s="58"/>
      <c r="J839" s="58"/>
      <c r="K839" s="58"/>
    </row>
    <row r="840" spans="2:11" x14ac:dyDescent="0.25">
      <c r="B840" s="1"/>
      <c r="C840" s="7"/>
      <c r="D840" s="114"/>
      <c r="E840" s="58"/>
      <c r="F840" s="58"/>
      <c r="G840" s="58"/>
      <c r="H840" s="58"/>
      <c r="I840" s="58"/>
      <c r="J840" s="58"/>
      <c r="K840" s="58"/>
    </row>
    <row r="841" spans="2:11" x14ac:dyDescent="0.25">
      <c r="B841" s="1"/>
      <c r="C841" s="7"/>
      <c r="D841" s="114"/>
      <c r="E841" s="58"/>
      <c r="F841" s="58"/>
      <c r="G841" s="58"/>
      <c r="H841" s="58"/>
      <c r="I841" s="58"/>
      <c r="J841" s="58"/>
      <c r="K841" s="58"/>
    </row>
    <row r="842" spans="2:11" x14ac:dyDescent="0.25">
      <c r="B842" s="1"/>
      <c r="C842" s="7"/>
      <c r="D842" s="114"/>
      <c r="E842" s="58"/>
      <c r="F842" s="58"/>
      <c r="G842" s="58"/>
      <c r="H842" s="58"/>
      <c r="I842" s="58"/>
      <c r="J842" s="58"/>
      <c r="K842" s="58"/>
    </row>
    <row r="843" spans="2:11" x14ac:dyDescent="0.25">
      <c r="B843" s="1"/>
      <c r="C843" s="7"/>
      <c r="D843" s="114"/>
      <c r="E843" s="58"/>
      <c r="F843" s="58"/>
      <c r="G843" s="58"/>
      <c r="H843" s="58"/>
      <c r="I843" s="58"/>
      <c r="J843" s="58"/>
      <c r="K843" s="58"/>
    </row>
    <row r="844" spans="2:11" x14ac:dyDescent="0.25">
      <c r="B844" s="1"/>
      <c r="C844" s="7"/>
      <c r="D844" s="114"/>
      <c r="E844" s="58"/>
      <c r="F844" s="58"/>
      <c r="G844" s="58"/>
      <c r="H844" s="58"/>
      <c r="I844" s="58"/>
      <c r="J844" s="58"/>
      <c r="K844" s="58"/>
    </row>
    <row r="845" spans="2:11" x14ac:dyDescent="0.25">
      <c r="B845" s="1"/>
      <c r="C845" s="7"/>
      <c r="D845" s="114"/>
      <c r="E845" s="58"/>
      <c r="F845" s="58"/>
      <c r="G845" s="58"/>
      <c r="H845" s="58"/>
      <c r="I845" s="58"/>
      <c r="J845" s="58"/>
      <c r="K845" s="58"/>
    </row>
    <row r="846" spans="2:11" x14ac:dyDescent="0.25">
      <c r="B846" s="1"/>
      <c r="C846" s="7"/>
      <c r="D846" s="114"/>
      <c r="E846" s="58"/>
      <c r="F846" s="58"/>
      <c r="G846" s="58"/>
      <c r="H846" s="58"/>
      <c r="I846" s="58"/>
      <c r="J846" s="58"/>
      <c r="K846" s="58"/>
    </row>
    <row r="847" spans="2:11" x14ac:dyDescent="0.25">
      <c r="B847" s="1"/>
      <c r="C847" s="7"/>
      <c r="D847" s="114"/>
      <c r="E847" s="58"/>
      <c r="F847" s="58"/>
      <c r="G847" s="58"/>
      <c r="H847" s="58"/>
      <c r="I847" s="58"/>
      <c r="J847" s="58"/>
      <c r="K847" s="58"/>
    </row>
    <row r="848" spans="2:11" x14ac:dyDescent="0.25">
      <c r="B848" s="1"/>
      <c r="C848" s="7"/>
      <c r="D848" s="114"/>
      <c r="E848" s="58"/>
      <c r="F848" s="58"/>
      <c r="G848" s="58"/>
      <c r="H848" s="58"/>
      <c r="I848" s="58"/>
      <c r="J848" s="58"/>
      <c r="K848" s="58"/>
    </row>
    <row r="849" spans="2:11" x14ac:dyDescent="0.25">
      <c r="B849" s="1"/>
      <c r="C849" s="7"/>
      <c r="D849" s="114"/>
      <c r="E849" s="58"/>
      <c r="F849" s="58"/>
      <c r="G849" s="58"/>
      <c r="H849" s="58"/>
      <c r="I849" s="58"/>
      <c r="J849" s="58"/>
      <c r="K849" s="58"/>
    </row>
    <row r="850" spans="2:11" x14ac:dyDescent="0.25">
      <c r="B850" s="1"/>
      <c r="C850" s="7"/>
      <c r="D850" s="114"/>
      <c r="E850" s="58"/>
      <c r="F850" s="58"/>
      <c r="G850" s="58"/>
      <c r="H850" s="58"/>
      <c r="I850" s="58"/>
      <c r="J850" s="58"/>
      <c r="K850" s="58"/>
    </row>
    <row r="851" spans="2:11" x14ac:dyDescent="0.25">
      <c r="B851" s="1"/>
      <c r="C851" s="7"/>
      <c r="D851" s="114"/>
      <c r="E851" s="58"/>
      <c r="F851" s="58"/>
      <c r="G851" s="58"/>
      <c r="H851" s="58"/>
      <c r="I851" s="58"/>
      <c r="J851" s="58"/>
      <c r="K851" s="58"/>
    </row>
    <row r="852" spans="2:11" x14ac:dyDescent="0.25">
      <c r="B852" s="1"/>
      <c r="C852" s="7"/>
      <c r="D852" s="114"/>
      <c r="E852" s="58"/>
      <c r="F852" s="58"/>
      <c r="G852" s="58"/>
      <c r="H852" s="58"/>
      <c r="I852" s="58"/>
      <c r="J852" s="58"/>
      <c r="K852" s="58"/>
    </row>
    <row r="853" spans="2:11" x14ac:dyDescent="0.25">
      <c r="B853" s="1"/>
      <c r="C853" s="7"/>
      <c r="D853" s="114"/>
      <c r="E853" s="58"/>
      <c r="F853" s="58"/>
      <c r="G853" s="58"/>
      <c r="H853" s="58"/>
      <c r="I853" s="58"/>
      <c r="J853" s="58"/>
      <c r="K853" s="58"/>
    </row>
    <row r="854" spans="2:11" x14ac:dyDescent="0.25">
      <c r="B854" s="1"/>
      <c r="C854" s="7"/>
      <c r="D854" s="114"/>
      <c r="E854" s="58"/>
      <c r="F854" s="58"/>
      <c r="G854" s="58"/>
      <c r="H854" s="58"/>
      <c r="I854" s="58"/>
      <c r="J854" s="58"/>
      <c r="K854" s="58"/>
    </row>
    <row r="855" spans="2:11" x14ac:dyDescent="0.25">
      <c r="B855" s="1"/>
      <c r="C855" s="7"/>
      <c r="D855" s="114"/>
      <c r="E855" s="58"/>
      <c r="F855" s="58"/>
      <c r="G855" s="58"/>
      <c r="H855" s="58"/>
      <c r="I855" s="58"/>
      <c r="J855" s="58"/>
      <c r="K855" s="58"/>
    </row>
    <row r="856" spans="2:11" x14ac:dyDescent="0.25">
      <c r="B856" s="1"/>
      <c r="C856" s="7"/>
      <c r="D856" s="114"/>
      <c r="E856" s="58"/>
      <c r="F856" s="58"/>
      <c r="G856" s="58"/>
      <c r="H856" s="58"/>
      <c r="I856" s="58"/>
      <c r="J856" s="58"/>
      <c r="K856" s="58"/>
    </row>
    <row r="857" spans="2:11" x14ac:dyDescent="0.25">
      <c r="B857" s="1"/>
      <c r="C857" s="7"/>
      <c r="D857" s="114"/>
      <c r="E857" s="58"/>
      <c r="F857" s="58"/>
      <c r="G857" s="58"/>
      <c r="H857" s="58"/>
      <c r="I857" s="58"/>
      <c r="J857" s="58"/>
      <c r="K857" s="58"/>
    </row>
    <row r="858" spans="2:11" x14ac:dyDescent="0.25">
      <c r="B858" s="1"/>
      <c r="C858" s="7"/>
      <c r="D858" s="114"/>
      <c r="E858" s="58"/>
      <c r="F858" s="58"/>
      <c r="G858" s="58"/>
      <c r="H858" s="58"/>
      <c r="I858" s="58"/>
      <c r="J858" s="58"/>
      <c r="K858" s="58"/>
    </row>
    <row r="859" spans="2:11" x14ac:dyDescent="0.25">
      <c r="B859" s="1"/>
      <c r="C859" s="7"/>
      <c r="D859" s="114"/>
      <c r="E859" s="58"/>
      <c r="F859" s="58"/>
      <c r="G859" s="58"/>
      <c r="H859" s="58"/>
      <c r="I859" s="58"/>
      <c r="J859" s="58"/>
      <c r="K859" s="58"/>
    </row>
    <row r="860" spans="2:11" x14ac:dyDescent="0.25">
      <c r="B860" s="1"/>
      <c r="C860" s="7"/>
      <c r="D860" s="114"/>
      <c r="E860" s="58"/>
      <c r="F860" s="58"/>
      <c r="G860" s="58"/>
      <c r="H860" s="58"/>
      <c r="I860" s="58"/>
      <c r="J860" s="58"/>
      <c r="K860" s="58"/>
    </row>
    <row r="861" spans="2:11" x14ac:dyDescent="0.25">
      <c r="B861" s="1"/>
      <c r="C861" s="7"/>
      <c r="D861" s="114"/>
      <c r="E861" s="58"/>
      <c r="F861" s="58"/>
      <c r="G861" s="58"/>
      <c r="H861" s="58"/>
      <c r="I861" s="58"/>
      <c r="J861" s="58"/>
      <c r="K861" s="58"/>
    </row>
    <row r="862" spans="2:11" x14ac:dyDescent="0.25">
      <c r="B862" s="1"/>
      <c r="C862" s="7"/>
      <c r="D862" s="114"/>
      <c r="E862" s="58"/>
      <c r="F862" s="58"/>
      <c r="G862" s="58"/>
      <c r="H862" s="58"/>
      <c r="I862" s="58"/>
      <c r="J862" s="58"/>
      <c r="K862" s="58"/>
    </row>
    <row r="863" spans="2:11" x14ac:dyDescent="0.25">
      <c r="B863" s="1"/>
      <c r="C863" s="7"/>
      <c r="D863" s="114"/>
      <c r="E863" s="58"/>
      <c r="F863" s="58"/>
      <c r="G863" s="58"/>
      <c r="H863" s="58"/>
      <c r="I863" s="58"/>
      <c r="J863" s="58"/>
      <c r="K863" s="58"/>
    </row>
    <row r="864" spans="2:11" x14ac:dyDescent="0.25">
      <c r="B864" s="1"/>
      <c r="C864" s="7"/>
      <c r="D864" s="114"/>
      <c r="E864" s="58"/>
      <c r="F864" s="58"/>
      <c r="G864" s="58"/>
      <c r="H864" s="58"/>
      <c r="I864" s="58"/>
      <c r="J864" s="58"/>
      <c r="K864" s="58"/>
    </row>
    <row r="865" spans="2:11" x14ac:dyDescent="0.25">
      <c r="B865" s="1"/>
      <c r="C865" s="7"/>
      <c r="D865" s="114"/>
      <c r="E865" s="58"/>
      <c r="F865" s="58"/>
      <c r="G865" s="58"/>
      <c r="H865" s="58"/>
      <c r="I865" s="58"/>
      <c r="J865" s="58"/>
      <c r="K865" s="58"/>
    </row>
    <row r="866" spans="2:11" x14ac:dyDescent="0.25">
      <c r="B866" s="1"/>
      <c r="C866" s="7"/>
      <c r="D866" s="114"/>
      <c r="E866" s="58"/>
      <c r="F866" s="58"/>
      <c r="G866" s="58"/>
      <c r="H866" s="58"/>
      <c r="I866" s="58"/>
      <c r="J866" s="58"/>
      <c r="K866" s="58"/>
    </row>
    <row r="867" spans="2:11" x14ac:dyDescent="0.25">
      <c r="B867" s="1"/>
      <c r="C867" s="7"/>
      <c r="D867" s="114"/>
      <c r="E867" s="58"/>
      <c r="F867" s="58"/>
      <c r="G867" s="58"/>
      <c r="H867" s="58"/>
      <c r="I867" s="58"/>
      <c r="J867" s="58"/>
      <c r="K867" s="58"/>
    </row>
    <row r="868" spans="2:11" x14ac:dyDescent="0.25">
      <c r="B868" s="1"/>
      <c r="C868" s="7"/>
      <c r="D868" s="114"/>
      <c r="E868" s="58"/>
      <c r="F868" s="58"/>
      <c r="G868" s="58"/>
      <c r="H868" s="58"/>
      <c r="I868" s="58"/>
      <c r="J868" s="58"/>
      <c r="K868" s="58"/>
    </row>
    <row r="869" spans="2:11" x14ac:dyDescent="0.25">
      <c r="B869" s="1"/>
      <c r="C869" s="7"/>
      <c r="D869" s="114"/>
      <c r="E869" s="58"/>
      <c r="F869" s="58"/>
      <c r="G869" s="58"/>
      <c r="H869" s="58"/>
      <c r="I869" s="58"/>
      <c r="J869" s="58"/>
      <c r="K869" s="58"/>
    </row>
    <row r="870" spans="2:11" x14ac:dyDescent="0.25">
      <c r="B870" s="1"/>
      <c r="C870" s="7"/>
      <c r="D870" s="114"/>
      <c r="E870" s="58"/>
      <c r="F870" s="58"/>
      <c r="G870" s="58"/>
      <c r="H870" s="58"/>
      <c r="I870" s="58"/>
      <c r="J870" s="58"/>
      <c r="K870" s="58"/>
    </row>
    <row r="871" spans="2:11" x14ac:dyDescent="0.25">
      <c r="B871" s="1"/>
      <c r="C871" s="7"/>
      <c r="D871" s="114"/>
      <c r="E871" s="58"/>
      <c r="F871" s="58"/>
      <c r="G871" s="58"/>
      <c r="H871" s="58"/>
      <c r="I871" s="58"/>
      <c r="J871" s="58"/>
      <c r="K871" s="58"/>
    </row>
    <row r="872" spans="2:11" x14ac:dyDescent="0.25">
      <c r="B872" s="1"/>
      <c r="C872" s="7"/>
      <c r="D872" s="114"/>
      <c r="E872" s="58"/>
      <c r="F872" s="58"/>
      <c r="G872" s="58"/>
      <c r="H872" s="58"/>
      <c r="I872" s="58"/>
      <c r="J872" s="58"/>
      <c r="K872" s="58"/>
    </row>
    <row r="873" spans="2:11" x14ac:dyDescent="0.25">
      <c r="B873" s="1"/>
      <c r="C873" s="7"/>
      <c r="D873" s="114"/>
      <c r="E873" s="58"/>
      <c r="F873" s="58"/>
      <c r="G873" s="58"/>
      <c r="H873" s="58"/>
      <c r="I873" s="58"/>
      <c r="J873" s="58"/>
      <c r="K873" s="58"/>
    </row>
    <row r="874" spans="2:11" x14ac:dyDescent="0.25">
      <c r="B874" s="1"/>
      <c r="C874" s="7"/>
      <c r="D874" s="114"/>
      <c r="E874" s="58"/>
      <c r="F874" s="58"/>
      <c r="G874" s="58"/>
      <c r="H874" s="58"/>
      <c r="I874" s="58"/>
      <c r="J874" s="58"/>
      <c r="K874" s="58"/>
    </row>
    <row r="875" spans="2:11" x14ac:dyDescent="0.25">
      <c r="B875" s="1"/>
      <c r="C875" s="7"/>
      <c r="D875" s="114"/>
      <c r="E875" s="58"/>
      <c r="F875" s="58"/>
      <c r="G875" s="58"/>
      <c r="H875" s="58"/>
      <c r="I875" s="58"/>
      <c r="J875" s="58"/>
      <c r="K875" s="58"/>
    </row>
    <row r="876" spans="2:11" x14ac:dyDescent="0.25">
      <c r="B876" s="1"/>
      <c r="C876" s="7"/>
      <c r="D876" s="114"/>
      <c r="E876" s="58"/>
      <c r="F876" s="58"/>
      <c r="G876" s="58"/>
      <c r="H876" s="58"/>
      <c r="I876" s="58"/>
      <c r="J876" s="58"/>
      <c r="K876" s="58"/>
    </row>
    <row r="877" spans="2:11" x14ac:dyDescent="0.25">
      <c r="B877" s="1"/>
      <c r="C877" s="7"/>
      <c r="D877" s="114"/>
      <c r="E877" s="58"/>
      <c r="F877" s="58"/>
      <c r="G877" s="58"/>
      <c r="H877" s="58"/>
      <c r="I877" s="58"/>
      <c r="J877" s="58"/>
      <c r="K877" s="58"/>
    </row>
    <row r="878" spans="2:11" x14ac:dyDescent="0.25">
      <c r="B878" s="1"/>
      <c r="C878" s="7"/>
      <c r="D878" s="114"/>
      <c r="E878" s="58"/>
      <c r="F878" s="58"/>
      <c r="G878" s="58"/>
      <c r="H878" s="58"/>
      <c r="I878" s="58"/>
      <c r="J878" s="58"/>
      <c r="K878" s="58"/>
    </row>
    <row r="879" spans="2:11" x14ac:dyDescent="0.25">
      <c r="B879" s="1"/>
      <c r="C879" s="7"/>
      <c r="D879" s="114"/>
      <c r="E879" s="58"/>
      <c r="F879" s="58"/>
      <c r="G879" s="58"/>
      <c r="H879" s="58"/>
      <c r="I879" s="58"/>
      <c r="J879" s="58"/>
      <c r="K879" s="58"/>
    </row>
    <row r="880" spans="2:11" x14ac:dyDescent="0.25">
      <c r="B880" s="1"/>
      <c r="C880" s="7"/>
      <c r="D880" s="114"/>
      <c r="E880" s="58"/>
      <c r="F880" s="58"/>
      <c r="G880" s="58"/>
      <c r="H880" s="58"/>
      <c r="I880" s="58"/>
      <c r="J880" s="58"/>
      <c r="K880" s="58"/>
    </row>
    <row r="881" spans="2:11" x14ac:dyDescent="0.25">
      <c r="B881" s="1"/>
      <c r="C881" s="7"/>
      <c r="D881" s="114"/>
      <c r="E881" s="58"/>
      <c r="F881" s="58"/>
      <c r="G881" s="58"/>
      <c r="H881" s="58"/>
      <c r="I881" s="58"/>
      <c r="J881" s="58"/>
      <c r="K881" s="58"/>
    </row>
    <row r="882" spans="2:11" x14ac:dyDescent="0.25">
      <c r="B882" s="1"/>
      <c r="C882" s="7"/>
      <c r="D882" s="114"/>
      <c r="E882" s="58"/>
      <c r="F882" s="58"/>
      <c r="G882" s="58"/>
      <c r="H882" s="58"/>
      <c r="I882" s="58"/>
      <c r="J882" s="58"/>
      <c r="K882" s="58"/>
    </row>
    <row r="883" spans="2:11" x14ac:dyDescent="0.25">
      <c r="B883" s="1"/>
      <c r="C883" s="7"/>
      <c r="D883" s="114"/>
      <c r="E883" s="58"/>
      <c r="F883" s="58"/>
      <c r="G883" s="58"/>
      <c r="H883" s="58"/>
      <c r="I883" s="58"/>
      <c r="J883" s="58"/>
      <c r="K883" s="58"/>
    </row>
    <row r="884" spans="2:11" x14ac:dyDescent="0.25">
      <c r="B884" s="1"/>
      <c r="C884" s="7"/>
      <c r="D884" s="114"/>
      <c r="E884" s="58"/>
      <c r="F884" s="58"/>
      <c r="G884" s="58"/>
      <c r="H884" s="58"/>
      <c r="I884" s="58"/>
      <c r="J884" s="58"/>
      <c r="K884" s="58"/>
    </row>
    <row r="885" spans="2:11" x14ac:dyDescent="0.25">
      <c r="B885" s="1"/>
      <c r="C885" s="7"/>
      <c r="D885" s="114"/>
      <c r="E885" s="58"/>
      <c r="F885" s="58"/>
      <c r="G885" s="58"/>
      <c r="H885" s="58"/>
      <c r="I885" s="58"/>
      <c r="J885" s="58"/>
      <c r="K885" s="58"/>
    </row>
    <row r="886" spans="2:11" x14ac:dyDescent="0.25">
      <c r="B886" s="1"/>
      <c r="C886" s="7"/>
      <c r="D886" s="114"/>
      <c r="E886" s="58"/>
      <c r="F886" s="58"/>
      <c r="G886" s="58"/>
      <c r="H886" s="58"/>
      <c r="I886" s="58"/>
      <c r="J886" s="58"/>
      <c r="K886" s="58"/>
    </row>
    <row r="887" spans="2:11" x14ac:dyDescent="0.25">
      <c r="B887" s="1"/>
      <c r="C887" s="7"/>
      <c r="D887" s="114"/>
      <c r="E887" s="58"/>
      <c r="F887" s="58"/>
      <c r="G887" s="58"/>
      <c r="H887" s="58"/>
      <c r="I887" s="58"/>
      <c r="J887" s="58"/>
      <c r="K887" s="58"/>
    </row>
    <row r="888" spans="2:11" x14ac:dyDescent="0.25">
      <c r="B888" s="1"/>
      <c r="C888" s="7"/>
      <c r="D888" s="114"/>
      <c r="E888" s="58"/>
      <c r="F888" s="58"/>
      <c r="G888" s="58"/>
      <c r="H888" s="58"/>
      <c r="I888" s="58"/>
      <c r="J888" s="58"/>
      <c r="K888" s="58"/>
    </row>
    <row r="889" spans="2:11" x14ac:dyDescent="0.25">
      <c r="B889" s="1"/>
      <c r="C889" s="7"/>
      <c r="D889" s="114"/>
      <c r="E889" s="58"/>
      <c r="F889" s="58"/>
      <c r="G889" s="58"/>
      <c r="H889" s="58"/>
      <c r="I889" s="58"/>
      <c r="J889" s="58"/>
      <c r="K889" s="58"/>
    </row>
    <row r="890" spans="2:11" x14ac:dyDescent="0.25">
      <c r="B890" s="1"/>
      <c r="C890" s="7"/>
      <c r="D890" s="114"/>
      <c r="E890" s="58"/>
      <c r="F890" s="58"/>
      <c r="G890" s="58"/>
      <c r="H890" s="58"/>
      <c r="I890" s="58"/>
      <c r="J890" s="58"/>
      <c r="K890" s="58"/>
    </row>
    <row r="891" spans="2:11" x14ac:dyDescent="0.25">
      <c r="B891" s="1"/>
      <c r="C891" s="7"/>
      <c r="D891" s="114"/>
      <c r="E891" s="58"/>
      <c r="F891" s="58"/>
      <c r="G891" s="58"/>
      <c r="H891" s="58"/>
      <c r="I891" s="58"/>
      <c r="J891" s="58"/>
      <c r="K891" s="58"/>
    </row>
    <row r="892" spans="2:11" x14ac:dyDescent="0.25">
      <c r="B892" s="1"/>
      <c r="C892" s="7"/>
      <c r="D892" s="114"/>
      <c r="E892" s="58"/>
      <c r="F892" s="58"/>
      <c r="G892" s="58"/>
      <c r="H892" s="58"/>
      <c r="I892" s="58"/>
      <c r="J892" s="58"/>
      <c r="K892" s="58"/>
    </row>
    <row r="893" spans="2:11" x14ac:dyDescent="0.25">
      <c r="B893" s="1"/>
      <c r="C893" s="7"/>
      <c r="D893" s="114"/>
      <c r="E893" s="58"/>
      <c r="F893" s="58"/>
      <c r="G893" s="58"/>
      <c r="H893" s="58"/>
      <c r="I893" s="58"/>
      <c r="J893" s="58"/>
      <c r="K893" s="58"/>
    </row>
    <row r="894" spans="2:11" x14ac:dyDescent="0.25">
      <c r="B894" s="1"/>
      <c r="C894" s="7"/>
      <c r="D894" s="114"/>
      <c r="E894" s="58"/>
      <c r="F894" s="58"/>
      <c r="G894" s="58"/>
      <c r="H894" s="58"/>
      <c r="I894" s="58"/>
      <c r="J894" s="58"/>
      <c r="K894" s="58"/>
    </row>
    <row r="895" spans="2:11" x14ac:dyDescent="0.25">
      <c r="B895" s="1"/>
      <c r="C895" s="7"/>
      <c r="D895" s="114"/>
      <c r="E895" s="58"/>
      <c r="F895" s="58"/>
      <c r="G895" s="58"/>
      <c r="H895" s="58"/>
      <c r="I895" s="58"/>
      <c r="J895" s="58"/>
      <c r="K895" s="58"/>
    </row>
    <row r="896" spans="2:11" x14ac:dyDescent="0.25">
      <c r="B896" s="1"/>
      <c r="C896" s="7"/>
      <c r="D896" s="114"/>
      <c r="E896" s="58"/>
      <c r="F896" s="58"/>
      <c r="G896" s="58"/>
      <c r="H896" s="58"/>
      <c r="I896" s="58"/>
      <c r="J896" s="58"/>
      <c r="K896" s="58"/>
    </row>
    <row r="897" spans="2:11" x14ac:dyDescent="0.25">
      <c r="B897" s="1"/>
      <c r="C897" s="7"/>
      <c r="D897" s="114"/>
      <c r="E897" s="58"/>
      <c r="F897" s="58"/>
      <c r="G897" s="58"/>
      <c r="H897" s="58"/>
      <c r="I897" s="58"/>
      <c r="J897" s="58"/>
      <c r="K897" s="58"/>
    </row>
    <row r="898" spans="2:11" x14ac:dyDescent="0.25">
      <c r="B898" s="1"/>
      <c r="C898" s="7"/>
      <c r="D898" s="114"/>
      <c r="E898" s="58"/>
      <c r="F898" s="58"/>
      <c r="G898" s="58"/>
      <c r="H898" s="58"/>
      <c r="I898" s="58"/>
      <c r="J898" s="58"/>
      <c r="K898" s="58"/>
    </row>
    <row r="899" spans="2:11" x14ac:dyDescent="0.25">
      <c r="B899" s="1"/>
      <c r="C899" s="7"/>
      <c r="D899" s="114"/>
      <c r="E899" s="58"/>
      <c r="F899" s="58"/>
      <c r="G899" s="58"/>
      <c r="H899" s="58"/>
      <c r="I899" s="58"/>
      <c r="J899" s="58"/>
      <c r="K899" s="58"/>
    </row>
    <row r="900" spans="2:11" x14ac:dyDescent="0.25">
      <c r="B900" s="1"/>
      <c r="C900" s="7"/>
      <c r="D900" s="114"/>
      <c r="E900" s="58"/>
      <c r="F900" s="58"/>
      <c r="G900" s="58"/>
      <c r="H900" s="58"/>
      <c r="I900" s="58"/>
      <c r="J900" s="58"/>
      <c r="K900" s="58"/>
    </row>
    <row r="901" spans="2:11" x14ac:dyDescent="0.25">
      <c r="B901" s="1"/>
      <c r="C901" s="7"/>
      <c r="D901" s="114"/>
      <c r="E901" s="58"/>
      <c r="F901" s="58"/>
      <c r="G901" s="58"/>
      <c r="H901" s="58"/>
      <c r="I901" s="58"/>
      <c r="J901" s="58"/>
      <c r="K901" s="58"/>
    </row>
    <row r="902" spans="2:11" x14ac:dyDescent="0.25">
      <c r="B902" s="1"/>
      <c r="C902" s="7"/>
      <c r="D902" s="114"/>
      <c r="E902" s="58"/>
      <c r="F902" s="58"/>
      <c r="G902" s="58"/>
      <c r="H902" s="58"/>
      <c r="I902" s="58"/>
      <c r="J902" s="58"/>
      <c r="K902" s="58"/>
    </row>
    <row r="903" spans="2:11" x14ac:dyDescent="0.25">
      <c r="B903" s="1"/>
      <c r="C903" s="7"/>
      <c r="D903" s="114"/>
      <c r="E903" s="58"/>
      <c r="F903" s="58"/>
      <c r="G903" s="58"/>
      <c r="H903" s="58"/>
      <c r="I903" s="58"/>
      <c r="J903" s="58"/>
      <c r="K903" s="58"/>
    </row>
    <row r="904" spans="2:11" x14ac:dyDescent="0.25">
      <c r="B904" s="1"/>
      <c r="C904" s="7"/>
      <c r="D904" s="114"/>
      <c r="E904" s="58"/>
      <c r="F904" s="58"/>
      <c r="G904" s="58"/>
      <c r="H904" s="58"/>
      <c r="I904" s="58"/>
      <c r="J904" s="58"/>
      <c r="K904" s="58"/>
    </row>
    <row r="905" spans="2:11" x14ac:dyDescent="0.25">
      <c r="B905" s="1"/>
      <c r="C905" s="7"/>
      <c r="D905" s="114"/>
      <c r="E905" s="58"/>
      <c r="F905" s="58"/>
      <c r="G905" s="58"/>
      <c r="H905" s="58"/>
      <c r="I905" s="58"/>
      <c r="J905" s="58"/>
      <c r="K905" s="58"/>
    </row>
    <row r="906" spans="2:11" x14ac:dyDescent="0.25">
      <c r="B906" s="1"/>
      <c r="C906" s="7"/>
      <c r="D906" s="114"/>
      <c r="E906" s="58"/>
      <c r="F906" s="58"/>
      <c r="G906" s="58"/>
      <c r="H906" s="58"/>
      <c r="I906" s="58"/>
      <c r="J906" s="58"/>
      <c r="K906" s="58"/>
    </row>
    <row r="907" spans="2:11" x14ac:dyDescent="0.25">
      <c r="B907" s="1"/>
      <c r="C907" s="7"/>
      <c r="D907" s="114"/>
      <c r="E907" s="58"/>
      <c r="F907" s="58"/>
      <c r="G907" s="58"/>
      <c r="H907" s="58"/>
      <c r="I907" s="58"/>
      <c r="J907" s="58"/>
      <c r="K907" s="58"/>
    </row>
    <row r="908" spans="2:11" x14ac:dyDescent="0.25">
      <c r="B908" s="1"/>
      <c r="C908" s="7"/>
      <c r="D908" s="114"/>
      <c r="E908" s="58"/>
      <c r="F908" s="58"/>
      <c r="G908" s="58"/>
      <c r="H908" s="58"/>
      <c r="I908" s="58"/>
      <c r="J908" s="58"/>
      <c r="K908" s="58"/>
    </row>
    <row r="909" spans="2:11" x14ac:dyDescent="0.25">
      <c r="B909" s="1"/>
      <c r="C909" s="7"/>
      <c r="D909" s="114"/>
      <c r="E909" s="58"/>
      <c r="F909" s="58"/>
      <c r="G909" s="58"/>
      <c r="H909" s="58"/>
      <c r="I909" s="58"/>
      <c r="J909" s="58"/>
      <c r="K909" s="58"/>
    </row>
    <row r="910" spans="2:11" x14ac:dyDescent="0.25">
      <c r="B910" s="1"/>
      <c r="C910" s="7"/>
      <c r="D910" s="114"/>
      <c r="E910" s="58"/>
      <c r="F910" s="58"/>
      <c r="G910" s="58"/>
      <c r="H910" s="58"/>
      <c r="I910" s="58"/>
      <c r="J910" s="58"/>
      <c r="K910" s="58"/>
    </row>
    <row r="911" spans="2:11" x14ac:dyDescent="0.25">
      <c r="B911" s="1"/>
      <c r="C911" s="7"/>
      <c r="D911" s="114"/>
      <c r="E911" s="58"/>
      <c r="F911" s="58"/>
      <c r="G911" s="58"/>
      <c r="H911" s="58"/>
      <c r="I911" s="58"/>
      <c r="J911" s="58"/>
      <c r="K911" s="58"/>
    </row>
    <row r="912" spans="2:11" x14ac:dyDescent="0.25">
      <c r="B912" s="1"/>
      <c r="C912" s="7"/>
      <c r="D912" s="114"/>
      <c r="E912" s="58"/>
      <c r="F912" s="58"/>
      <c r="G912" s="58"/>
      <c r="H912" s="58"/>
      <c r="I912" s="58"/>
      <c r="J912" s="58"/>
      <c r="K912" s="58"/>
    </row>
    <row r="913" spans="2:11" x14ac:dyDescent="0.25">
      <c r="B913" s="1"/>
      <c r="C913" s="7"/>
      <c r="D913" s="114"/>
      <c r="E913" s="58"/>
      <c r="F913" s="58"/>
      <c r="G913" s="58"/>
      <c r="H913" s="58"/>
      <c r="I913" s="58"/>
      <c r="J913" s="58"/>
      <c r="K913" s="58"/>
    </row>
    <row r="914" spans="2:11" x14ac:dyDescent="0.25">
      <c r="B914" s="1"/>
      <c r="C914" s="7"/>
      <c r="D914" s="114"/>
      <c r="E914" s="58"/>
      <c r="F914" s="58"/>
      <c r="G914" s="58"/>
      <c r="H914" s="58"/>
      <c r="I914" s="58"/>
      <c r="J914" s="58"/>
      <c r="K914" s="58"/>
    </row>
    <row r="915" spans="2:11" x14ac:dyDescent="0.25">
      <c r="B915" s="1"/>
      <c r="C915" s="7"/>
      <c r="D915" s="114"/>
      <c r="E915" s="58"/>
      <c r="F915" s="58"/>
      <c r="G915" s="58"/>
      <c r="H915" s="58"/>
      <c r="I915" s="58"/>
      <c r="J915" s="58"/>
      <c r="K915" s="58"/>
    </row>
    <row r="916" spans="2:11" x14ac:dyDescent="0.25">
      <c r="B916" s="1"/>
      <c r="C916" s="7"/>
      <c r="D916" s="114"/>
      <c r="E916" s="58"/>
      <c r="F916" s="58"/>
      <c r="G916" s="58"/>
      <c r="H916" s="58"/>
      <c r="I916" s="58"/>
      <c r="J916" s="58"/>
      <c r="K916" s="58"/>
    </row>
    <row r="917" spans="2:11" x14ac:dyDescent="0.25">
      <c r="B917" s="1"/>
      <c r="C917" s="7"/>
      <c r="D917" s="114"/>
      <c r="E917" s="58"/>
      <c r="F917" s="58"/>
      <c r="G917" s="58"/>
      <c r="H917" s="58"/>
      <c r="I917" s="58"/>
      <c r="J917" s="58"/>
      <c r="K917" s="58"/>
    </row>
    <row r="918" spans="2:11" x14ac:dyDescent="0.25">
      <c r="B918" s="1"/>
      <c r="C918" s="7"/>
      <c r="D918" s="114"/>
      <c r="E918" s="58"/>
      <c r="F918" s="58"/>
      <c r="G918" s="58"/>
      <c r="H918" s="58"/>
      <c r="I918" s="58"/>
      <c r="J918" s="58"/>
      <c r="K918" s="58"/>
    </row>
    <row r="919" spans="2:11" x14ac:dyDescent="0.25">
      <c r="B919" s="1"/>
      <c r="C919" s="7"/>
      <c r="D919" s="114"/>
      <c r="E919" s="58"/>
      <c r="F919" s="58"/>
      <c r="G919" s="58"/>
      <c r="H919" s="58"/>
      <c r="I919" s="58"/>
      <c r="J919" s="58"/>
      <c r="K919" s="58"/>
    </row>
    <row r="920" spans="2:11" x14ac:dyDescent="0.25">
      <c r="B920" s="1"/>
      <c r="C920" s="7"/>
      <c r="D920" s="114"/>
      <c r="E920" s="58"/>
      <c r="F920" s="58"/>
      <c r="G920" s="58"/>
      <c r="H920" s="58"/>
      <c r="I920" s="58"/>
      <c r="J920" s="58"/>
      <c r="K920" s="58"/>
    </row>
    <row r="921" spans="2:11" x14ac:dyDescent="0.25">
      <c r="B921" s="1"/>
      <c r="C921" s="7"/>
      <c r="D921" s="114"/>
      <c r="E921" s="58"/>
      <c r="F921" s="58"/>
      <c r="G921" s="58"/>
      <c r="H921" s="58"/>
      <c r="I921" s="58"/>
      <c r="J921" s="58"/>
      <c r="K921" s="58"/>
    </row>
    <row r="922" spans="2:11" x14ac:dyDescent="0.25">
      <c r="B922" s="1"/>
      <c r="C922" s="7"/>
      <c r="D922" s="114"/>
      <c r="E922" s="58"/>
      <c r="F922" s="58"/>
      <c r="G922" s="58"/>
      <c r="H922" s="58"/>
      <c r="I922" s="58"/>
      <c r="J922" s="58"/>
      <c r="K922" s="58"/>
    </row>
    <row r="923" spans="2:11" x14ac:dyDescent="0.25">
      <c r="B923" s="1"/>
      <c r="C923" s="7"/>
      <c r="D923" s="114"/>
      <c r="E923" s="58"/>
      <c r="F923" s="58"/>
      <c r="G923" s="58"/>
      <c r="H923" s="58"/>
      <c r="I923" s="58"/>
      <c r="J923" s="58"/>
      <c r="K923" s="58"/>
    </row>
    <row r="924" spans="2:11" x14ac:dyDescent="0.25">
      <c r="B924" s="1"/>
      <c r="C924" s="7"/>
      <c r="D924" s="114"/>
      <c r="E924" s="58"/>
      <c r="F924" s="58"/>
      <c r="G924" s="58"/>
      <c r="H924" s="58"/>
      <c r="I924" s="58"/>
      <c r="J924" s="58"/>
      <c r="K924" s="58"/>
    </row>
    <row r="925" spans="2:11" x14ac:dyDescent="0.25">
      <c r="B925" s="1"/>
      <c r="C925" s="7"/>
      <c r="D925" s="114"/>
      <c r="E925" s="58"/>
      <c r="F925" s="58"/>
      <c r="G925" s="58"/>
      <c r="H925" s="58"/>
      <c r="I925" s="58"/>
      <c r="J925" s="58"/>
      <c r="K925" s="58"/>
    </row>
    <row r="926" spans="2:11" x14ac:dyDescent="0.25">
      <c r="B926" s="1"/>
      <c r="C926" s="7"/>
      <c r="D926" s="114"/>
      <c r="E926" s="58"/>
      <c r="F926" s="58"/>
      <c r="G926" s="58"/>
      <c r="H926" s="58"/>
      <c r="I926" s="58"/>
      <c r="J926" s="58"/>
      <c r="K926" s="58"/>
    </row>
    <row r="927" spans="2:11" x14ac:dyDescent="0.25">
      <c r="B927" s="1"/>
      <c r="C927" s="7"/>
      <c r="D927" s="114"/>
      <c r="E927" s="58"/>
      <c r="F927" s="58"/>
      <c r="G927" s="58"/>
      <c r="H927" s="58"/>
      <c r="I927" s="58"/>
      <c r="J927" s="58"/>
      <c r="K927" s="58"/>
    </row>
    <row r="928" spans="2:11" x14ac:dyDescent="0.25">
      <c r="B928" s="1"/>
      <c r="C928" s="7"/>
      <c r="D928" s="114"/>
      <c r="E928" s="58"/>
      <c r="F928" s="58"/>
      <c r="G928" s="58"/>
      <c r="H928" s="58"/>
      <c r="I928" s="58"/>
      <c r="J928" s="58"/>
      <c r="K928" s="58"/>
    </row>
    <row r="929" spans="2:11" x14ac:dyDescent="0.25">
      <c r="B929" s="1"/>
      <c r="C929" s="7"/>
      <c r="D929" s="114"/>
      <c r="E929" s="58"/>
      <c r="F929" s="58"/>
      <c r="G929" s="58"/>
      <c r="H929" s="58"/>
      <c r="I929" s="58"/>
      <c r="J929" s="58"/>
      <c r="K929" s="58"/>
    </row>
    <row r="930" spans="2:11" x14ac:dyDescent="0.25">
      <c r="B930" s="1"/>
      <c r="C930" s="7"/>
      <c r="D930" s="114"/>
      <c r="E930" s="58"/>
      <c r="F930" s="58"/>
      <c r="G930" s="58"/>
      <c r="H930" s="58"/>
      <c r="I930" s="58"/>
      <c r="J930" s="58"/>
      <c r="K930" s="58"/>
    </row>
    <row r="931" spans="2:11" x14ac:dyDescent="0.25">
      <c r="B931" s="1"/>
      <c r="C931" s="7"/>
      <c r="D931" s="114"/>
      <c r="E931" s="58"/>
      <c r="F931" s="58"/>
      <c r="G931" s="58"/>
      <c r="H931" s="58"/>
      <c r="I931" s="58"/>
      <c r="J931" s="58"/>
      <c r="K931" s="58"/>
    </row>
    <row r="932" spans="2:11" x14ac:dyDescent="0.25">
      <c r="B932" s="1"/>
      <c r="C932" s="7"/>
      <c r="D932" s="114"/>
      <c r="E932" s="58"/>
      <c r="F932" s="58"/>
      <c r="G932" s="58"/>
      <c r="H932" s="58"/>
      <c r="I932" s="58"/>
      <c r="J932" s="58"/>
      <c r="K932" s="58"/>
    </row>
    <row r="933" spans="2:11" x14ac:dyDescent="0.25">
      <c r="B933" s="1"/>
      <c r="C933" s="7"/>
      <c r="D933" s="114"/>
      <c r="E933" s="58"/>
      <c r="F933" s="58"/>
      <c r="G933" s="58"/>
      <c r="H933" s="58"/>
      <c r="I933" s="58"/>
      <c r="J933" s="58"/>
      <c r="K933" s="58"/>
    </row>
    <row r="934" spans="2:11" x14ac:dyDescent="0.25">
      <c r="B934" s="1"/>
      <c r="C934" s="7"/>
      <c r="D934" s="114"/>
      <c r="E934" s="58"/>
      <c r="F934" s="58"/>
      <c r="G934" s="58"/>
      <c r="H934" s="58"/>
      <c r="I934" s="58"/>
      <c r="J934" s="58"/>
      <c r="K934" s="58"/>
    </row>
    <row r="935" spans="2:11" x14ac:dyDescent="0.25">
      <c r="B935" s="1"/>
      <c r="C935" s="7"/>
      <c r="D935" s="114"/>
      <c r="E935" s="58"/>
      <c r="F935" s="58"/>
      <c r="G935" s="58"/>
      <c r="H935" s="58"/>
      <c r="I935" s="58"/>
      <c r="J935" s="58"/>
      <c r="K935" s="58"/>
    </row>
    <row r="936" spans="2:11" x14ac:dyDescent="0.25">
      <c r="B936" s="1"/>
      <c r="C936" s="7"/>
      <c r="D936" s="114"/>
      <c r="E936" s="58"/>
      <c r="F936" s="58"/>
      <c r="G936" s="58"/>
      <c r="H936" s="58"/>
      <c r="I936" s="58"/>
      <c r="J936" s="58"/>
      <c r="K936" s="58"/>
    </row>
    <row r="937" spans="2:11" x14ac:dyDescent="0.25">
      <c r="B937" s="1"/>
      <c r="C937" s="7"/>
      <c r="D937" s="114"/>
      <c r="E937" s="58"/>
      <c r="F937" s="58"/>
      <c r="G937" s="58"/>
      <c r="H937" s="58"/>
      <c r="I937" s="58"/>
      <c r="J937" s="58"/>
      <c r="K937" s="58"/>
    </row>
    <row r="938" spans="2:11" x14ac:dyDescent="0.25">
      <c r="B938" s="1"/>
      <c r="C938" s="7"/>
      <c r="D938" s="114"/>
      <c r="E938" s="58"/>
      <c r="F938" s="58"/>
      <c r="G938" s="58"/>
      <c r="H938" s="58"/>
      <c r="I938" s="58"/>
      <c r="J938" s="58"/>
      <c r="K938" s="58"/>
    </row>
    <row r="939" spans="2:11" x14ac:dyDescent="0.25">
      <c r="B939" s="1"/>
      <c r="C939" s="7"/>
      <c r="D939" s="114"/>
      <c r="E939" s="58"/>
      <c r="F939" s="58"/>
      <c r="G939" s="58"/>
      <c r="H939" s="58"/>
      <c r="I939" s="58"/>
      <c r="J939" s="58"/>
      <c r="K939" s="58"/>
    </row>
    <row r="940" spans="2:11" x14ac:dyDescent="0.25">
      <c r="B940" s="1"/>
      <c r="C940" s="7"/>
      <c r="D940" s="114"/>
      <c r="E940" s="58"/>
      <c r="F940" s="58"/>
      <c r="G940" s="58"/>
      <c r="H940" s="58"/>
      <c r="I940" s="58"/>
      <c r="J940" s="58"/>
      <c r="K940" s="58"/>
    </row>
    <row r="941" spans="2:11" x14ac:dyDescent="0.25">
      <c r="B941" s="1"/>
      <c r="C941" s="7"/>
      <c r="D941" s="114"/>
      <c r="E941" s="58"/>
      <c r="F941" s="58"/>
      <c r="G941" s="58"/>
      <c r="H941" s="58"/>
      <c r="I941" s="58"/>
      <c r="J941" s="58"/>
      <c r="K941" s="58"/>
    </row>
    <row r="942" spans="2:11" x14ac:dyDescent="0.25">
      <c r="B942" s="1"/>
      <c r="C942" s="7"/>
      <c r="D942" s="114"/>
      <c r="E942" s="58"/>
      <c r="F942" s="58"/>
      <c r="G942" s="58"/>
      <c r="H942" s="58"/>
      <c r="I942" s="58"/>
      <c r="J942" s="58"/>
      <c r="K942" s="58"/>
    </row>
    <row r="943" spans="2:11" x14ac:dyDescent="0.25">
      <c r="B943" s="1"/>
      <c r="C943" s="7"/>
      <c r="D943" s="114"/>
      <c r="E943" s="58"/>
      <c r="F943" s="58"/>
      <c r="G943" s="58"/>
      <c r="H943" s="58"/>
      <c r="I943" s="58"/>
      <c r="J943" s="58"/>
      <c r="K943" s="58"/>
    </row>
    <row r="944" spans="2:11" x14ac:dyDescent="0.25">
      <c r="B944" s="1"/>
      <c r="C944" s="7"/>
      <c r="D944" s="114"/>
      <c r="E944" s="58"/>
      <c r="F944" s="58"/>
      <c r="G944" s="58"/>
      <c r="H944" s="58"/>
      <c r="I944" s="58"/>
      <c r="J944" s="58"/>
      <c r="K944" s="58"/>
    </row>
    <row r="945" spans="2:11" x14ac:dyDescent="0.25">
      <c r="B945" s="1"/>
      <c r="C945" s="7"/>
      <c r="D945" s="114"/>
      <c r="E945" s="58"/>
      <c r="F945" s="58"/>
      <c r="G945" s="58"/>
      <c r="H945" s="58"/>
      <c r="I945" s="58"/>
      <c r="J945" s="58"/>
      <c r="K945" s="58"/>
    </row>
    <row r="946" spans="2:11" x14ac:dyDescent="0.25">
      <c r="B946" s="1"/>
      <c r="C946" s="7"/>
      <c r="D946" s="114"/>
      <c r="E946" s="58"/>
      <c r="F946" s="58"/>
      <c r="G946" s="58"/>
      <c r="H946" s="58"/>
      <c r="I946" s="58"/>
      <c r="J946" s="58"/>
      <c r="K946" s="58"/>
    </row>
    <row r="947" spans="2:11" x14ac:dyDescent="0.25">
      <c r="B947" s="1"/>
      <c r="C947" s="7"/>
      <c r="D947" s="114"/>
      <c r="E947" s="58"/>
      <c r="F947" s="58"/>
      <c r="G947" s="58"/>
      <c r="H947" s="58"/>
      <c r="I947" s="58"/>
      <c r="J947" s="58"/>
      <c r="K947" s="58"/>
    </row>
    <row r="948" spans="2:11" x14ac:dyDescent="0.25">
      <c r="B948" s="1"/>
      <c r="C948" s="7"/>
      <c r="D948" s="114"/>
      <c r="E948" s="58"/>
      <c r="F948" s="58"/>
      <c r="G948" s="58"/>
      <c r="H948" s="58"/>
      <c r="I948" s="58"/>
      <c r="J948" s="58"/>
      <c r="K948" s="58"/>
    </row>
    <row r="949" spans="2:11" x14ac:dyDescent="0.25">
      <c r="B949" s="1"/>
      <c r="C949" s="7"/>
      <c r="D949" s="114"/>
      <c r="E949" s="58"/>
      <c r="F949" s="58"/>
      <c r="G949" s="58"/>
      <c r="H949" s="58"/>
      <c r="I949" s="58"/>
      <c r="J949" s="58"/>
      <c r="K949" s="58"/>
    </row>
    <row r="950" spans="2:11" x14ac:dyDescent="0.25">
      <c r="B950" s="1"/>
      <c r="C950" s="7"/>
      <c r="D950" s="114"/>
      <c r="E950" s="58"/>
      <c r="F950" s="58"/>
      <c r="G950" s="58"/>
      <c r="H950" s="58"/>
      <c r="I950" s="58"/>
      <c r="J950" s="58"/>
      <c r="K950" s="58"/>
    </row>
    <row r="951" spans="2:11" x14ac:dyDescent="0.25">
      <c r="B951" s="1"/>
      <c r="C951" s="7"/>
      <c r="D951" s="114"/>
      <c r="E951" s="58"/>
      <c r="F951" s="58"/>
      <c r="G951" s="58"/>
      <c r="H951" s="58"/>
      <c r="I951" s="58"/>
      <c r="J951" s="58"/>
      <c r="K951" s="58"/>
    </row>
    <row r="952" spans="2:11" x14ac:dyDescent="0.25">
      <c r="B952" s="1"/>
      <c r="C952" s="7"/>
      <c r="D952" s="114"/>
      <c r="E952" s="58"/>
      <c r="F952" s="58"/>
      <c r="G952" s="58"/>
      <c r="H952" s="58"/>
      <c r="I952" s="58"/>
      <c r="J952" s="58"/>
      <c r="K952" s="58"/>
    </row>
    <row r="953" spans="2:11" x14ac:dyDescent="0.25">
      <c r="B953" s="1"/>
      <c r="C953" s="7"/>
      <c r="D953" s="114"/>
      <c r="E953" s="58"/>
      <c r="F953" s="58"/>
      <c r="G953" s="58"/>
      <c r="H953" s="58"/>
      <c r="I953" s="58"/>
      <c r="J953" s="58"/>
      <c r="K953" s="58"/>
    </row>
    <row r="954" spans="2:11" x14ac:dyDescent="0.25">
      <c r="B954" s="1"/>
      <c r="C954" s="7"/>
      <c r="D954" s="114"/>
      <c r="E954" s="58"/>
      <c r="F954" s="58"/>
      <c r="G954" s="58"/>
      <c r="H954" s="58"/>
      <c r="I954" s="58"/>
      <c r="J954" s="58"/>
      <c r="K954" s="58"/>
    </row>
    <row r="955" spans="2:11" x14ac:dyDescent="0.25">
      <c r="B955" s="1"/>
      <c r="C955" s="7"/>
      <c r="D955" s="114"/>
      <c r="E955" s="58"/>
      <c r="F955" s="58"/>
      <c r="G955" s="58"/>
      <c r="H955" s="58"/>
      <c r="I955" s="58"/>
      <c r="J955" s="58"/>
      <c r="K955" s="58"/>
    </row>
    <row r="956" spans="2:11" x14ac:dyDescent="0.25">
      <c r="B956" s="1"/>
      <c r="C956" s="7"/>
      <c r="D956" s="114"/>
      <c r="E956" s="58"/>
      <c r="F956" s="58"/>
      <c r="G956" s="58"/>
      <c r="H956" s="58"/>
      <c r="I956" s="58"/>
      <c r="J956" s="58"/>
      <c r="K956" s="58"/>
    </row>
    <row r="957" spans="2:11" x14ac:dyDescent="0.25">
      <c r="B957" s="1"/>
      <c r="C957" s="7"/>
      <c r="D957" s="114"/>
      <c r="E957" s="58"/>
      <c r="F957" s="58"/>
      <c r="G957" s="58"/>
      <c r="H957" s="58"/>
      <c r="I957" s="58"/>
      <c r="J957" s="58"/>
      <c r="K957" s="58"/>
    </row>
    <row r="958" spans="2:11" x14ac:dyDescent="0.25">
      <c r="B958" s="1"/>
      <c r="C958" s="7"/>
      <c r="D958" s="114"/>
      <c r="E958" s="58"/>
      <c r="F958" s="58"/>
      <c r="G958" s="58"/>
      <c r="H958" s="58"/>
      <c r="I958" s="58"/>
      <c r="J958" s="58"/>
      <c r="K958" s="58"/>
    </row>
    <row r="959" spans="2:11" x14ac:dyDescent="0.25">
      <c r="B959" s="1"/>
      <c r="C959" s="7"/>
      <c r="D959" s="114"/>
      <c r="E959" s="58"/>
      <c r="F959" s="58"/>
      <c r="G959" s="58"/>
      <c r="H959" s="58"/>
      <c r="I959" s="58"/>
      <c r="J959" s="58"/>
      <c r="K959" s="58"/>
    </row>
    <row r="960" spans="2:11" x14ac:dyDescent="0.25">
      <c r="B960" s="1"/>
      <c r="C960" s="7"/>
      <c r="D960" s="114"/>
      <c r="E960" s="58"/>
      <c r="F960" s="58"/>
      <c r="G960" s="58"/>
      <c r="H960" s="58"/>
      <c r="I960" s="58"/>
      <c r="J960" s="58"/>
      <c r="K960" s="58"/>
    </row>
    <row r="961" spans="2:11" x14ac:dyDescent="0.25">
      <c r="B961" s="1"/>
      <c r="C961" s="7"/>
      <c r="D961" s="114"/>
      <c r="E961" s="58"/>
      <c r="F961" s="58"/>
      <c r="G961" s="58"/>
      <c r="H961" s="58"/>
      <c r="I961" s="58"/>
      <c r="J961" s="58"/>
      <c r="K961" s="58"/>
    </row>
  </sheetData>
  <mergeCells count="7">
    <mergeCell ref="M159:M160"/>
    <mergeCell ref="N159:N160"/>
    <mergeCell ref="D160:D161"/>
    <mergeCell ref="E160:E161"/>
    <mergeCell ref="F160:F161"/>
    <mergeCell ref="K160:K161"/>
    <mergeCell ref="G161:J16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32"/>
  <sheetViews>
    <sheetView zoomScale="120" zoomScaleNormal="120" zoomScalePageLayoutView="12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I38" sqref="I38:I49"/>
    </sheetView>
  </sheetViews>
  <sheetFormatPr baseColWidth="10" defaultColWidth="15.140625" defaultRowHeight="15" customHeight="1" x14ac:dyDescent="0.25"/>
  <cols>
    <col min="1" max="1" width="9.28515625" style="159" customWidth="1"/>
    <col min="2" max="2" width="11.28515625" style="159" customWidth="1"/>
    <col min="3" max="3" width="52.42578125" style="159" customWidth="1"/>
    <col min="4" max="4" width="18.7109375" style="112" customWidth="1"/>
    <col min="5" max="5" width="15.28515625" style="62" customWidth="1"/>
    <col min="6" max="6" width="17.28515625" style="62" customWidth="1"/>
    <col min="7" max="8" width="19" style="62" customWidth="1"/>
    <col min="9" max="9" width="16.140625" style="62" customWidth="1"/>
    <col min="10" max="10" width="15.28515625" style="62" customWidth="1"/>
    <col min="11" max="11" width="14.28515625" style="188" customWidth="1"/>
    <col min="12" max="12" width="14.28515625" style="159" customWidth="1"/>
    <col min="13" max="29" width="9.28515625" style="159" customWidth="1"/>
    <col min="30" max="16384" width="15.140625" style="159"/>
  </cols>
  <sheetData>
    <row r="1" spans="2:11" x14ac:dyDescent="0.25">
      <c r="B1" s="1"/>
      <c r="C1" s="7"/>
      <c r="D1" s="114"/>
      <c r="E1" s="58"/>
      <c r="F1" s="58"/>
      <c r="G1" s="58"/>
      <c r="H1" s="58"/>
      <c r="I1" s="58"/>
      <c r="J1" s="58"/>
      <c r="K1" s="3"/>
    </row>
    <row r="2" spans="2:11" x14ac:dyDescent="0.25">
      <c r="B2" s="1"/>
      <c r="C2" s="7"/>
      <c r="D2" s="114"/>
      <c r="E2" s="58"/>
      <c r="F2" s="58"/>
      <c r="G2" s="58"/>
      <c r="H2" s="58"/>
      <c r="I2" s="58"/>
      <c r="J2" s="58"/>
      <c r="K2" s="3"/>
    </row>
    <row r="3" spans="2:11" ht="15.75" thickBot="1" x14ac:dyDescent="0.3">
      <c r="B3" s="1"/>
      <c r="C3" s="7"/>
      <c r="D3" s="114"/>
      <c r="E3" s="58"/>
      <c r="F3" s="58"/>
      <c r="G3" s="58"/>
      <c r="H3" s="58"/>
      <c r="I3" s="58"/>
      <c r="J3" s="58"/>
      <c r="K3" s="3"/>
    </row>
    <row r="4" spans="2:11" ht="15.75" thickBot="1" x14ac:dyDescent="0.3">
      <c r="B4" s="20" t="s">
        <v>0</v>
      </c>
      <c r="C4" s="257" t="s">
        <v>1</v>
      </c>
      <c r="D4" s="115" t="s">
        <v>2</v>
      </c>
      <c r="E4" s="41" t="s">
        <v>3</v>
      </c>
      <c r="F4" s="41" t="s">
        <v>4</v>
      </c>
      <c r="G4" s="82" t="s">
        <v>635</v>
      </c>
      <c r="H4" s="83" t="s">
        <v>636</v>
      </c>
      <c r="I4" s="42" t="s">
        <v>5</v>
      </c>
      <c r="J4" s="82" t="s">
        <v>3</v>
      </c>
      <c r="K4" s="258" t="s">
        <v>700</v>
      </c>
    </row>
    <row r="5" spans="2:11" x14ac:dyDescent="0.25">
      <c r="B5" s="16" t="s">
        <v>680</v>
      </c>
      <c r="C5" s="5" t="s">
        <v>668</v>
      </c>
      <c r="D5" s="116"/>
      <c r="E5" s="59"/>
      <c r="F5" s="59"/>
      <c r="G5" s="59"/>
      <c r="H5" s="59">
        <v>70000</v>
      </c>
      <c r="I5" s="59">
        <f>+F5-G5-H5</f>
        <v>-70000</v>
      </c>
      <c r="J5" s="59">
        <v>19.14</v>
      </c>
      <c r="K5" s="54">
        <f t="shared" ref="K5:K38" si="0">(E5+F5+G5+H5)/J5</f>
        <v>3657.2622779519329</v>
      </c>
    </row>
    <row r="6" spans="2:11" x14ac:dyDescent="0.25">
      <c r="B6" s="16" t="s">
        <v>680</v>
      </c>
      <c r="C6" s="5" t="s">
        <v>669</v>
      </c>
      <c r="D6" s="255"/>
      <c r="E6" s="60"/>
      <c r="F6" s="60"/>
      <c r="G6" s="60"/>
      <c r="H6" s="60">
        <v>115000</v>
      </c>
      <c r="I6" s="60">
        <f t="shared" ref="I6:I37" si="1">+I5+F6-G6-H6</f>
        <v>-185000</v>
      </c>
      <c r="J6" s="59">
        <v>19.14</v>
      </c>
      <c r="K6" s="54">
        <f t="shared" si="0"/>
        <v>6008.3594566353186</v>
      </c>
    </row>
    <row r="7" spans="2:11" x14ac:dyDescent="0.25">
      <c r="B7" s="16" t="s">
        <v>680</v>
      </c>
      <c r="C7" s="5" t="s">
        <v>670</v>
      </c>
      <c r="D7" s="255"/>
      <c r="E7" s="60"/>
      <c r="F7" s="60"/>
      <c r="G7" s="60"/>
      <c r="H7" s="60">
        <v>65000</v>
      </c>
      <c r="I7" s="60">
        <f t="shared" si="1"/>
        <v>-250000</v>
      </c>
      <c r="J7" s="59">
        <v>19.14</v>
      </c>
      <c r="K7" s="54">
        <f t="shared" si="0"/>
        <v>3396.0292580982236</v>
      </c>
    </row>
    <row r="8" spans="2:11" x14ac:dyDescent="0.25">
      <c r="B8" s="16" t="s">
        <v>680</v>
      </c>
      <c r="C8" s="5" t="s">
        <v>671</v>
      </c>
      <c r="D8" s="255"/>
      <c r="E8" s="60"/>
      <c r="F8" s="60"/>
      <c r="G8" s="60"/>
      <c r="H8" s="60">
        <v>15000</v>
      </c>
      <c r="I8" s="60">
        <f t="shared" si="1"/>
        <v>-265000</v>
      </c>
      <c r="J8" s="59">
        <v>19.14</v>
      </c>
      <c r="K8" s="54">
        <f t="shared" si="0"/>
        <v>783.69905956112848</v>
      </c>
    </row>
    <row r="9" spans="2:11" x14ac:dyDescent="0.25">
      <c r="B9" s="16" t="s">
        <v>680</v>
      </c>
      <c r="C9" s="5" t="s">
        <v>672</v>
      </c>
      <c r="D9" s="255"/>
      <c r="E9" s="60"/>
      <c r="F9" s="60"/>
      <c r="G9" s="60"/>
      <c r="H9" s="60">
        <v>18000</v>
      </c>
      <c r="I9" s="60">
        <f t="shared" si="1"/>
        <v>-283000</v>
      </c>
      <c r="J9" s="59">
        <v>19.14</v>
      </c>
      <c r="K9" s="54">
        <f t="shared" si="0"/>
        <v>940.4388714733542</v>
      </c>
    </row>
    <row r="10" spans="2:11" x14ac:dyDescent="0.25">
      <c r="B10" s="16" t="s">
        <v>680</v>
      </c>
      <c r="C10" s="5" t="s">
        <v>673</v>
      </c>
      <c r="D10" s="255"/>
      <c r="E10" s="60"/>
      <c r="F10" s="60"/>
      <c r="G10" s="60"/>
      <c r="H10" s="60">
        <v>33000</v>
      </c>
      <c r="I10" s="60">
        <f t="shared" si="1"/>
        <v>-316000</v>
      </c>
      <c r="J10" s="59">
        <v>19.14</v>
      </c>
      <c r="K10" s="54">
        <f t="shared" si="0"/>
        <v>1724.1379310344828</v>
      </c>
    </row>
    <row r="11" spans="2:11" x14ac:dyDescent="0.25">
      <c r="B11" s="16" t="s">
        <v>680</v>
      </c>
      <c r="C11" s="5" t="s">
        <v>674</v>
      </c>
      <c r="D11" s="255"/>
      <c r="E11" s="60"/>
      <c r="F11" s="60"/>
      <c r="G11" s="60"/>
      <c r="H11" s="60">
        <v>8500</v>
      </c>
      <c r="I11" s="60">
        <f t="shared" si="1"/>
        <v>-324500</v>
      </c>
      <c r="J11" s="59">
        <v>19.14</v>
      </c>
      <c r="K11" s="54">
        <f t="shared" si="0"/>
        <v>444.09613375130613</v>
      </c>
    </row>
    <row r="12" spans="2:11" x14ac:dyDescent="0.25">
      <c r="B12" s="16" t="s">
        <v>680</v>
      </c>
      <c r="C12" s="5" t="s">
        <v>675</v>
      </c>
      <c r="D12" s="116"/>
      <c r="E12" s="60"/>
      <c r="F12" s="60"/>
      <c r="G12" s="60">
        <v>4000</v>
      </c>
      <c r="H12" s="60">
        <v>11000</v>
      </c>
      <c r="I12" s="60">
        <f t="shared" si="1"/>
        <v>-339500</v>
      </c>
      <c r="J12" s="59">
        <v>19.14</v>
      </c>
      <c r="K12" s="54">
        <f t="shared" si="0"/>
        <v>783.69905956112848</v>
      </c>
    </row>
    <row r="13" spans="2:11" x14ac:dyDescent="0.25">
      <c r="B13" s="16" t="s">
        <v>680</v>
      </c>
      <c r="C13" s="5" t="s">
        <v>666</v>
      </c>
      <c r="D13" s="255"/>
      <c r="E13" s="60"/>
      <c r="F13" s="60"/>
      <c r="G13" s="60">
        <v>3000</v>
      </c>
      <c r="H13" s="60">
        <v>4000</v>
      </c>
      <c r="I13" s="60">
        <f t="shared" si="1"/>
        <v>-346500</v>
      </c>
      <c r="J13" s="59">
        <v>19.14</v>
      </c>
      <c r="K13" s="54">
        <f t="shared" si="0"/>
        <v>365.72622779519332</v>
      </c>
    </row>
    <row r="14" spans="2:11" x14ac:dyDescent="0.25">
      <c r="B14" s="16" t="s">
        <v>680</v>
      </c>
      <c r="C14" s="5" t="s">
        <v>34</v>
      </c>
      <c r="D14" s="255"/>
      <c r="E14" s="60"/>
      <c r="F14" s="60"/>
      <c r="G14" s="60">
        <v>2600</v>
      </c>
      <c r="H14" s="60"/>
      <c r="I14" s="60">
        <f t="shared" si="1"/>
        <v>-349100</v>
      </c>
      <c r="J14" s="59">
        <v>19.14</v>
      </c>
      <c r="K14" s="54">
        <f t="shared" si="0"/>
        <v>135.84117032392894</v>
      </c>
    </row>
    <row r="15" spans="2:11" x14ac:dyDescent="0.25">
      <c r="B15" s="16" t="s">
        <v>680</v>
      </c>
      <c r="C15" s="5" t="s">
        <v>397</v>
      </c>
      <c r="D15" s="255"/>
      <c r="E15" s="60"/>
      <c r="F15" s="60"/>
      <c r="G15" s="60">
        <v>9065</v>
      </c>
      <c r="H15" s="60"/>
      <c r="I15" s="60">
        <f t="shared" si="1"/>
        <v>-358165</v>
      </c>
      <c r="J15" s="59">
        <v>19.14</v>
      </c>
      <c r="K15" s="54">
        <f t="shared" si="0"/>
        <v>473.61546499477532</v>
      </c>
    </row>
    <row r="16" spans="2:11" x14ac:dyDescent="0.25">
      <c r="B16" s="16" t="s">
        <v>680</v>
      </c>
      <c r="C16" s="5" t="s">
        <v>397</v>
      </c>
      <c r="D16" s="255"/>
      <c r="E16" s="60"/>
      <c r="F16" s="60"/>
      <c r="G16" s="60">
        <v>184585</v>
      </c>
      <c r="H16" s="60"/>
      <c r="I16" s="60">
        <f t="shared" si="1"/>
        <v>-542750</v>
      </c>
      <c r="J16" s="59">
        <v>19.14</v>
      </c>
      <c r="K16" s="54">
        <f t="shared" si="0"/>
        <v>9643.939393939394</v>
      </c>
    </row>
    <row r="17" spans="2:11" x14ac:dyDescent="0.25">
      <c r="B17" s="16" t="s">
        <v>680</v>
      </c>
      <c r="C17" s="5" t="s">
        <v>676</v>
      </c>
      <c r="D17" s="255"/>
      <c r="E17" s="60"/>
      <c r="F17" s="60"/>
      <c r="G17" s="60">
        <v>25000</v>
      </c>
      <c r="H17" s="60">
        <v>49000</v>
      </c>
      <c r="I17" s="60">
        <f t="shared" si="1"/>
        <v>-616750</v>
      </c>
      <c r="J17" s="59">
        <v>19.14</v>
      </c>
      <c r="K17" s="54">
        <f t="shared" si="0"/>
        <v>3866.2486938349007</v>
      </c>
    </row>
    <row r="18" spans="2:11" x14ac:dyDescent="0.25">
      <c r="B18" s="16" t="s">
        <v>680</v>
      </c>
      <c r="C18" s="5" t="s">
        <v>677</v>
      </c>
      <c r="D18" s="255"/>
      <c r="E18" s="60"/>
      <c r="F18" s="60"/>
      <c r="G18" s="60"/>
      <c r="H18" s="60">
        <v>3500</v>
      </c>
      <c r="I18" s="60">
        <f t="shared" si="1"/>
        <v>-620250</v>
      </c>
      <c r="J18" s="59">
        <v>19.14</v>
      </c>
      <c r="K18" s="54">
        <f t="shared" si="0"/>
        <v>182.86311389759666</v>
      </c>
    </row>
    <row r="19" spans="2:11" x14ac:dyDescent="0.25">
      <c r="B19" s="16" t="s">
        <v>680</v>
      </c>
      <c r="C19" s="5" t="s">
        <v>34</v>
      </c>
      <c r="D19" s="255"/>
      <c r="E19" s="60"/>
      <c r="F19" s="60"/>
      <c r="G19" s="60">
        <v>1300</v>
      </c>
      <c r="H19" s="60"/>
      <c r="I19" s="60">
        <f t="shared" si="1"/>
        <v>-621550</v>
      </c>
      <c r="J19" s="59">
        <v>19.14</v>
      </c>
      <c r="K19" s="54">
        <f t="shared" si="0"/>
        <v>67.920585161964468</v>
      </c>
    </row>
    <row r="20" spans="2:11" x14ac:dyDescent="0.25">
      <c r="B20" s="16" t="s">
        <v>680</v>
      </c>
      <c r="C20" s="5" t="s">
        <v>678</v>
      </c>
      <c r="D20" s="256"/>
      <c r="E20" s="60"/>
      <c r="F20" s="80"/>
      <c r="G20" s="80"/>
      <c r="H20" s="80">
        <v>1500</v>
      </c>
      <c r="I20" s="60">
        <f t="shared" si="1"/>
        <v>-623050</v>
      </c>
      <c r="J20" s="59">
        <v>19.14</v>
      </c>
      <c r="K20" s="54">
        <f t="shared" si="0"/>
        <v>78.369905956112845</v>
      </c>
    </row>
    <row r="21" spans="2:11" x14ac:dyDescent="0.25">
      <c r="B21" s="16" t="s">
        <v>680</v>
      </c>
      <c r="C21" s="5" t="s">
        <v>679</v>
      </c>
      <c r="D21" s="256"/>
      <c r="E21" s="60"/>
      <c r="F21" s="80"/>
      <c r="G21" s="80">
        <v>8100</v>
      </c>
      <c r="H21" s="80"/>
      <c r="I21" s="60">
        <f t="shared" si="1"/>
        <v>-631150</v>
      </c>
      <c r="J21" s="59">
        <v>19.14</v>
      </c>
      <c r="K21" s="54">
        <f t="shared" si="0"/>
        <v>423.19749216300937</v>
      </c>
    </row>
    <row r="22" spans="2:11" x14ac:dyDescent="0.25">
      <c r="B22" s="16" t="s">
        <v>680</v>
      </c>
      <c r="C22" s="5" t="s">
        <v>667</v>
      </c>
      <c r="D22" s="256"/>
      <c r="E22" s="60"/>
      <c r="F22" s="80"/>
      <c r="G22" s="80">
        <v>13553</v>
      </c>
      <c r="H22" s="80"/>
      <c r="I22" s="60">
        <f t="shared" si="1"/>
        <v>-644703</v>
      </c>
      <c r="J22" s="59">
        <v>19.14</v>
      </c>
      <c r="K22" s="54">
        <f t="shared" si="0"/>
        <v>708.09822361546492</v>
      </c>
    </row>
    <row r="23" spans="2:11" x14ac:dyDescent="0.25">
      <c r="B23" s="16" t="s">
        <v>680</v>
      </c>
      <c r="C23" s="5" t="s">
        <v>667</v>
      </c>
      <c r="D23" s="256"/>
      <c r="E23" s="60"/>
      <c r="F23" s="80"/>
      <c r="G23" s="80">
        <v>2699</v>
      </c>
      <c r="H23" s="80"/>
      <c r="I23" s="60">
        <f t="shared" si="1"/>
        <v>-647402</v>
      </c>
      <c r="J23" s="59">
        <v>19.14</v>
      </c>
      <c r="K23" s="54">
        <f t="shared" si="0"/>
        <v>141.01358411703239</v>
      </c>
    </row>
    <row r="24" spans="2:11" x14ac:dyDescent="0.25">
      <c r="B24" s="11">
        <v>43245</v>
      </c>
      <c r="C24" s="110" t="s">
        <v>985</v>
      </c>
      <c r="D24" s="118"/>
      <c r="E24" s="60"/>
      <c r="F24" s="80"/>
      <c r="G24" s="80"/>
      <c r="H24" s="80">
        <v>15000</v>
      </c>
      <c r="I24" s="60">
        <f t="shared" si="1"/>
        <v>-662402</v>
      </c>
      <c r="J24" s="60">
        <v>24.8</v>
      </c>
      <c r="K24" s="54">
        <f t="shared" si="0"/>
        <v>604.83870967741939</v>
      </c>
    </row>
    <row r="25" spans="2:11" x14ac:dyDescent="0.25">
      <c r="B25" s="11">
        <v>43259</v>
      </c>
      <c r="C25" s="5" t="s">
        <v>1016</v>
      </c>
      <c r="D25" s="118"/>
      <c r="E25" s="60"/>
      <c r="F25" s="80"/>
      <c r="G25" s="80">
        <v>750</v>
      </c>
      <c r="H25" s="80"/>
      <c r="I25" s="60">
        <f t="shared" si="1"/>
        <v>-663152</v>
      </c>
      <c r="J25" s="60">
        <v>24.85</v>
      </c>
      <c r="K25" s="54">
        <f t="shared" si="0"/>
        <v>30.181086519114686</v>
      </c>
    </row>
    <row r="26" spans="2:11" x14ac:dyDescent="0.25">
      <c r="B26" s="11">
        <v>43259</v>
      </c>
      <c r="C26" s="5" t="s">
        <v>1020</v>
      </c>
      <c r="D26" s="118"/>
      <c r="E26" s="60"/>
      <c r="F26" s="80"/>
      <c r="G26" s="80">
        <v>7851</v>
      </c>
      <c r="H26" s="80"/>
      <c r="I26" s="60">
        <f t="shared" si="1"/>
        <v>-671003</v>
      </c>
      <c r="J26" s="60">
        <v>24.85</v>
      </c>
      <c r="K26" s="54">
        <f t="shared" si="0"/>
        <v>315.93561368209254</v>
      </c>
    </row>
    <row r="27" spans="2:11" x14ac:dyDescent="0.25">
      <c r="B27" s="11">
        <v>43259</v>
      </c>
      <c r="C27" s="5" t="s">
        <v>1020</v>
      </c>
      <c r="D27" s="118"/>
      <c r="E27" s="60"/>
      <c r="F27" s="80"/>
      <c r="G27" s="80">
        <v>4928</v>
      </c>
      <c r="H27" s="80"/>
      <c r="I27" s="60">
        <f t="shared" si="1"/>
        <v>-675931</v>
      </c>
      <c r="J27" s="60">
        <v>24.85</v>
      </c>
      <c r="K27" s="54">
        <f t="shared" si="0"/>
        <v>198.30985915492957</v>
      </c>
    </row>
    <row r="28" spans="2:11" x14ac:dyDescent="0.25">
      <c r="B28" s="11">
        <v>43259</v>
      </c>
      <c r="C28" s="5" t="s">
        <v>1020</v>
      </c>
      <c r="D28" s="118"/>
      <c r="E28" s="60"/>
      <c r="F28" s="80"/>
      <c r="G28" s="80">
        <v>3268</v>
      </c>
      <c r="H28" s="80"/>
      <c r="I28" s="60">
        <f t="shared" si="1"/>
        <v>-679199</v>
      </c>
      <c r="J28" s="60">
        <v>24.85</v>
      </c>
      <c r="K28" s="54">
        <f t="shared" si="0"/>
        <v>131.50905432595573</v>
      </c>
    </row>
    <row r="29" spans="2:11" x14ac:dyDescent="0.25">
      <c r="B29" s="11">
        <v>43267</v>
      </c>
      <c r="C29" s="5" t="s">
        <v>1042</v>
      </c>
      <c r="D29" s="118"/>
      <c r="E29" s="60"/>
      <c r="F29" s="80"/>
      <c r="G29" s="80"/>
      <c r="H29" s="80">
        <v>25480</v>
      </c>
      <c r="I29" s="60">
        <f t="shared" si="1"/>
        <v>-704679</v>
      </c>
      <c r="J29" s="60">
        <v>27.2</v>
      </c>
      <c r="K29" s="54">
        <f t="shared" si="0"/>
        <v>936.76470588235293</v>
      </c>
    </row>
    <row r="30" spans="2:11" x14ac:dyDescent="0.25">
      <c r="B30" s="11">
        <v>43295</v>
      </c>
      <c r="C30" s="110" t="s">
        <v>1124</v>
      </c>
      <c r="D30" s="118"/>
      <c r="E30" s="60"/>
      <c r="F30" s="80"/>
      <c r="G30" s="80">
        <v>8700</v>
      </c>
      <c r="H30" s="80"/>
      <c r="I30" s="60">
        <f t="shared" si="1"/>
        <v>-713379</v>
      </c>
      <c r="J30" s="60">
        <v>28.4</v>
      </c>
      <c r="K30" s="54">
        <f t="shared" si="0"/>
        <v>306.33802816901408</v>
      </c>
    </row>
    <row r="31" spans="2:11" x14ac:dyDescent="0.25">
      <c r="B31" s="11">
        <v>43302</v>
      </c>
      <c r="C31" s="5" t="s">
        <v>1150</v>
      </c>
      <c r="D31" s="118"/>
      <c r="E31" s="60"/>
      <c r="F31" s="80"/>
      <c r="G31" s="80">
        <v>1466</v>
      </c>
      <c r="H31" s="80"/>
      <c r="I31" s="60">
        <f t="shared" si="1"/>
        <v>-714845</v>
      </c>
      <c r="J31" s="60">
        <v>28.1</v>
      </c>
      <c r="K31" s="54">
        <f t="shared" si="0"/>
        <v>52.170818505338076</v>
      </c>
    </row>
    <row r="32" spans="2:11" x14ac:dyDescent="0.25">
      <c r="B32" s="160">
        <v>43286</v>
      </c>
      <c r="C32" s="110" t="s">
        <v>1269</v>
      </c>
      <c r="D32" s="118"/>
      <c r="E32" s="60"/>
      <c r="F32" s="80"/>
      <c r="G32" s="80">
        <v>3974</v>
      </c>
      <c r="H32" s="80"/>
      <c r="I32" s="60">
        <f t="shared" si="1"/>
        <v>-718819</v>
      </c>
      <c r="J32" s="60">
        <v>38</v>
      </c>
      <c r="K32" s="54">
        <f t="shared" si="0"/>
        <v>104.57894736842105</v>
      </c>
    </row>
    <row r="33" spans="2:11" x14ac:dyDescent="0.25">
      <c r="B33" s="160">
        <v>43386</v>
      </c>
      <c r="C33" s="5" t="s">
        <v>1360</v>
      </c>
      <c r="D33" s="118"/>
      <c r="E33" s="60"/>
      <c r="F33" s="80"/>
      <c r="G33" s="80">
        <v>2599</v>
      </c>
      <c r="H33" s="80"/>
      <c r="I33" s="60">
        <f t="shared" si="1"/>
        <v>-721418</v>
      </c>
      <c r="J33" s="60">
        <v>36.799999999999997</v>
      </c>
      <c r="K33" s="54">
        <f t="shared" si="0"/>
        <v>70.625</v>
      </c>
    </row>
    <row r="34" spans="2:11" x14ac:dyDescent="0.25">
      <c r="B34" s="160">
        <v>43406</v>
      </c>
      <c r="C34" s="5" t="s">
        <v>117</v>
      </c>
      <c r="D34" s="118"/>
      <c r="E34" s="60"/>
      <c r="F34" s="80"/>
      <c r="G34" s="80">
        <v>3806</v>
      </c>
      <c r="H34" s="80"/>
      <c r="I34" s="60">
        <f t="shared" si="1"/>
        <v>-725224</v>
      </c>
      <c r="J34" s="60">
        <v>34.25</v>
      </c>
      <c r="K34" s="54">
        <f t="shared" si="0"/>
        <v>111.12408759124088</v>
      </c>
    </row>
    <row r="35" spans="2:11" x14ac:dyDescent="0.25">
      <c r="B35" s="160">
        <v>43406</v>
      </c>
      <c r="C35" s="5" t="s">
        <v>161</v>
      </c>
      <c r="D35" s="118"/>
      <c r="E35" s="60"/>
      <c r="F35" s="80"/>
      <c r="G35" s="80">
        <v>337</v>
      </c>
      <c r="H35" s="80"/>
      <c r="I35" s="60">
        <f t="shared" si="1"/>
        <v>-725561</v>
      </c>
      <c r="J35" s="60">
        <v>34.25</v>
      </c>
      <c r="K35" s="54">
        <f t="shared" si="0"/>
        <v>9.8394160583941606</v>
      </c>
    </row>
    <row r="36" spans="2:11" x14ac:dyDescent="0.25">
      <c r="B36" s="11">
        <v>43406</v>
      </c>
      <c r="C36" s="5" t="s">
        <v>1431</v>
      </c>
      <c r="D36" s="118"/>
      <c r="E36" s="60"/>
      <c r="F36" s="80"/>
      <c r="G36" s="80">
        <v>3446</v>
      </c>
      <c r="H36" s="80"/>
      <c r="I36" s="60">
        <f t="shared" si="1"/>
        <v>-729007</v>
      </c>
      <c r="J36" s="60">
        <v>34.25</v>
      </c>
      <c r="K36" s="54">
        <f t="shared" si="0"/>
        <v>100.61313868613139</v>
      </c>
    </row>
    <row r="37" spans="2:11" x14ac:dyDescent="0.25">
      <c r="B37" s="11">
        <v>43413</v>
      </c>
      <c r="C37" s="5" t="s">
        <v>1469</v>
      </c>
      <c r="D37" s="118"/>
      <c r="E37" s="60"/>
      <c r="F37" s="80"/>
      <c r="G37" s="80"/>
      <c r="H37" s="80">
        <v>1600</v>
      </c>
      <c r="I37" s="60">
        <f t="shared" si="1"/>
        <v>-730607</v>
      </c>
      <c r="J37" s="60">
        <v>34.5</v>
      </c>
      <c r="K37" s="54">
        <f t="shared" si="0"/>
        <v>46.376811594202898</v>
      </c>
    </row>
    <row r="38" spans="2:11" x14ac:dyDescent="0.25">
      <c r="B38" s="11">
        <v>43438</v>
      </c>
      <c r="C38" s="5" t="s">
        <v>1548</v>
      </c>
      <c r="D38" s="118"/>
      <c r="E38" s="60"/>
      <c r="F38" s="80"/>
      <c r="G38" s="80">
        <v>1020</v>
      </c>
      <c r="H38" s="80"/>
      <c r="I38" s="60">
        <f t="shared" ref="I38:I68" si="2">+I37+F38-G38-H38</f>
        <v>-731627</v>
      </c>
      <c r="J38" s="60">
        <v>36.5</v>
      </c>
      <c r="K38" s="54">
        <f t="shared" si="0"/>
        <v>27.945205479452056</v>
      </c>
    </row>
    <row r="39" spans="2:11" x14ac:dyDescent="0.25">
      <c r="B39" s="11">
        <v>43438</v>
      </c>
      <c r="C39" s="5" t="s">
        <v>1549</v>
      </c>
      <c r="D39" s="118"/>
      <c r="E39" s="60"/>
      <c r="F39" s="80"/>
      <c r="G39" s="80">
        <v>351</v>
      </c>
      <c r="H39" s="80"/>
      <c r="I39" s="60">
        <f t="shared" si="2"/>
        <v>-731978</v>
      </c>
      <c r="J39" s="60">
        <v>36.5</v>
      </c>
      <c r="K39" s="54">
        <f t="shared" ref="K39:K42" si="3">(E39+F39+G39+H39)/J39</f>
        <v>9.6164383561643838</v>
      </c>
    </row>
    <row r="40" spans="2:11" x14ac:dyDescent="0.25">
      <c r="B40" s="11">
        <v>43438</v>
      </c>
      <c r="C40" s="5" t="s">
        <v>1530</v>
      </c>
      <c r="D40" s="118"/>
      <c r="E40" s="60"/>
      <c r="F40" s="80"/>
      <c r="G40" s="80">
        <v>3446</v>
      </c>
      <c r="H40" s="80"/>
      <c r="I40" s="60">
        <f t="shared" si="2"/>
        <v>-735424</v>
      </c>
      <c r="J40" s="60">
        <v>36.5</v>
      </c>
      <c r="K40" s="54">
        <f t="shared" si="3"/>
        <v>94.410958904109592</v>
      </c>
    </row>
    <row r="41" spans="2:11" x14ac:dyDescent="0.25">
      <c r="B41" s="11">
        <v>43454</v>
      </c>
      <c r="C41" s="5" t="s">
        <v>117</v>
      </c>
      <c r="D41" s="118"/>
      <c r="E41" s="60"/>
      <c r="F41" s="80"/>
      <c r="G41" s="80">
        <v>1040</v>
      </c>
      <c r="H41" s="80"/>
      <c r="I41" s="60">
        <f t="shared" si="2"/>
        <v>-736464</v>
      </c>
      <c r="J41" s="60">
        <v>37</v>
      </c>
      <c r="K41" s="54">
        <f t="shared" si="3"/>
        <v>28.108108108108109</v>
      </c>
    </row>
    <row r="42" spans="2:11" x14ac:dyDescent="0.25">
      <c r="B42" s="11">
        <v>43454</v>
      </c>
      <c r="C42" s="5" t="s">
        <v>1594</v>
      </c>
      <c r="D42" s="118"/>
      <c r="E42" s="60"/>
      <c r="F42" s="80"/>
      <c r="G42" s="80">
        <v>800</v>
      </c>
      <c r="H42" s="80"/>
      <c r="I42" s="60">
        <f t="shared" si="2"/>
        <v>-737264</v>
      </c>
      <c r="J42" s="60">
        <v>38.25</v>
      </c>
      <c r="K42" s="54">
        <f t="shared" si="3"/>
        <v>20.915032679738562</v>
      </c>
    </row>
    <row r="43" spans="2:11" x14ac:dyDescent="0.25">
      <c r="B43" s="11">
        <v>43469</v>
      </c>
      <c r="C43" s="5" t="s">
        <v>1633</v>
      </c>
      <c r="D43" s="118"/>
      <c r="E43" s="60"/>
      <c r="F43" s="80"/>
      <c r="G43" s="80"/>
      <c r="H43" s="80">
        <v>2500</v>
      </c>
      <c r="I43" s="60">
        <f t="shared" si="2"/>
        <v>-739764</v>
      </c>
      <c r="J43" s="60">
        <v>38.25</v>
      </c>
      <c r="K43" s="54">
        <f t="shared" ref="K43:K44" si="4">(E43+F43+G43+H43)/J43</f>
        <v>65.359477124183002</v>
      </c>
    </row>
    <row r="44" spans="2:11" x14ac:dyDescent="0.25">
      <c r="B44" s="11">
        <v>43469</v>
      </c>
      <c r="C44" s="5" t="s">
        <v>1634</v>
      </c>
      <c r="D44" s="118"/>
      <c r="E44" s="60"/>
      <c r="F44" s="80"/>
      <c r="G44" s="80"/>
      <c r="H44" s="80">
        <v>10400</v>
      </c>
      <c r="I44" s="60">
        <f t="shared" si="2"/>
        <v>-750164</v>
      </c>
      <c r="J44" s="60">
        <v>38.25</v>
      </c>
      <c r="K44" s="54">
        <f t="shared" si="4"/>
        <v>271.89542483660131</v>
      </c>
    </row>
    <row r="45" spans="2:11" x14ac:dyDescent="0.25">
      <c r="B45" s="91"/>
      <c r="C45" s="173"/>
      <c r="D45" s="136"/>
      <c r="E45" s="63"/>
      <c r="F45" s="98"/>
      <c r="G45" s="98"/>
      <c r="H45" s="80"/>
      <c r="I45" s="60">
        <f t="shared" si="2"/>
        <v>-750164</v>
      </c>
      <c r="J45" s="60"/>
      <c r="K45" s="54"/>
    </row>
    <row r="46" spans="2:11" x14ac:dyDescent="0.25">
      <c r="B46" s="11"/>
      <c r="C46" s="172"/>
      <c r="D46" s="118"/>
      <c r="E46" s="60"/>
      <c r="F46" s="80"/>
      <c r="G46" s="80"/>
      <c r="H46" s="80"/>
      <c r="I46" s="60">
        <f t="shared" si="2"/>
        <v>-750164</v>
      </c>
      <c r="J46" s="60"/>
      <c r="K46" s="54"/>
    </row>
    <row r="47" spans="2:11" x14ac:dyDescent="0.25">
      <c r="B47" s="11"/>
      <c r="C47" s="172"/>
      <c r="D47" s="118"/>
      <c r="E47" s="60"/>
      <c r="F47" s="80"/>
      <c r="G47" s="80"/>
      <c r="H47" s="80"/>
      <c r="I47" s="60">
        <f t="shared" si="2"/>
        <v>-750164</v>
      </c>
      <c r="J47" s="60"/>
      <c r="K47" s="54"/>
    </row>
    <row r="48" spans="2:11" x14ac:dyDescent="0.25">
      <c r="B48" s="91"/>
      <c r="C48" s="175"/>
      <c r="D48" s="136"/>
      <c r="E48" s="63"/>
      <c r="F48" s="98"/>
      <c r="G48" s="98"/>
      <c r="H48" s="80"/>
      <c r="I48" s="60">
        <f t="shared" si="2"/>
        <v>-750164</v>
      </c>
      <c r="J48" s="60"/>
      <c r="K48" s="54"/>
    </row>
    <row r="49" spans="2:11" x14ac:dyDescent="0.25">
      <c r="B49" s="11"/>
      <c r="C49" s="174"/>
      <c r="D49" s="118"/>
      <c r="E49" s="60"/>
      <c r="F49" s="80"/>
      <c r="G49" s="80"/>
      <c r="H49" s="80"/>
      <c r="I49" s="60">
        <f t="shared" si="2"/>
        <v>-750164</v>
      </c>
      <c r="J49" s="60"/>
      <c r="K49" s="54"/>
    </row>
    <row r="50" spans="2:11" x14ac:dyDescent="0.25">
      <c r="B50" s="11"/>
      <c r="C50" s="174"/>
      <c r="D50" s="118"/>
      <c r="E50" s="60"/>
      <c r="F50" s="80"/>
      <c r="G50" s="80"/>
      <c r="H50" s="80"/>
      <c r="I50" s="60">
        <f t="shared" si="2"/>
        <v>-750164</v>
      </c>
      <c r="J50" s="60"/>
      <c r="K50" s="54"/>
    </row>
    <row r="51" spans="2:11" x14ac:dyDescent="0.25">
      <c r="B51" s="11"/>
      <c r="C51" s="174"/>
      <c r="D51" s="118"/>
      <c r="E51" s="60"/>
      <c r="F51" s="80"/>
      <c r="G51" s="80"/>
      <c r="H51" s="80"/>
      <c r="I51" s="60">
        <f t="shared" si="2"/>
        <v>-750164</v>
      </c>
      <c r="J51" s="60"/>
      <c r="K51" s="54"/>
    </row>
    <row r="52" spans="2:11" x14ac:dyDescent="0.25">
      <c r="B52" s="11"/>
      <c r="C52" s="174"/>
      <c r="D52" s="118"/>
      <c r="E52" s="60"/>
      <c r="F52" s="80"/>
      <c r="G52" s="80"/>
      <c r="H52" s="80"/>
      <c r="I52" s="60">
        <f t="shared" si="2"/>
        <v>-750164</v>
      </c>
      <c r="J52" s="60"/>
      <c r="K52" s="54"/>
    </row>
    <row r="53" spans="2:11" x14ac:dyDescent="0.25">
      <c r="B53" s="11"/>
      <c r="C53" s="174"/>
      <c r="D53" s="118"/>
      <c r="E53" s="60"/>
      <c r="F53" s="80"/>
      <c r="G53" s="80"/>
      <c r="H53" s="80"/>
      <c r="I53" s="60">
        <f t="shared" si="2"/>
        <v>-750164</v>
      </c>
      <c r="J53" s="60"/>
      <c r="K53" s="54"/>
    </row>
    <row r="54" spans="2:11" x14ac:dyDescent="0.25">
      <c r="B54" s="11"/>
      <c r="C54" s="174"/>
      <c r="D54" s="118"/>
      <c r="E54" s="60"/>
      <c r="F54" s="80"/>
      <c r="G54" s="80"/>
      <c r="H54" s="80"/>
      <c r="I54" s="60">
        <f t="shared" si="2"/>
        <v>-750164</v>
      </c>
      <c r="J54" s="60"/>
      <c r="K54" s="54"/>
    </row>
    <row r="55" spans="2:11" x14ac:dyDescent="0.25">
      <c r="B55" s="91"/>
      <c r="C55" s="175"/>
      <c r="D55" s="136"/>
      <c r="E55" s="63"/>
      <c r="F55" s="98"/>
      <c r="G55" s="98"/>
      <c r="H55" s="80"/>
      <c r="I55" s="60">
        <f t="shared" si="2"/>
        <v>-750164</v>
      </c>
      <c r="J55" s="60"/>
      <c r="K55" s="54"/>
    </row>
    <row r="56" spans="2:11" x14ac:dyDescent="0.25">
      <c r="B56" s="11"/>
      <c r="C56" s="5"/>
      <c r="D56" s="118"/>
      <c r="E56" s="60"/>
      <c r="F56" s="80"/>
      <c r="G56" s="80"/>
      <c r="H56" s="80"/>
      <c r="I56" s="60">
        <f t="shared" si="2"/>
        <v>-750164</v>
      </c>
      <c r="J56" s="60"/>
      <c r="K56" s="54"/>
    </row>
    <row r="57" spans="2:11" x14ac:dyDescent="0.25">
      <c r="B57" s="11"/>
      <c r="C57" s="5"/>
      <c r="D57" s="118"/>
      <c r="E57" s="60"/>
      <c r="F57" s="80"/>
      <c r="G57" s="80"/>
      <c r="H57" s="80"/>
      <c r="I57" s="60">
        <f t="shared" si="2"/>
        <v>-750164</v>
      </c>
      <c r="J57" s="60"/>
      <c r="K57" s="54"/>
    </row>
    <row r="58" spans="2:11" x14ac:dyDescent="0.25">
      <c r="B58" s="11"/>
      <c r="C58" s="5"/>
      <c r="D58" s="118"/>
      <c r="E58" s="60"/>
      <c r="F58" s="80"/>
      <c r="G58" s="80"/>
      <c r="H58" s="80"/>
      <c r="I58" s="60">
        <f t="shared" si="2"/>
        <v>-750164</v>
      </c>
      <c r="J58" s="60"/>
      <c r="K58" s="54"/>
    </row>
    <row r="59" spans="2:11" x14ac:dyDescent="0.25">
      <c r="B59" s="11"/>
      <c r="C59" s="5"/>
      <c r="D59" s="118"/>
      <c r="E59" s="60"/>
      <c r="F59" s="80"/>
      <c r="G59" s="80"/>
      <c r="H59" s="80"/>
      <c r="I59" s="60">
        <f t="shared" si="2"/>
        <v>-750164</v>
      </c>
      <c r="J59" s="60"/>
      <c r="K59" s="54"/>
    </row>
    <row r="60" spans="2:11" x14ac:dyDescent="0.25">
      <c r="B60" s="11"/>
      <c r="C60" s="14"/>
      <c r="D60" s="118"/>
      <c r="E60" s="60"/>
      <c r="F60" s="80"/>
      <c r="G60" s="80"/>
      <c r="H60" s="80"/>
      <c r="I60" s="60">
        <f t="shared" si="2"/>
        <v>-750164</v>
      </c>
      <c r="J60" s="60"/>
      <c r="K60" s="54"/>
    </row>
    <row r="61" spans="2:11" x14ac:dyDescent="0.25">
      <c r="B61" s="11"/>
      <c r="C61" s="5"/>
      <c r="D61" s="118"/>
      <c r="E61" s="60"/>
      <c r="F61" s="80"/>
      <c r="G61" s="80"/>
      <c r="H61" s="80"/>
      <c r="I61" s="60">
        <f t="shared" si="2"/>
        <v>-750164</v>
      </c>
      <c r="J61" s="60"/>
      <c r="K61" s="54"/>
    </row>
    <row r="62" spans="2:11" x14ac:dyDescent="0.25">
      <c r="B62" s="11"/>
      <c r="C62" s="5"/>
      <c r="D62" s="118"/>
      <c r="E62" s="60"/>
      <c r="F62" s="80"/>
      <c r="G62" s="80"/>
      <c r="H62" s="80"/>
      <c r="I62" s="60">
        <f t="shared" si="2"/>
        <v>-750164</v>
      </c>
      <c r="J62" s="60"/>
      <c r="K62" s="54"/>
    </row>
    <row r="63" spans="2:11" x14ac:dyDescent="0.25">
      <c r="B63" s="11"/>
      <c r="C63" s="5"/>
      <c r="D63" s="118"/>
      <c r="E63" s="60"/>
      <c r="F63" s="80"/>
      <c r="G63" s="80"/>
      <c r="H63" s="80"/>
      <c r="I63" s="60">
        <f t="shared" si="2"/>
        <v>-750164</v>
      </c>
      <c r="J63" s="60"/>
      <c r="K63" s="54"/>
    </row>
    <row r="64" spans="2:11" x14ac:dyDescent="0.25">
      <c r="B64" s="11"/>
      <c r="C64" s="5"/>
      <c r="D64" s="118"/>
      <c r="E64" s="60"/>
      <c r="F64" s="80"/>
      <c r="G64" s="80"/>
      <c r="H64" s="80"/>
      <c r="I64" s="60">
        <f t="shared" si="2"/>
        <v>-750164</v>
      </c>
      <c r="J64" s="60"/>
      <c r="K64" s="54"/>
    </row>
    <row r="65" spans="2:11" x14ac:dyDescent="0.25">
      <c r="B65" s="11"/>
      <c r="C65" s="5"/>
      <c r="D65" s="118"/>
      <c r="E65" s="60"/>
      <c r="F65" s="80"/>
      <c r="G65" s="80"/>
      <c r="H65" s="80"/>
      <c r="I65" s="60">
        <f t="shared" si="2"/>
        <v>-750164</v>
      </c>
      <c r="J65" s="60"/>
      <c r="K65" s="54"/>
    </row>
    <row r="66" spans="2:11" x14ac:dyDescent="0.25">
      <c r="B66" s="11"/>
      <c r="C66" s="5"/>
      <c r="D66" s="118"/>
      <c r="E66" s="60"/>
      <c r="F66" s="80"/>
      <c r="G66" s="80"/>
      <c r="H66" s="80"/>
      <c r="I66" s="60">
        <f t="shared" si="2"/>
        <v>-750164</v>
      </c>
      <c r="J66" s="60"/>
      <c r="K66" s="54"/>
    </row>
    <row r="67" spans="2:11" x14ac:dyDescent="0.25">
      <c r="B67" s="11"/>
      <c r="C67" s="5"/>
      <c r="D67" s="118"/>
      <c r="E67" s="60"/>
      <c r="F67" s="80"/>
      <c r="G67" s="80"/>
      <c r="H67" s="80"/>
      <c r="I67" s="60">
        <f t="shared" si="2"/>
        <v>-750164</v>
      </c>
      <c r="J67" s="60"/>
      <c r="K67" s="54"/>
    </row>
    <row r="68" spans="2:11" x14ac:dyDescent="0.25">
      <c r="B68" s="11"/>
      <c r="C68" s="5"/>
      <c r="D68" s="118"/>
      <c r="E68" s="60"/>
      <c r="F68" s="80"/>
      <c r="G68" s="80"/>
      <c r="H68" s="80"/>
      <c r="I68" s="60">
        <f t="shared" si="2"/>
        <v>-750164</v>
      </c>
      <c r="J68" s="60"/>
      <c r="K68" s="54"/>
    </row>
    <row r="69" spans="2:11" x14ac:dyDescent="0.25">
      <c r="B69" s="11"/>
      <c r="C69" s="5"/>
      <c r="D69" s="118"/>
      <c r="E69" s="60"/>
      <c r="F69" s="80"/>
      <c r="G69" s="80"/>
      <c r="H69" s="80"/>
      <c r="I69" s="60">
        <f t="shared" ref="I69:I90" si="5">+I68+F69-G69-H69</f>
        <v>-750164</v>
      </c>
      <c r="J69" s="60"/>
      <c r="K69" s="54"/>
    </row>
    <row r="70" spans="2:11" x14ac:dyDescent="0.25">
      <c r="B70" s="11"/>
      <c r="C70" s="5"/>
      <c r="D70" s="118"/>
      <c r="E70" s="60"/>
      <c r="F70" s="80"/>
      <c r="G70" s="80"/>
      <c r="H70" s="80"/>
      <c r="I70" s="60">
        <f t="shared" si="5"/>
        <v>-750164</v>
      </c>
      <c r="J70" s="60"/>
      <c r="K70" s="54"/>
    </row>
    <row r="71" spans="2:11" x14ac:dyDescent="0.25">
      <c r="B71" s="11"/>
      <c r="C71" s="5"/>
      <c r="D71" s="118"/>
      <c r="E71" s="60"/>
      <c r="F71" s="80"/>
      <c r="G71" s="80"/>
      <c r="H71" s="80"/>
      <c r="I71" s="60">
        <f t="shared" si="5"/>
        <v>-750164</v>
      </c>
      <c r="J71" s="60"/>
      <c r="K71" s="54"/>
    </row>
    <row r="72" spans="2:11" x14ac:dyDescent="0.25">
      <c r="B72" s="11"/>
      <c r="C72" s="5"/>
      <c r="D72" s="118"/>
      <c r="E72" s="60"/>
      <c r="F72" s="80"/>
      <c r="G72" s="80"/>
      <c r="H72" s="80"/>
      <c r="I72" s="60">
        <f t="shared" si="5"/>
        <v>-750164</v>
      </c>
      <c r="J72" s="60"/>
      <c r="K72" s="54"/>
    </row>
    <row r="73" spans="2:11" x14ac:dyDescent="0.25">
      <c r="B73" s="11"/>
      <c r="C73" s="5"/>
      <c r="D73" s="118"/>
      <c r="E73" s="60"/>
      <c r="F73" s="80"/>
      <c r="G73" s="80"/>
      <c r="H73" s="80"/>
      <c r="I73" s="60">
        <f t="shared" si="5"/>
        <v>-750164</v>
      </c>
      <c r="J73" s="60"/>
      <c r="K73" s="54"/>
    </row>
    <row r="74" spans="2:11" x14ac:dyDescent="0.25">
      <c r="B74" s="11"/>
      <c r="C74" s="5"/>
      <c r="D74" s="118"/>
      <c r="E74" s="60"/>
      <c r="F74" s="80"/>
      <c r="G74" s="80"/>
      <c r="H74" s="80"/>
      <c r="I74" s="60">
        <f t="shared" si="5"/>
        <v>-750164</v>
      </c>
      <c r="J74" s="60"/>
      <c r="K74" s="54"/>
    </row>
    <row r="75" spans="2:11" x14ac:dyDescent="0.25">
      <c r="B75" s="11"/>
      <c r="C75" s="5"/>
      <c r="D75" s="118"/>
      <c r="E75" s="60"/>
      <c r="F75" s="80"/>
      <c r="G75" s="80"/>
      <c r="H75" s="80"/>
      <c r="I75" s="60">
        <f t="shared" si="5"/>
        <v>-750164</v>
      </c>
      <c r="J75" s="60"/>
      <c r="K75" s="54"/>
    </row>
    <row r="76" spans="2:11" x14ac:dyDescent="0.25">
      <c r="B76" s="11"/>
      <c r="C76" s="5"/>
      <c r="D76" s="118"/>
      <c r="E76" s="60"/>
      <c r="F76" s="80"/>
      <c r="G76" s="80"/>
      <c r="H76" s="80"/>
      <c r="I76" s="60">
        <f t="shared" si="5"/>
        <v>-750164</v>
      </c>
      <c r="J76" s="60"/>
      <c r="K76" s="54"/>
    </row>
    <row r="77" spans="2:11" x14ac:dyDescent="0.25">
      <c r="B77" s="11"/>
      <c r="C77" s="5"/>
      <c r="D77" s="118"/>
      <c r="E77" s="60"/>
      <c r="F77" s="80"/>
      <c r="G77" s="80"/>
      <c r="H77" s="80"/>
      <c r="I77" s="60">
        <f t="shared" si="5"/>
        <v>-750164</v>
      </c>
      <c r="J77" s="60"/>
      <c r="K77" s="54"/>
    </row>
    <row r="78" spans="2:11" x14ac:dyDescent="0.25">
      <c r="B78" s="11"/>
      <c r="C78" s="5"/>
      <c r="D78" s="118"/>
      <c r="E78" s="60"/>
      <c r="F78" s="80"/>
      <c r="G78" s="80"/>
      <c r="H78" s="80"/>
      <c r="I78" s="60">
        <f t="shared" si="5"/>
        <v>-750164</v>
      </c>
      <c r="J78" s="60"/>
      <c r="K78" s="54"/>
    </row>
    <row r="79" spans="2:11" x14ac:dyDescent="0.25">
      <c r="B79" s="11"/>
      <c r="C79" s="5"/>
      <c r="D79" s="118"/>
      <c r="E79" s="60"/>
      <c r="F79" s="80"/>
      <c r="G79" s="80"/>
      <c r="H79" s="80"/>
      <c r="I79" s="60">
        <f t="shared" si="5"/>
        <v>-750164</v>
      </c>
      <c r="J79" s="60"/>
      <c r="K79" s="54"/>
    </row>
    <row r="80" spans="2:11" x14ac:dyDescent="0.25">
      <c r="B80" s="11"/>
      <c r="C80" s="5"/>
      <c r="D80" s="118"/>
      <c r="E80" s="60"/>
      <c r="F80" s="80"/>
      <c r="G80" s="80"/>
      <c r="H80" s="80"/>
      <c r="I80" s="60">
        <f t="shared" si="5"/>
        <v>-750164</v>
      </c>
      <c r="J80" s="60"/>
      <c r="K80" s="54"/>
    </row>
    <row r="81" spans="2:11" x14ac:dyDescent="0.25">
      <c r="B81" s="11"/>
      <c r="C81" s="5"/>
      <c r="D81" s="118"/>
      <c r="E81" s="60"/>
      <c r="F81" s="80"/>
      <c r="G81" s="80"/>
      <c r="H81" s="80"/>
      <c r="I81" s="60">
        <f t="shared" si="5"/>
        <v>-750164</v>
      </c>
      <c r="J81" s="60"/>
      <c r="K81" s="54"/>
    </row>
    <row r="82" spans="2:11" x14ac:dyDescent="0.25">
      <c r="B82" s="11"/>
      <c r="C82" s="5"/>
      <c r="D82" s="118"/>
      <c r="E82" s="60"/>
      <c r="F82" s="80"/>
      <c r="G82" s="80"/>
      <c r="H82" s="80"/>
      <c r="I82" s="60">
        <f t="shared" si="5"/>
        <v>-750164</v>
      </c>
      <c r="J82" s="60"/>
      <c r="K82" s="54"/>
    </row>
    <row r="83" spans="2:11" x14ac:dyDescent="0.25">
      <c r="B83" s="11"/>
      <c r="C83" s="5"/>
      <c r="D83" s="118"/>
      <c r="E83" s="60"/>
      <c r="F83" s="80"/>
      <c r="G83" s="80"/>
      <c r="H83" s="80"/>
      <c r="I83" s="60">
        <f t="shared" si="5"/>
        <v>-750164</v>
      </c>
      <c r="J83" s="60"/>
      <c r="K83" s="54"/>
    </row>
    <row r="84" spans="2:11" x14ac:dyDescent="0.25">
      <c r="B84" s="11"/>
      <c r="C84" s="5"/>
      <c r="D84" s="118"/>
      <c r="E84" s="60"/>
      <c r="F84" s="80"/>
      <c r="G84" s="80"/>
      <c r="H84" s="80"/>
      <c r="I84" s="60">
        <f t="shared" si="5"/>
        <v>-750164</v>
      </c>
      <c r="J84" s="60"/>
      <c r="K84" s="54"/>
    </row>
    <row r="85" spans="2:11" x14ac:dyDescent="0.25">
      <c r="B85" s="11"/>
      <c r="C85" s="5"/>
      <c r="D85" s="118"/>
      <c r="E85" s="60"/>
      <c r="F85" s="80"/>
      <c r="G85" s="80"/>
      <c r="H85" s="80"/>
      <c r="I85" s="60">
        <f t="shared" si="5"/>
        <v>-750164</v>
      </c>
      <c r="J85" s="60"/>
      <c r="K85" s="54"/>
    </row>
    <row r="86" spans="2:11" x14ac:dyDescent="0.25">
      <c r="B86" s="11"/>
      <c r="C86" s="14"/>
      <c r="D86" s="118"/>
      <c r="E86" s="60"/>
      <c r="F86" s="80"/>
      <c r="G86" s="80"/>
      <c r="H86" s="80"/>
      <c r="I86" s="60">
        <f t="shared" si="5"/>
        <v>-750164</v>
      </c>
      <c r="J86" s="60"/>
      <c r="K86" s="54"/>
    </row>
    <row r="87" spans="2:11" x14ac:dyDescent="0.25">
      <c r="B87" s="11"/>
      <c r="C87" s="14"/>
      <c r="D87" s="118"/>
      <c r="E87" s="60"/>
      <c r="F87" s="80"/>
      <c r="G87" s="80"/>
      <c r="H87" s="80"/>
      <c r="I87" s="60">
        <f t="shared" si="5"/>
        <v>-750164</v>
      </c>
      <c r="J87" s="60"/>
      <c r="K87" s="54"/>
    </row>
    <row r="88" spans="2:11" x14ac:dyDescent="0.25">
      <c r="B88" s="11"/>
      <c r="C88" s="14"/>
      <c r="D88" s="118"/>
      <c r="E88" s="60"/>
      <c r="F88" s="80"/>
      <c r="G88" s="80"/>
      <c r="H88" s="80"/>
      <c r="I88" s="60">
        <f t="shared" si="5"/>
        <v>-750164</v>
      </c>
      <c r="J88" s="60"/>
      <c r="K88" s="54"/>
    </row>
    <row r="89" spans="2:11" x14ac:dyDescent="0.25">
      <c r="B89" s="11"/>
      <c r="C89" s="14"/>
      <c r="D89" s="118"/>
      <c r="E89" s="60"/>
      <c r="F89" s="80"/>
      <c r="G89" s="80"/>
      <c r="H89" s="80"/>
      <c r="I89" s="60">
        <f t="shared" si="5"/>
        <v>-750164</v>
      </c>
      <c r="J89" s="60"/>
      <c r="K89" s="54"/>
    </row>
    <row r="90" spans="2:11" ht="15.75" thickBot="1" x14ac:dyDescent="0.3">
      <c r="B90" s="11"/>
      <c r="C90" s="14"/>
      <c r="D90" s="118"/>
      <c r="E90" s="60"/>
      <c r="F90" s="80"/>
      <c r="G90" s="80"/>
      <c r="H90" s="80"/>
      <c r="I90" s="60">
        <f t="shared" si="5"/>
        <v>-750164</v>
      </c>
      <c r="J90" s="60"/>
      <c r="K90" s="54"/>
    </row>
    <row r="91" spans="2:11" x14ac:dyDescent="0.25">
      <c r="B91" s="78"/>
      <c r="C91" s="79"/>
      <c r="D91" s="403">
        <f>SUM(D5:D90)</f>
        <v>0</v>
      </c>
      <c r="E91" s="397" t="e">
        <f>F91/D91</f>
        <v>#DIV/0!</v>
      </c>
      <c r="F91" s="391">
        <f>SUM(F5:F90)</f>
        <v>0</v>
      </c>
      <c r="G91" s="94">
        <f>SUM(G5:G90)</f>
        <v>301684</v>
      </c>
      <c r="H91" s="95">
        <f>SUM(H5:H90)</f>
        <v>448480</v>
      </c>
      <c r="I91" s="395"/>
      <c r="J91" s="60"/>
      <c r="K91" s="401">
        <f>SUM(K5:K90)</f>
        <v>37362.011826569193</v>
      </c>
    </row>
    <row r="92" spans="2:11" ht="15.75" thickBot="1" x14ac:dyDescent="0.3">
      <c r="B92" s="1"/>
      <c r="C92" s="7"/>
      <c r="D92" s="404"/>
      <c r="E92" s="398"/>
      <c r="F92" s="392"/>
      <c r="G92" s="388">
        <f>+G91+H91</f>
        <v>750164</v>
      </c>
      <c r="H92" s="390"/>
      <c r="I92" s="396"/>
      <c r="J92" s="60"/>
      <c r="K92" s="402"/>
    </row>
    <row r="93" spans="2:11" x14ac:dyDescent="0.25">
      <c r="B93" s="1"/>
      <c r="C93" s="7"/>
      <c r="D93" s="114">
        <f>+D91</f>
        <v>0</v>
      </c>
      <c r="E93" s="58" t="e">
        <f>E91</f>
        <v>#DIV/0!</v>
      </c>
      <c r="F93" s="58">
        <f>+F91</f>
        <v>0</v>
      </c>
      <c r="G93" s="58"/>
      <c r="H93" s="58"/>
      <c r="I93" s="58"/>
      <c r="J93" s="60"/>
      <c r="K93" s="136">
        <f>+K91</f>
        <v>37362.011826569193</v>
      </c>
    </row>
    <row r="94" spans="2:11" x14ac:dyDescent="0.25">
      <c r="B94" s="1"/>
      <c r="C94" s="7"/>
      <c r="D94" s="114"/>
      <c r="E94" s="58"/>
      <c r="F94" s="58"/>
      <c r="G94" s="58"/>
      <c r="H94" s="58"/>
      <c r="I94" s="58"/>
      <c r="J94" s="58"/>
      <c r="K94" s="3"/>
    </row>
    <row r="95" spans="2:11" x14ac:dyDescent="0.25">
      <c r="B95" s="1"/>
      <c r="C95" s="7"/>
      <c r="D95" s="114"/>
      <c r="E95" s="58"/>
      <c r="F95" s="58"/>
      <c r="G95" s="58"/>
      <c r="H95" s="58"/>
      <c r="I95" s="58"/>
      <c r="J95" s="58"/>
      <c r="K95" s="3"/>
    </row>
    <row r="96" spans="2:11" x14ac:dyDescent="0.25">
      <c r="B96" s="1"/>
      <c r="C96" s="7"/>
      <c r="D96" s="114"/>
      <c r="E96" s="58"/>
      <c r="F96" s="58"/>
      <c r="G96" s="58"/>
      <c r="H96" s="58"/>
      <c r="I96" s="58"/>
      <c r="J96" s="58"/>
      <c r="K96" s="3"/>
    </row>
    <row r="97" spans="2:11" x14ac:dyDescent="0.25">
      <c r="B97" s="1"/>
      <c r="C97" s="7"/>
      <c r="D97" s="114"/>
      <c r="E97" s="58"/>
      <c r="F97" s="58"/>
      <c r="G97" s="58"/>
      <c r="H97" s="58"/>
      <c r="I97" s="58"/>
      <c r="J97" s="58"/>
      <c r="K97" s="3"/>
    </row>
    <row r="98" spans="2:11" x14ac:dyDescent="0.25">
      <c r="B98" s="1"/>
      <c r="C98" s="7"/>
      <c r="D98" s="114"/>
      <c r="E98" s="58"/>
      <c r="F98" s="58"/>
      <c r="G98" s="58"/>
      <c r="H98" s="58"/>
      <c r="I98" s="58"/>
      <c r="J98" s="58"/>
      <c r="K98" s="3"/>
    </row>
    <row r="99" spans="2:11" x14ac:dyDescent="0.25">
      <c r="B99" s="1"/>
      <c r="C99" s="7"/>
      <c r="D99" s="114"/>
      <c r="E99" s="58"/>
      <c r="F99" s="58"/>
      <c r="G99" s="58"/>
      <c r="H99" s="58"/>
      <c r="I99" s="58"/>
      <c r="J99" s="58"/>
      <c r="K99" s="3"/>
    </row>
    <row r="100" spans="2:11" x14ac:dyDescent="0.25">
      <c r="B100" s="1"/>
      <c r="C100" s="7"/>
      <c r="D100" s="114"/>
      <c r="E100" s="58"/>
      <c r="F100" s="58"/>
      <c r="G100" s="58"/>
      <c r="H100" s="58"/>
      <c r="I100" s="58"/>
      <c r="J100" s="58"/>
      <c r="K100" s="3"/>
    </row>
    <row r="101" spans="2:11" x14ac:dyDescent="0.25">
      <c r="B101" s="1"/>
      <c r="C101" s="7"/>
      <c r="D101" s="114"/>
      <c r="E101" s="58"/>
      <c r="F101" s="58"/>
      <c r="G101" s="58"/>
      <c r="H101" s="58"/>
      <c r="I101" s="58"/>
      <c r="J101" s="58"/>
      <c r="K101" s="3"/>
    </row>
    <row r="102" spans="2:11" x14ac:dyDescent="0.25">
      <c r="B102" s="1"/>
      <c r="C102" s="7"/>
      <c r="D102" s="114"/>
      <c r="E102" s="58"/>
      <c r="F102" s="58"/>
      <c r="G102" s="58"/>
      <c r="H102" s="58"/>
      <c r="I102" s="58"/>
      <c r="J102" s="58"/>
      <c r="K102" s="3"/>
    </row>
    <row r="103" spans="2:11" x14ac:dyDescent="0.25">
      <c r="B103" s="1"/>
      <c r="C103" s="7"/>
      <c r="D103" s="114"/>
      <c r="E103" s="58"/>
      <c r="F103" s="58"/>
      <c r="G103" s="58"/>
      <c r="H103" s="58"/>
      <c r="I103" s="58"/>
      <c r="J103" s="58"/>
      <c r="K103" s="3"/>
    </row>
    <row r="104" spans="2:11" x14ac:dyDescent="0.25">
      <c r="B104" s="1"/>
      <c r="C104" s="7"/>
      <c r="D104" s="114"/>
      <c r="E104" s="58"/>
      <c r="F104" s="58"/>
      <c r="G104" s="58"/>
      <c r="H104" s="58"/>
      <c r="I104" s="58"/>
      <c r="J104" s="58"/>
      <c r="K104" s="3"/>
    </row>
    <row r="105" spans="2:11" x14ac:dyDescent="0.25">
      <c r="B105" s="1"/>
      <c r="C105" s="7"/>
      <c r="D105" s="114"/>
      <c r="E105" s="58"/>
      <c r="F105" s="58"/>
      <c r="G105" s="58"/>
      <c r="H105" s="58"/>
      <c r="I105" s="58"/>
      <c r="J105" s="58"/>
      <c r="K105" s="3"/>
    </row>
    <row r="106" spans="2:11" x14ac:dyDescent="0.25">
      <c r="B106" s="1"/>
      <c r="C106" s="7"/>
      <c r="D106" s="114"/>
      <c r="E106" s="58"/>
      <c r="F106" s="58"/>
      <c r="G106" s="58"/>
      <c r="H106" s="58"/>
      <c r="I106" s="58"/>
      <c r="J106" s="58"/>
      <c r="K106" s="3"/>
    </row>
    <row r="107" spans="2:11" x14ac:dyDescent="0.25">
      <c r="B107" s="1"/>
      <c r="C107" s="7"/>
      <c r="D107" s="114"/>
      <c r="E107" s="58"/>
      <c r="F107" s="58"/>
      <c r="G107" s="58"/>
      <c r="H107" s="58"/>
      <c r="I107" s="58"/>
      <c r="J107" s="58"/>
      <c r="K107" s="3"/>
    </row>
    <row r="108" spans="2:11" x14ac:dyDescent="0.25">
      <c r="B108" s="1"/>
      <c r="C108" s="7"/>
      <c r="D108" s="114"/>
      <c r="E108" s="58"/>
      <c r="F108" s="58"/>
      <c r="G108" s="58"/>
      <c r="H108" s="58"/>
      <c r="I108" s="58"/>
      <c r="J108" s="58"/>
      <c r="K108" s="3"/>
    </row>
    <row r="109" spans="2:11" x14ac:dyDescent="0.25">
      <c r="B109" s="1"/>
      <c r="C109" s="7"/>
      <c r="D109" s="114"/>
      <c r="E109" s="58"/>
      <c r="F109" s="58"/>
      <c r="G109" s="58"/>
      <c r="H109" s="58"/>
      <c r="I109" s="58"/>
      <c r="J109" s="58"/>
      <c r="K109" s="3"/>
    </row>
    <row r="110" spans="2:11" x14ac:dyDescent="0.25">
      <c r="B110" s="1"/>
      <c r="C110" s="7"/>
      <c r="D110" s="114"/>
      <c r="E110" s="58"/>
      <c r="F110" s="58"/>
      <c r="G110" s="58"/>
      <c r="H110" s="58"/>
      <c r="I110" s="58"/>
      <c r="J110" s="58"/>
      <c r="K110" s="3"/>
    </row>
    <row r="111" spans="2:11" x14ac:dyDescent="0.25">
      <c r="B111" s="1"/>
      <c r="C111" s="7"/>
      <c r="D111" s="114"/>
      <c r="E111" s="58"/>
      <c r="F111" s="58"/>
      <c r="G111" s="58"/>
      <c r="H111" s="58"/>
      <c r="I111" s="58"/>
      <c r="J111" s="58"/>
      <c r="K111" s="3"/>
    </row>
    <row r="112" spans="2:11" x14ac:dyDescent="0.25">
      <c r="B112" s="1"/>
      <c r="C112" s="7"/>
      <c r="D112" s="114"/>
      <c r="E112" s="58"/>
      <c r="F112" s="58"/>
      <c r="G112" s="58"/>
      <c r="H112" s="58"/>
      <c r="I112" s="58"/>
      <c r="J112" s="58"/>
      <c r="K112" s="3"/>
    </row>
    <row r="113" spans="2:11" x14ac:dyDescent="0.25">
      <c r="B113" s="1"/>
      <c r="C113" s="7"/>
      <c r="D113" s="114"/>
      <c r="E113" s="58"/>
      <c r="F113" s="58"/>
      <c r="G113" s="58"/>
      <c r="H113" s="58"/>
      <c r="I113" s="58"/>
      <c r="J113" s="58"/>
      <c r="K113" s="3"/>
    </row>
    <row r="114" spans="2:11" x14ac:dyDescent="0.25">
      <c r="B114" s="1"/>
      <c r="C114" s="7"/>
      <c r="D114" s="114"/>
      <c r="E114" s="58"/>
      <c r="F114" s="58"/>
      <c r="G114" s="58"/>
      <c r="H114" s="58"/>
      <c r="I114" s="58"/>
      <c r="J114" s="58"/>
      <c r="K114" s="3"/>
    </row>
    <row r="115" spans="2:11" x14ac:dyDescent="0.25">
      <c r="B115" s="1"/>
      <c r="C115" s="7"/>
      <c r="D115" s="114"/>
      <c r="E115" s="58"/>
      <c r="F115" s="58"/>
      <c r="G115" s="58"/>
      <c r="H115" s="58"/>
      <c r="I115" s="58"/>
      <c r="J115" s="58"/>
      <c r="K115" s="3"/>
    </row>
    <row r="116" spans="2:11" x14ac:dyDescent="0.25">
      <c r="B116" s="1"/>
      <c r="C116" s="7"/>
      <c r="D116" s="114"/>
      <c r="E116" s="58"/>
      <c r="F116" s="58"/>
      <c r="G116" s="58"/>
      <c r="H116" s="58"/>
      <c r="I116" s="58"/>
      <c r="J116" s="58"/>
      <c r="K116" s="3"/>
    </row>
    <row r="117" spans="2:11" x14ac:dyDescent="0.25">
      <c r="B117" s="1"/>
      <c r="C117" s="7"/>
      <c r="D117" s="114"/>
      <c r="E117" s="58"/>
      <c r="F117" s="58"/>
      <c r="G117" s="58"/>
      <c r="H117" s="58"/>
      <c r="I117" s="58"/>
      <c r="J117" s="58"/>
      <c r="K117" s="3"/>
    </row>
    <row r="118" spans="2:11" x14ac:dyDescent="0.25">
      <c r="B118" s="1"/>
      <c r="C118" s="7"/>
      <c r="D118" s="114"/>
      <c r="E118" s="58"/>
      <c r="F118" s="58"/>
      <c r="G118" s="58"/>
      <c r="H118" s="58"/>
      <c r="I118" s="58"/>
      <c r="J118" s="58"/>
      <c r="K118" s="3"/>
    </row>
    <row r="119" spans="2:11" x14ac:dyDescent="0.25">
      <c r="B119" s="1"/>
      <c r="C119" s="7"/>
      <c r="D119" s="114"/>
      <c r="E119" s="58"/>
      <c r="F119" s="58"/>
      <c r="G119" s="58"/>
      <c r="H119" s="58"/>
      <c r="I119" s="58"/>
      <c r="J119" s="58"/>
      <c r="K119" s="3"/>
    </row>
    <row r="120" spans="2:11" x14ac:dyDescent="0.25">
      <c r="B120" s="1"/>
      <c r="C120" s="7"/>
      <c r="D120" s="114"/>
      <c r="E120" s="58"/>
      <c r="F120" s="58"/>
      <c r="G120" s="58"/>
      <c r="H120" s="58"/>
      <c r="I120" s="58"/>
      <c r="J120" s="58"/>
      <c r="K120" s="3"/>
    </row>
    <row r="121" spans="2:11" x14ac:dyDescent="0.25">
      <c r="B121" s="1"/>
      <c r="C121" s="7"/>
      <c r="D121" s="114"/>
      <c r="E121" s="58"/>
      <c r="F121" s="58"/>
      <c r="G121" s="58"/>
      <c r="H121" s="58"/>
      <c r="I121" s="58"/>
      <c r="J121" s="58"/>
      <c r="K121" s="3"/>
    </row>
    <row r="122" spans="2:11" x14ac:dyDescent="0.25">
      <c r="B122" s="1"/>
      <c r="C122" s="7"/>
      <c r="D122" s="114"/>
      <c r="E122" s="58"/>
      <c r="F122" s="58"/>
      <c r="G122" s="58"/>
      <c r="H122" s="58"/>
      <c r="I122" s="58"/>
      <c r="J122" s="58"/>
      <c r="K122" s="3"/>
    </row>
    <row r="123" spans="2:11" x14ac:dyDescent="0.25">
      <c r="B123" s="1"/>
      <c r="C123" s="7"/>
      <c r="D123" s="114"/>
      <c r="E123" s="58"/>
      <c r="F123" s="58"/>
      <c r="G123" s="58"/>
      <c r="H123" s="58"/>
      <c r="I123" s="58"/>
      <c r="J123" s="58"/>
      <c r="K123" s="3"/>
    </row>
    <row r="124" spans="2:11" x14ac:dyDescent="0.25">
      <c r="B124" s="1"/>
      <c r="C124" s="7"/>
      <c r="D124" s="114"/>
      <c r="E124" s="58"/>
      <c r="F124" s="58"/>
      <c r="G124" s="58"/>
      <c r="H124" s="58"/>
      <c r="I124" s="58"/>
      <c r="J124" s="58"/>
      <c r="K124" s="3"/>
    </row>
    <row r="125" spans="2:11" x14ac:dyDescent="0.25">
      <c r="B125" s="1"/>
      <c r="C125" s="7"/>
      <c r="D125" s="114"/>
      <c r="E125" s="58"/>
      <c r="F125" s="58"/>
      <c r="G125" s="58"/>
      <c r="H125" s="58"/>
      <c r="I125" s="58"/>
      <c r="J125" s="58"/>
      <c r="K125" s="3"/>
    </row>
    <row r="126" spans="2:11" x14ac:dyDescent="0.25">
      <c r="B126" s="1"/>
      <c r="C126" s="7"/>
      <c r="D126" s="114"/>
      <c r="E126" s="58"/>
      <c r="F126" s="58"/>
      <c r="G126" s="58"/>
      <c r="H126" s="58"/>
      <c r="I126" s="58"/>
      <c r="J126" s="58"/>
      <c r="K126" s="3"/>
    </row>
    <row r="127" spans="2:11" x14ac:dyDescent="0.25">
      <c r="B127" s="1"/>
      <c r="C127" s="7"/>
      <c r="D127" s="114"/>
      <c r="E127" s="58"/>
      <c r="F127" s="58"/>
      <c r="G127" s="58"/>
      <c r="H127" s="58"/>
      <c r="I127" s="58"/>
      <c r="J127" s="58"/>
      <c r="K127" s="3"/>
    </row>
    <row r="128" spans="2:11" x14ac:dyDescent="0.25">
      <c r="B128" s="1"/>
      <c r="C128" s="7"/>
      <c r="D128" s="114"/>
      <c r="E128" s="58"/>
      <c r="F128" s="58"/>
      <c r="G128" s="58"/>
      <c r="H128" s="58"/>
      <c r="I128" s="58"/>
      <c r="J128" s="58"/>
      <c r="K128" s="3"/>
    </row>
    <row r="129" spans="2:11" x14ac:dyDescent="0.25">
      <c r="B129" s="1"/>
      <c r="C129" s="7"/>
      <c r="D129" s="114"/>
      <c r="E129" s="58"/>
      <c r="F129" s="58"/>
      <c r="G129" s="58"/>
      <c r="H129" s="58"/>
      <c r="I129" s="58"/>
      <c r="J129" s="58"/>
      <c r="K129" s="3"/>
    </row>
    <row r="130" spans="2:11" x14ac:dyDescent="0.25">
      <c r="B130" s="1"/>
      <c r="C130" s="7"/>
      <c r="D130" s="114"/>
      <c r="E130" s="58"/>
      <c r="F130" s="58"/>
      <c r="G130" s="58"/>
      <c r="H130" s="58"/>
      <c r="I130" s="58"/>
      <c r="J130" s="58"/>
      <c r="K130" s="3"/>
    </row>
    <row r="131" spans="2:11" x14ac:dyDescent="0.25">
      <c r="B131" s="1"/>
      <c r="C131" s="7"/>
      <c r="D131" s="114"/>
      <c r="E131" s="58"/>
      <c r="F131" s="58"/>
      <c r="G131" s="58"/>
      <c r="H131" s="58"/>
      <c r="I131" s="58"/>
      <c r="J131" s="58"/>
      <c r="K131" s="3"/>
    </row>
    <row r="132" spans="2:11" x14ac:dyDescent="0.25">
      <c r="B132" s="1"/>
      <c r="C132" s="7"/>
      <c r="D132" s="114"/>
      <c r="E132" s="58"/>
      <c r="F132" s="58"/>
      <c r="G132" s="58"/>
      <c r="H132" s="58"/>
      <c r="I132" s="58"/>
      <c r="J132" s="58"/>
      <c r="K132" s="3"/>
    </row>
    <row r="133" spans="2:11" x14ac:dyDescent="0.25">
      <c r="B133" s="1"/>
      <c r="C133" s="7"/>
      <c r="D133" s="114"/>
      <c r="E133" s="58"/>
      <c r="F133" s="58"/>
      <c r="G133" s="58"/>
      <c r="H133" s="58"/>
      <c r="I133" s="58"/>
      <c r="J133" s="58"/>
      <c r="K133" s="3"/>
    </row>
    <row r="134" spans="2:11" x14ac:dyDescent="0.25">
      <c r="B134" s="1"/>
      <c r="C134" s="7"/>
      <c r="D134" s="114"/>
      <c r="E134" s="58"/>
      <c r="F134" s="58"/>
      <c r="G134" s="58"/>
      <c r="H134" s="58"/>
      <c r="I134" s="58"/>
      <c r="J134" s="58"/>
      <c r="K134" s="3"/>
    </row>
    <row r="135" spans="2:11" x14ac:dyDescent="0.25">
      <c r="B135" s="1"/>
      <c r="C135" s="7"/>
      <c r="D135" s="114"/>
      <c r="E135" s="58"/>
      <c r="F135" s="58"/>
      <c r="G135" s="58"/>
      <c r="H135" s="58"/>
      <c r="I135" s="58"/>
      <c r="J135" s="58"/>
      <c r="K135" s="3"/>
    </row>
    <row r="136" spans="2:11" x14ac:dyDescent="0.25">
      <c r="B136" s="1"/>
      <c r="C136" s="7"/>
      <c r="D136" s="114"/>
      <c r="E136" s="58"/>
      <c r="F136" s="58"/>
      <c r="G136" s="58"/>
      <c r="H136" s="58"/>
      <c r="I136" s="58"/>
      <c r="J136" s="58"/>
      <c r="K136" s="3"/>
    </row>
    <row r="137" spans="2:11" x14ac:dyDescent="0.25">
      <c r="B137" s="1"/>
      <c r="C137" s="7"/>
      <c r="D137" s="114"/>
      <c r="E137" s="58"/>
      <c r="F137" s="58"/>
      <c r="G137" s="58"/>
      <c r="H137" s="58"/>
      <c r="I137" s="58"/>
      <c r="J137" s="58"/>
      <c r="K137" s="3"/>
    </row>
    <row r="138" spans="2:11" x14ac:dyDescent="0.25">
      <c r="B138" s="1"/>
      <c r="C138" s="7"/>
      <c r="D138" s="114"/>
      <c r="E138" s="58"/>
      <c r="F138" s="58"/>
      <c r="G138" s="58"/>
      <c r="H138" s="58"/>
      <c r="I138" s="58"/>
      <c r="J138" s="58"/>
      <c r="K138" s="3"/>
    </row>
    <row r="139" spans="2:11" x14ac:dyDescent="0.25">
      <c r="B139" s="1"/>
      <c r="C139" s="7"/>
      <c r="D139" s="114"/>
      <c r="E139" s="58"/>
      <c r="F139" s="58"/>
      <c r="G139" s="58"/>
      <c r="H139" s="58"/>
      <c r="I139" s="58"/>
      <c r="J139" s="58"/>
      <c r="K139" s="3"/>
    </row>
    <row r="140" spans="2:11" x14ac:dyDescent="0.25">
      <c r="B140" s="1"/>
      <c r="C140" s="7"/>
      <c r="D140" s="114"/>
      <c r="E140" s="58"/>
      <c r="F140" s="58"/>
      <c r="G140" s="58"/>
      <c r="H140" s="58"/>
      <c r="I140" s="58"/>
      <c r="J140" s="58"/>
      <c r="K140" s="3"/>
    </row>
    <row r="141" spans="2:11" x14ac:dyDescent="0.25">
      <c r="B141" s="1"/>
      <c r="C141" s="7"/>
      <c r="D141" s="114"/>
      <c r="E141" s="58"/>
      <c r="F141" s="58"/>
      <c r="G141" s="58"/>
      <c r="H141" s="58"/>
      <c r="I141" s="58"/>
      <c r="J141" s="58"/>
      <c r="K141" s="3"/>
    </row>
    <row r="142" spans="2:11" x14ac:dyDescent="0.25">
      <c r="B142" s="1"/>
      <c r="C142" s="7"/>
      <c r="D142" s="114"/>
      <c r="E142" s="58"/>
      <c r="F142" s="58"/>
      <c r="G142" s="58"/>
      <c r="H142" s="58"/>
      <c r="I142" s="58"/>
      <c r="J142" s="58"/>
      <c r="K142" s="3"/>
    </row>
    <row r="143" spans="2:11" x14ac:dyDescent="0.25">
      <c r="B143" s="1"/>
      <c r="C143" s="7"/>
      <c r="D143" s="114"/>
      <c r="E143" s="58"/>
      <c r="F143" s="58"/>
      <c r="G143" s="58"/>
      <c r="H143" s="58"/>
      <c r="I143" s="58"/>
      <c r="J143" s="58"/>
      <c r="K143" s="3"/>
    </row>
    <row r="144" spans="2:11" x14ac:dyDescent="0.25">
      <c r="B144" s="1"/>
      <c r="C144" s="7"/>
      <c r="D144" s="114"/>
      <c r="E144" s="58"/>
      <c r="F144" s="58"/>
      <c r="G144" s="58"/>
      <c r="H144" s="58"/>
      <c r="I144" s="58"/>
      <c r="J144" s="58"/>
      <c r="K144" s="3"/>
    </row>
    <row r="145" spans="2:11" x14ac:dyDescent="0.25">
      <c r="B145" s="1"/>
      <c r="C145" s="7"/>
      <c r="D145" s="114"/>
      <c r="E145" s="58"/>
      <c r="F145" s="58"/>
      <c r="G145" s="58"/>
      <c r="H145" s="58"/>
      <c r="I145" s="58"/>
      <c r="J145" s="58"/>
      <c r="K145" s="3"/>
    </row>
    <row r="146" spans="2:11" x14ac:dyDescent="0.25">
      <c r="B146" s="1"/>
      <c r="C146" s="7"/>
      <c r="D146" s="114"/>
      <c r="E146" s="58"/>
      <c r="F146" s="58"/>
      <c r="G146" s="58"/>
      <c r="H146" s="58"/>
      <c r="I146" s="58"/>
      <c r="J146" s="58"/>
      <c r="K146" s="3"/>
    </row>
    <row r="147" spans="2:11" x14ac:dyDescent="0.25">
      <c r="B147" s="1"/>
      <c r="C147" s="7"/>
      <c r="D147" s="114"/>
      <c r="E147" s="58"/>
      <c r="F147" s="58"/>
      <c r="G147" s="58"/>
      <c r="H147" s="58"/>
      <c r="I147" s="58"/>
      <c r="J147" s="58"/>
      <c r="K147" s="3"/>
    </row>
    <row r="148" spans="2:11" x14ac:dyDescent="0.25">
      <c r="B148" s="1"/>
      <c r="C148" s="7"/>
      <c r="D148" s="114"/>
      <c r="E148" s="58"/>
      <c r="F148" s="58"/>
      <c r="G148" s="58"/>
      <c r="H148" s="58"/>
      <c r="I148" s="58"/>
      <c r="J148" s="58"/>
      <c r="K148" s="3"/>
    </row>
    <row r="149" spans="2:11" x14ac:dyDescent="0.25">
      <c r="B149" s="1"/>
      <c r="C149" s="7"/>
      <c r="D149" s="114"/>
      <c r="E149" s="58"/>
      <c r="F149" s="58"/>
      <c r="G149" s="58"/>
      <c r="H149" s="58"/>
      <c r="I149" s="58"/>
      <c r="J149" s="58"/>
      <c r="K149" s="3"/>
    </row>
    <row r="150" spans="2:11" x14ac:dyDescent="0.25">
      <c r="B150" s="1"/>
      <c r="C150" s="7"/>
      <c r="D150" s="114"/>
      <c r="E150" s="58"/>
      <c r="F150" s="58"/>
      <c r="G150" s="58"/>
      <c r="H150" s="58"/>
      <c r="I150" s="58"/>
      <c r="J150" s="58"/>
      <c r="K150" s="3"/>
    </row>
    <row r="151" spans="2:11" x14ac:dyDescent="0.25">
      <c r="B151" s="1"/>
      <c r="C151" s="7"/>
      <c r="D151" s="114"/>
      <c r="E151" s="58"/>
      <c r="F151" s="58"/>
      <c r="G151" s="58"/>
      <c r="H151" s="58"/>
      <c r="I151" s="58"/>
      <c r="J151" s="58"/>
      <c r="K151" s="3"/>
    </row>
    <row r="152" spans="2:11" x14ac:dyDescent="0.25">
      <c r="B152" s="1"/>
      <c r="C152" s="7"/>
      <c r="D152" s="114"/>
      <c r="E152" s="58"/>
      <c r="F152" s="58"/>
      <c r="G152" s="58"/>
      <c r="H152" s="58"/>
      <c r="I152" s="58"/>
      <c r="J152" s="58"/>
      <c r="K152" s="3"/>
    </row>
    <row r="153" spans="2:11" x14ac:dyDescent="0.25">
      <c r="B153" s="1"/>
      <c r="C153" s="7"/>
      <c r="D153" s="114"/>
      <c r="E153" s="58"/>
      <c r="F153" s="58"/>
      <c r="G153" s="58"/>
      <c r="H153" s="58"/>
      <c r="I153" s="58"/>
      <c r="J153" s="58"/>
      <c r="K153" s="3"/>
    </row>
    <row r="154" spans="2:11" x14ac:dyDescent="0.25">
      <c r="B154" s="1"/>
      <c r="C154" s="7"/>
      <c r="D154" s="114"/>
      <c r="E154" s="58"/>
      <c r="F154" s="58"/>
      <c r="G154" s="58"/>
      <c r="H154" s="58"/>
      <c r="I154" s="58"/>
      <c r="J154" s="58"/>
      <c r="K154" s="3"/>
    </row>
    <row r="155" spans="2:11" x14ac:dyDescent="0.25">
      <c r="B155" s="1"/>
      <c r="C155" s="7"/>
      <c r="D155" s="114"/>
      <c r="E155" s="58"/>
      <c r="F155" s="58"/>
      <c r="G155" s="58"/>
      <c r="H155" s="58"/>
      <c r="I155" s="58"/>
      <c r="J155" s="58"/>
      <c r="K155" s="3"/>
    </row>
    <row r="156" spans="2:11" x14ac:dyDescent="0.25">
      <c r="B156" s="1"/>
      <c r="C156" s="7"/>
      <c r="D156" s="114"/>
      <c r="E156" s="58"/>
      <c r="F156" s="58"/>
      <c r="G156" s="58"/>
      <c r="H156" s="58"/>
      <c r="I156" s="58"/>
      <c r="J156" s="58"/>
      <c r="K156" s="3"/>
    </row>
    <row r="157" spans="2:11" x14ac:dyDescent="0.25">
      <c r="B157" s="1"/>
      <c r="C157" s="7"/>
      <c r="D157" s="114"/>
      <c r="E157" s="58"/>
      <c r="F157" s="58"/>
      <c r="G157" s="58"/>
      <c r="H157" s="58"/>
      <c r="I157" s="58"/>
      <c r="J157" s="58"/>
      <c r="K157" s="3"/>
    </row>
    <row r="158" spans="2:11" x14ac:dyDescent="0.25">
      <c r="B158" s="1"/>
      <c r="C158" s="7"/>
      <c r="D158" s="114"/>
      <c r="E158" s="58"/>
      <c r="F158" s="58"/>
      <c r="G158" s="58"/>
      <c r="H158" s="58"/>
      <c r="I158" s="58"/>
      <c r="J158" s="58"/>
      <c r="K158" s="3"/>
    </row>
    <row r="159" spans="2:11" x14ac:dyDescent="0.25">
      <c r="B159" s="1"/>
      <c r="C159" s="7"/>
      <c r="D159" s="114"/>
      <c r="E159" s="58"/>
      <c r="F159" s="58"/>
      <c r="G159" s="58"/>
      <c r="H159" s="58"/>
      <c r="I159" s="58"/>
      <c r="J159" s="58"/>
      <c r="K159" s="3"/>
    </row>
    <row r="160" spans="2:11" x14ac:dyDescent="0.25">
      <c r="B160" s="1"/>
      <c r="C160" s="7"/>
      <c r="D160" s="114"/>
      <c r="E160" s="58"/>
      <c r="F160" s="58"/>
      <c r="G160" s="58"/>
      <c r="H160" s="58"/>
      <c r="I160" s="58"/>
      <c r="J160" s="58"/>
      <c r="K160" s="3"/>
    </row>
    <row r="161" spans="2:11" x14ac:dyDescent="0.25">
      <c r="B161" s="1"/>
      <c r="C161" s="7"/>
      <c r="D161" s="114"/>
      <c r="E161" s="58"/>
      <c r="F161" s="58"/>
      <c r="G161" s="58"/>
      <c r="H161" s="58"/>
      <c r="I161" s="58"/>
      <c r="J161" s="58"/>
      <c r="K161" s="3"/>
    </row>
    <row r="162" spans="2:11" x14ac:dyDescent="0.25">
      <c r="B162" s="1"/>
      <c r="C162" s="7"/>
      <c r="D162" s="114"/>
      <c r="E162" s="58"/>
      <c r="F162" s="58"/>
      <c r="G162" s="58"/>
      <c r="H162" s="58"/>
      <c r="I162" s="58"/>
      <c r="J162" s="58"/>
      <c r="K162" s="3"/>
    </row>
    <row r="163" spans="2:11" x14ac:dyDescent="0.25">
      <c r="B163" s="1"/>
      <c r="C163" s="7"/>
      <c r="D163" s="114"/>
      <c r="E163" s="58"/>
      <c r="F163" s="58"/>
      <c r="G163" s="58"/>
      <c r="H163" s="58"/>
      <c r="I163" s="58"/>
      <c r="J163" s="58"/>
      <c r="K163" s="3"/>
    </row>
    <row r="164" spans="2:11" x14ac:dyDescent="0.25">
      <c r="B164" s="1"/>
      <c r="C164" s="7"/>
      <c r="D164" s="114"/>
      <c r="E164" s="58"/>
      <c r="F164" s="58"/>
      <c r="G164" s="58"/>
      <c r="H164" s="58"/>
      <c r="I164" s="58"/>
      <c r="J164" s="58"/>
      <c r="K164" s="3"/>
    </row>
    <row r="165" spans="2:11" x14ac:dyDescent="0.25">
      <c r="B165" s="1"/>
      <c r="C165" s="7"/>
      <c r="D165" s="114"/>
      <c r="E165" s="58"/>
      <c r="F165" s="58"/>
      <c r="G165" s="58"/>
      <c r="H165" s="58"/>
      <c r="I165" s="58"/>
      <c r="J165" s="58"/>
      <c r="K165" s="3"/>
    </row>
    <row r="166" spans="2:11" x14ac:dyDescent="0.25">
      <c r="B166" s="1"/>
      <c r="C166" s="7"/>
      <c r="D166" s="114"/>
      <c r="E166" s="58"/>
      <c r="F166" s="58"/>
      <c r="G166" s="58"/>
      <c r="H166" s="58"/>
      <c r="I166" s="58"/>
      <c r="J166" s="58"/>
      <c r="K166" s="3"/>
    </row>
    <row r="167" spans="2:11" x14ac:dyDescent="0.25">
      <c r="B167" s="1"/>
      <c r="C167" s="7"/>
      <c r="D167" s="114"/>
      <c r="E167" s="58"/>
      <c r="F167" s="58"/>
      <c r="G167" s="58"/>
      <c r="H167" s="58"/>
      <c r="I167" s="58"/>
      <c r="J167" s="58"/>
      <c r="K167" s="3"/>
    </row>
    <row r="168" spans="2:11" x14ac:dyDescent="0.25">
      <c r="B168" s="1"/>
      <c r="C168" s="7"/>
      <c r="D168" s="114"/>
      <c r="E168" s="58"/>
      <c r="F168" s="58"/>
      <c r="G168" s="58"/>
      <c r="H168" s="58"/>
      <c r="I168" s="58"/>
      <c r="J168" s="58"/>
      <c r="K168" s="3"/>
    </row>
    <row r="169" spans="2:11" x14ac:dyDescent="0.25">
      <c r="B169" s="1"/>
      <c r="C169" s="7"/>
      <c r="D169" s="114"/>
      <c r="E169" s="58"/>
      <c r="F169" s="58"/>
      <c r="G169" s="58"/>
      <c r="H169" s="58"/>
      <c r="I169" s="58"/>
      <c r="J169" s="58"/>
      <c r="K169" s="3"/>
    </row>
    <row r="170" spans="2:11" x14ac:dyDescent="0.25">
      <c r="B170" s="1"/>
      <c r="C170" s="7"/>
      <c r="D170" s="114"/>
      <c r="E170" s="58"/>
      <c r="F170" s="58"/>
      <c r="G170" s="58"/>
      <c r="H170" s="58"/>
      <c r="I170" s="58"/>
      <c r="J170" s="58"/>
      <c r="K170" s="3"/>
    </row>
    <row r="171" spans="2:11" x14ac:dyDescent="0.25">
      <c r="B171" s="1"/>
      <c r="C171" s="7"/>
      <c r="D171" s="114"/>
      <c r="E171" s="58"/>
      <c r="F171" s="58"/>
      <c r="G171" s="58"/>
      <c r="H171" s="58"/>
      <c r="I171" s="58"/>
      <c r="J171" s="58"/>
      <c r="K171" s="3"/>
    </row>
    <row r="172" spans="2:11" x14ac:dyDescent="0.25">
      <c r="B172" s="1"/>
      <c r="C172" s="7"/>
      <c r="D172" s="114"/>
      <c r="E172" s="58"/>
      <c r="F172" s="58"/>
      <c r="G172" s="58"/>
      <c r="H172" s="58"/>
      <c r="I172" s="58"/>
      <c r="J172" s="58"/>
      <c r="K172" s="3"/>
    </row>
    <row r="173" spans="2:11" x14ac:dyDescent="0.25">
      <c r="B173" s="1"/>
      <c r="C173" s="7"/>
      <c r="D173" s="114"/>
      <c r="E173" s="58"/>
      <c r="F173" s="58"/>
      <c r="G173" s="58"/>
      <c r="H173" s="58"/>
      <c r="I173" s="58"/>
      <c r="J173" s="58"/>
      <c r="K173" s="3"/>
    </row>
    <row r="174" spans="2:11" x14ac:dyDescent="0.25">
      <c r="B174" s="1"/>
      <c r="C174" s="7"/>
      <c r="D174" s="114"/>
      <c r="E174" s="58"/>
      <c r="F174" s="58"/>
      <c r="G174" s="58"/>
      <c r="H174" s="58"/>
      <c r="I174" s="58"/>
      <c r="J174" s="58"/>
      <c r="K174" s="3"/>
    </row>
    <row r="175" spans="2:11" x14ac:dyDescent="0.25">
      <c r="B175" s="1"/>
      <c r="C175" s="7"/>
      <c r="D175" s="114"/>
      <c r="E175" s="58"/>
      <c r="F175" s="58"/>
      <c r="G175" s="58"/>
      <c r="H175" s="58"/>
      <c r="I175" s="58"/>
      <c r="J175" s="58"/>
      <c r="K175" s="3"/>
    </row>
    <row r="176" spans="2:11" x14ac:dyDescent="0.25">
      <c r="B176" s="1"/>
      <c r="C176" s="7"/>
      <c r="D176" s="114"/>
      <c r="E176" s="58"/>
      <c r="F176" s="58"/>
      <c r="G176" s="58"/>
      <c r="H176" s="58"/>
      <c r="I176" s="58"/>
      <c r="J176" s="58"/>
      <c r="K176" s="3"/>
    </row>
    <row r="177" spans="2:11" x14ac:dyDescent="0.25">
      <c r="B177" s="1"/>
      <c r="C177" s="7"/>
      <c r="D177" s="114"/>
      <c r="E177" s="58"/>
      <c r="F177" s="58"/>
      <c r="G177" s="58"/>
      <c r="H177" s="58"/>
      <c r="I177" s="58"/>
      <c r="J177" s="58"/>
      <c r="K177" s="3"/>
    </row>
    <row r="178" spans="2:11" x14ac:dyDescent="0.25">
      <c r="B178" s="1"/>
      <c r="C178" s="7"/>
      <c r="D178" s="114"/>
      <c r="E178" s="58"/>
      <c r="F178" s="58"/>
      <c r="G178" s="58"/>
      <c r="H178" s="58"/>
      <c r="I178" s="58"/>
      <c r="J178" s="58"/>
      <c r="K178" s="3"/>
    </row>
    <row r="179" spans="2:11" x14ac:dyDescent="0.25">
      <c r="B179" s="1"/>
      <c r="C179" s="7"/>
      <c r="D179" s="114"/>
      <c r="E179" s="58"/>
      <c r="F179" s="58"/>
      <c r="G179" s="58"/>
      <c r="H179" s="58"/>
      <c r="I179" s="58"/>
      <c r="J179" s="58"/>
      <c r="K179" s="3"/>
    </row>
    <row r="180" spans="2:11" x14ac:dyDescent="0.25">
      <c r="B180" s="1"/>
      <c r="C180" s="7"/>
      <c r="D180" s="114"/>
      <c r="E180" s="58"/>
      <c r="F180" s="58"/>
      <c r="G180" s="58"/>
      <c r="H180" s="58"/>
      <c r="I180" s="58"/>
      <c r="J180" s="58"/>
      <c r="K180" s="3"/>
    </row>
    <row r="181" spans="2:11" x14ac:dyDescent="0.25">
      <c r="B181" s="1"/>
      <c r="C181" s="7"/>
      <c r="D181" s="114"/>
      <c r="E181" s="58"/>
      <c r="F181" s="58"/>
      <c r="G181" s="58"/>
      <c r="H181" s="58"/>
      <c r="I181" s="58"/>
      <c r="J181" s="58"/>
      <c r="K181" s="3"/>
    </row>
    <row r="182" spans="2:11" x14ac:dyDescent="0.25">
      <c r="B182" s="1"/>
      <c r="C182" s="7"/>
      <c r="D182" s="114"/>
      <c r="E182" s="58"/>
      <c r="F182" s="58"/>
      <c r="G182" s="58"/>
      <c r="H182" s="58"/>
      <c r="I182" s="58"/>
      <c r="J182" s="58"/>
      <c r="K182" s="3"/>
    </row>
    <row r="183" spans="2:11" x14ac:dyDescent="0.25">
      <c r="B183" s="1"/>
      <c r="C183" s="7"/>
      <c r="D183" s="114"/>
      <c r="E183" s="58"/>
      <c r="F183" s="58"/>
      <c r="G183" s="58"/>
      <c r="H183" s="58"/>
      <c r="I183" s="58"/>
      <c r="J183" s="58"/>
      <c r="K183" s="3"/>
    </row>
    <row r="184" spans="2:11" x14ac:dyDescent="0.25">
      <c r="B184" s="1"/>
      <c r="C184" s="7"/>
      <c r="D184" s="114"/>
      <c r="E184" s="58"/>
      <c r="F184" s="58"/>
      <c r="G184" s="58"/>
      <c r="H184" s="58"/>
      <c r="I184" s="58"/>
      <c r="J184" s="58"/>
      <c r="K184" s="3"/>
    </row>
    <row r="185" spans="2:11" x14ac:dyDescent="0.25">
      <c r="B185" s="1"/>
      <c r="C185" s="7"/>
      <c r="D185" s="114"/>
      <c r="E185" s="58"/>
      <c r="F185" s="58"/>
      <c r="G185" s="58"/>
      <c r="H185" s="58"/>
      <c r="I185" s="58"/>
      <c r="J185" s="58"/>
      <c r="K185" s="3"/>
    </row>
    <row r="186" spans="2:11" x14ac:dyDescent="0.25">
      <c r="B186" s="1"/>
      <c r="C186" s="7"/>
      <c r="D186" s="114"/>
      <c r="E186" s="58"/>
      <c r="F186" s="58"/>
      <c r="G186" s="58"/>
      <c r="H186" s="58"/>
      <c r="I186" s="58"/>
      <c r="J186" s="58"/>
      <c r="K186" s="3"/>
    </row>
    <row r="187" spans="2:11" x14ac:dyDescent="0.25">
      <c r="B187" s="1"/>
      <c r="C187" s="7"/>
      <c r="D187" s="114"/>
      <c r="E187" s="58"/>
      <c r="F187" s="58"/>
      <c r="G187" s="58"/>
      <c r="H187" s="58"/>
      <c r="I187" s="58"/>
      <c r="J187" s="58"/>
      <c r="K187" s="3"/>
    </row>
    <row r="188" spans="2:11" x14ac:dyDescent="0.25">
      <c r="B188" s="1"/>
      <c r="C188" s="7"/>
      <c r="D188" s="114"/>
      <c r="E188" s="58"/>
      <c r="F188" s="58"/>
      <c r="G188" s="58"/>
      <c r="H188" s="58"/>
      <c r="I188" s="58"/>
      <c r="J188" s="58"/>
      <c r="K188" s="3"/>
    </row>
    <row r="189" spans="2:11" x14ac:dyDescent="0.25">
      <c r="B189" s="1"/>
      <c r="C189" s="7"/>
      <c r="D189" s="114"/>
      <c r="E189" s="58"/>
      <c r="F189" s="58"/>
      <c r="G189" s="58"/>
      <c r="H189" s="58"/>
      <c r="I189" s="58"/>
      <c r="J189" s="58"/>
      <c r="K189" s="3"/>
    </row>
    <row r="190" spans="2:11" x14ac:dyDescent="0.25">
      <c r="B190" s="1"/>
      <c r="C190" s="7"/>
      <c r="D190" s="114"/>
      <c r="E190" s="58"/>
      <c r="F190" s="58"/>
      <c r="G190" s="58"/>
      <c r="H190" s="58"/>
      <c r="I190" s="58"/>
      <c r="J190" s="58"/>
      <c r="K190" s="3"/>
    </row>
    <row r="191" spans="2:11" x14ac:dyDescent="0.25">
      <c r="B191" s="1"/>
      <c r="C191" s="7"/>
      <c r="D191" s="114"/>
      <c r="E191" s="58"/>
      <c r="F191" s="58"/>
      <c r="G191" s="58"/>
      <c r="H191" s="58"/>
      <c r="I191" s="58"/>
      <c r="J191" s="58"/>
      <c r="K191" s="3"/>
    </row>
    <row r="192" spans="2:11" x14ac:dyDescent="0.25">
      <c r="B192" s="1"/>
      <c r="C192" s="7"/>
      <c r="D192" s="114"/>
      <c r="E192" s="58"/>
      <c r="F192" s="58"/>
      <c r="G192" s="58"/>
      <c r="H192" s="58"/>
      <c r="I192" s="58"/>
      <c r="J192" s="58"/>
      <c r="K192" s="3"/>
    </row>
    <row r="193" spans="2:11" x14ac:dyDescent="0.25">
      <c r="B193" s="1"/>
      <c r="C193" s="7"/>
      <c r="D193" s="114"/>
      <c r="E193" s="58"/>
      <c r="F193" s="58"/>
      <c r="G193" s="58"/>
      <c r="H193" s="58"/>
      <c r="I193" s="58"/>
      <c r="J193" s="58"/>
      <c r="K193" s="3"/>
    </row>
    <row r="194" spans="2:11" x14ac:dyDescent="0.25">
      <c r="B194" s="1"/>
      <c r="C194" s="7"/>
      <c r="D194" s="114"/>
      <c r="E194" s="58"/>
      <c r="F194" s="58"/>
      <c r="G194" s="58"/>
      <c r="H194" s="58"/>
      <c r="I194" s="58"/>
      <c r="J194" s="58"/>
      <c r="K194" s="3"/>
    </row>
    <row r="195" spans="2:11" x14ac:dyDescent="0.25">
      <c r="B195" s="1"/>
      <c r="C195" s="7"/>
      <c r="D195" s="114"/>
      <c r="E195" s="58"/>
      <c r="F195" s="58"/>
      <c r="G195" s="58"/>
      <c r="H195" s="58"/>
      <c r="I195" s="58"/>
      <c r="J195" s="58"/>
      <c r="K195" s="3"/>
    </row>
    <row r="196" spans="2:11" x14ac:dyDescent="0.25">
      <c r="B196" s="1"/>
      <c r="C196" s="7"/>
      <c r="D196" s="114"/>
      <c r="E196" s="58"/>
      <c r="F196" s="58"/>
      <c r="G196" s="58"/>
      <c r="H196" s="58"/>
      <c r="I196" s="58"/>
      <c r="J196" s="58"/>
      <c r="K196" s="3"/>
    </row>
    <row r="197" spans="2:11" x14ac:dyDescent="0.25">
      <c r="B197" s="1"/>
      <c r="C197" s="7"/>
      <c r="D197" s="114"/>
      <c r="E197" s="58"/>
      <c r="F197" s="58"/>
      <c r="G197" s="58"/>
      <c r="H197" s="58"/>
      <c r="I197" s="58"/>
      <c r="J197" s="58"/>
      <c r="K197" s="3"/>
    </row>
    <row r="198" spans="2:11" x14ac:dyDescent="0.25">
      <c r="B198" s="1"/>
      <c r="C198" s="7"/>
      <c r="D198" s="114"/>
      <c r="E198" s="58"/>
      <c r="F198" s="58"/>
      <c r="G198" s="58"/>
      <c r="H198" s="58"/>
      <c r="I198" s="58"/>
      <c r="J198" s="58"/>
      <c r="K198" s="3"/>
    </row>
    <row r="199" spans="2:11" x14ac:dyDescent="0.25">
      <c r="B199" s="1"/>
      <c r="C199" s="7"/>
      <c r="D199" s="114"/>
      <c r="E199" s="58"/>
      <c r="F199" s="58"/>
      <c r="G199" s="58"/>
      <c r="H199" s="58"/>
      <c r="I199" s="58"/>
      <c r="J199" s="58"/>
      <c r="K199" s="3"/>
    </row>
    <row r="200" spans="2:11" x14ac:dyDescent="0.25">
      <c r="B200" s="1"/>
      <c r="C200" s="7"/>
      <c r="D200" s="114"/>
      <c r="E200" s="58"/>
      <c r="F200" s="58"/>
      <c r="G200" s="58"/>
      <c r="H200" s="58"/>
      <c r="I200" s="58"/>
      <c r="J200" s="58"/>
      <c r="K200" s="3"/>
    </row>
    <row r="201" spans="2:11" x14ac:dyDescent="0.25">
      <c r="B201" s="1"/>
      <c r="C201" s="7"/>
      <c r="D201" s="114"/>
      <c r="E201" s="58"/>
      <c r="F201" s="58"/>
      <c r="G201" s="58"/>
      <c r="H201" s="58"/>
      <c r="I201" s="58"/>
      <c r="J201" s="58"/>
      <c r="K201" s="3"/>
    </row>
    <row r="202" spans="2:11" x14ac:dyDescent="0.25">
      <c r="B202" s="1"/>
      <c r="C202" s="7"/>
      <c r="D202" s="114"/>
      <c r="E202" s="58"/>
      <c r="F202" s="58"/>
      <c r="G202" s="58"/>
      <c r="H202" s="58"/>
      <c r="I202" s="58"/>
      <c r="J202" s="58"/>
      <c r="K202" s="3"/>
    </row>
    <row r="203" spans="2:11" x14ac:dyDescent="0.25">
      <c r="B203" s="1"/>
      <c r="C203" s="7"/>
      <c r="D203" s="114"/>
      <c r="E203" s="58"/>
      <c r="F203" s="58"/>
      <c r="G203" s="58"/>
      <c r="H203" s="58"/>
      <c r="I203" s="58"/>
      <c r="J203" s="58"/>
      <c r="K203" s="3"/>
    </row>
    <row r="204" spans="2:11" x14ac:dyDescent="0.25">
      <c r="B204" s="1"/>
      <c r="C204" s="7"/>
      <c r="D204" s="114"/>
      <c r="E204" s="58"/>
      <c r="F204" s="58"/>
      <c r="G204" s="58"/>
      <c r="H204" s="58"/>
      <c r="I204" s="58"/>
      <c r="J204" s="58"/>
      <c r="K204" s="3"/>
    </row>
    <row r="205" spans="2:11" x14ac:dyDescent="0.25">
      <c r="B205" s="1"/>
      <c r="C205" s="7"/>
      <c r="D205" s="114"/>
      <c r="E205" s="58"/>
      <c r="F205" s="58"/>
      <c r="G205" s="58"/>
      <c r="H205" s="58"/>
      <c r="I205" s="58"/>
      <c r="J205" s="58"/>
      <c r="K205" s="3"/>
    </row>
    <row r="206" spans="2:11" x14ac:dyDescent="0.25">
      <c r="B206" s="1"/>
      <c r="C206" s="7"/>
      <c r="D206" s="114"/>
      <c r="E206" s="58"/>
      <c r="F206" s="58"/>
      <c r="G206" s="58"/>
      <c r="H206" s="58"/>
      <c r="I206" s="58"/>
      <c r="J206" s="58"/>
      <c r="K206" s="3"/>
    </row>
    <row r="207" spans="2:11" x14ac:dyDescent="0.25">
      <c r="B207" s="1"/>
      <c r="C207" s="7"/>
      <c r="D207" s="114"/>
      <c r="E207" s="58"/>
      <c r="F207" s="58"/>
      <c r="G207" s="58"/>
      <c r="H207" s="58"/>
      <c r="I207" s="58"/>
      <c r="J207" s="58"/>
      <c r="K207" s="3"/>
    </row>
    <row r="208" spans="2:11" x14ac:dyDescent="0.25">
      <c r="B208" s="1"/>
      <c r="C208" s="7"/>
      <c r="D208" s="114"/>
      <c r="E208" s="58"/>
      <c r="F208" s="58"/>
      <c r="G208" s="58"/>
      <c r="H208" s="58"/>
      <c r="I208" s="58"/>
      <c r="J208" s="58"/>
      <c r="K208" s="3"/>
    </row>
    <row r="209" spans="2:11" x14ac:dyDescent="0.25">
      <c r="B209" s="1"/>
      <c r="C209" s="7"/>
      <c r="D209" s="114"/>
      <c r="E209" s="58"/>
      <c r="F209" s="58"/>
      <c r="G209" s="58"/>
      <c r="H209" s="58"/>
      <c r="I209" s="58"/>
      <c r="J209" s="58"/>
      <c r="K209" s="3"/>
    </row>
    <row r="210" spans="2:11" x14ac:dyDescent="0.25">
      <c r="B210" s="1"/>
      <c r="C210" s="7"/>
      <c r="D210" s="114"/>
      <c r="E210" s="58"/>
      <c r="F210" s="58"/>
      <c r="G210" s="58"/>
      <c r="H210" s="58"/>
      <c r="I210" s="58"/>
      <c r="J210" s="58"/>
      <c r="K210" s="3"/>
    </row>
    <row r="211" spans="2:11" x14ac:dyDescent="0.25">
      <c r="B211" s="1"/>
      <c r="C211" s="7"/>
      <c r="D211" s="114"/>
      <c r="E211" s="58"/>
      <c r="F211" s="58"/>
      <c r="G211" s="58"/>
      <c r="H211" s="58"/>
      <c r="I211" s="58"/>
      <c r="J211" s="58"/>
      <c r="K211" s="3"/>
    </row>
    <row r="212" spans="2:11" x14ac:dyDescent="0.25">
      <c r="B212" s="1"/>
      <c r="C212" s="7"/>
      <c r="D212" s="114"/>
      <c r="E212" s="58"/>
      <c r="F212" s="58"/>
      <c r="G212" s="58"/>
      <c r="H212" s="58"/>
      <c r="I212" s="58"/>
      <c r="J212" s="58"/>
      <c r="K212" s="3"/>
    </row>
    <row r="213" spans="2:11" x14ac:dyDescent="0.25">
      <c r="B213" s="1"/>
      <c r="C213" s="7"/>
      <c r="D213" s="114"/>
      <c r="E213" s="58"/>
      <c r="F213" s="58"/>
      <c r="G213" s="58"/>
      <c r="H213" s="58"/>
      <c r="I213" s="58"/>
      <c r="J213" s="58"/>
      <c r="K213" s="3"/>
    </row>
    <row r="214" spans="2:11" x14ac:dyDescent="0.25">
      <c r="B214" s="1"/>
      <c r="C214" s="7"/>
      <c r="D214" s="114"/>
      <c r="E214" s="58"/>
      <c r="F214" s="58"/>
      <c r="G214" s="58"/>
      <c r="H214" s="58"/>
      <c r="I214" s="58"/>
      <c r="J214" s="58"/>
      <c r="K214" s="3"/>
    </row>
    <row r="215" spans="2:11" x14ac:dyDescent="0.25">
      <c r="B215" s="1"/>
      <c r="C215" s="7"/>
      <c r="D215" s="114"/>
      <c r="E215" s="58"/>
      <c r="F215" s="58"/>
      <c r="G215" s="58"/>
      <c r="H215" s="58"/>
      <c r="I215" s="58"/>
      <c r="J215" s="58"/>
      <c r="K215" s="3"/>
    </row>
    <row r="216" spans="2:11" x14ac:dyDescent="0.25">
      <c r="B216" s="1"/>
      <c r="C216" s="7"/>
      <c r="D216" s="114"/>
      <c r="E216" s="58"/>
      <c r="F216" s="58"/>
      <c r="G216" s="58"/>
      <c r="H216" s="58"/>
      <c r="I216" s="58"/>
      <c r="J216" s="58"/>
      <c r="K216" s="3"/>
    </row>
    <row r="217" spans="2:11" x14ac:dyDescent="0.25">
      <c r="B217" s="1"/>
      <c r="C217" s="7"/>
      <c r="D217" s="114"/>
      <c r="E217" s="58"/>
      <c r="F217" s="58"/>
      <c r="G217" s="58"/>
      <c r="H217" s="58"/>
      <c r="I217" s="58"/>
      <c r="J217" s="58"/>
      <c r="K217" s="3"/>
    </row>
    <row r="218" spans="2:11" x14ac:dyDescent="0.25">
      <c r="B218" s="1"/>
      <c r="C218" s="7"/>
      <c r="D218" s="114"/>
      <c r="E218" s="58"/>
      <c r="F218" s="58"/>
      <c r="G218" s="58"/>
      <c r="H218" s="58"/>
      <c r="I218" s="58"/>
      <c r="J218" s="58"/>
      <c r="K218" s="3"/>
    </row>
    <row r="219" spans="2:11" x14ac:dyDescent="0.25">
      <c r="B219" s="1"/>
      <c r="C219" s="7"/>
      <c r="D219" s="114"/>
      <c r="E219" s="58"/>
      <c r="F219" s="58"/>
      <c r="G219" s="58"/>
      <c r="H219" s="58"/>
      <c r="I219" s="58"/>
      <c r="J219" s="58"/>
      <c r="K219" s="3"/>
    </row>
    <row r="220" spans="2:11" x14ac:dyDescent="0.25">
      <c r="B220" s="1"/>
      <c r="C220" s="7"/>
      <c r="D220" s="114"/>
      <c r="E220" s="58"/>
      <c r="F220" s="58"/>
      <c r="G220" s="58"/>
      <c r="H220" s="58"/>
      <c r="I220" s="58"/>
      <c r="J220" s="58"/>
      <c r="K220" s="3"/>
    </row>
    <row r="221" spans="2:11" x14ac:dyDescent="0.25">
      <c r="B221" s="1"/>
      <c r="C221" s="7"/>
      <c r="D221" s="114"/>
      <c r="E221" s="58"/>
      <c r="F221" s="58"/>
      <c r="G221" s="58"/>
      <c r="H221" s="58"/>
      <c r="I221" s="58"/>
      <c r="J221" s="58"/>
      <c r="K221" s="3"/>
    </row>
    <row r="222" spans="2:11" x14ac:dyDescent="0.25">
      <c r="B222" s="1"/>
      <c r="C222" s="7"/>
      <c r="D222" s="114"/>
      <c r="E222" s="58"/>
      <c r="F222" s="58"/>
      <c r="G222" s="58"/>
      <c r="H222" s="58"/>
      <c r="I222" s="58"/>
      <c r="J222" s="58"/>
      <c r="K222" s="3"/>
    </row>
    <row r="223" spans="2:11" x14ac:dyDescent="0.25">
      <c r="B223" s="1"/>
      <c r="C223" s="7"/>
      <c r="D223" s="114"/>
      <c r="E223" s="58"/>
      <c r="F223" s="58"/>
      <c r="G223" s="58"/>
      <c r="H223" s="58"/>
      <c r="I223" s="58"/>
      <c r="J223" s="58"/>
      <c r="K223" s="3"/>
    </row>
    <row r="224" spans="2:11" x14ac:dyDescent="0.25">
      <c r="B224" s="1"/>
      <c r="C224" s="7"/>
      <c r="D224" s="114"/>
      <c r="E224" s="58"/>
      <c r="F224" s="58"/>
      <c r="G224" s="58"/>
      <c r="H224" s="58"/>
      <c r="I224" s="58"/>
      <c r="J224" s="58"/>
      <c r="K224" s="3"/>
    </row>
    <row r="225" spans="2:11" x14ac:dyDescent="0.25">
      <c r="B225" s="1"/>
      <c r="C225" s="7"/>
      <c r="D225" s="114"/>
      <c r="E225" s="58"/>
      <c r="F225" s="58"/>
      <c r="G225" s="58"/>
      <c r="H225" s="58"/>
      <c r="I225" s="58"/>
      <c r="J225" s="58"/>
      <c r="K225" s="3"/>
    </row>
    <row r="226" spans="2:11" x14ac:dyDescent="0.25">
      <c r="B226" s="1"/>
      <c r="C226" s="7"/>
      <c r="D226" s="114"/>
      <c r="E226" s="58"/>
      <c r="F226" s="58"/>
      <c r="G226" s="58"/>
      <c r="H226" s="58"/>
      <c r="I226" s="58"/>
      <c r="J226" s="58"/>
      <c r="K226" s="3"/>
    </row>
    <row r="227" spans="2:11" x14ac:dyDescent="0.25">
      <c r="B227" s="1"/>
      <c r="C227" s="7"/>
      <c r="D227" s="114"/>
      <c r="E227" s="58"/>
      <c r="F227" s="58"/>
      <c r="G227" s="58"/>
      <c r="H227" s="58"/>
      <c r="I227" s="58"/>
      <c r="J227" s="58"/>
      <c r="K227" s="3"/>
    </row>
    <row r="228" spans="2:11" x14ac:dyDescent="0.25">
      <c r="B228" s="1"/>
      <c r="C228" s="7"/>
      <c r="D228" s="114"/>
      <c r="E228" s="58"/>
      <c r="F228" s="58"/>
      <c r="G228" s="58"/>
      <c r="H228" s="58"/>
      <c r="I228" s="58"/>
      <c r="J228" s="58"/>
      <c r="K228" s="3"/>
    </row>
    <row r="229" spans="2:11" x14ac:dyDescent="0.25">
      <c r="B229" s="1"/>
      <c r="C229" s="7"/>
      <c r="D229" s="114"/>
      <c r="E229" s="58"/>
      <c r="F229" s="58"/>
      <c r="G229" s="58"/>
      <c r="H229" s="58"/>
      <c r="I229" s="58"/>
      <c r="J229" s="58"/>
      <c r="K229" s="3"/>
    </row>
    <row r="230" spans="2:11" x14ac:dyDescent="0.25">
      <c r="B230" s="1"/>
      <c r="C230" s="7"/>
      <c r="D230" s="114"/>
      <c r="E230" s="58"/>
      <c r="F230" s="58"/>
      <c r="G230" s="58"/>
      <c r="H230" s="58"/>
      <c r="I230" s="58"/>
      <c r="J230" s="58"/>
      <c r="K230" s="3"/>
    </row>
    <row r="231" spans="2:11" x14ac:dyDescent="0.25">
      <c r="B231" s="1"/>
      <c r="C231" s="7"/>
      <c r="D231" s="114"/>
      <c r="E231" s="58"/>
      <c r="F231" s="58"/>
      <c r="G231" s="58"/>
      <c r="H231" s="58"/>
      <c r="I231" s="58"/>
      <c r="J231" s="58"/>
      <c r="K231" s="3"/>
    </row>
    <row r="232" spans="2:11" x14ac:dyDescent="0.25">
      <c r="B232" s="1"/>
      <c r="C232" s="7"/>
      <c r="D232" s="114"/>
      <c r="E232" s="58"/>
      <c r="F232" s="58"/>
      <c r="G232" s="58"/>
      <c r="H232" s="58"/>
      <c r="I232" s="58"/>
      <c r="J232" s="58"/>
      <c r="K232" s="3"/>
    </row>
    <row r="233" spans="2:11" x14ac:dyDescent="0.25">
      <c r="B233" s="1"/>
      <c r="C233" s="7"/>
      <c r="D233" s="114"/>
      <c r="E233" s="58"/>
      <c r="F233" s="58"/>
      <c r="G233" s="58"/>
      <c r="H233" s="58"/>
      <c r="I233" s="58"/>
      <c r="J233" s="58"/>
      <c r="K233" s="3"/>
    </row>
    <row r="234" spans="2:11" x14ac:dyDescent="0.25">
      <c r="B234" s="1"/>
      <c r="C234" s="7"/>
      <c r="D234" s="114"/>
      <c r="E234" s="58"/>
      <c r="F234" s="58"/>
      <c r="G234" s="58"/>
      <c r="H234" s="58"/>
      <c r="I234" s="58"/>
      <c r="J234" s="58"/>
      <c r="K234" s="3"/>
    </row>
    <row r="235" spans="2:11" x14ac:dyDescent="0.25">
      <c r="B235" s="1"/>
      <c r="C235" s="7"/>
      <c r="D235" s="114"/>
      <c r="E235" s="58"/>
      <c r="F235" s="58"/>
      <c r="G235" s="58"/>
      <c r="H235" s="58"/>
      <c r="I235" s="58"/>
      <c r="J235" s="58"/>
      <c r="K235" s="3"/>
    </row>
    <row r="236" spans="2:11" x14ac:dyDescent="0.25">
      <c r="B236" s="1"/>
      <c r="C236" s="7"/>
      <c r="D236" s="114"/>
      <c r="E236" s="58"/>
      <c r="F236" s="58"/>
      <c r="G236" s="58"/>
      <c r="H236" s="58"/>
      <c r="I236" s="58"/>
      <c r="J236" s="58"/>
      <c r="K236" s="3"/>
    </row>
    <row r="237" spans="2:11" x14ac:dyDescent="0.25">
      <c r="B237" s="1"/>
      <c r="C237" s="7"/>
      <c r="D237" s="114"/>
      <c r="E237" s="58"/>
      <c r="F237" s="58"/>
      <c r="G237" s="58"/>
      <c r="H237" s="58"/>
      <c r="I237" s="58"/>
      <c r="J237" s="58"/>
      <c r="K237" s="3"/>
    </row>
    <row r="238" spans="2:11" x14ac:dyDescent="0.25">
      <c r="B238" s="1"/>
      <c r="C238" s="7"/>
      <c r="D238" s="114"/>
      <c r="E238" s="58"/>
      <c r="F238" s="58"/>
      <c r="G238" s="58"/>
      <c r="H238" s="58"/>
      <c r="I238" s="58"/>
      <c r="J238" s="58"/>
      <c r="K238" s="3"/>
    </row>
    <row r="239" spans="2:11" x14ac:dyDescent="0.25">
      <c r="B239" s="1"/>
      <c r="C239" s="7"/>
      <c r="D239" s="114"/>
      <c r="E239" s="58"/>
      <c r="F239" s="58"/>
      <c r="G239" s="58"/>
      <c r="H239" s="58"/>
      <c r="I239" s="58"/>
      <c r="J239" s="58"/>
      <c r="K239" s="3"/>
    </row>
    <row r="240" spans="2:11" x14ac:dyDescent="0.25">
      <c r="B240" s="1"/>
      <c r="C240" s="7"/>
      <c r="D240" s="114"/>
      <c r="E240" s="58"/>
      <c r="F240" s="58"/>
      <c r="G240" s="58"/>
      <c r="H240" s="58"/>
      <c r="I240" s="58"/>
      <c r="J240" s="58"/>
      <c r="K240" s="3"/>
    </row>
    <row r="241" spans="2:11" x14ac:dyDescent="0.25">
      <c r="B241" s="1"/>
      <c r="C241" s="7"/>
      <c r="D241" s="114"/>
      <c r="E241" s="58"/>
      <c r="F241" s="58"/>
      <c r="G241" s="58"/>
      <c r="H241" s="58"/>
      <c r="I241" s="58"/>
      <c r="J241" s="58"/>
      <c r="K241" s="3"/>
    </row>
    <row r="242" spans="2:11" x14ac:dyDescent="0.25">
      <c r="B242" s="1"/>
      <c r="C242" s="7"/>
      <c r="D242" s="114"/>
      <c r="E242" s="58"/>
      <c r="F242" s="58"/>
      <c r="G242" s="58"/>
      <c r="H242" s="58"/>
      <c r="I242" s="58"/>
      <c r="J242" s="58"/>
      <c r="K242" s="3"/>
    </row>
    <row r="243" spans="2:11" x14ac:dyDescent="0.25">
      <c r="B243" s="1"/>
      <c r="C243" s="7"/>
      <c r="D243" s="114"/>
      <c r="E243" s="58"/>
      <c r="F243" s="58"/>
      <c r="G243" s="58"/>
      <c r="H243" s="58"/>
      <c r="I243" s="58"/>
      <c r="J243" s="58"/>
      <c r="K243" s="3"/>
    </row>
    <row r="244" spans="2:11" x14ac:dyDescent="0.25">
      <c r="B244" s="1"/>
      <c r="C244" s="7"/>
      <c r="D244" s="114"/>
      <c r="E244" s="58"/>
      <c r="F244" s="58"/>
      <c r="G244" s="58"/>
      <c r="H244" s="58"/>
      <c r="I244" s="58"/>
      <c r="J244" s="58"/>
      <c r="K244" s="3"/>
    </row>
    <row r="245" spans="2:11" x14ac:dyDescent="0.25">
      <c r="B245" s="1"/>
      <c r="C245" s="7"/>
      <c r="D245" s="114"/>
      <c r="E245" s="58"/>
      <c r="F245" s="58"/>
      <c r="G245" s="58"/>
      <c r="H245" s="58"/>
      <c r="I245" s="58"/>
      <c r="J245" s="58"/>
      <c r="K245" s="3"/>
    </row>
    <row r="246" spans="2:11" x14ac:dyDescent="0.25">
      <c r="B246" s="1"/>
      <c r="C246" s="7"/>
      <c r="D246" s="114"/>
      <c r="E246" s="58"/>
      <c r="F246" s="58"/>
      <c r="G246" s="58"/>
      <c r="H246" s="58"/>
      <c r="I246" s="58"/>
      <c r="J246" s="58"/>
      <c r="K246" s="3"/>
    </row>
    <row r="247" spans="2:11" x14ac:dyDescent="0.25">
      <c r="B247" s="1"/>
      <c r="C247" s="7"/>
      <c r="D247" s="114"/>
      <c r="E247" s="58"/>
      <c r="F247" s="58"/>
      <c r="G247" s="58"/>
      <c r="H247" s="58"/>
      <c r="I247" s="58"/>
      <c r="J247" s="58"/>
      <c r="K247" s="3"/>
    </row>
    <row r="248" spans="2:11" x14ac:dyDescent="0.25">
      <c r="B248" s="1"/>
      <c r="C248" s="7"/>
      <c r="D248" s="114"/>
      <c r="E248" s="58"/>
      <c r="F248" s="58"/>
      <c r="G248" s="58"/>
      <c r="H248" s="58"/>
      <c r="I248" s="58"/>
      <c r="J248" s="58"/>
      <c r="K248" s="3"/>
    </row>
    <row r="249" spans="2:11" x14ac:dyDescent="0.25">
      <c r="B249" s="1"/>
      <c r="C249" s="7"/>
      <c r="D249" s="114"/>
      <c r="E249" s="58"/>
      <c r="F249" s="58"/>
      <c r="G249" s="58"/>
      <c r="H249" s="58"/>
      <c r="I249" s="58"/>
      <c r="J249" s="58"/>
      <c r="K249" s="3"/>
    </row>
    <row r="250" spans="2:11" x14ac:dyDescent="0.25">
      <c r="B250" s="1"/>
      <c r="C250" s="7"/>
      <c r="D250" s="114"/>
      <c r="E250" s="58"/>
      <c r="F250" s="58"/>
      <c r="G250" s="58"/>
      <c r="H250" s="58"/>
      <c r="I250" s="58"/>
      <c r="J250" s="58"/>
      <c r="K250" s="3"/>
    </row>
    <row r="251" spans="2:11" x14ac:dyDescent="0.25">
      <c r="B251" s="1"/>
      <c r="C251" s="7"/>
      <c r="D251" s="114"/>
      <c r="E251" s="58"/>
      <c r="F251" s="58"/>
      <c r="G251" s="58"/>
      <c r="H251" s="58"/>
      <c r="I251" s="58"/>
      <c r="J251" s="58"/>
      <c r="K251" s="3"/>
    </row>
    <row r="252" spans="2:11" x14ac:dyDescent="0.25">
      <c r="B252" s="1"/>
      <c r="C252" s="7"/>
      <c r="D252" s="114"/>
      <c r="E252" s="58"/>
      <c r="F252" s="58"/>
      <c r="G252" s="58"/>
      <c r="H252" s="58"/>
      <c r="I252" s="58"/>
      <c r="J252" s="58"/>
      <c r="K252" s="3"/>
    </row>
    <row r="253" spans="2:11" x14ac:dyDescent="0.25">
      <c r="B253" s="1"/>
      <c r="C253" s="7"/>
      <c r="D253" s="114"/>
      <c r="E253" s="58"/>
      <c r="F253" s="58"/>
      <c r="G253" s="58"/>
      <c r="H253" s="58"/>
      <c r="I253" s="58"/>
      <c r="J253" s="58"/>
      <c r="K253" s="3"/>
    </row>
    <row r="254" spans="2:11" x14ac:dyDescent="0.25">
      <c r="B254" s="1"/>
      <c r="C254" s="7"/>
      <c r="D254" s="114"/>
      <c r="E254" s="58"/>
      <c r="F254" s="58"/>
      <c r="G254" s="58"/>
      <c r="H254" s="58"/>
      <c r="I254" s="58"/>
      <c r="J254" s="58"/>
      <c r="K254" s="3"/>
    </row>
    <row r="255" spans="2:11" x14ac:dyDescent="0.25">
      <c r="B255" s="1"/>
      <c r="C255" s="7"/>
      <c r="D255" s="114"/>
      <c r="E255" s="58"/>
      <c r="F255" s="58"/>
      <c r="G255" s="58"/>
      <c r="H255" s="58"/>
      <c r="I255" s="58"/>
      <c r="J255" s="58"/>
      <c r="K255" s="3"/>
    </row>
    <row r="256" spans="2:11" x14ac:dyDescent="0.25">
      <c r="B256" s="1"/>
      <c r="C256" s="7"/>
      <c r="D256" s="114"/>
      <c r="E256" s="58"/>
      <c r="F256" s="58"/>
      <c r="G256" s="58"/>
      <c r="H256" s="58"/>
      <c r="I256" s="58"/>
      <c r="J256" s="58"/>
      <c r="K256" s="3"/>
    </row>
    <row r="257" spans="2:11" x14ac:dyDescent="0.25">
      <c r="B257" s="1"/>
      <c r="C257" s="7"/>
      <c r="D257" s="114"/>
      <c r="E257" s="58"/>
      <c r="F257" s="58"/>
      <c r="G257" s="58"/>
      <c r="H257" s="58"/>
      <c r="I257" s="58"/>
      <c r="J257" s="58"/>
      <c r="K257" s="3"/>
    </row>
    <row r="258" spans="2:11" x14ac:dyDescent="0.25">
      <c r="B258" s="1"/>
      <c r="C258" s="7"/>
      <c r="D258" s="114"/>
      <c r="E258" s="58"/>
      <c r="F258" s="58"/>
      <c r="G258" s="58"/>
      <c r="H258" s="58"/>
      <c r="I258" s="58"/>
      <c r="J258" s="58"/>
      <c r="K258" s="3"/>
    </row>
    <row r="259" spans="2:11" x14ac:dyDescent="0.25">
      <c r="B259" s="1"/>
      <c r="C259" s="7"/>
      <c r="D259" s="114"/>
      <c r="E259" s="58"/>
      <c r="F259" s="58"/>
      <c r="G259" s="58"/>
      <c r="H259" s="58"/>
      <c r="I259" s="58"/>
      <c r="J259" s="58"/>
      <c r="K259" s="3"/>
    </row>
    <row r="260" spans="2:11" x14ac:dyDescent="0.25">
      <c r="B260" s="1"/>
      <c r="C260" s="7"/>
      <c r="D260" s="114"/>
      <c r="E260" s="58"/>
      <c r="F260" s="58"/>
      <c r="G260" s="58"/>
      <c r="H260" s="58"/>
      <c r="I260" s="58"/>
      <c r="J260" s="58"/>
      <c r="K260" s="3"/>
    </row>
    <row r="261" spans="2:11" x14ac:dyDescent="0.25">
      <c r="B261" s="1"/>
      <c r="C261" s="7"/>
      <c r="D261" s="114"/>
      <c r="E261" s="58"/>
      <c r="F261" s="58"/>
      <c r="G261" s="58"/>
      <c r="H261" s="58"/>
      <c r="I261" s="58"/>
      <c r="J261" s="58"/>
      <c r="K261" s="3"/>
    </row>
    <row r="262" spans="2:11" x14ac:dyDescent="0.25">
      <c r="B262" s="1"/>
      <c r="C262" s="7"/>
      <c r="D262" s="114"/>
      <c r="E262" s="58"/>
      <c r="F262" s="58"/>
      <c r="G262" s="58"/>
      <c r="H262" s="58"/>
      <c r="I262" s="58"/>
      <c r="J262" s="58"/>
      <c r="K262" s="3"/>
    </row>
    <row r="263" spans="2:11" x14ac:dyDescent="0.25">
      <c r="B263" s="1"/>
      <c r="C263" s="7"/>
      <c r="D263" s="114"/>
      <c r="E263" s="58"/>
      <c r="F263" s="58"/>
      <c r="G263" s="58"/>
      <c r="H263" s="58"/>
      <c r="I263" s="58"/>
      <c r="J263" s="58"/>
      <c r="K263" s="3"/>
    </row>
    <row r="264" spans="2:11" x14ac:dyDescent="0.25">
      <c r="B264" s="1"/>
      <c r="C264" s="7"/>
      <c r="D264" s="114"/>
      <c r="E264" s="58"/>
      <c r="F264" s="58"/>
      <c r="G264" s="58"/>
      <c r="H264" s="58"/>
      <c r="I264" s="58"/>
      <c r="J264" s="58"/>
      <c r="K264" s="3"/>
    </row>
    <row r="265" spans="2:11" x14ac:dyDescent="0.25">
      <c r="B265" s="1"/>
      <c r="C265" s="7"/>
      <c r="D265" s="114"/>
      <c r="E265" s="58"/>
      <c r="F265" s="58"/>
      <c r="G265" s="58"/>
      <c r="H265" s="58"/>
      <c r="I265" s="58"/>
      <c r="J265" s="58"/>
      <c r="K265" s="3"/>
    </row>
    <row r="266" spans="2:11" x14ac:dyDescent="0.25">
      <c r="B266" s="1"/>
      <c r="C266" s="7"/>
      <c r="D266" s="114"/>
      <c r="E266" s="58"/>
      <c r="F266" s="58"/>
      <c r="G266" s="58"/>
      <c r="H266" s="58"/>
      <c r="I266" s="58"/>
      <c r="J266" s="58"/>
      <c r="K266" s="3"/>
    </row>
    <row r="267" spans="2:11" x14ac:dyDescent="0.25">
      <c r="B267" s="1"/>
      <c r="C267" s="7"/>
      <c r="D267" s="114"/>
      <c r="E267" s="58"/>
      <c r="F267" s="58"/>
      <c r="G267" s="58"/>
      <c r="H267" s="58"/>
      <c r="I267" s="58"/>
      <c r="J267" s="58"/>
      <c r="K267" s="3"/>
    </row>
    <row r="268" spans="2:11" x14ac:dyDescent="0.25">
      <c r="B268" s="1"/>
      <c r="C268" s="7"/>
      <c r="D268" s="114"/>
      <c r="E268" s="58"/>
      <c r="F268" s="58"/>
      <c r="G268" s="58"/>
      <c r="H268" s="58"/>
      <c r="I268" s="58"/>
      <c r="J268" s="58"/>
      <c r="K268" s="3"/>
    </row>
    <row r="269" spans="2:11" x14ac:dyDescent="0.25">
      <c r="B269" s="1"/>
      <c r="C269" s="7"/>
      <c r="D269" s="114"/>
      <c r="E269" s="58"/>
      <c r="F269" s="58"/>
      <c r="G269" s="58"/>
      <c r="H269" s="58"/>
      <c r="I269" s="58"/>
      <c r="J269" s="58"/>
      <c r="K269" s="3"/>
    </row>
    <row r="270" spans="2:11" x14ac:dyDescent="0.25">
      <c r="B270" s="1"/>
      <c r="C270" s="7"/>
      <c r="D270" s="114"/>
      <c r="E270" s="58"/>
      <c r="F270" s="58"/>
      <c r="G270" s="58"/>
      <c r="H270" s="58"/>
      <c r="I270" s="58"/>
      <c r="J270" s="58"/>
      <c r="K270" s="3"/>
    </row>
    <row r="271" spans="2:11" x14ac:dyDescent="0.25">
      <c r="B271" s="1"/>
      <c r="C271" s="7"/>
      <c r="D271" s="114"/>
      <c r="E271" s="58"/>
      <c r="F271" s="58"/>
      <c r="G271" s="58"/>
      <c r="H271" s="58"/>
      <c r="I271" s="58"/>
      <c r="J271" s="58"/>
      <c r="K271" s="3"/>
    </row>
    <row r="272" spans="2:11" x14ac:dyDescent="0.25">
      <c r="B272" s="1"/>
      <c r="C272" s="7"/>
      <c r="D272" s="114"/>
      <c r="E272" s="58"/>
      <c r="F272" s="58"/>
      <c r="G272" s="58"/>
      <c r="H272" s="58"/>
      <c r="I272" s="58"/>
      <c r="J272" s="58"/>
      <c r="K272" s="3"/>
    </row>
    <row r="273" spans="2:11" x14ac:dyDescent="0.25">
      <c r="B273" s="1"/>
      <c r="C273" s="7"/>
      <c r="D273" s="114"/>
      <c r="E273" s="58"/>
      <c r="F273" s="58"/>
      <c r="G273" s="58"/>
      <c r="H273" s="58"/>
      <c r="I273" s="58"/>
      <c r="J273" s="58"/>
      <c r="K273" s="3"/>
    </row>
    <row r="274" spans="2:11" x14ac:dyDescent="0.25">
      <c r="B274" s="1"/>
      <c r="C274" s="7"/>
      <c r="D274" s="114"/>
      <c r="E274" s="58"/>
      <c r="F274" s="58"/>
      <c r="G274" s="58"/>
      <c r="H274" s="58"/>
      <c r="I274" s="58"/>
      <c r="J274" s="58"/>
      <c r="K274" s="3"/>
    </row>
    <row r="275" spans="2:11" x14ac:dyDescent="0.25">
      <c r="B275" s="1"/>
      <c r="C275" s="7"/>
      <c r="D275" s="114"/>
      <c r="E275" s="58"/>
      <c r="F275" s="58"/>
      <c r="G275" s="58"/>
      <c r="H275" s="58"/>
      <c r="I275" s="58"/>
      <c r="J275" s="58"/>
      <c r="K275" s="3"/>
    </row>
    <row r="276" spans="2:11" x14ac:dyDescent="0.25">
      <c r="B276" s="1"/>
      <c r="C276" s="7"/>
      <c r="D276" s="114"/>
      <c r="E276" s="58"/>
      <c r="F276" s="58"/>
      <c r="G276" s="58"/>
      <c r="H276" s="58"/>
      <c r="I276" s="58"/>
      <c r="J276" s="58"/>
      <c r="K276" s="3"/>
    </row>
    <row r="277" spans="2:11" x14ac:dyDescent="0.25">
      <c r="B277" s="1"/>
      <c r="C277" s="7"/>
      <c r="D277" s="114"/>
      <c r="E277" s="58"/>
      <c r="F277" s="58"/>
      <c r="G277" s="58"/>
      <c r="H277" s="58"/>
      <c r="I277" s="58"/>
      <c r="J277" s="58"/>
      <c r="K277" s="3"/>
    </row>
    <row r="278" spans="2:11" x14ac:dyDescent="0.25">
      <c r="B278" s="1"/>
      <c r="C278" s="7"/>
      <c r="D278" s="114"/>
      <c r="E278" s="58"/>
      <c r="F278" s="58"/>
      <c r="G278" s="58"/>
      <c r="H278" s="58"/>
      <c r="I278" s="58"/>
      <c r="J278" s="58"/>
      <c r="K278" s="3"/>
    </row>
    <row r="279" spans="2:11" x14ac:dyDescent="0.25">
      <c r="B279" s="1"/>
      <c r="C279" s="7"/>
      <c r="D279" s="114"/>
      <c r="E279" s="58"/>
      <c r="F279" s="58"/>
      <c r="G279" s="58"/>
      <c r="H279" s="58"/>
      <c r="I279" s="58"/>
      <c r="J279" s="58"/>
      <c r="K279" s="3"/>
    </row>
    <row r="280" spans="2:11" x14ac:dyDescent="0.25">
      <c r="B280" s="1"/>
      <c r="C280" s="7"/>
      <c r="D280" s="114"/>
      <c r="E280" s="58"/>
      <c r="F280" s="58"/>
      <c r="G280" s="58"/>
      <c r="H280" s="58"/>
      <c r="I280" s="58"/>
      <c r="J280" s="58"/>
      <c r="K280" s="3"/>
    </row>
    <row r="281" spans="2:11" x14ac:dyDescent="0.25">
      <c r="B281" s="1"/>
      <c r="C281" s="7"/>
      <c r="D281" s="114"/>
      <c r="E281" s="58"/>
      <c r="F281" s="58"/>
      <c r="G281" s="58"/>
      <c r="H281" s="58"/>
      <c r="I281" s="58"/>
      <c r="J281" s="58"/>
      <c r="K281" s="3"/>
    </row>
    <row r="282" spans="2:11" x14ac:dyDescent="0.25">
      <c r="B282" s="1"/>
      <c r="C282" s="7"/>
      <c r="D282" s="114"/>
      <c r="E282" s="58"/>
      <c r="F282" s="58"/>
      <c r="G282" s="58"/>
      <c r="H282" s="58"/>
      <c r="I282" s="58"/>
      <c r="J282" s="58"/>
      <c r="K282" s="3"/>
    </row>
    <row r="283" spans="2:11" x14ac:dyDescent="0.25">
      <c r="B283" s="1"/>
      <c r="C283" s="7"/>
      <c r="D283" s="114"/>
      <c r="E283" s="58"/>
      <c r="F283" s="58"/>
      <c r="G283" s="58"/>
      <c r="H283" s="58"/>
      <c r="I283" s="58"/>
      <c r="J283" s="58"/>
      <c r="K283" s="3"/>
    </row>
    <row r="284" spans="2:11" x14ac:dyDescent="0.25">
      <c r="B284" s="1"/>
      <c r="C284" s="7"/>
      <c r="D284" s="114"/>
      <c r="E284" s="58"/>
      <c r="F284" s="58"/>
      <c r="G284" s="58"/>
      <c r="H284" s="58"/>
      <c r="I284" s="58"/>
      <c r="J284" s="58"/>
      <c r="K284" s="3"/>
    </row>
    <row r="285" spans="2:11" x14ac:dyDescent="0.25">
      <c r="B285" s="1"/>
      <c r="C285" s="7"/>
      <c r="D285" s="114"/>
      <c r="E285" s="58"/>
      <c r="F285" s="58"/>
      <c r="G285" s="58"/>
      <c r="H285" s="58"/>
      <c r="I285" s="58"/>
      <c r="J285" s="58"/>
      <c r="K285" s="3"/>
    </row>
    <row r="286" spans="2:11" x14ac:dyDescent="0.25">
      <c r="B286" s="1"/>
      <c r="C286" s="7"/>
      <c r="D286" s="114"/>
      <c r="E286" s="58"/>
      <c r="F286" s="58"/>
      <c r="G286" s="58"/>
      <c r="H286" s="58"/>
      <c r="I286" s="58"/>
      <c r="J286" s="58"/>
      <c r="K286" s="3"/>
    </row>
    <row r="287" spans="2:11" x14ac:dyDescent="0.25">
      <c r="B287" s="1"/>
      <c r="C287" s="7"/>
      <c r="D287" s="114"/>
      <c r="E287" s="58"/>
      <c r="F287" s="58"/>
      <c r="G287" s="58"/>
      <c r="H287" s="58"/>
      <c r="I287" s="58"/>
      <c r="J287" s="58"/>
      <c r="K287" s="3"/>
    </row>
    <row r="288" spans="2:11" x14ac:dyDescent="0.25">
      <c r="B288" s="1"/>
      <c r="C288" s="7"/>
      <c r="D288" s="114"/>
      <c r="E288" s="58"/>
      <c r="F288" s="58"/>
      <c r="G288" s="58"/>
      <c r="H288" s="58"/>
      <c r="I288" s="58"/>
      <c r="J288" s="58"/>
      <c r="K288" s="3"/>
    </row>
    <row r="289" spans="2:11" x14ac:dyDescent="0.25">
      <c r="B289" s="1"/>
      <c r="C289" s="7"/>
      <c r="D289" s="114"/>
      <c r="E289" s="58"/>
      <c r="F289" s="58"/>
      <c r="G289" s="58"/>
      <c r="H289" s="58"/>
      <c r="I289" s="58"/>
      <c r="J289" s="58"/>
      <c r="K289" s="3"/>
    </row>
    <row r="290" spans="2:11" x14ac:dyDescent="0.25">
      <c r="B290" s="1"/>
      <c r="C290" s="7"/>
      <c r="D290" s="114"/>
      <c r="E290" s="58"/>
      <c r="F290" s="58"/>
      <c r="G290" s="58"/>
      <c r="H290" s="58"/>
      <c r="I290" s="58"/>
      <c r="J290" s="58"/>
      <c r="K290" s="3"/>
    </row>
    <row r="291" spans="2:11" x14ac:dyDescent="0.25">
      <c r="B291" s="1"/>
      <c r="C291" s="7"/>
      <c r="D291" s="114"/>
      <c r="E291" s="58"/>
      <c r="F291" s="58"/>
      <c r="G291" s="58"/>
      <c r="H291" s="58"/>
      <c r="I291" s="58"/>
      <c r="J291" s="58"/>
      <c r="K291" s="3"/>
    </row>
    <row r="292" spans="2:11" x14ac:dyDescent="0.25">
      <c r="B292" s="1"/>
      <c r="C292" s="7"/>
      <c r="D292" s="114"/>
      <c r="E292" s="58"/>
      <c r="F292" s="58"/>
      <c r="G292" s="58"/>
      <c r="H292" s="58"/>
      <c r="I292" s="58"/>
      <c r="J292" s="58"/>
      <c r="K292" s="3"/>
    </row>
    <row r="293" spans="2:11" x14ac:dyDescent="0.25">
      <c r="B293" s="1"/>
      <c r="C293" s="7"/>
      <c r="D293" s="114"/>
      <c r="E293" s="58"/>
      <c r="F293" s="58"/>
      <c r="G293" s="58"/>
      <c r="H293" s="58"/>
      <c r="I293" s="58"/>
      <c r="J293" s="58"/>
      <c r="K293" s="3"/>
    </row>
    <row r="294" spans="2:11" x14ac:dyDescent="0.25">
      <c r="B294" s="1"/>
      <c r="C294" s="7"/>
      <c r="D294" s="114"/>
      <c r="E294" s="58"/>
      <c r="F294" s="58"/>
      <c r="G294" s="58"/>
      <c r="H294" s="58"/>
      <c r="I294" s="58"/>
      <c r="J294" s="58"/>
      <c r="K294" s="3"/>
    </row>
    <row r="295" spans="2:11" x14ac:dyDescent="0.25">
      <c r="B295" s="1"/>
      <c r="C295" s="7"/>
      <c r="D295" s="114"/>
      <c r="E295" s="58"/>
      <c r="F295" s="58"/>
      <c r="G295" s="58"/>
      <c r="H295" s="58"/>
      <c r="I295" s="58"/>
      <c r="J295" s="58"/>
      <c r="K295" s="3"/>
    </row>
    <row r="296" spans="2:11" x14ac:dyDescent="0.25">
      <c r="B296" s="1"/>
      <c r="C296" s="7"/>
      <c r="D296" s="114"/>
      <c r="E296" s="58"/>
      <c r="F296" s="58"/>
      <c r="G296" s="58"/>
      <c r="H296" s="58"/>
      <c r="I296" s="58"/>
      <c r="J296" s="58"/>
      <c r="K296" s="3"/>
    </row>
    <row r="297" spans="2:11" x14ac:dyDescent="0.25">
      <c r="B297" s="1"/>
      <c r="C297" s="7"/>
      <c r="D297" s="114"/>
      <c r="E297" s="58"/>
      <c r="F297" s="58"/>
      <c r="G297" s="58"/>
      <c r="H297" s="58"/>
      <c r="I297" s="58"/>
      <c r="J297" s="58"/>
      <c r="K297" s="3"/>
    </row>
    <row r="298" spans="2:11" x14ac:dyDescent="0.25">
      <c r="B298" s="1"/>
      <c r="C298" s="7"/>
      <c r="D298" s="114"/>
      <c r="E298" s="58"/>
      <c r="F298" s="58"/>
      <c r="G298" s="58"/>
      <c r="H298" s="58"/>
      <c r="I298" s="58"/>
      <c r="J298" s="58"/>
      <c r="K298" s="3"/>
    </row>
    <row r="299" spans="2:11" x14ac:dyDescent="0.25">
      <c r="B299" s="1"/>
      <c r="C299" s="7"/>
      <c r="D299" s="114"/>
      <c r="E299" s="58"/>
      <c r="F299" s="58"/>
      <c r="G299" s="58"/>
      <c r="H299" s="58"/>
      <c r="I299" s="58"/>
      <c r="J299" s="58"/>
      <c r="K299" s="3"/>
    </row>
    <row r="300" spans="2:11" x14ac:dyDescent="0.25">
      <c r="B300" s="1"/>
      <c r="C300" s="7"/>
      <c r="D300" s="114"/>
      <c r="E300" s="58"/>
      <c r="F300" s="58"/>
      <c r="G300" s="58"/>
      <c r="H300" s="58"/>
      <c r="I300" s="58"/>
      <c r="J300" s="58"/>
      <c r="K300" s="3"/>
    </row>
    <row r="301" spans="2:11" x14ac:dyDescent="0.25">
      <c r="B301" s="1"/>
      <c r="C301" s="7"/>
      <c r="D301" s="114"/>
      <c r="E301" s="58"/>
      <c r="F301" s="58"/>
      <c r="G301" s="58"/>
      <c r="H301" s="58"/>
      <c r="I301" s="58"/>
      <c r="J301" s="58"/>
      <c r="K301" s="3"/>
    </row>
    <row r="302" spans="2:11" x14ac:dyDescent="0.25">
      <c r="B302" s="1"/>
      <c r="C302" s="7"/>
      <c r="D302" s="114"/>
      <c r="E302" s="58"/>
      <c r="F302" s="58"/>
      <c r="G302" s="58"/>
      <c r="H302" s="58"/>
      <c r="I302" s="58"/>
      <c r="J302" s="58"/>
      <c r="K302" s="3"/>
    </row>
    <row r="303" spans="2:11" x14ac:dyDescent="0.25">
      <c r="B303" s="1"/>
      <c r="C303" s="7"/>
      <c r="D303" s="114"/>
      <c r="E303" s="58"/>
      <c r="F303" s="58"/>
      <c r="G303" s="58"/>
      <c r="H303" s="58"/>
      <c r="I303" s="58"/>
      <c r="J303" s="58"/>
      <c r="K303" s="3"/>
    </row>
    <row r="304" spans="2:11" x14ac:dyDescent="0.25">
      <c r="B304" s="1"/>
      <c r="C304" s="7"/>
      <c r="D304" s="114"/>
      <c r="E304" s="58"/>
      <c r="F304" s="58"/>
      <c r="G304" s="58"/>
      <c r="H304" s="58"/>
      <c r="I304" s="58"/>
      <c r="J304" s="58"/>
      <c r="K304" s="3"/>
    </row>
    <row r="305" spans="2:11" x14ac:dyDescent="0.25">
      <c r="B305" s="1"/>
      <c r="C305" s="7"/>
      <c r="D305" s="114"/>
      <c r="E305" s="58"/>
      <c r="F305" s="58"/>
      <c r="G305" s="58"/>
      <c r="H305" s="58"/>
      <c r="I305" s="58"/>
      <c r="J305" s="58"/>
      <c r="K305" s="3"/>
    </row>
    <row r="306" spans="2:11" x14ac:dyDescent="0.25">
      <c r="B306" s="1"/>
      <c r="C306" s="7"/>
      <c r="D306" s="114"/>
      <c r="E306" s="58"/>
      <c r="F306" s="58"/>
      <c r="G306" s="58"/>
      <c r="H306" s="58"/>
      <c r="I306" s="58"/>
      <c r="J306" s="58"/>
      <c r="K306" s="3"/>
    </row>
    <row r="307" spans="2:11" x14ac:dyDescent="0.25">
      <c r="B307" s="1"/>
      <c r="C307" s="7"/>
      <c r="D307" s="114"/>
      <c r="E307" s="58"/>
      <c r="F307" s="58"/>
      <c r="G307" s="58"/>
      <c r="H307" s="58"/>
      <c r="I307" s="58"/>
      <c r="J307" s="58"/>
      <c r="K307" s="3"/>
    </row>
    <row r="308" spans="2:11" x14ac:dyDescent="0.25">
      <c r="B308" s="1"/>
      <c r="C308" s="7"/>
      <c r="D308" s="114"/>
      <c r="E308" s="58"/>
      <c r="F308" s="58"/>
      <c r="G308" s="58"/>
      <c r="H308" s="58"/>
      <c r="I308" s="58"/>
      <c r="J308" s="58"/>
      <c r="K308" s="3"/>
    </row>
    <row r="309" spans="2:11" x14ac:dyDescent="0.25">
      <c r="B309" s="1"/>
      <c r="C309" s="7"/>
      <c r="D309" s="114"/>
      <c r="E309" s="58"/>
      <c r="F309" s="58"/>
      <c r="G309" s="58"/>
      <c r="H309" s="58"/>
      <c r="I309" s="58"/>
      <c r="J309" s="58"/>
      <c r="K309" s="3"/>
    </row>
    <row r="310" spans="2:11" x14ac:dyDescent="0.25">
      <c r="B310" s="1"/>
      <c r="C310" s="7"/>
      <c r="D310" s="114"/>
      <c r="E310" s="58"/>
      <c r="F310" s="58"/>
      <c r="G310" s="58"/>
      <c r="H310" s="58"/>
      <c r="I310" s="58"/>
      <c r="J310" s="58"/>
      <c r="K310" s="3"/>
    </row>
    <row r="311" spans="2:11" x14ac:dyDescent="0.25">
      <c r="B311" s="1"/>
      <c r="C311" s="7"/>
      <c r="D311" s="114"/>
      <c r="E311" s="58"/>
      <c r="F311" s="58"/>
      <c r="G311" s="58"/>
      <c r="H311" s="58"/>
      <c r="I311" s="58"/>
      <c r="J311" s="58"/>
      <c r="K311" s="3"/>
    </row>
    <row r="312" spans="2:11" x14ac:dyDescent="0.25">
      <c r="B312" s="1"/>
      <c r="C312" s="7"/>
      <c r="D312" s="114"/>
      <c r="E312" s="58"/>
      <c r="F312" s="58"/>
      <c r="G312" s="58"/>
      <c r="H312" s="58"/>
      <c r="I312" s="58"/>
      <c r="J312" s="58"/>
      <c r="K312" s="3"/>
    </row>
    <row r="313" spans="2:11" x14ac:dyDescent="0.25">
      <c r="B313" s="1"/>
      <c r="C313" s="7"/>
      <c r="D313" s="114"/>
      <c r="E313" s="58"/>
      <c r="F313" s="58"/>
      <c r="G313" s="58"/>
      <c r="H313" s="58"/>
      <c r="I313" s="58"/>
      <c r="J313" s="58"/>
      <c r="K313" s="3"/>
    </row>
    <row r="314" spans="2:11" x14ac:dyDescent="0.25">
      <c r="B314" s="1"/>
      <c r="C314" s="7"/>
      <c r="D314" s="114"/>
      <c r="E314" s="58"/>
      <c r="F314" s="58"/>
      <c r="G314" s="58"/>
      <c r="H314" s="58"/>
      <c r="I314" s="58"/>
      <c r="J314" s="58"/>
      <c r="K314" s="3"/>
    </row>
    <row r="315" spans="2:11" x14ac:dyDescent="0.25">
      <c r="B315" s="1"/>
      <c r="C315" s="7"/>
      <c r="D315" s="114"/>
      <c r="E315" s="58"/>
      <c r="F315" s="58"/>
      <c r="G315" s="58"/>
      <c r="H315" s="58"/>
      <c r="I315" s="58"/>
      <c r="J315" s="58"/>
      <c r="K315" s="3"/>
    </row>
    <row r="316" spans="2:11" x14ac:dyDescent="0.25">
      <c r="B316" s="1"/>
      <c r="C316" s="7"/>
      <c r="D316" s="114"/>
      <c r="E316" s="58"/>
      <c r="F316" s="58"/>
      <c r="G316" s="58"/>
      <c r="H316" s="58"/>
      <c r="I316" s="58"/>
      <c r="J316" s="58"/>
      <c r="K316" s="3"/>
    </row>
    <row r="317" spans="2:11" x14ac:dyDescent="0.25">
      <c r="B317" s="1"/>
      <c r="C317" s="7"/>
      <c r="D317" s="114"/>
      <c r="E317" s="58"/>
      <c r="F317" s="58"/>
      <c r="G317" s="58"/>
      <c r="H317" s="58"/>
      <c r="I317" s="58"/>
      <c r="J317" s="58"/>
      <c r="K317" s="3"/>
    </row>
    <row r="318" spans="2:11" x14ac:dyDescent="0.25">
      <c r="B318" s="1"/>
      <c r="C318" s="7"/>
      <c r="D318" s="114"/>
      <c r="E318" s="58"/>
      <c r="F318" s="58"/>
      <c r="G318" s="58"/>
      <c r="H318" s="58"/>
      <c r="I318" s="58"/>
      <c r="J318" s="58"/>
      <c r="K318" s="3"/>
    </row>
    <row r="319" spans="2:11" x14ac:dyDescent="0.25">
      <c r="B319" s="1"/>
      <c r="C319" s="7"/>
      <c r="D319" s="114"/>
      <c r="E319" s="58"/>
      <c r="F319" s="58"/>
      <c r="G319" s="58"/>
      <c r="H319" s="58"/>
      <c r="I319" s="58"/>
      <c r="J319" s="58"/>
      <c r="K319" s="3"/>
    </row>
    <row r="320" spans="2:11" x14ac:dyDescent="0.25">
      <c r="B320" s="1"/>
      <c r="C320" s="7"/>
      <c r="D320" s="114"/>
      <c r="E320" s="58"/>
      <c r="F320" s="58"/>
      <c r="G320" s="58"/>
      <c r="H320" s="58"/>
      <c r="I320" s="58"/>
      <c r="J320" s="58"/>
      <c r="K320" s="3"/>
    </row>
    <row r="321" spans="2:11" x14ac:dyDescent="0.25">
      <c r="B321" s="1"/>
      <c r="C321" s="7"/>
      <c r="D321" s="114"/>
      <c r="E321" s="58"/>
      <c r="F321" s="58"/>
      <c r="G321" s="58"/>
      <c r="H321" s="58"/>
      <c r="I321" s="58"/>
      <c r="J321" s="58"/>
      <c r="K321" s="3"/>
    </row>
    <row r="322" spans="2:11" x14ac:dyDescent="0.25">
      <c r="B322" s="1"/>
      <c r="C322" s="7"/>
      <c r="D322" s="114"/>
      <c r="E322" s="58"/>
      <c r="F322" s="58"/>
      <c r="G322" s="58"/>
      <c r="H322" s="58"/>
      <c r="I322" s="58"/>
      <c r="J322" s="58"/>
      <c r="K322" s="3"/>
    </row>
    <row r="323" spans="2:11" x14ac:dyDescent="0.25">
      <c r="B323" s="1"/>
      <c r="C323" s="7"/>
      <c r="D323" s="114"/>
      <c r="E323" s="58"/>
      <c r="F323" s="58"/>
      <c r="G323" s="58"/>
      <c r="H323" s="58"/>
      <c r="I323" s="58"/>
      <c r="J323" s="58"/>
      <c r="K323" s="3"/>
    </row>
    <row r="324" spans="2:11" x14ac:dyDescent="0.25">
      <c r="B324" s="1"/>
      <c r="C324" s="7"/>
      <c r="D324" s="114"/>
      <c r="E324" s="58"/>
      <c r="F324" s="58"/>
      <c r="G324" s="58"/>
      <c r="H324" s="58"/>
      <c r="I324" s="58"/>
      <c r="J324" s="58"/>
      <c r="K324" s="3"/>
    </row>
    <row r="325" spans="2:11" x14ac:dyDescent="0.25">
      <c r="B325" s="1"/>
      <c r="C325" s="7"/>
      <c r="D325" s="114"/>
      <c r="E325" s="58"/>
      <c r="F325" s="58"/>
      <c r="G325" s="58"/>
      <c r="H325" s="58"/>
      <c r="I325" s="58"/>
      <c r="J325" s="58"/>
      <c r="K325" s="3"/>
    </row>
    <row r="326" spans="2:11" x14ac:dyDescent="0.25">
      <c r="B326" s="1"/>
      <c r="C326" s="7"/>
      <c r="D326" s="114"/>
      <c r="E326" s="58"/>
      <c r="F326" s="58"/>
      <c r="G326" s="58"/>
      <c r="H326" s="58"/>
      <c r="I326" s="58"/>
      <c r="J326" s="58"/>
      <c r="K326" s="3"/>
    </row>
    <row r="327" spans="2:11" x14ac:dyDescent="0.25">
      <c r="B327" s="1"/>
      <c r="C327" s="7"/>
      <c r="D327" s="114"/>
      <c r="E327" s="58"/>
      <c r="F327" s="58"/>
      <c r="G327" s="58"/>
      <c r="H327" s="58"/>
      <c r="I327" s="58"/>
      <c r="J327" s="58"/>
      <c r="K327" s="3"/>
    </row>
    <row r="328" spans="2:11" x14ac:dyDescent="0.25">
      <c r="B328" s="1"/>
      <c r="C328" s="7"/>
      <c r="D328" s="114"/>
      <c r="E328" s="58"/>
      <c r="F328" s="58"/>
      <c r="G328" s="58"/>
      <c r="H328" s="58"/>
      <c r="I328" s="58"/>
      <c r="J328" s="58"/>
      <c r="K328" s="3"/>
    </row>
    <row r="329" spans="2:11" x14ac:dyDescent="0.25">
      <c r="B329" s="1"/>
      <c r="C329" s="7"/>
      <c r="D329" s="114"/>
      <c r="E329" s="58"/>
      <c r="F329" s="58"/>
      <c r="G329" s="58"/>
      <c r="H329" s="58"/>
      <c r="I329" s="58"/>
      <c r="J329" s="58"/>
      <c r="K329" s="3"/>
    </row>
    <row r="330" spans="2:11" x14ac:dyDescent="0.25">
      <c r="B330" s="1"/>
      <c r="C330" s="7"/>
      <c r="D330" s="114"/>
      <c r="E330" s="58"/>
      <c r="F330" s="58"/>
      <c r="G330" s="58"/>
      <c r="H330" s="58"/>
      <c r="I330" s="58"/>
      <c r="J330" s="58"/>
      <c r="K330" s="3"/>
    </row>
    <row r="331" spans="2:11" x14ac:dyDescent="0.25">
      <c r="B331" s="1"/>
      <c r="C331" s="7"/>
      <c r="D331" s="114"/>
      <c r="E331" s="58"/>
      <c r="F331" s="58"/>
      <c r="G331" s="58"/>
      <c r="H331" s="58"/>
      <c r="I331" s="58"/>
      <c r="J331" s="58"/>
      <c r="K331" s="3"/>
    </row>
    <row r="332" spans="2:11" x14ac:dyDescent="0.25">
      <c r="B332" s="1"/>
      <c r="C332" s="7"/>
      <c r="D332" s="114"/>
      <c r="E332" s="58"/>
      <c r="F332" s="58"/>
      <c r="G332" s="58"/>
      <c r="H332" s="58"/>
      <c r="I332" s="58"/>
      <c r="J332" s="58"/>
      <c r="K332" s="3"/>
    </row>
    <row r="333" spans="2:11" x14ac:dyDescent="0.25">
      <c r="B333" s="1"/>
      <c r="C333" s="7"/>
      <c r="D333" s="114"/>
      <c r="E333" s="58"/>
      <c r="F333" s="58"/>
      <c r="G333" s="58"/>
      <c r="H333" s="58"/>
      <c r="I333" s="58"/>
      <c r="J333" s="58"/>
      <c r="K333" s="3"/>
    </row>
    <row r="334" spans="2:11" x14ac:dyDescent="0.25">
      <c r="B334" s="1"/>
      <c r="C334" s="7"/>
      <c r="D334" s="114"/>
      <c r="E334" s="58"/>
      <c r="F334" s="58"/>
      <c r="G334" s="58"/>
      <c r="H334" s="58"/>
      <c r="I334" s="58"/>
      <c r="J334" s="58"/>
      <c r="K334" s="3"/>
    </row>
    <row r="335" spans="2:11" x14ac:dyDescent="0.25">
      <c r="B335" s="1"/>
      <c r="C335" s="7"/>
      <c r="D335" s="114"/>
      <c r="E335" s="58"/>
      <c r="F335" s="58"/>
      <c r="G335" s="58"/>
      <c r="H335" s="58"/>
      <c r="I335" s="58"/>
      <c r="J335" s="58"/>
      <c r="K335" s="3"/>
    </row>
    <row r="336" spans="2:11" x14ac:dyDescent="0.25">
      <c r="B336" s="1"/>
      <c r="C336" s="7"/>
      <c r="D336" s="114"/>
      <c r="E336" s="58"/>
      <c r="F336" s="58"/>
      <c r="G336" s="58"/>
      <c r="H336" s="58"/>
      <c r="I336" s="58"/>
      <c r="J336" s="58"/>
      <c r="K336" s="3"/>
    </row>
    <row r="337" spans="2:11" x14ac:dyDescent="0.25">
      <c r="B337" s="1"/>
      <c r="C337" s="7"/>
      <c r="D337" s="114"/>
      <c r="E337" s="58"/>
      <c r="F337" s="58"/>
      <c r="G337" s="58"/>
      <c r="H337" s="58"/>
      <c r="I337" s="58"/>
      <c r="J337" s="58"/>
      <c r="K337" s="3"/>
    </row>
    <row r="338" spans="2:11" x14ac:dyDescent="0.25">
      <c r="B338" s="1"/>
      <c r="C338" s="7"/>
      <c r="D338" s="114"/>
      <c r="E338" s="58"/>
      <c r="F338" s="58"/>
      <c r="G338" s="58"/>
      <c r="H338" s="58"/>
      <c r="I338" s="58"/>
      <c r="J338" s="58"/>
      <c r="K338" s="3"/>
    </row>
    <row r="339" spans="2:11" x14ac:dyDescent="0.25">
      <c r="B339" s="1"/>
      <c r="C339" s="7"/>
      <c r="D339" s="114"/>
      <c r="E339" s="58"/>
      <c r="F339" s="58"/>
      <c r="G339" s="58"/>
      <c r="H339" s="58"/>
      <c r="I339" s="58"/>
      <c r="J339" s="58"/>
      <c r="K339" s="3"/>
    </row>
    <row r="340" spans="2:11" x14ac:dyDescent="0.25">
      <c r="B340" s="1"/>
      <c r="C340" s="7"/>
      <c r="D340" s="114"/>
      <c r="E340" s="58"/>
      <c r="F340" s="58"/>
      <c r="G340" s="58"/>
      <c r="H340" s="58"/>
      <c r="I340" s="58"/>
      <c r="J340" s="58"/>
      <c r="K340" s="3"/>
    </row>
    <row r="341" spans="2:11" x14ac:dyDescent="0.25">
      <c r="B341" s="1"/>
      <c r="C341" s="7"/>
      <c r="D341" s="114"/>
      <c r="E341" s="58"/>
      <c r="F341" s="58"/>
      <c r="G341" s="58"/>
      <c r="H341" s="58"/>
      <c r="I341" s="58"/>
      <c r="J341" s="58"/>
      <c r="K341" s="3"/>
    </row>
    <row r="342" spans="2:11" x14ac:dyDescent="0.25">
      <c r="B342" s="1"/>
      <c r="C342" s="7"/>
      <c r="D342" s="114"/>
      <c r="E342" s="58"/>
      <c r="F342" s="58"/>
      <c r="G342" s="58"/>
      <c r="H342" s="58"/>
      <c r="I342" s="58"/>
      <c r="J342" s="58"/>
      <c r="K342" s="3"/>
    </row>
    <row r="343" spans="2:11" x14ac:dyDescent="0.25">
      <c r="B343" s="1"/>
      <c r="C343" s="7"/>
      <c r="D343" s="114"/>
      <c r="E343" s="58"/>
      <c r="F343" s="58"/>
      <c r="G343" s="58"/>
      <c r="H343" s="58"/>
      <c r="I343" s="58"/>
      <c r="J343" s="58"/>
      <c r="K343" s="3"/>
    </row>
    <row r="344" spans="2:11" x14ac:dyDescent="0.25">
      <c r="B344" s="1"/>
      <c r="C344" s="7"/>
      <c r="D344" s="114"/>
      <c r="E344" s="58"/>
      <c r="F344" s="58"/>
      <c r="G344" s="58"/>
      <c r="H344" s="58"/>
      <c r="I344" s="58"/>
      <c r="J344" s="58"/>
      <c r="K344" s="3"/>
    </row>
    <row r="345" spans="2:11" x14ac:dyDescent="0.25">
      <c r="B345" s="1"/>
      <c r="C345" s="7"/>
      <c r="D345" s="114"/>
      <c r="E345" s="58"/>
      <c r="F345" s="58"/>
      <c r="G345" s="58"/>
      <c r="H345" s="58"/>
      <c r="I345" s="58"/>
      <c r="J345" s="58"/>
      <c r="K345" s="3"/>
    </row>
    <row r="346" spans="2:11" x14ac:dyDescent="0.25">
      <c r="B346" s="1"/>
      <c r="C346" s="7"/>
      <c r="D346" s="114"/>
      <c r="E346" s="58"/>
      <c r="F346" s="58"/>
      <c r="G346" s="58"/>
      <c r="H346" s="58"/>
      <c r="I346" s="58"/>
      <c r="J346" s="58"/>
      <c r="K346" s="3"/>
    </row>
    <row r="347" spans="2:11" x14ac:dyDescent="0.25">
      <c r="B347" s="1"/>
      <c r="C347" s="7"/>
      <c r="D347" s="114"/>
      <c r="E347" s="58"/>
      <c r="F347" s="58"/>
      <c r="G347" s="58"/>
      <c r="H347" s="58"/>
      <c r="I347" s="58"/>
      <c r="J347" s="58"/>
      <c r="K347" s="3"/>
    </row>
    <row r="348" spans="2:11" x14ac:dyDescent="0.25">
      <c r="B348" s="1"/>
      <c r="C348" s="7"/>
      <c r="D348" s="114"/>
      <c r="E348" s="58"/>
      <c r="F348" s="58"/>
      <c r="G348" s="58"/>
      <c r="H348" s="58"/>
      <c r="I348" s="58"/>
      <c r="J348" s="58"/>
      <c r="K348" s="3"/>
    </row>
    <row r="349" spans="2:11" x14ac:dyDescent="0.25">
      <c r="B349" s="1"/>
      <c r="C349" s="7"/>
      <c r="D349" s="114"/>
      <c r="E349" s="58"/>
      <c r="F349" s="58"/>
      <c r="G349" s="58"/>
      <c r="H349" s="58"/>
      <c r="I349" s="58"/>
      <c r="J349" s="58"/>
      <c r="K349" s="3"/>
    </row>
    <row r="350" spans="2:11" x14ac:dyDescent="0.25">
      <c r="B350" s="1"/>
      <c r="C350" s="7"/>
      <c r="D350" s="114"/>
      <c r="E350" s="58"/>
      <c r="F350" s="58"/>
      <c r="G350" s="58"/>
      <c r="H350" s="58"/>
      <c r="I350" s="58"/>
      <c r="J350" s="58"/>
      <c r="K350" s="3"/>
    </row>
    <row r="351" spans="2:11" x14ac:dyDescent="0.25">
      <c r="B351" s="1"/>
      <c r="C351" s="7"/>
      <c r="D351" s="114"/>
      <c r="E351" s="58"/>
      <c r="F351" s="58"/>
      <c r="G351" s="58"/>
      <c r="H351" s="58"/>
      <c r="I351" s="58"/>
      <c r="J351" s="58"/>
      <c r="K351" s="3"/>
    </row>
    <row r="352" spans="2:11" x14ac:dyDescent="0.25">
      <c r="B352" s="1"/>
      <c r="C352" s="7"/>
      <c r="D352" s="114"/>
      <c r="E352" s="58"/>
      <c r="F352" s="58"/>
      <c r="G352" s="58"/>
      <c r="H352" s="58"/>
      <c r="I352" s="58"/>
      <c r="J352" s="58"/>
      <c r="K352" s="3"/>
    </row>
    <row r="353" spans="2:11" x14ac:dyDescent="0.25">
      <c r="B353" s="1"/>
      <c r="C353" s="7"/>
      <c r="D353" s="114"/>
      <c r="E353" s="58"/>
      <c r="F353" s="58"/>
      <c r="G353" s="58"/>
      <c r="H353" s="58"/>
      <c r="I353" s="58"/>
      <c r="J353" s="58"/>
      <c r="K353" s="3"/>
    </row>
    <row r="354" spans="2:11" x14ac:dyDescent="0.25">
      <c r="B354" s="1"/>
      <c r="C354" s="7"/>
      <c r="D354" s="114"/>
      <c r="E354" s="58"/>
      <c r="F354" s="58"/>
      <c r="G354" s="58"/>
      <c r="H354" s="58"/>
      <c r="I354" s="58"/>
      <c r="J354" s="58"/>
      <c r="K354" s="3"/>
    </row>
    <row r="355" spans="2:11" x14ac:dyDescent="0.25">
      <c r="B355" s="1"/>
      <c r="C355" s="7"/>
      <c r="D355" s="114"/>
      <c r="E355" s="58"/>
      <c r="F355" s="58"/>
      <c r="G355" s="58"/>
      <c r="H355" s="58"/>
      <c r="I355" s="58"/>
      <c r="J355" s="58"/>
      <c r="K355" s="3"/>
    </row>
    <row r="356" spans="2:11" x14ac:dyDescent="0.25">
      <c r="B356" s="1"/>
      <c r="C356" s="7"/>
      <c r="D356" s="114"/>
      <c r="E356" s="58"/>
      <c r="F356" s="58"/>
      <c r="G356" s="58"/>
      <c r="H356" s="58"/>
      <c r="I356" s="58"/>
      <c r="J356" s="58"/>
      <c r="K356" s="3"/>
    </row>
    <row r="357" spans="2:11" x14ac:dyDescent="0.25">
      <c r="B357" s="1"/>
      <c r="C357" s="7"/>
      <c r="D357" s="114"/>
      <c r="E357" s="58"/>
      <c r="F357" s="58"/>
      <c r="G357" s="58"/>
      <c r="H357" s="58"/>
      <c r="I357" s="58"/>
      <c r="J357" s="58"/>
      <c r="K357" s="3"/>
    </row>
    <row r="358" spans="2:11" x14ac:dyDescent="0.25">
      <c r="B358" s="1"/>
      <c r="C358" s="7"/>
      <c r="D358" s="114"/>
      <c r="E358" s="58"/>
      <c r="F358" s="58"/>
      <c r="G358" s="58"/>
      <c r="H358" s="58"/>
      <c r="I358" s="58"/>
      <c r="J358" s="58"/>
      <c r="K358" s="3"/>
    </row>
    <row r="359" spans="2:11" x14ac:dyDescent="0.25">
      <c r="B359" s="1"/>
      <c r="C359" s="7"/>
      <c r="D359" s="114"/>
      <c r="E359" s="58"/>
      <c r="F359" s="58"/>
      <c r="G359" s="58"/>
      <c r="H359" s="58"/>
      <c r="I359" s="58"/>
      <c r="J359" s="58"/>
      <c r="K359" s="3"/>
    </row>
    <row r="360" spans="2:11" x14ac:dyDescent="0.25">
      <c r="B360" s="1"/>
      <c r="C360" s="7"/>
      <c r="D360" s="114"/>
      <c r="E360" s="58"/>
      <c r="F360" s="58"/>
      <c r="G360" s="58"/>
      <c r="H360" s="58"/>
      <c r="I360" s="58"/>
      <c r="J360" s="58"/>
      <c r="K360" s="3"/>
    </row>
    <row r="361" spans="2:11" x14ac:dyDescent="0.25">
      <c r="B361" s="1"/>
      <c r="C361" s="7"/>
      <c r="D361" s="114"/>
      <c r="E361" s="58"/>
      <c r="F361" s="58"/>
      <c r="G361" s="58"/>
      <c r="H361" s="58"/>
      <c r="I361" s="58"/>
      <c r="J361" s="58"/>
      <c r="K361" s="3"/>
    </row>
    <row r="362" spans="2:11" x14ac:dyDescent="0.25">
      <c r="B362" s="1"/>
      <c r="C362" s="7"/>
      <c r="D362" s="114"/>
      <c r="E362" s="58"/>
      <c r="F362" s="58"/>
      <c r="G362" s="58"/>
      <c r="H362" s="58"/>
      <c r="I362" s="58"/>
      <c r="J362" s="58"/>
      <c r="K362" s="3"/>
    </row>
    <row r="363" spans="2:11" x14ac:dyDescent="0.25">
      <c r="B363" s="1"/>
      <c r="C363" s="7"/>
      <c r="D363" s="114"/>
      <c r="E363" s="58"/>
      <c r="F363" s="58"/>
      <c r="G363" s="58"/>
      <c r="H363" s="58"/>
      <c r="I363" s="58"/>
      <c r="J363" s="58"/>
      <c r="K363" s="3"/>
    </row>
    <row r="364" spans="2:11" x14ac:dyDescent="0.25">
      <c r="B364" s="1"/>
      <c r="C364" s="7"/>
      <c r="D364" s="114"/>
      <c r="E364" s="58"/>
      <c r="F364" s="58"/>
      <c r="G364" s="58"/>
      <c r="H364" s="58"/>
      <c r="I364" s="58"/>
      <c r="J364" s="58"/>
      <c r="K364" s="3"/>
    </row>
    <row r="365" spans="2:11" x14ac:dyDescent="0.25">
      <c r="B365" s="1"/>
      <c r="C365" s="7"/>
      <c r="D365" s="114"/>
      <c r="E365" s="58"/>
      <c r="F365" s="58"/>
      <c r="G365" s="58"/>
      <c r="H365" s="58"/>
      <c r="I365" s="58"/>
      <c r="J365" s="58"/>
      <c r="K365" s="3"/>
    </row>
    <row r="366" spans="2:11" x14ac:dyDescent="0.25">
      <c r="B366" s="1"/>
      <c r="C366" s="7"/>
      <c r="D366" s="114"/>
      <c r="E366" s="58"/>
      <c r="F366" s="58"/>
      <c r="G366" s="58"/>
      <c r="H366" s="58"/>
      <c r="I366" s="58"/>
      <c r="J366" s="58"/>
      <c r="K366" s="3"/>
    </row>
    <row r="367" spans="2:11" x14ac:dyDescent="0.25">
      <c r="B367" s="1"/>
      <c r="C367" s="7"/>
      <c r="D367" s="114"/>
      <c r="E367" s="58"/>
      <c r="F367" s="58"/>
      <c r="G367" s="58"/>
      <c r="H367" s="58"/>
      <c r="I367" s="58"/>
      <c r="J367" s="58"/>
      <c r="K367" s="3"/>
    </row>
    <row r="368" spans="2:11" x14ac:dyDescent="0.25">
      <c r="B368" s="1"/>
      <c r="C368" s="7"/>
      <c r="D368" s="114"/>
      <c r="E368" s="58"/>
      <c r="F368" s="58"/>
      <c r="G368" s="58"/>
      <c r="H368" s="58"/>
      <c r="I368" s="58"/>
      <c r="J368" s="58"/>
      <c r="K368" s="3"/>
    </row>
    <row r="369" spans="2:11" x14ac:dyDescent="0.25">
      <c r="B369" s="1"/>
      <c r="C369" s="7"/>
      <c r="D369" s="114"/>
      <c r="E369" s="58"/>
      <c r="F369" s="58"/>
      <c r="G369" s="58"/>
      <c r="H369" s="58"/>
      <c r="I369" s="58"/>
      <c r="J369" s="58"/>
      <c r="K369" s="3"/>
    </row>
    <row r="370" spans="2:11" x14ac:dyDescent="0.25">
      <c r="B370" s="1"/>
      <c r="C370" s="7"/>
      <c r="D370" s="114"/>
      <c r="E370" s="58"/>
      <c r="F370" s="58"/>
      <c r="G370" s="58"/>
      <c r="H370" s="58"/>
      <c r="I370" s="58"/>
      <c r="J370" s="58"/>
      <c r="K370" s="3"/>
    </row>
    <row r="371" spans="2:11" x14ac:dyDescent="0.25">
      <c r="B371" s="1"/>
      <c r="C371" s="7"/>
      <c r="D371" s="114"/>
      <c r="E371" s="58"/>
      <c r="F371" s="58"/>
      <c r="G371" s="58"/>
      <c r="H371" s="58"/>
      <c r="I371" s="58"/>
      <c r="J371" s="58"/>
      <c r="K371" s="3"/>
    </row>
    <row r="372" spans="2:11" x14ac:dyDescent="0.25">
      <c r="B372" s="1"/>
      <c r="C372" s="7"/>
      <c r="D372" s="114"/>
      <c r="E372" s="58"/>
      <c r="F372" s="58"/>
      <c r="G372" s="58"/>
      <c r="H372" s="58"/>
      <c r="I372" s="58"/>
      <c r="J372" s="58"/>
      <c r="K372" s="3"/>
    </row>
    <row r="373" spans="2:11" x14ac:dyDescent="0.25">
      <c r="B373" s="1"/>
      <c r="C373" s="7"/>
      <c r="D373" s="114"/>
      <c r="E373" s="58"/>
      <c r="F373" s="58"/>
      <c r="G373" s="58"/>
      <c r="H373" s="58"/>
      <c r="I373" s="58"/>
      <c r="J373" s="58"/>
      <c r="K373" s="3"/>
    </row>
    <row r="374" spans="2:11" x14ac:dyDescent="0.25">
      <c r="B374" s="1"/>
      <c r="C374" s="7"/>
      <c r="D374" s="114"/>
      <c r="E374" s="58"/>
      <c r="F374" s="58"/>
      <c r="G374" s="58"/>
      <c r="H374" s="58"/>
      <c r="I374" s="58"/>
      <c r="J374" s="58"/>
      <c r="K374" s="3"/>
    </row>
    <row r="375" spans="2:11" x14ac:dyDescent="0.25">
      <c r="B375" s="1"/>
      <c r="C375" s="7"/>
      <c r="D375" s="114"/>
      <c r="E375" s="58"/>
      <c r="F375" s="58"/>
      <c r="G375" s="58"/>
      <c r="H375" s="58"/>
      <c r="I375" s="58"/>
      <c r="J375" s="58"/>
      <c r="K375" s="3"/>
    </row>
    <row r="376" spans="2:11" x14ac:dyDescent="0.25">
      <c r="B376" s="1"/>
      <c r="C376" s="7"/>
      <c r="D376" s="114"/>
      <c r="E376" s="58"/>
      <c r="F376" s="58"/>
      <c r="G376" s="58"/>
      <c r="H376" s="58"/>
      <c r="I376" s="58"/>
      <c r="J376" s="58"/>
      <c r="K376" s="3"/>
    </row>
    <row r="377" spans="2:11" x14ac:dyDescent="0.25">
      <c r="B377" s="1"/>
      <c r="C377" s="7"/>
      <c r="D377" s="114"/>
      <c r="E377" s="58"/>
      <c r="F377" s="58"/>
      <c r="G377" s="58"/>
      <c r="H377" s="58"/>
      <c r="I377" s="58"/>
      <c r="J377" s="58"/>
      <c r="K377" s="3"/>
    </row>
    <row r="378" spans="2:11" x14ac:dyDescent="0.25">
      <c r="B378" s="1"/>
      <c r="C378" s="7"/>
      <c r="D378" s="114"/>
      <c r="E378" s="58"/>
      <c r="F378" s="58"/>
      <c r="G378" s="58"/>
      <c r="H378" s="58"/>
      <c r="I378" s="58"/>
      <c r="J378" s="58"/>
      <c r="K378" s="3"/>
    </row>
    <row r="379" spans="2:11" x14ac:dyDescent="0.25">
      <c r="B379" s="1"/>
      <c r="C379" s="7"/>
      <c r="D379" s="114"/>
      <c r="E379" s="58"/>
      <c r="F379" s="58"/>
      <c r="G379" s="58"/>
      <c r="H379" s="58"/>
      <c r="I379" s="58"/>
      <c r="J379" s="58"/>
      <c r="K379" s="3"/>
    </row>
    <row r="380" spans="2:11" x14ac:dyDescent="0.25">
      <c r="B380" s="1"/>
      <c r="C380" s="7"/>
      <c r="D380" s="114"/>
      <c r="E380" s="58"/>
      <c r="F380" s="58"/>
      <c r="G380" s="58"/>
      <c r="H380" s="58"/>
      <c r="I380" s="58"/>
      <c r="J380" s="58"/>
      <c r="K380" s="3"/>
    </row>
    <row r="381" spans="2:11" x14ac:dyDescent="0.25">
      <c r="B381" s="1"/>
      <c r="C381" s="7"/>
      <c r="D381" s="114"/>
      <c r="E381" s="58"/>
      <c r="F381" s="58"/>
      <c r="G381" s="58"/>
      <c r="H381" s="58"/>
      <c r="I381" s="58"/>
      <c r="J381" s="58"/>
      <c r="K381" s="3"/>
    </row>
    <row r="382" spans="2:11" x14ac:dyDescent="0.25">
      <c r="B382" s="1"/>
      <c r="C382" s="7"/>
      <c r="D382" s="114"/>
      <c r="E382" s="58"/>
      <c r="F382" s="58"/>
      <c r="G382" s="58"/>
      <c r="H382" s="58"/>
      <c r="I382" s="58"/>
      <c r="J382" s="58"/>
      <c r="K382" s="3"/>
    </row>
    <row r="383" spans="2:11" x14ac:dyDescent="0.25">
      <c r="B383" s="1"/>
      <c r="C383" s="7"/>
      <c r="D383" s="114"/>
      <c r="E383" s="58"/>
      <c r="F383" s="58"/>
      <c r="G383" s="58"/>
      <c r="H383" s="58"/>
      <c r="I383" s="58"/>
      <c r="J383" s="58"/>
      <c r="K383" s="3"/>
    </row>
    <row r="384" spans="2:11" x14ac:dyDescent="0.25">
      <c r="B384" s="1"/>
      <c r="C384" s="7"/>
      <c r="D384" s="114"/>
      <c r="E384" s="58"/>
      <c r="F384" s="58"/>
      <c r="G384" s="58"/>
      <c r="H384" s="58"/>
      <c r="I384" s="58"/>
      <c r="J384" s="58"/>
      <c r="K384" s="3"/>
    </row>
    <row r="385" spans="2:11" x14ac:dyDescent="0.25">
      <c r="B385" s="1"/>
      <c r="C385" s="7"/>
      <c r="D385" s="114"/>
      <c r="E385" s="58"/>
      <c r="F385" s="58"/>
      <c r="G385" s="58"/>
      <c r="H385" s="58"/>
      <c r="I385" s="58"/>
      <c r="J385" s="58"/>
      <c r="K385" s="3"/>
    </row>
    <row r="386" spans="2:11" x14ac:dyDescent="0.25">
      <c r="B386" s="1"/>
      <c r="C386" s="7"/>
      <c r="D386" s="114"/>
      <c r="E386" s="58"/>
      <c r="F386" s="58"/>
      <c r="G386" s="58"/>
      <c r="H386" s="58"/>
      <c r="I386" s="58"/>
      <c r="J386" s="58"/>
      <c r="K386" s="3"/>
    </row>
    <row r="387" spans="2:11" x14ac:dyDescent="0.25">
      <c r="B387" s="1"/>
      <c r="C387" s="7"/>
      <c r="D387" s="114"/>
      <c r="E387" s="58"/>
      <c r="F387" s="58"/>
      <c r="G387" s="58"/>
      <c r="H387" s="58"/>
      <c r="I387" s="58"/>
      <c r="J387" s="58"/>
      <c r="K387" s="3"/>
    </row>
    <row r="388" spans="2:11" x14ac:dyDescent="0.25">
      <c r="B388" s="1"/>
      <c r="C388" s="7"/>
      <c r="D388" s="114"/>
      <c r="E388" s="58"/>
      <c r="F388" s="58"/>
      <c r="G388" s="58"/>
      <c r="H388" s="58"/>
      <c r="I388" s="58"/>
      <c r="J388" s="58"/>
      <c r="K388" s="3"/>
    </row>
    <row r="389" spans="2:11" x14ac:dyDescent="0.25">
      <c r="B389" s="1"/>
      <c r="C389" s="7"/>
      <c r="D389" s="114"/>
      <c r="E389" s="58"/>
      <c r="F389" s="58"/>
      <c r="G389" s="58"/>
      <c r="H389" s="58"/>
      <c r="I389" s="58"/>
      <c r="J389" s="58"/>
      <c r="K389" s="3"/>
    </row>
    <row r="390" spans="2:11" x14ac:dyDescent="0.25">
      <c r="B390" s="1"/>
      <c r="C390" s="7"/>
      <c r="D390" s="114"/>
      <c r="E390" s="58"/>
      <c r="F390" s="58"/>
      <c r="G390" s="58"/>
      <c r="H390" s="58"/>
      <c r="I390" s="58"/>
      <c r="J390" s="58"/>
      <c r="K390" s="3"/>
    </row>
    <row r="391" spans="2:11" x14ac:dyDescent="0.25">
      <c r="B391" s="1"/>
      <c r="C391" s="7"/>
      <c r="D391" s="114"/>
      <c r="E391" s="58"/>
      <c r="F391" s="58"/>
      <c r="G391" s="58"/>
      <c r="H391" s="58"/>
      <c r="I391" s="58"/>
      <c r="J391" s="58"/>
      <c r="K391" s="3"/>
    </row>
    <row r="392" spans="2:11" x14ac:dyDescent="0.25">
      <c r="B392" s="1"/>
      <c r="C392" s="7"/>
      <c r="D392" s="114"/>
      <c r="E392" s="58"/>
      <c r="F392" s="58"/>
      <c r="G392" s="58"/>
      <c r="H392" s="58"/>
      <c r="I392" s="58"/>
      <c r="J392" s="58"/>
      <c r="K392" s="3"/>
    </row>
    <row r="393" spans="2:11" x14ac:dyDescent="0.25">
      <c r="B393" s="1"/>
      <c r="C393" s="7"/>
      <c r="D393" s="114"/>
      <c r="E393" s="58"/>
      <c r="F393" s="58"/>
      <c r="G393" s="58"/>
      <c r="H393" s="58"/>
      <c r="I393" s="58"/>
      <c r="J393" s="58"/>
      <c r="K393" s="3"/>
    </row>
    <row r="394" spans="2:11" x14ac:dyDescent="0.25">
      <c r="B394" s="1"/>
      <c r="C394" s="7"/>
      <c r="D394" s="114"/>
      <c r="E394" s="58"/>
      <c r="F394" s="58"/>
      <c r="G394" s="58"/>
      <c r="H394" s="58"/>
      <c r="I394" s="58"/>
      <c r="J394" s="58"/>
      <c r="K394" s="3"/>
    </row>
    <row r="395" spans="2:11" x14ac:dyDescent="0.25">
      <c r="B395" s="1"/>
      <c r="C395" s="7"/>
      <c r="D395" s="114"/>
      <c r="E395" s="58"/>
      <c r="F395" s="58"/>
      <c r="G395" s="58"/>
      <c r="H395" s="58"/>
      <c r="I395" s="58"/>
      <c r="J395" s="58"/>
      <c r="K395" s="3"/>
    </row>
    <row r="396" spans="2:11" x14ac:dyDescent="0.25">
      <c r="B396" s="1"/>
      <c r="C396" s="7"/>
      <c r="D396" s="114"/>
      <c r="E396" s="58"/>
      <c r="F396" s="58"/>
      <c r="G396" s="58"/>
      <c r="H396" s="58"/>
      <c r="I396" s="58"/>
      <c r="J396" s="58"/>
      <c r="K396" s="3"/>
    </row>
    <row r="397" spans="2:11" x14ac:dyDescent="0.25">
      <c r="B397" s="1"/>
      <c r="C397" s="7"/>
      <c r="D397" s="114"/>
      <c r="E397" s="58"/>
      <c r="F397" s="58"/>
      <c r="G397" s="58"/>
      <c r="H397" s="58"/>
      <c r="I397" s="58"/>
      <c r="J397" s="58"/>
      <c r="K397" s="3"/>
    </row>
    <row r="398" spans="2:11" x14ac:dyDescent="0.25">
      <c r="B398" s="1"/>
      <c r="C398" s="7"/>
      <c r="D398" s="114"/>
      <c r="E398" s="58"/>
      <c r="F398" s="58"/>
      <c r="G398" s="58"/>
      <c r="H398" s="58"/>
      <c r="I398" s="58"/>
      <c r="J398" s="58"/>
      <c r="K398" s="3"/>
    </row>
    <row r="399" spans="2:11" x14ac:dyDescent="0.25">
      <c r="B399" s="1"/>
      <c r="C399" s="7"/>
      <c r="D399" s="114"/>
      <c r="E399" s="58"/>
      <c r="F399" s="58"/>
      <c r="G399" s="58"/>
      <c r="H399" s="58"/>
      <c r="I399" s="58"/>
      <c r="J399" s="58"/>
      <c r="K399" s="3"/>
    </row>
    <row r="400" spans="2:11" x14ac:dyDescent="0.25">
      <c r="B400" s="1"/>
      <c r="C400" s="7"/>
      <c r="D400" s="114"/>
      <c r="E400" s="58"/>
      <c r="F400" s="58"/>
      <c r="G400" s="58"/>
      <c r="H400" s="58"/>
      <c r="I400" s="58"/>
      <c r="J400" s="58"/>
      <c r="K400" s="3"/>
    </row>
    <row r="401" spans="2:11" x14ac:dyDescent="0.25">
      <c r="B401" s="1"/>
      <c r="C401" s="7"/>
      <c r="D401" s="114"/>
      <c r="E401" s="58"/>
      <c r="F401" s="58"/>
      <c r="G401" s="58"/>
      <c r="H401" s="58"/>
      <c r="I401" s="58"/>
      <c r="J401" s="58"/>
      <c r="K401" s="3"/>
    </row>
    <row r="402" spans="2:11" x14ac:dyDescent="0.25">
      <c r="B402" s="1"/>
      <c r="C402" s="7"/>
      <c r="D402" s="114"/>
      <c r="E402" s="58"/>
      <c r="F402" s="58"/>
      <c r="G402" s="58"/>
      <c r="H402" s="58"/>
      <c r="I402" s="58"/>
      <c r="J402" s="58"/>
      <c r="K402" s="3"/>
    </row>
    <row r="403" spans="2:11" x14ac:dyDescent="0.25">
      <c r="B403" s="1"/>
      <c r="C403" s="7"/>
      <c r="D403" s="114"/>
      <c r="E403" s="58"/>
      <c r="F403" s="58"/>
      <c r="G403" s="58"/>
      <c r="H403" s="58"/>
      <c r="I403" s="58"/>
      <c r="J403" s="58"/>
      <c r="K403" s="3"/>
    </row>
    <row r="404" spans="2:11" x14ac:dyDescent="0.25">
      <c r="B404" s="1"/>
      <c r="C404" s="7"/>
      <c r="D404" s="114"/>
      <c r="E404" s="58"/>
      <c r="F404" s="58"/>
      <c r="G404" s="58"/>
      <c r="H404" s="58"/>
      <c r="I404" s="58"/>
      <c r="J404" s="58"/>
      <c r="K404" s="3"/>
    </row>
    <row r="405" spans="2:11" x14ac:dyDescent="0.25">
      <c r="B405" s="1"/>
      <c r="C405" s="7"/>
      <c r="D405" s="114"/>
      <c r="E405" s="58"/>
      <c r="F405" s="58"/>
      <c r="G405" s="58"/>
      <c r="H405" s="58"/>
      <c r="I405" s="58"/>
      <c r="J405" s="58"/>
      <c r="K405" s="3"/>
    </row>
    <row r="406" spans="2:11" x14ac:dyDescent="0.25">
      <c r="B406" s="1"/>
      <c r="C406" s="7"/>
      <c r="D406" s="114"/>
      <c r="E406" s="58"/>
      <c r="F406" s="58"/>
      <c r="G406" s="58"/>
      <c r="H406" s="58"/>
      <c r="I406" s="58"/>
      <c r="J406" s="58"/>
      <c r="K406" s="3"/>
    </row>
    <row r="407" spans="2:11" x14ac:dyDescent="0.25">
      <c r="B407" s="1"/>
      <c r="C407" s="7"/>
      <c r="D407" s="114"/>
      <c r="E407" s="58"/>
      <c r="F407" s="58"/>
      <c r="G407" s="58"/>
      <c r="H407" s="58"/>
      <c r="I407" s="58"/>
      <c r="J407" s="58"/>
      <c r="K407" s="3"/>
    </row>
    <row r="408" spans="2:11" x14ac:dyDescent="0.25">
      <c r="B408" s="1"/>
      <c r="C408" s="7"/>
      <c r="D408" s="114"/>
      <c r="E408" s="58"/>
      <c r="F408" s="58"/>
      <c r="G408" s="58"/>
      <c r="H408" s="58"/>
      <c r="I408" s="58"/>
      <c r="J408" s="58"/>
      <c r="K408" s="3"/>
    </row>
    <row r="409" spans="2:11" x14ac:dyDescent="0.25">
      <c r="B409" s="1"/>
      <c r="C409" s="7"/>
      <c r="D409" s="114"/>
      <c r="E409" s="58"/>
      <c r="F409" s="58"/>
      <c r="G409" s="58"/>
      <c r="H409" s="58"/>
      <c r="I409" s="58"/>
      <c r="J409" s="58"/>
      <c r="K409" s="3"/>
    </row>
    <row r="410" spans="2:11" x14ac:dyDescent="0.25">
      <c r="B410" s="1"/>
      <c r="C410" s="7"/>
      <c r="D410" s="114"/>
      <c r="E410" s="58"/>
      <c r="F410" s="58"/>
      <c r="G410" s="58"/>
      <c r="H410" s="58"/>
      <c r="I410" s="58"/>
      <c r="J410" s="58"/>
      <c r="K410" s="3"/>
    </row>
    <row r="411" spans="2:11" x14ac:dyDescent="0.25">
      <c r="B411" s="1"/>
      <c r="C411" s="7"/>
      <c r="D411" s="114"/>
      <c r="E411" s="58"/>
      <c r="F411" s="58"/>
      <c r="G411" s="58"/>
      <c r="H411" s="58"/>
      <c r="I411" s="58"/>
      <c r="J411" s="58"/>
      <c r="K411" s="3"/>
    </row>
    <row r="412" spans="2:11" x14ac:dyDescent="0.25">
      <c r="B412" s="1"/>
      <c r="C412" s="7"/>
      <c r="D412" s="114"/>
      <c r="E412" s="58"/>
      <c r="F412" s="58"/>
      <c r="G412" s="58"/>
      <c r="H412" s="58"/>
      <c r="I412" s="58"/>
      <c r="J412" s="58"/>
      <c r="K412" s="3"/>
    </row>
    <row r="413" spans="2:11" x14ac:dyDescent="0.25">
      <c r="B413" s="1"/>
      <c r="C413" s="7"/>
      <c r="D413" s="114"/>
      <c r="E413" s="58"/>
      <c r="F413" s="58"/>
      <c r="G413" s="58"/>
      <c r="H413" s="58"/>
      <c r="I413" s="58"/>
      <c r="J413" s="58"/>
      <c r="K413" s="3"/>
    </row>
    <row r="414" spans="2:11" x14ac:dyDescent="0.25">
      <c r="B414" s="1"/>
      <c r="C414" s="7"/>
      <c r="D414" s="114"/>
      <c r="E414" s="58"/>
      <c r="F414" s="58"/>
      <c r="G414" s="58"/>
      <c r="H414" s="58"/>
      <c r="I414" s="58"/>
      <c r="J414" s="58"/>
      <c r="K414" s="3"/>
    </row>
    <row r="415" spans="2:11" x14ac:dyDescent="0.25">
      <c r="B415" s="1"/>
      <c r="C415" s="7"/>
      <c r="D415" s="114"/>
      <c r="E415" s="58"/>
      <c r="F415" s="58"/>
      <c r="G415" s="58"/>
      <c r="H415" s="58"/>
      <c r="I415" s="58"/>
      <c r="J415" s="58"/>
      <c r="K415" s="3"/>
    </row>
    <row r="416" spans="2:11" x14ac:dyDescent="0.25">
      <c r="B416" s="1"/>
      <c r="C416" s="7"/>
      <c r="D416" s="114"/>
      <c r="E416" s="58"/>
      <c r="F416" s="58"/>
      <c r="G416" s="58"/>
      <c r="H416" s="58"/>
      <c r="I416" s="58"/>
      <c r="J416" s="58"/>
      <c r="K416" s="3"/>
    </row>
    <row r="417" spans="2:11" x14ac:dyDescent="0.25">
      <c r="B417" s="1"/>
      <c r="C417" s="7"/>
      <c r="D417" s="114"/>
      <c r="E417" s="58"/>
      <c r="F417" s="58"/>
      <c r="G417" s="58"/>
      <c r="H417" s="58"/>
      <c r="I417" s="58"/>
      <c r="J417" s="58"/>
      <c r="K417" s="3"/>
    </row>
    <row r="418" spans="2:11" x14ac:dyDescent="0.25">
      <c r="B418" s="1"/>
      <c r="C418" s="7"/>
      <c r="D418" s="114"/>
      <c r="E418" s="58"/>
      <c r="F418" s="58"/>
      <c r="G418" s="58"/>
      <c r="H418" s="58"/>
      <c r="I418" s="58"/>
      <c r="J418" s="58"/>
      <c r="K418" s="3"/>
    </row>
    <row r="419" spans="2:11" x14ac:dyDescent="0.25">
      <c r="B419" s="1"/>
      <c r="C419" s="7"/>
      <c r="D419" s="114"/>
      <c r="E419" s="58"/>
      <c r="F419" s="58"/>
      <c r="G419" s="58"/>
      <c r="H419" s="58"/>
      <c r="I419" s="58"/>
      <c r="J419" s="58"/>
      <c r="K419" s="3"/>
    </row>
    <row r="420" spans="2:11" x14ac:dyDescent="0.25">
      <c r="B420" s="1"/>
      <c r="C420" s="7"/>
      <c r="D420" s="114"/>
      <c r="E420" s="58"/>
      <c r="F420" s="58"/>
      <c r="G420" s="58"/>
      <c r="H420" s="58"/>
      <c r="I420" s="58"/>
      <c r="J420" s="58"/>
      <c r="K420" s="3"/>
    </row>
    <row r="421" spans="2:11" x14ac:dyDescent="0.25">
      <c r="B421" s="1"/>
      <c r="C421" s="7"/>
      <c r="D421" s="114"/>
      <c r="E421" s="58"/>
      <c r="F421" s="58"/>
      <c r="G421" s="58"/>
      <c r="H421" s="58"/>
      <c r="I421" s="58"/>
      <c r="J421" s="58"/>
      <c r="K421" s="3"/>
    </row>
    <row r="422" spans="2:11" x14ac:dyDescent="0.25">
      <c r="B422" s="1"/>
      <c r="C422" s="7"/>
      <c r="D422" s="114"/>
      <c r="E422" s="58"/>
      <c r="F422" s="58"/>
      <c r="G422" s="58"/>
      <c r="H422" s="58"/>
      <c r="I422" s="58"/>
      <c r="J422" s="58"/>
      <c r="K422" s="3"/>
    </row>
    <row r="423" spans="2:11" x14ac:dyDescent="0.25">
      <c r="B423" s="1"/>
      <c r="C423" s="7"/>
      <c r="D423" s="114"/>
      <c r="E423" s="58"/>
      <c r="F423" s="58"/>
      <c r="G423" s="58"/>
      <c r="H423" s="58"/>
      <c r="I423" s="58"/>
      <c r="J423" s="58"/>
      <c r="K423" s="3"/>
    </row>
    <row r="424" spans="2:11" x14ac:dyDescent="0.25">
      <c r="B424" s="1"/>
      <c r="C424" s="7"/>
      <c r="D424" s="114"/>
      <c r="E424" s="58"/>
      <c r="F424" s="58"/>
      <c r="G424" s="58"/>
      <c r="H424" s="58"/>
      <c r="I424" s="58"/>
      <c r="J424" s="58"/>
      <c r="K424" s="3"/>
    </row>
    <row r="425" spans="2:11" x14ac:dyDescent="0.25">
      <c r="B425" s="1"/>
      <c r="C425" s="7"/>
      <c r="D425" s="114"/>
      <c r="E425" s="58"/>
      <c r="F425" s="58"/>
      <c r="G425" s="58"/>
      <c r="H425" s="58"/>
      <c r="I425" s="58"/>
      <c r="J425" s="58"/>
      <c r="K425" s="3"/>
    </row>
    <row r="426" spans="2:11" x14ac:dyDescent="0.25">
      <c r="B426" s="1"/>
      <c r="C426" s="7"/>
      <c r="D426" s="114"/>
      <c r="E426" s="58"/>
      <c r="F426" s="58"/>
      <c r="G426" s="58"/>
      <c r="H426" s="58"/>
      <c r="I426" s="58"/>
      <c r="J426" s="58"/>
      <c r="K426" s="3"/>
    </row>
    <row r="427" spans="2:11" x14ac:dyDescent="0.25">
      <c r="B427" s="1"/>
      <c r="C427" s="7"/>
      <c r="D427" s="114"/>
      <c r="E427" s="58"/>
      <c r="F427" s="58"/>
      <c r="G427" s="58"/>
      <c r="H427" s="58"/>
      <c r="I427" s="58"/>
      <c r="J427" s="58"/>
      <c r="K427" s="3"/>
    </row>
    <row r="428" spans="2:11" x14ac:dyDescent="0.25">
      <c r="B428" s="1"/>
      <c r="C428" s="7"/>
      <c r="D428" s="114"/>
      <c r="E428" s="58"/>
      <c r="F428" s="58"/>
      <c r="G428" s="58"/>
      <c r="H428" s="58"/>
      <c r="I428" s="58"/>
      <c r="J428" s="58"/>
      <c r="K428" s="3"/>
    </row>
    <row r="429" spans="2:11" x14ac:dyDescent="0.25">
      <c r="B429" s="1"/>
      <c r="C429" s="7"/>
      <c r="D429" s="114"/>
      <c r="E429" s="58"/>
      <c r="F429" s="58"/>
      <c r="G429" s="58"/>
      <c r="H429" s="58"/>
      <c r="I429" s="58"/>
      <c r="J429" s="58"/>
      <c r="K429" s="3"/>
    </row>
    <row r="430" spans="2:11" x14ac:dyDescent="0.25">
      <c r="B430" s="1"/>
      <c r="C430" s="7"/>
      <c r="D430" s="114"/>
      <c r="E430" s="58"/>
      <c r="F430" s="58"/>
      <c r="G430" s="58"/>
      <c r="H430" s="58"/>
      <c r="I430" s="58"/>
      <c r="J430" s="58"/>
      <c r="K430" s="3"/>
    </row>
    <row r="431" spans="2:11" x14ac:dyDescent="0.25">
      <c r="B431" s="1"/>
      <c r="C431" s="7"/>
      <c r="D431" s="114"/>
      <c r="E431" s="58"/>
      <c r="F431" s="58"/>
      <c r="G431" s="58"/>
      <c r="H431" s="58"/>
      <c r="I431" s="58"/>
      <c r="J431" s="58"/>
      <c r="K431" s="3"/>
    </row>
    <row r="432" spans="2:11" x14ac:dyDescent="0.25">
      <c r="B432" s="1"/>
      <c r="C432" s="7"/>
      <c r="D432" s="114"/>
      <c r="E432" s="58"/>
      <c r="F432" s="58"/>
      <c r="G432" s="58"/>
      <c r="H432" s="58"/>
      <c r="I432" s="58"/>
      <c r="J432" s="58"/>
      <c r="K432" s="3"/>
    </row>
    <row r="433" spans="2:11" x14ac:dyDescent="0.25">
      <c r="B433" s="1"/>
      <c r="C433" s="7"/>
      <c r="D433" s="114"/>
      <c r="E433" s="58"/>
      <c r="F433" s="58"/>
      <c r="G433" s="58"/>
      <c r="H433" s="58"/>
      <c r="I433" s="58"/>
      <c r="J433" s="58"/>
      <c r="K433" s="3"/>
    </row>
    <row r="434" spans="2:11" x14ac:dyDescent="0.25">
      <c r="B434" s="1"/>
      <c r="C434" s="7"/>
      <c r="D434" s="114"/>
      <c r="E434" s="58"/>
      <c r="F434" s="58"/>
      <c r="G434" s="58"/>
      <c r="H434" s="58"/>
      <c r="I434" s="58"/>
      <c r="J434" s="58"/>
      <c r="K434" s="3"/>
    </row>
    <row r="435" spans="2:11" x14ac:dyDescent="0.25">
      <c r="B435" s="1"/>
      <c r="C435" s="7"/>
      <c r="D435" s="114"/>
      <c r="E435" s="58"/>
      <c r="F435" s="58"/>
      <c r="G435" s="58"/>
      <c r="H435" s="58"/>
      <c r="I435" s="58"/>
      <c r="J435" s="58"/>
      <c r="K435" s="3"/>
    </row>
    <row r="436" spans="2:11" x14ac:dyDescent="0.25">
      <c r="B436" s="1"/>
      <c r="C436" s="7"/>
      <c r="D436" s="114"/>
      <c r="E436" s="58"/>
      <c r="F436" s="58"/>
      <c r="G436" s="58"/>
      <c r="H436" s="58"/>
      <c r="I436" s="58"/>
      <c r="J436" s="58"/>
      <c r="K436" s="3"/>
    </row>
    <row r="437" spans="2:11" x14ac:dyDescent="0.25">
      <c r="B437" s="1"/>
      <c r="C437" s="7"/>
      <c r="D437" s="114"/>
      <c r="E437" s="58"/>
      <c r="F437" s="58"/>
      <c r="G437" s="58"/>
      <c r="H437" s="58"/>
      <c r="I437" s="58"/>
      <c r="J437" s="58"/>
      <c r="K437" s="3"/>
    </row>
    <row r="438" spans="2:11" x14ac:dyDescent="0.25">
      <c r="B438" s="1"/>
      <c r="C438" s="7"/>
      <c r="D438" s="114"/>
      <c r="E438" s="58"/>
      <c r="F438" s="58"/>
      <c r="G438" s="58"/>
      <c r="H438" s="58"/>
      <c r="I438" s="58"/>
      <c r="J438" s="58"/>
      <c r="K438" s="3"/>
    </row>
    <row r="439" spans="2:11" x14ac:dyDescent="0.25">
      <c r="B439" s="1"/>
      <c r="C439" s="7"/>
      <c r="D439" s="114"/>
      <c r="E439" s="58"/>
      <c r="F439" s="58"/>
      <c r="G439" s="58"/>
      <c r="H439" s="58"/>
      <c r="I439" s="58"/>
      <c r="J439" s="58"/>
      <c r="K439" s="3"/>
    </row>
    <row r="440" spans="2:11" x14ac:dyDescent="0.25">
      <c r="B440" s="1"/>
      <c r="C440" s="7"/>
      <c r="D440" s="114"/>
      <c r="E440" s="58"/>
      <c r="F440" s="58"/>
      <c r="G440" s="58"/>
      <c r="H440" s="58"/>
      <c r="I440" s="58"/>
      <c r="J440" s="58"/>
      <c r="K440" s="3"/>
    </row>
    <row r="441" spans="2:11" x14ac:dyDescent="0.25">
      <c r="B441" s="1"/>
      <c r="C441" s="7"/>
      <c r="D441" s="114"/>
      <c r="E441" s="58"/>
      <c r="F441" s="58"/>
      <c r="G441" s="58"/>
      <c r="H441" s="58"/>
      <c r="I441" s="58"/>
      <c r="J441" s="58"/>
      <c r="K441" s="3"/>
    </row>
    <row r="442" spans="2:11" x14ac:dyDescent="0.25">
      <c r="B442" s="1"/>
      <c r="C442" s="7"/>
      <c r="D442" s="114"/>
      <c r="E442" s="58"/>
      <c r="F442" s="58"/>
      <c r="G442" s="58"/>
      <c r="H442" s="58"/>
      <c r="I442" s="58"/>
      <c r="J442" s="58"/>
      <c r="K442" s="3"/>
    </row>
    <row r="443" spans="2:11" x14ac:dyDescent="0.25">
      <c r="B443" s="1"/>
      <c r="C443" s="7"/>
      <c r="D443" s="114"/>
      <c r="E443" s="58"/>
      <c r="F443" s="58"/>
      <c r="G443" s="58"/>
      <c r="H443" s="58"/>
      <c r="I443" s="58"/>
      <c r="J443" s="58"/>
      <c r="K443" s="3"/>
    </row>
    <row r="444" spans="2:11" x14ac:dyDescent="0.25">
      <c r="B444" s="1"/>
      <c r="C444" s="7"/>
      <c r="D444" s="114"/>
      <c r="E444" s="58"/>
      <c r="F444" s="58"/>
      <c r="G444" s="58"/>
      <c r="H444" s="58"/>
      <c r="I444" s="58"/>
      <c r="J444" s="58"/>
      <c r="K444" s="3"/>
    </row>
    <row r="445" spans="2:11" x14ac:dyDescent="0.25">
      <c r="B445" s="1"/>
      <c r="C445" s="7"/>
      <c r="D445" s="114"/>
      <c r="E445" s="58"/>
      <c r="F445" s="58"/>
      <c r="G445" s="58"/>
      <c r="H445" s="58"/>
      <c r="I445" s="58"/>
      <c r="J445" s="58"/>
      <c r="K445" s="3"/>
    </row>
    <row r="446" spans="2:11" x14ac:dyDescent="0.25">
      <c r="B446" s="1"/>
      <c r="C446" s="7"/>
      <c r="D446" s="114"/>
      <c r="E446" s="58"/>
      <c r="F446" s="58"/>
      <c r="G446" s="58"/>
      <c r="H446" s="58"/>
      <c r="I446" s="58"/>
      <c r="J446" s="58"/>
      <c r="K446" s="3"/>
    </row>
    <row r="447" spans="2:11" x14ac:dyDescent="0.25">
      <c r="B447" s="1"/>
      <c r="C447" s="7"/>
      <c r="D447" s="114"/>
      <c r="E447" s="58"/>
      <c r="F447" s="58"/>
      <c r="G447" s="58"/>
      <c r="H447" s="58"/>
      <c r="I447" s="58"/>
      <c r="J447" s="58"/>
      <c r="K447" s="3"/>
    </row>
    <row r="448" spans="2:11" x14ac:dyDescent="0.25">
      <c r="B448" s="1"/>
      <c r="C448" s="7"/>
      <c r="D448" s="114"/>
      <c r="E448" s="58"/>
      <c r="F448" s="58"/>
      <c r="G448" s="58"/>
      <c r="H448" s="58"/>
      <c r="I448" s="58"/>
      <c r="J448" s="58"/>
      <c r="K448" s="3"/>
    </row>
    <row r="449" spans="2:11" x14ac:dyDescent="0.25">
      <c r="B449" s="1"/>
      <c r="C449" s="7"/>
      <c r="D449" s="114"/>
      <c r="E449" s="58"/>
      <c r="F449" s="58"/>
      <c r="G449" s="58"/>
      <c r="H449" s="58"/>
      <c r="I449" s="58"/>
      <c r="J449" s="58"/>
      <c r="K449" s="3"/>
    </row>
    <row r="450" spans="2:11" x14ac:dyDescent="0.25">
      <c r="B450" s="1"/>
      <c r="C450" s="7"/>
      <c r="D450" s="114"/>
      <c r="E450" s="58"/>
      <c r="F450" s="58"/>
      <c r="G450" s="58"/>
      <c r="H450" s="58"/>
      <c r="I450" s="58"/>
      <c r="J450" s="58"/>
      <c r="K450" s="3"/>
    </row>
    <row r="451" spans="2:11" x14ac:dyDescent="0.25">
      <c r="B451" s="1"/>
      <c r="C451" s="7"/>
      <c r="D451" s="114"/>
      <c r="E451" s="58"/>
      <c r="F451" s="58"/>
      <c r="G451" s="58"/>
      <c r="H451" s="58"/>
      <c r="I451" s="58"/>
      <c r="J451" s="58"/>
      <c r="K451" s="3"/>
    </row>
    <row r="452" spans="2:11" x14ac:dyDescent="0.25">
      <c r="B452" s="1"/>
      <c r="C452" s="7"/>
      <c r="D452" s="114"/>
      <c r="E452" s="58"/>
      <c r="F452" s="58"/>
      <c r="G452" s="58"/>
      <c r="H452" s="58"/>
      <c r="I452" s="58"/>
      <c r="J452" s="58"/>
      <c r="K452" s="3"/>
    </row>
    <row r="453" spans="2:11" x14ac:dyDescent="0.25">
      <c r="B453" s="1"/>
      <c r="C453" s="7"/>
      <c r="D453" s="114"/>
      <c r="E453" s="58"/>
      <c r="F453" s="58"/>
      <c r="G453" s="58"/>
      <c r="H453" s="58"/>
      <c r="I453" s="58"/>
      <c r="J453" s="58"/>
      <c r="K453" s="3"/>
    </row>
    <row r="454" spans="2:11" x14ac:dyDescent="0.25">
      <c r="B454" s="1"/>
      <c r="C454" s="7"/>
      <c r="D454" s="114"/>
      <c r="E454" s="58"/>
      <c r="F454" s="58"/>
      <c r="G454" s="58"/>
      <c r="H454" s="58"/>
      <c r="I454" s="58"/>
      <c r="J454" s="58"/>
      <c r="K454" s="3"/>
    </row>
    <row r="455" spans="2:11" x14ac:dyDescent="0.25">
      <c r="B455" s="1"/>
      <c r="C455" s="7"/>
      <c r="D455" s="114"/>
      <c r="E455" s="58"/>
      <c r="F455" s="58"/>
      <c r="G455" s="58"/>
      <c r="H455" s="58"/>
      <c r="I455" s="58"/>
      <c r="J455" s="58"/>
      <c r="K455" s="3"/>
    </row>
    <row r="456" spans="2:11" x14ac:dyDescent="0.25">
      <c r="B456" s="1"/>
      <c r="C456" s="7"/>
      <c r="D456" s="114"/>
      <c r="E456" s="58"/>
      <c r="F456" s="58"/>
      <c r="G456" s="58"/>
      <c r="H456" s="58"/>
      <c r="I456" s="58"/>
      <c r="J456" s="58"/>
      <c r="K456" s="3"/>
    </row>
    <row r="457" spans="2:11" x14ac:dyDescent="0.25">
      <c r="B457" s="1"/>
      <c r="C457" s="7"/>
      <c r="D457" s="114"/>
      <c r="E457" s="58"/>
      <c r="F457" s="58"/>
      <c r="G457" s="58"/>
      <c r="H457" s="58"/>
      <c r="I457" s="58"/>
      <c r="J457" s="58"/>
      <c r="K457" s="3"/>
    </row>
    <row r="458" spans="2:11" x14ac:dyDescent="0.25">
      <c r="B458" s="1"/>
      <c r="C458" s="7"/>
      <c r="D458" s="114"/>
      <c r="E458" s="58"/>
      <c r="F458" s="58"/>
      <c r="G458" s="58"/>
      <c r="H458" s="58"/>
      <c r="I458" s="58"/>
      <c r="J458" s="58"/>
      <c r="K458" s="3"/>
    </row>
    <row r="459" spans="2:11" x14ac:dyDescent="0.25">
      <c r="B459" s="1"/>
      <c r="C459" s="7"/>
      <c r="D459" s="114"/>
      <c r="E459" s="58"/>
      <c r="F459" s="58"/>
      <c r="G459" s="58"/>
      <c r="H459" s="58"/>
      <c r="I459" s="58"/>
      <c r="J459" s="58"/>
      <c r="K459" s="3"/>
    </row>
    <row r="460" spans="2:11" x14ac:dyDescent="0.25">
      <c r="B460" s="1"/>
      <c r="C460" s="7"/>
      <c r="D460" s="114"/>
      <c r="E460" s="58"/>
      <c r="F460" s="58"/>
      <c r="G460" s="58"/>
      <c r="H460" s="58"/>
      <c r="I460" s="58"/>
      <c r="J460" s="58"/>
      <c r="K460" s="3"/>
    </row>
    <row r="461" spans="2:11" x14ac:dyDescent="0.25">
      <c r="B461" s="1"/>
      <c r="C461" s="7"/>
      <c r="D461" s="114"/>
      <c r="E461" s="58"/>
      <c r="F461" s="58"/>
      <c r="G461" s="58"/>
      <c r="H461" s="58"/>
      <c r="I461" s="58"/>
      <c r="J461" s="58"/>
      <c r="K461" s="3"/>
    </row>
    <row r="462" spans="2:11" x14ac:dyDescent="0.25">
      <c r="B462" s="1"/>
      <c r="C462" s="7"/>
      <c r="D462" s="114"/>
      <c r="E462" s="58"/>
      <c r="F462" s="58"/>
      <c r="G462" s="58"/>
      <c r="H462" s="58"/>
      <c r="I462" s="58"/>
      <c r="J462" s="58"/>
      <c r="K462" s="3"/>
    </row>
    <row r="463" spans="2:11" x14ac:dyDescent="0.25">
      <c r="B463" s="1"/>
      <c r="C463" s="7"/>
      <c r="D463" s="114"/>
      <c r="E463" s="58"/>
      <c r="F463" s="58"/>
      <c r="G463" s="58"/>
      <c r="H463" s="58"/>
      <c r="I463" s="58"/>
      <c r="J463" s="58"/>
      <c r="K463" s="3"/>
    </row>
    <row r="464" spans="2:11" x14ac:dyDescent="0.25">
      <c r="B464" s="1"/>
      <c r="C464" s="7"/>
      <c r="D464" s="114"/>
      <c r="E464" s="58"/>
      <c r="F464" s="58"/>
      <c r="G464" s="58"/>
      <c r="H464" s="58"/>
      <c r="I464" s="58"/>
      <c r="J464" s="58"/>
      <c r="K464" s="3"/>
    </row>
    <row r="465" spans="2:11" x14ac:dyDescent="0.25">
      <c r="B465" s="1"/>
      <c r="C465" s="7"/>
      <c r="D465" s="114"/>
      <c r="E465" s="58"/>
      <c r="F465" s="58"/>
      <c r="G465" s="58"/>
      <c r="H465" s="58"/>
      <c r="I465" s="58"/>
      <c r="J465" s="58"/>
      <c r="K465" s="3"/>
    </row>
    <row r="466" spans="2:11" x14ac:dyDescent="0.25">
      <c r="B466" s="1"/>
      <c r="C466" s="7"/>
      <c r="D466" s="114"/>
      <c r="E466" s="58"/>
      <c r="F466" s="58"/>
      <c r="G466" s="58"/>
      <c r="H466" s="58"/>
      <c r="I466" s="58"/>
      <c r="J466" s="58"/>
      <c r="K466" s="3"/>
    </row>
    <row r="467" spans="2:11" x14ac:dyDescent="0.25">
      <c r="B467" s="1"/>
      <c r="C467" s="7"/>
      <c r="D467" s="114"/>
      <c r="E467" s="58"/>
      <c r="F467" s="58"/>
      <c r="G467" s="58"/>
      <c r="H467" s="58"/>
      <c r="I467" s="58"/>
      <c r="J467" s="58"/>
      <c r="K467" s="3"/>
    </row>
    <row r="468" spans="2:11" x14ac:dyDescent="0.25">
      <c r="B468" s="1"/>
      <c r="C468" s="7"/>
      <c r="D468" s="114"/>
      <c r="E468" s="58"/>
      <c r="F468" s="58"/>
      <c r="G468" s="58"/>
      <c r="H468" s="58"/>
      <c r="I468" s="58"/>
      <c r="J468" s="58"/>
      <c r="K468" s="3"/>
    </row>
    <row r="469" spans="2:11" x14ac:dyDescent="0.25">
      <c r="B469" s="1"/>
      <c r="C469" s="7"/>
      <c r="D469" s="114"/>
      <c r="E469" s="58"/>
      <c r="F469" s="58"/>
      <c r="G469" s="58"/>
      <c r="H469" s="58"/>
      <c r="I469" s="58"/>
      <c r="J469" s="58"/>
      <c r="K469" s="3"/>
    </row>
    <row r="470" spans="2:11" x14ac:dyDescent="0.25">
      <c r="B470" s="1"/>
      <c r="C470" s="7"/>
      <c r="D470" s="114"/>
      <c r="E470" s="58"/>
      <c r="F470" s="58"/>
      <c r="G470" s="58"/>
      <c r="H470" s="58"/>
      <c r="I470" s="58"/>
      <c r="J470" s="58"/>
      <c r="K470" s="3"/>
    </row>
    <row r="471" spans="2:11" x14ac:dyDescent="0.25">
      <c r="B471" s="1"/>
      <c r="C471" s="7"/>
      <c r="D471" s="114"/>
      <c r="E471" s="58"/>
      <c r="F471" s="58"/>
      <c r="G471" s="58"/>
      <c r="H471" s="58"/>
      <c r="I471" s="58"/>
      <c r="J471" s="58"/>
      <c r="K471" s="3"/>
    </row>
    <row r="472" spans="2:11" x14ac:dyDescent="0.25">
      <c r="B472" s="1"/>
      <c r="C472" s="7"/>
      <c r="D472" s="114"/>
      <c r="E472" s="58"/>
      <c r="F472" s="58"/>
      <c r="G472" s="58"/>
      <c r="H472" s="58"/>
      <c r="I472" s="58"/>
      <c r="J472" s="58"/>
      <c r="K472" s="3"/>
    </row>
    <row r="473" spans="2:11" x14ac:dyDescent="0.25">
      <c r="B473" s="1"/>
      <c r="C473" s="7"/>
      <c r="D473" s="114"/>
      <c r="E473" s="58"/>
      <c r="F473" s="58"/>
      <c r="G473" s="58"/>
      <c r="H473" s="58"/>
      <c r="I473" s="58"/>
      <c r="J473" s="58"/>
      <c r="K473" s="3"/>
    </row>
    <row r="474" spans="2:11" x14ac:dyDescent="0.25">
      <c r="B474" s="1"/>
      <c r="C474" s="7"/>
      <c r="D474" s="114"/>
      <c r="E474" s="58"/>
      <c r="F474" s="58"/>
      <c r="G474" s="58"/>
      <c r="H474" s="58"/>
      <c r="I474" s="58"/>
      <c r="J474" s="58"/>
      <c r="K474" s="3"/>
    </row>
    <row r="475" spans="2:11" x14ac:dyDescent="0.25">
      <c r="B475" s="1"/>
      <c r="C475" s="7"/>
      <c r="D475" s="114"/>
      <c r="E475" s="58"/>
      <c r="F475" s="58"/>
      <c r="G475" s="58"/>
      <c r="H475" s="58"/>
      <c r="I475" s="58"/>
      <c r="J475" s="58"/>
      <c r="K475" s="3"/>
    </row>
    <row r="476" spans="2:11" x14ac:dyDescent="0.25">
      <c r="B476" s="1"/>
      <c r="C476" s="7"/>
      <c r="D476" s="114"/>
      <c r="E476" s="58"/>
      <c r="F476" s="58"/>
      <c r="G476" s="58"/>
      <c r="H476" s="58"/>
      <c r="I476" s="58"/>
      <c r="J476" s="58"/>
      <c r="K476" s="3"/>
    </row>
    <row r="477" spans="2:11" x14ac:dyDescent="0.25">
      <c r="B477" s="1"/>
      <c r="C477" s="7"/>
      <c r="D477" s="114"/>
      <c r="E477" s="58"/>
      <c r="F477" s="58"/>
      <c r="G477" s="58"/>
      <c r="H477" s="58"/>
      <c r="I477" s="58"/>
      <c r="J477" s="58"/>
      <c r="K477" s="3"/>
    </row>
    <row r="478" spans="2:11" x14ac:dyDescent="0.25">
      <c r="B478" s="1"/>
      <c r="C478" s="7"/>
      <c r="D478" s="114"/>
      <c r="E478" s="58"/>
      <c r="F478" s="58"/>
      <c r="G478" s="58"/>
      <c r="H478" s="58"/>
      <c r="I478" s="58"/>
      <c r="J478" s="58"/>
      <c r="K478" s="3"/>
    </row>
    <row r="479" spans="2:11" x14ac:dyDescent="0.25">
      <c r="B479" s="1"/>
      <c r="C479" s="7"/>
      <c r="D479" s="114"/>
      <c r="E479" s="58"/>
      <c r="F479" s="58"/>
      <c r="G479" s="58"/>
      <c r="H479" s="58"/>
      <c r="I479" s="58"/>
      <c r="J479" s="58"/>
      <c r="K479" s="3"/>
    </row>
    <row r="480" spans="2:11" x14ac:dyDescent="0.25">
      <c r="B480" s="1"/>
      <c r="C480" s="7"/>
      <c r="D480" s="114"/>
      <c r="E480" s="58"/>
      <c r="F480" s="58"/>
      <c r="G480" s="58"/>
      <c r="H480" s="58"/>
      <c r="I480" s="58"/>
      <c r="J480" s="58"/>
      <c r="K480" s="3"/>
    </row>
    <row r="481" spans="2:11" x14ac:dyDescent="0.25">
      <c r="B481" s="1"/>
      <c r="C481" s="7"/>
      <c r="D481" s="114"/>
      <c r="E481" s="58"/>
      <c r="F481" s="58"/>
      <c r="G481" s="58"/>
      <c r="H481" s="58"/>
      <c r="I481" s="58"/>
      <c r="J481" s="58"/>
      <c r="K481" s="3"/>
    </row>
    <row r="482" spans="2:11" x14ac:dyDescent="0.25">
      <c r="B482" s="1"/>
      <c r="C482" s="7"/>
      <c r="D482" s="114"/>
      <c r="E482" s="58"/>
      <c r="F482" s="58"/>
      <c r="G482" s="58"/>
      <c r="H482" s="58"/>
      <c r="I482" s="58"/>
      <c r="J482" s="58"/>
      <c r="K482" s="3"/>
    </row>
    <row r="483" spans="2:11" x14ac:dyDescent="0.25">
      <c r="B483" s="1"/>
      <c r="C483" s="7"/>
      <c r="D483" s="114"/>
      <c r="E483" s="58"/>
      <c r="F483" s="58"/>
      <c r="G483" s="58"/>
      <c r="H483" s="58"/>
      <c r="I483" s="58"/>
      <c r="J483" s="58"/>
      <c r="K483" s="3"/>
    </row>
    <row r="484" spans="2:11" x14ac:dyDescent="0.25">
      <c r="B484" s="1"/>
      <c r="C484" s="7"/>
      <c r="D484" s="114"/>
      <c r="E484" s="58"/>
      <c r="F484" s="58"/>
      <c r="G484" s="58"/>
      <c r="H484" s="58"/>
      <c r="I484" s="58"/>
      <c r="J484" s="58"/>
      <c r="K484" s="3"/>
    </row>
    <row r="485" spans="2:11" x14ac:dyDescent="0.25">
      <c r="B485" s="1"/>
      <c r="C485" s="7"/>
      <c r="D485" s="114"/>
      <c r="E485" s="58"/>
      <c r="F485" s="58"/>
      <c r="G485" s="58"/>
      <c r="H485" s="58"/>
      <c r="I485" s="58"/>
      <c r="J485" s="58"/>
      <c r="K485" s="3"/>
    </row>
    <row r="486" spans="2:11" x14ac:dyDescent="0.25">
      <c r="B486" s="1"/>
      <c r="C486" s="7"/>
      <c r="D486" s="114"/>
      <c r="E486" s="58"/>
      <c r="F486" s="58"/>
      <c r="G486" s="58"/>
      <c r="H486" s="58"/>
      <c r="I486" s="58"/>
      <c r="J486" s="58"/>
      <c r="K486" s="3"/>
    </row>
    <row r="487" spans="2:11" x14ac:dyDescent="0.25">
      <c r="B487" s="1"/>
      <c r="C487" s="7"/>
      <c r="D487" s="114"/>
      <c r="E487" s="58"/>
      <c r="F487" s="58"/>
      <c r="G487" s="58"/>
      <c r="H487" s="58"/>
      <c r="I487" s="58"/>
      <c r="J487" s="58"/>
      <c r="K487" s="3"/>
    </row>
    <row r="488" spans="2:11" x14ac:dyDescent="0.25">
      <c r="B488" s="1"/>
      <c r="C488" s="7"/>
      <c r="D488" s="114"/>
      <c r="E488" s="58"/>
      <c r="F488" s="58"/>
      <c r="G488" s="58"/>
      <c r="H488" s="58"/>
      <c r="I488" s="58"/>
      <c r="J488" s="58"/>
      <c r="K488" s="3"/>
    </row>
    <row r="489" spans="2:11" x14ac:dyDescent="0.25">
      <c r="B489" s="1"/>
      <c r="C489" s="7"/>
      <c r="D489" s="114"/>
      <c r="E489" s="58"/>
      <c r="F489" s="58"/>
      <c r="G489" s="58"/>
      <c r="H489" s="58"/>
      <c r="I489" s="58"/>
      <c r="J489" s="58"/>
      <c r="K489" s="3"/>
    </row>
    <row r="490" spans="2:11" x14ac:dyDescent="0.25">
      <c r="B490" s="1"/>
      <c r="C490" s="7"/>
      <c r="D490" s="114"/>
      <c r="E490" s="58"/>
      <c r="F490" s="58"/>
      <c r="G490" s="58"/>
      <c r="H490" s="58"/>
      <c r="I490" s="58"/>
      <c r="J490" s="58"/>
      <c r="K490" s="3"/>
    </row>
    <row r="491" spans="2:11" x14ac:dyDescent="0.25">
      <c r="B491" s="1"/>
      <c r="C491" s="7"/>
      <c r="D491" s="114"/>
      <c r="E491" s="58"/>
      <c r="F491" s="58"/>
      <c r="G491" s="58"/>
      <c r="H491" s="58"/>
      <c r="I491" s="58"/>
      <c r="J491" s="58"/>
      <c r="K491" s="3"/>
    </row>
    <row r="492" spans="2:11" x14ac:dyDescent="0.25">
      <c r="B492" s="1"/>
      <c r="C492" s="7"/>
      <c r="D492" s="114"/>
      <c r="E492" s="58"/>
      <c r="F492" s="58"/>
      <c r="G492" s="58"/>
      <c r="H492" s="58"/>
      <c r="I492" s="58"/>
      <c r="J492" s="58"/>
      <c r="K492" s="3"/>
    </row>
    <row r="493" spans="2:11" x14ac:dyDescent="0.25">
      <c r="B493" s="1"/>
      <c r="C493" s="7"/>
      <c r="D493" s="114"/>
      <c r="E493" s="58"/>
      <c r="F493" s="58"/>
      <c r="G493" s="58"/>
      <c r="H493" s="58"/>
      <c r="I493" s="58"/>
      <c r="J493" s="58"/>
      <c r="K493" s="3"/>
    </row>
    <row r="494" spans="2:11" x14ac:dyDescent="0.25">
      <c r="B494" s="1"/>
      <c r="C494" s="7"/>
      <c r="D494" s="114"/>
      <c r="E494" s="58"/>
      <c r="F494" s="58"/>
      <c r="G494" s="58"/>
      <c r="H494" s="58"/>
      <c r="I494" s="58"/>
      <c r="J494" s="58"/>
      <c r="K494" s="3"/>
    </row>
    <row r="495" spans="2:11" x14ac:dyDescent="0.25">
      <c r="B495" s="1"/>
      <c r="C495" s="7"/>
      <c r="D495" s="114"/>
      <c r="E495" s="58"/>
      <c r="F495" s="58"/>
      <c r="G495" s="58"/>
      <c r="H495" s="58"/>
      <c r="I495" s="58"/>
      <c r="J495" s="58"/>
      <c r="K495" s="3"/>
    </row>
    <row r="496" spans="2:11" x14ac:dyDescent="0.25">
      <c r="B496" s="1"/>
      <c r="C496" s="7"/>
      <c r="D496" s="114"/>
      <c r="E496" s="58"/>
      <c r="F496" s="58"/>
      <c r="G496" s="58"/>
      <c r="H496" s="58"/>
      <c r="I496" s="58"/>
      <c r="J496" s="58"/>
      <c r="K496" s="3"/>
    </row>
    <row r="497" spans="2:11" x14ac:dyDescent="0.25">
      <c r="B497" s="1"/>
      <c r="C497" s="7"/>
      <c r="D497" s="114"/>
      <c r="E497" s="58"/>
      <c r="F497" s="58"/>
      <c r="G497" s="58"/>
      <c r="H497" s="58"/>
      <c r="I497" s="58"/>
      <c r="J497" s="58"/>
      <c r="K497" s="3"/>
    </row>
    <row r="498" spans="2:11" x14ac:dyDescent="0.25">
      <c r="B498" s="1"/>
      <c r="C498" s="7"/>
      <c r="D498" s="114"/>
      <c r="E498" s="58"/>
      <c r="F498" s="58"/>
      <c r="G498" s="58"/>
      <c r="H498" s="58"/>
      <c r="I498" s="58"/>
      <c r="J498" s="58"/>
      <c r="K498" s="3"/>
    </row>
    <row r="499" spans="2:11" x14ac:dyDescent="0.25">
      <c r="B499" s="1"/>
      <c r="C499" s="7"/>
      <c r="D499" s="114"/>
      <c r="E499" s="58"/>
      <c r="F499" s="58"/>
      <c r="G499" s="58"/>
      <c r="H499" s="58"/>
      <c r="I499" s="58"/>
      <c r="J499" s="58"/>
      <c r="K499" s="3"/>
    </row>
    <row r="500" spans="2:11" x14ac:dyDescent="0.25">
      <c r="B500" s="1"/>
      <c r="C500" s="7"/>
      <c r="D500" s="114"/>
      <c r="E500" s="58"/>
      <c r="F500" s="58"/>
      <c r="G500" s="58"/>
      <c r="H500" s="58"/>
      <c r="I500" s="58"/>
      <c r="J500" s="58"/>
      <c r="K500" s="3"/>
    </row>
    <row r="501" spans="2:11" x14ac:dyDescent="0.25">
      <c r="B501" s="1"/>
      <c r="C501" s="7"/>
      <c r="D501" s="114"/>
      <c r="E501" s="58"/>
      <c r="F501" s="58"/>
      <c r="G501" s="58"/>
      <c r="H501" s="58"/>
      <c r="I501" s="58"/>
      <c r="J501" s="58"/>
      <c r="K501" s="3"/>
    </row>
    <row r="502" spans="2:11" x14ac:dyDescent="0.25">
      <c r="B502" s="1"/>
      <c r="C502" s="7"/>
      <c r="D502" s="114"/>
      <c r="E502" s="58"/>
      <c r="F502" s="58"/>
      <c r="G502" s="58"/>
      <c r="H502" s="58"/>
      <c r="I502" s="58"/>
      <c r="J502" s="58"/>
      <c r="K502" s="3"/>
    </row>
    <row r="503" spans="2:11" x14ac:dyDescent="0.25">
      <c r="B503" s="1"/>
      <c r="C503" s="7"/>
      <c r="D503" s="114"/>
      <c r="E503" s="58"/>
      <c r="F503" s="58"/>
      <c r="G503" s="58"/>
      <c r="H503" s="58"/>
      <c r="I503" s="58"/>
      <c r="J503" s="58"/>
      <c r="K503" s="3"/>
    </row>
    <row r="504" spans="2:11" x14ac:dyDescent="0.25">
      <c r="B504" s="1"/>
      <c r="C504" s="7"/>
      <c r="D504" s="114"/>
      <c r="E504" s="58"/>
      <c r="F504" s="58"/>
      <c r="G504" s="58"/>
      <c r="H504" s="58"/>
      <c r="I504" s="58"/>
      <c r="J504" s="58"/>
      <c r="K504" s="3"/>
    </row>
    <row r="505" spans="2:11" x14ac:dyDescent="0.25">
      <c r="B505" s="1"/>
      <c r="C505" s="7"/>
      <c r="D505" s="114"/>
      <c r="E505" s="58"/>
      <c r="F505" s="58"/>
      <c r="G505" s="58"/>
      <c r="H505" s="58"/>
      <c r="I505" s="58"/>
      <c r="J505" s="58"/>
      <c r="K505" s="3"/>
    </row>
    <row r="506" spans="2:11" x14ac:dyDescent="0.25">
      <c r="B506" s="1"/>
      <c r="C506" s="7"/>
      <c r="D506" s="114"/>
      <c r="E506" s="58"/>
      <c r="F506" s="58"/>
      <c r="G506" s="58"/>
      <c r="H506" s="58"/>
      <c r="I506" s="58"/>
      <c r="J506" s="58"/>
      <c r="K506" s="3"/>
    </row>
    <row r="507" spans="2:11" x14ac:dyDescent="0.25">
      <c r="B507" s="1"/>
      <c r="C507" s="7"/>
      <c r="D507" s="114"/>
      <c r="E507" s="58"/>
      <c r="F507" s="58"/>
      <c r="G507" s="58"/>
      <c r="H507" s="58"/>
      <c r="I507" s="58"/>
      <c r="J507" s="58"/>
      <c r="K507" s="3"/>
    </row>
    <row r="508" spans="2:11" x14ac:dyDescent="0.25">
      <c r="B508" s="1"/>
      <c r="C508" s="7"/>
      <c r="D508" s="114"/>
      <c r="E508" s="58"/>
      <c r="F508" s="58"/>
      <c r="G508" s="58"/>
      <c r="H508" s="58"/>
      <c r="I508" s="58"/>
      <c r="J508" s="58"/>
      <c r="K508" s="3"/>
    </row>
    <row r="509" spans="2:11" x14ac:dyDescent="0.25">
      <c r="B509" s="1"/>
      <c r="C509" s="7"/>
      <c r="D509" s="114"/>
      <c r="E509" s="58"/>
      <c r="F509" s="58"/>
      <c r="G509" s="58"/>
      <c r="H509" s="58"/>
      <c r="I509" s="58"/>
      <c r="J509" s="58"/>
      <c r="K509" s="3"/>
    </row>
    <row r="510" spans="2:11" x14ac:dyDescent="0.25">
      <c r="B510" s="1"/>
      <c r="C510" s="7"/>
      <c r="D510" s="114"/>
      <c r="E510" s="58"/>
      <c r="F510" s="58"/>
      <c r="G510" s="58"/>
      <c r="H510" s="58"/>
      <c r="I510" s="58"/>
      <c r="J510" s="58"/>
      <c r="K510" s="3"/>
    </row>
    <row r="511" spans="2:11" x14ac:dyDescent="0.25">
      <c r="B511" s="1"/>
      <c r="C511" s="7"/>
      <c r="D511" s="114"/>
      <c r="E511" s="58"/>
      <c r="F511" s="58"/>
      <c r="G511" s="58"/>
      <c r="H511" s="58"/>
      <c r="I511" s="58"/>
      <c r="J511" s="58"/>
      <c r="K511" s="3"/>
    </row>
    <row r="512" spans="2:11" x14ac:dyDescent="0.25">
      <c r="B512" s="1"/>
      <c r="C512" s="7"/>
      <c r="D512" s="114"/>
      <c r="E512" s="58"/>
      <c r="F512" s="58"/>
      <c r="G512" s="58"/>
      <c r="H512" s="58"/>
      <c r="I512" s="58"/>
      <c r="J512" s="58"/>
      <c r="K512" s="3"/>
    </row>
    <row r="513" spans="2:11" x14ac:dyDescent="0.25">
      <c r="B513" s="1"/>
      <c r="C513" s="7"/>
      <c r="D513" s="114"/>
      <c r="E513" s="58"/>
      <c r="F513" s="58"/>
      <c r="G513" s="58"/>
      <c r="H513" s="58"/>
      <c r="I513" s="58"/>
      <c r="J513" s="58"/>
      <c r="K513" s="3"/>
    </row>
    <row r="514" spans="2:11" x14ac:dyDescent="0.25">
      <c r="B514" s="1"/>
      <c r="C514" s="7"/>
      <c r="D514" s="114"/>
      <c r="E514" s="58"/>
      <c r="F514" s="58"/>
      <c r="G514" s="58"/>
      <c r="H514" s="58"/>
      <c r="I514" s="58"/>
      <c r="J514" s="58"/>
      <c r="K514" s="3"/>
    </row>
    <row r="515" spans="2:11" x14ac:dyDescent="0.25">
      <c r="B515" s="1"/>
      <c r="C515" s="7"/>
      <c r="D515" s="114"/>
      <c r="E515" s="58"/>
      <c r="F515" s="58"/>
      <c r="G515" s="58"/>
      <c r="H515" s="58"/>
      <c r="I515" s="58"/>
      <c r="J515" s="58"/>
      <c r="K515" s="3"/>
    </row>
    <row r="516" spans="2:11" x14ac:dyDescent="0.25">
      <c r="B516" s="1"/>
      <c r="C516" s="7"/>
      <c r="D516" s="114"/>
      <c r="E516" s="58"/>
      <c r="F516" s="58"/>
      <c r="G516" s="58"/>
      <c r="H516" s="58"/>
      <c r="I516" s="58"/>
      <c r="J516" s="58"/>
      <c r="K516" s="3"/>
    </row>
    <row r="517" spans="2:11" x14ac:dyDescent="0.25">
      <c r="B517" s="1"/>
      <c r="C517" s="7"/>
      <c r="D517" s="114"/>
      <c r="E517" s="58"/>
      <c r="F517" s="58"/>
      <c r="G517" s="58"/>
      <c r="H517" s="58"/>
      <c r="I517" s="58"/>
      <c r="J517" s="58"/>
      <c r="K517" s="3"/>
    </row>
    <row r="518" spans="2:11" x14ac:dyDescent="0.25">
      <c r="B518" s="1"/>
      <c r="C518" s="7"/>
      <c r="D518" s="114"/>
      <c r="E518" s="58"/>
      <c r="F518" s="58"/>
      <c r="G518" s="58"/>
      <c r="H518" s="58"/>
      <c r="I518" s="58"/>
      <c r="J518" s="58"/>
      <c r="K518" s="3"/>
    </row>
    <row r="519" spans="2:11" x14ac:dyDescent="0.25">
      <c r="B519" s="1"/>
      <c r="C519" s="7"/>
      <c r="D519" s="114"/>
      <c r="E519" s="58"/>
      <c r="F519" s="58"/>
      <c r="G519" s="58"/>
      <c r="H519" s="58"/>
      <c r="I519" s="58"/>
      <c r="J519" s="58"/>
      <c r="K519" s="3"/>
    </row>
    <row r="520" spans="2:11" x14ac:dyDescent="0.25">
      <c r="B520" s="1"/>
      <c r="C520" s="7"/>
      <c r="D520" s="114"/>
      <c r="E520" s="58"/>
      <c r="F520" s="58"/>
      <c r="G520" s="58"/>
      <c r="H520" s="58"/>
      <c r="I520" s="58"/>
      <c r="J520" s="58"/>
      <c r="K520" s="3"/>
    </row>
    <row r="521" spans="2:11" x14ac:dyDescent="0.25">
      <c r="B521" s="1"/>
      <c r="C521" s="7"/>
      <c r="D521" s="114"/>
      <c r="E521" s="58"/>
      <c r="F521" s="58"/>
      <c r="G521" s="58"/>
      <c r="H521" s="58"/>
      <c r="I521" s="58"/>
      <c r="J521" s="58"/>
      <c r="K521" s="3"/>
    </row>
    <row r="522" spans="2:11" x14ac:dyDescent="0.25">
      <c r="B522" s="1"/>
      <c r="C522" s="7"/>
      <c r="D522" s="114"/>
      <c r="E522" s="58"/>
      <c r="F522" s="58"/>
      <c r="G522" s="58"/>
      <c r="H522" s="58"/>
      <c r="I522" s="58"/>
      <c r="J522" s="58"/>
      <c r="K522" s="3"/>
    </row>
    <row r="523" spans="2:11" x14ac:dyDescent="0.25">
      <c r="B523" s="1"/>
      <c r="C523" s="7"/>
      <c r="D523" s="114"/>
      <c r="E523" s="58"/>
      <c r="F523" s="58"/>
      <c r="G523" s="58"/>
      <c r="H523" s="58"/>
      <c r="I523" s="58"/>
      <c r="J523" s="58"/>
      <c r="K523" s="3"/>
    </row>
    <row r="524" spans="2:11" x14ac:dyDescent="0.25">
      <c r="B524" s="1"/>
      <c r="C524" s="7"/>
      <c r="D524" s="114"/>
      <c r="E524" s="58"/>
      <c r="F524" s="58"/>
      <c r="G524" s="58"/>
      <c r="H524" s="58"/>
      <c r="I524" s="58"/>
      <c r="J524" s="58"/>
      <c r="K524" s="3"/>
    </row>
    <row r="525" spans="2:11" x14ac:dyDescent="0.25">
      <c r="B525" s="1"/>
      <c r="C525" s="7"/>
      <c r="D525" s="114"/>
      <c r="E525" s="58"/>
      <c r="F525" s="58"/>
      <c r="G525" s="58"/>
      <c r="H525" s="58"/>
      <c r="I525" s="58"/>
      <c r="J525" s="58"/>
      <c r="K525" s="3"/>
    </row>
    <row r="526" spans="2:11" x14ac:dyDescent="0.25">
      <c r="B526" s="1"/>
      <c r="C526" s="7"/>
      <c r="D526" s="114"/>
      <c r="E526" s="58"/>
      <c r="F526" s="58"/>
      <c r="G526" s="58"/>
      <c r="H526" s="58"/>
      <c r="I526" s="58"/>
      <c r="J526" s="58"/>
      <c r="K526" s="3"/>
    </row>
    <row r="527" spans="2:11" x14ac:dyDescent="0.25">
      <c r="B527" s="1"/>
      <c r="C527" s="7"/>
      <c r="D527" s="114"/>
      <c r="E527" s="58"/>
      <c r="F527" s="58"/>
      <c r="G527" s="58"/>
      <c r="H527" s="58"/>
      <c r="I527" s="58"/>
      <c r="J527" s="58"/>
      <c r="K527" s="3"/>
    </row>
    <row r="528" spans="2:11" x14ac:dyDescent="0.25">
      <c r="B528" s="1"/>
      <c r="C528" s="7"/>
      <c r="D528" s="114"/>
      <c r="E528" s="58"/>
      <c r="F528" s="58"/>
      <c r="G528" s="58"/>
      <c r="H528" s="58"/>
      <c r="I528" s="58"/>
      <c r="J528" s="58"/>
      <c r="K528" s="3"/>
    </row>
    <row r="529" spans="2:11" x14ac:dyDescent="0.25">
      <c r="B529" s="1"/>
      <c r="C529" s="7"/>
      <c r="D529" s="114"/>
      <c r="E529" s="58"/>
      <c r="F529" s="58"/>
      <c r="G529" s="58"/>
      <c r="H529" s="58"/>
      <c r="I529" s="58"/>
      <c r="J529" s="58"/>
      <c r="K529" s="3"/>
    </row>
    <row r="530" spans="2:11" x14ac:dyDescent="0.25">
      <c r="B530" s="1"/>
      <c r="C530" s="7"/>
      <c r="D530" s="114"/>
      <c r="E530" s="58"/>
      <c r="F530" s="58"/>
      <c r="G530" s="58"/>
      <c r="H530" s="58"/>
      <c r="I530" s="58"/>
      <c r="J530" s="58"/>
      <c r="K530" s="3"/>
    </row>
    <row r="531" spans="2:11" x14ac:dyDescent="0.25">
      <c r="B531" s="1"/>
      <c r="C531" s="7"/>
      <c r="D531" s="114"/>
      <c r="E531" s="58"/>
      <c r="F531" s="58"/>
      <c r="G531" s="58"/>
      <c r="H531" s="58"/>
      <c r="I531" s="58"/>
      <c r="J531" s="58"/>
      <c r="K531" s="3"/>
    </row>
    <row r="532" spans="2:11" x14ac:dyDescent="0.25">
      <c r="B532" s="1"/>
      <c r="C532" s="7"/>
      <c r="D532" s="114"/>
      <c r="E532" s="58"/>
      <c r="F532" s="58"/>
      <c r="G532" s="58"/>
      <c r="H532" s="58"/>
      <c r="I532" s="58"/>
      <c r="J532" s="58"/>
      <c r="K532" s="3"/>
    </row>
    <row r="533" spans="2:11" x14ac:dyDescent="0.25">
      <c r="B533" s="1"/>
      <c r="C533" s="7"/>
      <c r="D533" s="114"/>
      <c r="E533" s="58"/>
      <c r="F533" s="58"/>
      <c r="G533" s="58"/>
      <c r="H533" s="58"/>
      <c r="I533" s="58"/>
      <c r="J533" s="58"/>
      <c r="K533" s="3"/>
    </row>
    <row r="534" spans="2:11" x14ac:dyDescent="0.25">
      <c r="B534" s="1"/>
      <c r="C534" s="7"/>
      <c r="D534" s="114"/>
      <c r="E534" s="58"/>
      <c r="F534" s="58"/>
      <c r="G534" s="58"/>
      <c r="H534" s="58"/>
      <c r="I534" s="58"/>
      <c r="J534" s="58"/>
      <c r="K534" s="3"/>
    </row>
    <row r="535" spans="2:11" x14ac:dyDescent="0.25">
      <c r="B535" s="1"/>
      <c r="C535" s="7"/>
      <c r="D535" s="114"/>
      <c r="E535" s="58"/>
      <c r="F535" s="58"/>
      <c r="G535" s="58"/>
      <c r="H535" s="58"/>
      <c r="I535" s="58"/>
      <c r="J535" s="58"/>
      <c r="K535" s="3"/>
    </row>
    <row r="536" spans="2:11" x14ac:dyDescent="0.25">
      <c r="B536" s="1"/>
      <c r="C536" s="7"/>
      <c r="D536" s="114"/>
      <c r="E536" s="58"/>
      <c r="F536" s="58"/>
      <c r="G536" s="58"/>
      <c r="H536" s="58"/>
      <c r="I536" s="58"/>
      <c r="J536" s="58"/>
      <c r="K536" s="3"/>
    </row>
    <row r="537" spans="2:11" x14ac:dyDescent="0.25">
      <c r="B537" s="1"/>
      <c r="C537" s="7"/>
      <c r="D537" s="114"/>
      <c r="E537" s="58"/>
      <c r="F537" s="58"/>
      <c r="G537" s="58"/>
      <c r="H537" s="58"/>
      <c r="I537" s="58"/>
      <c r="J537" s="58"/>
      <c r="K537" s="3"/>
    </row>
    <row r="538" spans="2:11" x14ac:dyDescent="0.25">
      <c r="B538" s="1"/>
      <c r="C538" s="7"/>
      <c r="D538" s="114"/>
      <c r="E538" s="58"/>
      <c r="F538" s="58"/>
      <c r="G538" s="58"/>
      <c r="H538" s="58"/>
      <c r="I538" s="58"/>
      <c r="J538" s="58"/>
      <c r="K538" s="3"/>
    </row>
    <row r="539" spans="2:11" x14ac:dyDescent="0.25">
      <c r="B539" s="1"/>
      <c r="C539" s="7"/>
      <c r="D539" s="114"/>
      <c r="E539" s="58"/>
      <c r="F539" s="58"/>
      <c r="G539" s="58"/>
      <c r="H539" s="58"/>
      <c r="I539" s="58"/>
      <c r="J539" s="58"/>
      <c r="K539" s="3"/>
    </row>
    <row r="540" spans="2:11" x14ac:dyDescent="0.25">
      <c r="B540" s="1"/>
      <c r="C540" s="7"/>
      <c r="D540" s="114"/>
      <c r="E540" s="58"/>
      <c r="F540" s="58"/>
      <c r="G540" s="58"/>
      <c r="H540" s="58"/>
      <c r="I540" s="58"/>
      <c r="J540" s="58"/>
      <c r="K540" s="3"/>
    </row>
    <row r="541" spans="2:11" x14ac:dyDescent="0.25">
      <c r="B541" s="1"/>
      <c r="C541" s="7"/>
      <c r="D541" s="114"/>
      <c r="E541" s="58"/>
      <c r="F541" s="58"/>
      <c r="G541" s="58"/>
      <c r="H541" s="58"/>
      <c r="I541" s="58"/>
      <c r="J541" s="58"/>
      <c r="K541" s="3"/>
    </row>
    <row r="542" spans="2:11" x14ac:dyDescent="0.25">
      <c r="B542" s="1"/>
      <c r="C542" s="7"/>
      <c r="D542" s="114"/>
      <c r="E542" s="58"/>
      <c r="F542" s="58"/>
      <c r="G542" s="58"/>
      <c r="H542" s="58"/>
      <c r="I542" s="58"/>
      <c r="J542" s="58"/>
      <c r="K542" s="3"/>
    </row>
    <row r="543" spans="2:11" x14ac:dyDescent="0.25">
      <c r="B543" s="1"/>
      <c r="C543" s="7"/>
      <c r="D543" s="114"/>
      <c r="E543" s="58"/>
      <c r="F543" s="58"/>
      <c r="G543" s="58"/>
      <c r="H543" s="58"/>
      <c r="I543" s="58"/>
      <c r="J543" s="58"/>
      <c r="K543" s="3"/>
    </row>
    <row r="544" spans="2:11" x14ac:dyDescent="0.25">
      <c r="B544" s="1"/>
      <c r="C544" s="7"/>
      <c r="D544" s="114"/>
      <c r="E544" s="58"/>
      <c r="F544" s="58"/>
      <c r="G544" s="58"/>
      <c r="H544" s="58"/>
      <c r="I544" s="58"/>
      <c r="J544" s="58"/>
      <c r="K544" s="3"/>
    </row>
    <row r="545" spans="2:11" x14ac:dyDescent="0.25">
      <c r="B545" s="1"/>
      <c r="C545" s="7"/>
      <c r="D545" s="114"/>
      <c r="E545" s="58"/>
      <c r="F545" s="58"/>
      <c r="G545" s="58"/>
      <c r="H545" s="58"/>
      <c r="I545" s="58"/>
      <c r="J545" s="58"/>
      <c r="K545" s="3"/>
    </row>
    <row r="546" spans="2:11" x14ac:dyDescent="0.25">
      <c r="B546" s="1"/>
      <c r="C546" s="7"/>
      <c r="D546" s="114"/>
      <c r="E546" s="58"/>
      <c r="F546" s="58"/>
      <c r="G546" s="58"/>
      <c r="H546" s="58"/>
      <c r="I546" s="58"/>
      <c r="J546" s="58"/>
      <c r="K546" s="3"/>
    </row>
    <row r="547" spans="2:11" x14ac:dyDescent="0.25">
      <c r="B547" s="1"/>
      <c r="C547" s="7"/>
      <c r="D547" s="114"/>
      <c r="E547" s="58"/>
      <c r="F547" s="58"/>
      <c r="G547" s="58"/>
      <c r="H547" s="58"/>
      <c r="I547" s="58"/>
      <c r="J547" s="58"/>
      <c r="K547" s="3"/>
    </row>
    <row r="548" spans="2:11" x14ac:dyDescent="0.25">
      <c r="B548" s="1"/>
      <c r="C548" s="7"/>
      <c r="D548" s="114"/>
      <c r="E548" s="58"/>
      <c r="F548" s="58"/>
      <c r="G548" s="58"/>
      <c r="H548" s="58"/>
      <c r="I548" s="58"/>
      <c r="J548" s="58"/>
      <c r="K548" s="3"/>
    </row>
    <row r="549" spans="2:11" x14ac:dyDescent="0.25">
      <c r="B549" s="1"/>
      <c r="C549" s="7"/>
      <c r="D549" s="114"/>
      <c r="E549" s="58"/>
      <c r="F549" s="58"/>
      <c r="G549" s="58"/>
      <c r="H549" s="58"/>
      <c r="I549" s="58"/>
      <c r="J549" s="58"/>
      <c r="K549" s="3"/>
    </row>
    <row r="550" spans="2:11" x14ac:dyDescent="0.25">
      <c r="B550" s="1"/>
      <c r="C550" s="7"/>
      <c r="D550" s="114"/>
      <c r="E550" s="58"/>
      <c r="F550" s="58"/>
      <c r="G550" s="58"/>
      <c r="H550" s="58"/>
      <c r="I550" s="58"/>
      <c r="J550" s="58"/>
      <c r="K550" s="3"/>
    </row>
    <row r="551" spans="2:11" x14ac:dyDescent="0.25">
      <c r="B551" s="1"/>
      <c r="C551" s="7"/>
      <c r="D551" s="114"/>
      <c r="E551" s="58"/>
      <c r="F551" s="58"/>
      <c r="G551" s="58"/>
      <c r="H551" s="58"/>
      <c r="I551" s="58"/>
      <c r="J551" s="58"/>
      <c r="K551" s="3"/>
    </row>
    <row r="552" spans="2:11" x14ac:dyDescent="0.25">
      <c r="B552" s="1"/>
      <c r="C552" s="7"/>
      <c r="D552" s="114"/>
      <c r="E552" s="58"/>
      <c r="F552" s="58"/>
      <c r="G552" s="58"/>
      <c r="H552" s="58"/>
      <c r="I552" s="58"/>
      <c r="J552" s="58"/>
      <c r="K552" s="3"/>
    </row>
    <row r="553" spans="2:11" x14ac:dyDescent="0.25">
      <c r="B553" s="1"/>
      <c r="C553" s="7"/>
      <c r="D553" s="114"/>
      <c r="E553" s="58"/>
      <c r="F553" s="58"/>
      <c r="G553" s="58"/>
      <c r="H553" s="58"/>
      <c r="I553" s="58"/>
      <c r="J553" s="58"/>
      <c r="K553" s="3"/>
    </row>
    <row r="554" spans="2:11" x14ac:dyDescent="0.25">
      <c r="B554" s="1"/>
      <c r="C554" s="7"/>
      <c r="D554" s="114"/>
      <c r="E554" s="58"/>
      <c r="F554" s="58"/>
      <c r="G554" s="58"/>
      <c r="H554" s="58"/>
      <c r="I554" s="58"/>
      <c r="J554" s="58"/>
      <c r="K554" s="3"/>
    </row>
    <row r="555" spans="2:11" x14ac:dyDescent="0.25">
      <c r="B555" s="1"/>
      <c r="C555" s="7"/>
      <c r="D555" s="114"/>
      <c r="E555" s="58"/>
      <c r="F555" s="58"/>
      <c r="G555" s="58"/>
      <c r="H555" s="58"/>
      <c r="I555" s="58"/>
      <c r="J555" s="58"/>
      <c r="K555" s="3"/>
    </row>
    <row r="556" spans="2:11" x14ac:dyDescent="0.25">
      <c r="B556" s="1"/>
      <c r="C556" s="7"/>
      <c r="D556" s="114"/>
      <c r="E556" s="58"/>
      <c r="F556" s="58"/>
      <c r="G556" s="58"/>
      <c r="H556" s="58"/>
      <c r="I556" s="58"/>
      <c r="J556" s="58"/>
      <c r="K556" s="3"/>
    </row>
    <row r="557" spans="2:11" x14ac:dyDescent="0.25">
      <c r="B557" s="1"/>
      <c r="C557" s="7"/>
      <c r="D557" s="114"/>
      <c r="E557" s="58"/>
      <c r="F557" s="58"/>
      <c r="G557" s="58"/>
      <c r="H557" s="58"/>
      <c r="I557" s="58"/>
      <c r="J557" s="58"/>
      <c r="K557" s="3"/>
    </row>
    <row r="558" spans="2:11" x14ac:dyDescent="0.25">
      <c r="B558" s="1"/>
      <c r="C558" s="7"/>
      <c r="D558" s="114"/>
      <c r="E558" s="58"/>
      <c r="F558" s="58"/>
      <c r="G558" s="58"/>
      <c r="H558" s="58"/>
      <c r="I558" s="58"/>
      <c r="J558" s="58"/>
      <c r="K558" s="3"/>
    </row>
    <row r="559" spans="2:11" x14ac:dyDescent="0.25">
      <c r="B559" s="1"/>
      <c r="C559" s="7"/>
      <c r="D559" s="114"/>
      <c r="E559" s="58"/>
      <c r="F559" s="58"/>
      <c r="G559" s="58"/>
      <c r="H559" s="58"/>
      <c r="I559" s="58"/>
      <c r="J559" s="58"/>
      <c r="K559" s="3"/>
    </row>
    <row r="560" spans="2:11" x14ac:dyDescent="0.25">
      <c r="B560" s="1"/>
      <c r="C560" s="7"/>
      <c r="D560" s="114"/>
      <c r="E560" s="58"/>
      <c r="F560" s="58"/>
      <c r="G560" s="58"/>
      <c r="H560" s="58"/>
      <c r="I560" s="58"/>
      <c r="J560" s="58"/>
      <c r="K560" s="3"/>
    </row>
    <row r="561" spans="2:11" x14ac:dyDescent="0.25">
      <c r="B561" s="1"/>
      <c r="C561" s="7"/>
      <c r="D561" s="114"/>
      <c r="E561" s="58"/>
      <c r="F561" s="58"/>
      <c r="G561" s="58"/>
      <c r="H561" s="58"/>
      <c r="I561" s="58"/>
      <c r="J561" s="58"/>
      <c r="K561" s="3"/>
    </row>
    <row r="562" spans="2:11" x14ac:dyDescent="0.25">
      <c r="B562" s="1"/>
      <c r="C562" s="7"/>
      <c r="D562" s="114"/>
      <c r="E562" s="58"/>
      <c r="F562" s="58"/>
      <c r="G562" s="58"/>
      <c r="H562" s="58"/>
      <c r="I562" s="58"/>
      <c r="J562" s="58"/>
      <c r="K562" s="3"/>
    </row>
    <row r="563" spans="2:11" x14ac:dyDescent="0.25">
      <c r="B563" s="1"/>
      <c r="C563" s="7"/>
      <c r="D563" s="114"/>
      <c r="E563" s="58"/>
      <c r="F563" s="58"/>
      <c r="G563" s="58"/>
      <c r="H563" s="58"/>
      <c r="I563" s="58"/>
      <c r="J563" s="58"/>
      <c r="K563" s="3"/>
    </row>
    <row r="564" spans="2:11" x14ac:dyDescent="0.25">
      <c r="B564" s="1"/>
      <c r="C564" s="7"/>
      <c r="D564" s="114"/>
      <c r="E564" s="58"/>
      <c r="F564" s="58"/>
      <c r="G564" s="58"/>
      <c r="H564" s="58"/>
      <c r="I564" s="58"/>
      <c r="J564" s="58"/>
      <c r="K564" s="3"/>
    </row>
    <row r="565" spans="2:11" x14ac:dyDescent="0.25">
      <c r="B565" s="1"/>
      <c r="C565" s="7"/>
      <c r="D565" s="114"/>
      <c r="E565" s="58"/>
      <c r="F565" s="58"/>
      <c r="G565" s="58"/>
      <c r="H565" s="58"/>
      <c r="I565" s="58"/>
      <c r="J565" s="58"/>
      <c r="K565" s="3"/>
    </row>
    <row r="566" spans="2:11" x14ac:dyDescent="0.25">
      <c r="B566" s="1"/>
      <c r="C566" s="7"/>
      <c r="D566" s="114"/>
      <c r="E566" s="58"/>
      <c r="F566" s="58"/>
      <c r="G566" s="58"/>
      <c r="H566" s="58"/>
      <c r="I566" s="58"/>
      <c r="J566" s="58"/>
      <c r="K566" s="3"/>
    </row>
    <row r="567" spans="2:11" x14ac:dyDescent="0.25">
      <c r="B567" s="1"/>
      <c r="C567" s="7"/>
      <c r="D567" s="114"/>
      <c r="E567" s="58"/>
      <c r="F567" s="58"/>
      <c r="G567" s="58"/>
      <c r="H567" s="58"/>
      <c r="I567" s="58"/>
      <c r="J567" s="58"/>
      <c r="K567" s="3"/>
    </row>
    <row r="568" spans="2:11" x14ac:dyDescent="0.25">
      <c r="B568" s="1"/>
      <c r="C568" s="7"/>
      <c r="D568" s="114"/>
      <c r="E568" s="58"/>
      <c r="F568" s="58"/>
      <c r="G568" s="58"/>
      <c r="H568" s="58"/>
      <c r="I568" s="58"/>
      <c r="J568" s="58"/>
      <c r="K568" s="3"/>
    </row>
    <row r="569" spans="2:11" x14ac:dyDescent="0.25">
      <c r="B569" s="1"/>
      <c r="C569" s="7"/>
      <c r="D569" s="114"/>
      <c r="E569" s="58"/>
      <c r="F569" s="58"/>
      <c r="G569" s="58"/>
      <c r="H569" s="58"/>
      <c r="I569" s="58"/>
      <c r="J569" s="58"/>
      <c r="K569" s="3"/>
    </row>
    <row r="570" spans="2:11" x14ac:dyDescent="0.25">
      <c r="B570" s="1"/>
      <c r="C570" s="7"/>
      <c r="D570" s="114"/>
      <c r="E570" s="58"/>
      <c r="F570" s="58"/>
      <c r="G570" s="58"/>
      <c r="H570" s="58"/>
      <c r="I570" s="58"/>
      <c r="J570" s="58"/>
      <c r="K570" s="3"/>
    </row>
    <row r="571" spans="2:11" x14ac:dyDescent="0.25">
      <c r="B571" s="1"/>
      <c r="C571" s="7"/>
      <c r="D571" s="114"/>
      <c r="E571" s="58"/>
      <c r="F571" s="58"/>
      <c r="G571" s="58"/>
      <c r="H571" s="58"/>
      <c r="I571" s="58"/>
      <c r="J571" s="58"/>
      <c r="K571" s="3"/>
    </row>
    <row r="572" spans="2:11" x14ac:dyDescent="0.25">
      <c r="B572" s="1"/>
      <c r="C572" s="7"/>
      <c r="D572" s="114"/>
      <c r="E572" s="58"/>
      <c r="F572" s="58"/>
      <c r="G572" s="58"/>
      <c r="H572" s="58"/>
      <c r="I572" s="58"/>
      <c r="J572" s="58"/>
      <c r="K572" s="3"/>
    </row>
    <row r="573" spans="2:11" x14ac:dyDescent="0.25">
      <c r="B573" s="1"/>
      <c r="C573" s="7"/>
      <c r="D573" s="114"/>
      <c r="E573" s="58"/>
      <c r="F573" s="58"/>
      <c r="G573" s="58"/>
      <c r="H573" s="58"/>
      <c r="I573" s="58"/>
      <c r="J573" s="58"/>
      <c r="K573" s="3"/>
    </row>
    <row r="574" spans="2:11" x14ac:dyDescent="0.25">
      <c r="B574" s="1"/>
      <c r="C574" s="7"/>
      <c r="D574" s="114"/>
      <c r="E574" s="58"/>
      <c r="F574" s="58"/>
      <c r="G574" s="58"/>
      <c r="H574" s="58"/>
      <c r="I574" s="58"/>
      <c r="J574" s="58"/>
      <c r="K574" s="3"/>
    </row>
    <row r="575" spans="2:11" x14ac:dyDescent="0.25">
      <c r="B575" s="1"/>
      <c r="C575" s="7"/>
      <c r="D575" s="114"/>
      <c r="E575" s="58"/>
      <c r="F575" s="58"/>
      <c r="G575" s="58"/>
      <c r="H575" s="58"/>
      <c r="I575" s="58"/>
      <c r="J575" s="58"/>
      <c r="K575" s="3"/>
    </row>
    <row r="576" spans="2:11" x14ac:dyDescent="0.25">
      <c r="B576" s="1"/>
      <c r="C576" s="7"/>
      <c r="D576" s="114"/>
      <c r="E576" s="58"/>
      <c r="F576" s="58"/>
      <c r="G576" s="58"/>
      <c r="H576" s="58"/>
      <c r="I576" s="58"/>
      <c r="J576" s="58"/>
      <c r="K576" s="3"/>
    </row>
    <row r="577" spans="2:11" x14ac:dyDescent="0.25">
      <c r="B577" s="1"/>
      <c r="C577" s="7"/>
      <c r="D577" s="114"/>
      <c r="E577" s="58"/>
      <c r="F577" s="58"/>
      <c r="G577" s="58"/>
      <c r="H577" s="58"/>
      <c r="I577" s="58"/>
      <c r="J577" s="58"/>
      <c r="K577" s="3"/>
    </row>
    <row r="578" spans="2:11" x14ac:dyDescent="0.25">
      <c r="B578" s="1"/>
      <c r="C578" s="7"/>
      <c r="D578" s="114"/>
      <c r="E578" s="58"/>
      <c r="F578" s="58"/>
      <c r="G578" s="58"/>
      <c r="H578" s="58"/>
      <c r="I578" s="58"/>
      <c r="J578" s="58"/>
      <c r="K578" s="3"/>
    </row>
    <row r="579" spans="2:11" x14ac:dyDescent="0.25">
      <c r="B579" s="1"/>
      <c r="C579" s="7"/>
      <c r="D579" s="114"/>
      <c r="E579" s="58"/>
      <c r="F579" s="58"/>
      <c r="G579" s="58"/>
      <c r="H579" s="58"/>
      <c r="I579" s="58"/>
      <c r="J579" s="58"/>
      <c r="K579" s="3"/>
    </row>
    <row r="580" spans="2:11" x14ac:dyDescent="0.25">
      <c r="B580" s="1"/>
      <c r="C580" s="7"/>
      <c r="D580" s="114"/>
      <c r="E580" s="58"/>
      <c r="F580" s="58"/>
      <c r="G580" s="58"/>
      <c r="H580" s="58"/>
      <c r="I580" s="58"/>
      <c r="J580" s="58"/>
      <c r="K580" s="3"/>
    </row>
    <row r="581" spans="2:11" x14ac:dyDescent="0.25">
      <c r="B581" s="1"/>
      <c r="C581" s="7"/>
      <c r="D581" s="114"/>
      <c r="E581" s="58"/>
      <c r="F581" s="58"/>
      <c r="G581" s="58"/>
      <c r="H581" s="58"/>
      <c r="I581" s="58"/>
      <c r="J581" s="58"/>
      <c r="K581" s="3"/>
    </row>
    <row r="582" spans="2:11" x14ac:dyDescent="0.25">
      <c r="B582" s="1"/>
      <c r="C582" s="7"/>
      <c r="D582" s="114"/>
      <c r="E582" s="58"/>
      <c r="F582" s="58"/>
      <c r="G582" s="58"/>
      <c r="H582" s="58"/>
      <c r="I582" s="58"/>
      <c r="J582" s="58"/>
      <c r="K582" s="3"/>
    </row>
    <row r="583" spans="2:11" x14ac:dyDescent="0.25">
      <c r="B583" s="1"/>
      <c r="C583" s="7"/>
      <c r="D583" s="114"/>
      <c r="E583" s="58"/>
      <c r="F583" s="58"/>
      <c r="G583" s="58"/>
      <c r="H583" s="58"/>
      <c r="I583" s="58"/>
      <c r="J583" s="58"/>
      <c r="K583" s="3"/>
    </row>
    <row r="584" spans="2:11" x14ac:dyDescent="0.25">
      <c r="B584" s="1"/>
      <c r="C584" s="7"/>
      <c r="D584" s="114"/>
      <c r="E584" s="58"/>
      <c r="F584" s="58"/>
      <c r="G584" s="58"/>
      <c r="H584" s="58"/>
      <c r="I584" s="58"/>
      <c r="J584" s="58"/>
      <c r="K584" s="3"/>
    </row>
    <row r="585" spans="2:11" x14ac:dyDescent="0.25">
      <c r="B585" s="1"/>
      <c r="C585" s="7"/>
      <c r="D585" s="114"/>
      <c r="E585" s="58"/>
      <c r="F585" s="58"/>
      <c r="G585" s="58"/>
      <c r="H585" s="58"/>
      <c r="I585" s="58"/>
      <c r="J585" s="58"/>
      <c r="K585" s="3"/>
    </row>
    <row r="586" spans="2:11" x14ac:dyDescent="0.25">
      <c r="B586" s="1"/>
      <c r="C586" s="7"/>
      <c r="D586" s="114"/>
      <c r="E586" s="58"/>
      <c r="F586" s="58"/>
      <c r="G586" s="58"/>
      <c r="H586" s="58"/>
      <c r="I586" s="58"/>
      <c r="J586" s="58"/>
      <c r="K586" s="3"/>
    </row>
    <row r="587" spans="2:11" x14ac:dyDescent="0.25">
      <c r="B587" s="1"/>
      <c r="C587" s="7"/>
      <c r="D587" s="114"/>
      <c r="E587" s="58"/>
      <c r="F587" s="58"/>
      <c r="G587" s="58"/>
      <c r="H587" s="58"/>
      <c r="I587" s="58"/>
      <c r="J587" s="58"/>
      <c r="K587" s="3"/>
    </row>
    <row r="588" spans="2:11" x14ac:dyDescent="0.25">
      <c r="B588" s="1"/>
      <c r="C588" s="7"/>
      <c r="D588" s="114"/>
      <c r="E588" s="58"/>
      <c r="F588" s="58"/>
      <c r="G588" s="58"/>
      <c r="H588" s="58"/>
      <c r="I588" s="58"/>
      <c r="J588" s="58"/>
      <c r="K588" s="3"/>
    </row>
    <row r="589" spans="2:11" x14ac:dyDescent="0.25">
      <c r="B589" s="1"/>
      <c r="C589" s="7"/>
      <c r="D589" s="114"/>
      <c r="E589" s="58"/>
      <c r="F589" s="58"/>
      <c r="G589" s="58"/>
      <c r="H589" s="58"/>
      <c r="I589" s="58"/>
      <c r="J589" s="58"/>
      <c r="K589" s="3"/>
    </row>
    <row r="590" spans="2:11" x14ac:dyDescent="0.25">
      <c r="B590" s="1"/>
      <c r="C590" s="7"/>
      <c r="D590" s="114"/>
      <c r="E590" s="58"/>
      <c r="F590" s="58"/>
      <c r="G590" s="58"/>
      <c r="H590" s="58"/>
      <c r="I590" s="58"/>
      <c r="J590" s="58"/>
      <c r="K590" s="3"/>
    </row>
    <row r="591" spans="2:11" x14ac:dyDescent="0.25">
      <c r="B591" s="1"/>
      <c r="C591" s="7"/>
      <c r="D591" s="114"/>
      <c r="E591" s="58"/>
      <c r="F591" s="58"/>
      <c r="G591" s="58"/>
      <c r="H591" s="58"/>
      <c r="I591" s="58"/>
      <c r="J591" s="58"/>
      <c r="K591" s="3"/>
    </row>
    <row r="592" spans="2:11" x14ac:dyDescent="0.25">
      <c r="B592" s="1"/>
      <c r="C592" s="7"/>
      <c r="D592" s="114"/>
      <c r="E592" s="58"/>
      <c r="F592" s="58"/>
      <c r="G592" s="58"/>
      <c r="H592" s="58"/>
      <c r="I592" s="58"/>
      <c r="J592" s="58"/>
      <c r="K592" s="3"/>
    </row>
    <row r="593" spans="2:11" x14ac:dyDescent="0.25">
      <c r="B593" s="1"/>
      <c r="C593" s="7"/>
      <c r="D593" s="114"/>
      <c r="E593" s="58"/>
      <c r="F593" s="58"/>
      <c r="G593" s="58"/>
      <c r="H593" s="58"/>
      <c r="I593" s="58"/>
      <c r="J593" s="58"/>
      <c r="K593" s="3"/>
    </row>
    <row r="594" spans="2:11" x14ac:dyDescent="0.25">
      <c r="B594" s="1"/>
      <c r="C594" s="7"/>
      <c r="D594" s="114"/>
      <c r="E594" s="58"/>
      <c r="F594" s="58"/>
      <c r="G594" s="58"/>
      <c r="H594" s="58"/>
      <c r="I594" s="58"/>
      <c r="J594" s="58"/>
      <c r="K594" s="3"/>
    </row>
    <row r="595" spans="2:11" x14ac:dyDescent="0.25">
      <c r="B595" s="1"/>
      <c r="C595" s="7"/>
      <c r="D595" s="114"/>
      <c r="E595" s="58"/>
      <c r="F595" s="58"/>
      <c r="G595" s="58"/>
      <c r="H595" s="58"/>
      <c r="I595" s="58"/>
      <c r="J595" s="58"/>
      <c r="K595" s="3"/>
    </row>
    <row r="596" spans="2:11" x14ac:dyDescent="0.25">
      <c r="B596" s="1"/>
      <c r="C596" s="7"/>
      <c r="D596" s="114"/>
      <c r="E596" s="58"/>
      <c r="F596" s="58"/>
      <c r="G596" s="58"/>
      <c r="H596" s="58"/>
      <c r="I596" s="58"/>
      <c r="J596" s="58"/>
      <c r="K596" s="3"/>
    </row>
    <row r="597" spans="2:11" x14ac:dyDescent="0.25">
      <c r="B597" s="1"/>
      <c r="C597" s="7"/>
      <c r="D597" s="114"/>
      <c r="E597" s="58"/>
      <c r="F597" s="58"/>
      <c r="G597" s="58"/>
      <c r="H597" s="58"/>
      <c r="I597" s="58"/>
      <c r="J597" s="58"/>
      <c r="K597" s="3"/>
    </row>
    <row r="598" spans="2:11" x14ac:dyDescent="0.25">
      <c r="B598" s="1"/>
      <c r="C598" s="7"/>
      <c r="D598" s="114"/>
      <c r="E598" s="58"/>
      <c r="F598" s="58"/>
      <c r="G598" s="58"/>
      <c r="H598" s="58"/>
      <c r="I598" s="58"/>
      <c r="J598" s="58"/>
      <c r="K598" s="3"/>
    </row>
    <row r="599" spans="2:11" x14ac:dyDescent="0.25">
      <c r="B599" s="1"/>
      <c r="C599" s="7"/>
      <c r="D599" s="114"/>
      <c r="E599" s="58"/>
      <c r="F599" s="58"/>
      <c r="G599" s="58"/>
      <c r="H599" s="58"/>
      <c r="I599" s="58"/>
      <c r="J599" s="58"/>
      <c r="K599" s="3"/>
    </row>
    <row r="600" spans="2:11" x14ac:dyDescent="0.25">
      <c r="B600" s="1"/>
      <c r="C600" s="7"/>
      <c r="D600" s="114"/>
      <c r="E600" s="58"/>
      <c r="F600" s="58"/>
      <c r="G600" s="58"/>
      <c r="H600" s="58"/>
      <c r="I600" s="58"/>
      <c r="J600" s="58"/>
      <c r="K600" s="3"/>
    </row>
    <row r="601" spans="2:11" x14ac:dyDescent="0.25">
      <c r="B601" s="1"/>
      <c r="C601" s="7"/>
      <c r="D601" s="114"/>
      <c r="E601" s="58"/>
      <c r="F601" s="58"/>
      <c r="G601" s="58"/>
      <c r="H601" s="58"/>
      <c r="I601" s="58"/>
      <c r="J601" s="58"/>
      <c r="K601" s="3"/>
    </row>
    <row r="602" spans="2:11" x14ac:dyDescent="0.25">
      <c r="B602" s="1"/>
      <c r="C602" s="7"/>
      <c r="D602" s="114"/>
      <c r="E602" s="58"/>
      <c r="F602" s="58"/>
      <c r="G602" s="58"/>
      <c r="H602" s="58"/>
      <c r="I602" s="58"/>
      <c r="J602" s="58"/>
      <c r="K602" s="3"/>
    </row>
    <row r="603" spans="2:11" x14ac:dyDescent="0.25">
      <c r="B603" s="1"/>
      <c r="C603" s="7"/>
      <c r="D603" s="114"/>
      <c r="E603" s="58"/>
      <c r="F603" s="58"/>
      <c r="G603" s="58"/>
      <c r="H603" s="58"/>
      <c r="I603" s="58"/>
      <c r="J603" s="58"/>
      <c r="K603" s="3"/>
    </row>
    <row r="604" spans="2:11" x14ac:dyDescent="0.25">
      <c r="B604" s="1"/>
      <c r="C604" s="7"/>
      <c r="D604" s="114"/>
      <c r="E604" s="58"/>
      <c r="F604" s="58"/>
      <c r="G604" s="58"/>
      <c r="H604" s="58"/>
      <c r="I604" s="58"/>
      <c r="J604" s="58"/>
      <c r="K604" s="3"/>
    </row>
    <row r="605" spans="2:11" x14ac:dyDescent="0.25">
      <c r="B605" s="1"/>
      <c r="C605" s="7"/>
      <c r="D605" s="114"/>
      <c r="E605" s="58"/>
      <c r="F605" s="58"/>
      <c r="G605" s="58"/>
      <c r="H605" s="58"/>
      <c r="I605" s="58"/>
      <c r="J605" s="58"/>
      <c r="K605" s="3"/>
    </row>
    <row r="606" spans="2:11" x14ac:dyDescent="0.25">
      <c r="B606" s="1"/>
      <c r="C606" s="7"/>
      <c r="D606" s="114"/>
      <c r="E606" s="58"/>
      <c r="F606" s="58"/>
      <c r="G606" s="58"/>
      <c r="H606" s="58"/>
      <c r="I606" s="58"/>
      <c r="J606" s="58"/>
      <c r="K606" s="3"/>
    </row>
    <row r="607" spans="2:11" x14ac:dyDescent="0.25">
      <c r="B607" s="1"/>
      <c r="C607" s="7"/>
      <c r="D607" s="114"/>
      <c r="E607" s="58"/>
      <c r="F607" s="58"/>
      <c r="G607" s="58"/>
      <c r="H607" s="58"/>
      <c r="I607" s="58"/>
      <c r="J607" s="58"/>
      <c r="K607" s="3"/>
    </row>
    <row r="608" spans="2:11" x14ac:dyDescent="0.25">
      <c r="B608" s="1"/>
      <c r="C608" s="7"/>
      <c r="D608" s="114"/>
      <c r="E608" s="58"/>
      <c r="F608" s="58"/>
      <c r="G608" s="58"/>
      <c r="H608" s="58"/>
      <c r="I608" s="58"/>
      <c r="J608" s="58"/>
      <c r="K608" s="3"/>
    </row>
    <row r="609" spans="2:11" x14ac:dyDescent="0.25">
      <c r="B609" s="1"/>
      <c r="C609" s="7"/>
      <c r="D609" s="114"/>
      <c r="E609" s="58"/>
      <c r="F609" s="58"/>
      <c r="G609" s="58"/>
      <c r="H609" s="58"/>
      <c r="I609" s="58"/>
      <c r="J609" s="58"/>
      <c r="K609" s="3"/>
    </row>
    <row r="610" spans="2:11" x14ac:dyDescent="0.25">
      <c r="B610" s="1"/>
      <c r="C610" s="7"/>
      <c r="D610" s="114"/>
      <c r="E610" s="58"/>
      <c r="F610" s="58"/>
      <c r="G610" s="58"/>
      <c r="H610" s="58"/>
      <c r="I610" s="58"/>
      <c r="J610" s="58"/>
      <c r="K610" s="3"/>
    </row>
    <row r="611" spans="2:11" x14ac:dyDescent="0.25">
      <c r="B611" s="1"/>
      <c r="C611" s="7"/>
      <c r="D611" s="114"/>
      <c r="E611" s="58"/>
      <c r="F611" s="58"/>
      <c r="G611" s="58"/>
      <c r="H611" s="58"/>
      <c r="I611" s="58"/>
      <c r="J611" s="58"/>
      <c r="K611" s="3"/>
    </row>
    <row r="612" spans="2:11" x14ac:dyDescent="0.25">
      <c r="B612" s="1"/>
      <c r="C612" s="7"/>
      <c r="D612" s="114"/>
      <c r="E612" s="58"/>
      <c r="F612" s="58"/>
      <c r="G612" s="58"/>
      <c r="H612" s="58"/>
      <c r="I612" s="58"/>
      <c r="J612" s="58"/>
      <c r="K612" s="3"/>
    </row>
    <row r="613" spans="2:11" x14ac:dyDescent="0.25">
      <c r="B613" s="1"/>
      <c r="C613" s="7"/>
      <c r="D613" s="114"/>
      <c r="E613" s="58"/>
      <c r="F613" s="58"/>
      <c r="G613" s="58"/>
      <c r="H613" s="58"/>
      <c r="I613" s="58"/>
      <c r="J613" s="58"/>
      <c r="K613" s="3"/>
    </row>
    <row r="614" spans="2:11" x14ac:dyDescent="0.25">
      <c r="B614" s="1"/>
      <c r="C614" s="7"/>
      <c r="D614" s="114"/>
      <c r="E614" s="58"/>
      <c r="F614" s="58"/>
      <c r="G614" s="58"/>
      <c r="H614" s="58"/>
      <c r="I614" s="58"/>
      <c r="J614" s="58"/>
      <c r="K614" s="3"/>
    </row>
    <row r="615" spans="2:11" x14ac:dyDescent="0.25">
      <c r="B615" s="1"/>
      <c r="C615" s="7"/>
      <c r="D615" s="114"/>
      <c r="E615" s="58"/>
      <c r="F615" s="58"/>
      <c r="G615" s="58"/>
      <c r="H615" s="58"/>
      <c r="I615" s="58"/>
      <c r="J615" s="58"/>
      <c r="K615" s="3"/>
    </row>
    <row r="616" spans="2:11" x14ac:dyDescent="0.25">
      <c r="B616" s="1"/>
      <c r="C616" s="7"/>
      <c r="D616" s="114"/>
      <c r="E616" s="58"/>
      <c r="F616" s="58"/>
      <c r="G616" s="58"/>
      <c r="H616" s="58"/>
      <c r="I616" s="58"/>
      <c r="J616" s="58"/>
      <c r="K616" s="3"/>
    </row>
    <row r="617" spans="2:11" x14ac:dyDescent="0.25">
      <c r="B617" s="1"/>
      <c r="C617" s="7"/>
      <c r="D617" s="114"/>
      <c r="E617" s="58"/>
      <c r="F617" s="58"/>
      <c r="G617" s="58"/>
      <c r="H617" s="58"/>
      <c r="I617" s="58"/>
      <c r="J617" s="58"/>
      <c r="K617" s="3"/>
    </row>
    <row r="618" spans="2:11" x14ac:dyDescent="0.25">
      <c r="B618" s="1"/>
      <c r="C618" s="7"/>
      <c r="D618" s="114"/>
      <c r="E618" s="58"/>
      <c r="F618" s="58"/>
      <c r="G618" s="58"/>
      <c r="H618" s="58"/>
      <c r="I618" s="58"/>
      <c r="J618" s="58"/>
      <c r="K618" s="3"/>
    </row>
    <row r="619" spans="2:11" x14ac:dyDescent="0.25">
      <c r="B619" s="1"/>
      <c r="C619" s="7"/>
      <c r="D619" s="114"/>
      <c r="E619" s="58"/>
      <c r="F619" s="58"/>
      <c r="G619" s="58"/>
      <c r="H619" s="58"/>
      <c r="I619" s="58"/>
      <c r="J619" s="58"/>
      <c r="K619" s="3"/>
    </row>
    <row r="620" spans="2:11" x14ac:dyDescent="0.25">
      <c r="B620" s="1"/>
      <c r="C620" s="7"/>
      <c r="D620" s="114"/>
      <c r="E620" s="58"/>
      <c r="F620" s="58"/>
      <c r="G620" s="58"/>
      <c r="H620" s="58"/>
      <c r="I620" s="58"/>
      <c r="J620" s="58"/>
      <c r="K620" s="3"/>
    </row>
    <row r="621" spans="2:11" x14ac:dyDescent="0.25">
      <c r="B621" s="1"/>
      <c r="C621" s="7"/>
      <c r="D621" s="114"/>
      <c r="E621" s="58"/>
      <c r="F621" s="58"/>
      <c r="G621" s="58"/>
      <c r="H621" s="58"/>
      <c r="I621" s="58"/>
      <c r="J621" s="58"/>
      <c r="K621" s="3"/>
    </row>
    <row r="622" spans="2:11" x14ac:dyDescent="0.25">
      <c r="B622" s="1"/>
      <c r="C622" s="7"/>
      <c r="D622" s="114"/>
      <c r="E622" s="58"/>
      <c r="F622" s="58"/>
      <c r="G622" s="58"/>
      <c r="H622" s="58"/>
      <c r="I622" s="58"/>
      <c r="J622" s="58"/>
      <c r="K622" s="3"/>
    </row>
    <row r="623" spans="2:11" x14ac:dyDescent="0.25">
      <c r="B623" s="1"/>
      <c r="C623" s="7"/>
      <c r="D623" s="114"/>
      <c r="E623" s="58"/>
      <c r="F623" s="58"/>
      <c r="G623" s="58"/>
      <c r="H623" s="58"/>
      <c r="I623" s="58"/>
      <c r="J623" s="58"/>
      <c r="K623" s="3"/>
    </row>
    <row r="624" spans="2:11" x14ac:dyDescent="0.25">
      <c r="B624" s="1"/>
      <c r="C624" s="7"/>
      <c r="D624" s="114"/>
      <c r="E624" s="58"/>
      <c r="F624" s="58"/>
      <c r="G624" s="58"/>
      <c r="H624" s="58"/>
      <c r="I624" s="58"/>
      <c r="J624" s="58"/>
      <c r="K624" s="3"/>
    </row>
    <row r="625" spans="2:11" x14ac:dyDescent="0.25">
      <c r="B625" s="1"/>
      <c r="C625" s="7"/>
      <c r="D625" s="114"/>
      <c r="E625" s="58"/>
      <c r="F625" s="58"/>
      <c r="G625" s="58"/>
      <c r="H625" s="58"/>
      <c r="I625" s="58"/>
      <c r="J625" s="58"/>
      <c r="K625" s="3"/>
    </row>
    <row r="626" spans="2:11" x14ac:dyDescent="0.25">
      <c r="B626" s="1"/>
      <c r="C626" s="7"/>
      <c r="D626" s="114"/>
      <c r="E626" s="58"/>
      <c r="F626" s="58"/>
      <c r="G626" s="58"/>
      <c r="H626" s="58"/>
      <c r="I626" s="58"/>
      <c r="J626" s="58"/>
      <c r="K626" s="3"/>
    </row>
    <row r="627" spans="2:11" x14ac:dyDescent="0.25">
      <c r="B627" s="1"/>
      <c r="C627" s="7"/>
      <c r="D627" s="114"/>
      <c r="E627" s="58"/>
      <c r="F627" s="58"/>
      <c r="G627" s="58"/>
      <c r="H627" s="58"/>
      <c r="I627" s="58"/>
      <c r="J627" s="58"/>
      <c r="K627" s="3"/>
    </row>
    <row r="628" spans="2:11" x14ac:dyDescent="0.25">
      <c r="B628" s="1"/>
      <c r="C628" s="7"/>
      <c r="D628" s="114"/>
      <c r="E628" s="58"/>
      <c r="F628" s="58"/>
      <c r="G628" s="58"/>
      <c r="H628" s="58"/>
      <c r="I628" s="58"/>
      <c r="J628" s="58"/>
      <c r="K628" s="3"/>
    </row>
    <row r="629" spans="2:11" x14ac:dyDescent="0.25">
      <c r="B629" s="1"/>
      <c r="C629" s="7"/>
      <c r="D629" s="114"/>
      <c r="E629" s="58"/>
      <c r="F629" s="58"/>
      <c r="G629" s="58"/>
      <c r="H629" s="58"/>
      <c r="I629" s="58"/>
      <c r="J629" s="58"/>
      <c r="K629" s="3"/>
    </row>
    <row r="630" spans="2:11" x14ac:dyDescent="0.25">
      <c r="B630" s="1"/>
      <c r="C630" s="7"/>
      <c r="D630" s="114"/>
      <c r="E630" s="58"/>
      <c r="F630" s="58"/>
      <c r="G630" s="58"/>
      <c r="H630" s="58"/>
      <c r="I630" s="58"/>
      <c r="J630" s="58"/>
      <c r="K630" s="3"/>
    </row>
    <row r="631" spans="2:11" x14ac:dyDescent="0.25">
      <c r="B631" s="1"/>
      <c r="C631" s="7"/>
      <c r="D631" s="114"/>
      <c r="E631" s="58"/>
      <c r="F631" s="58"/>
      <c r="G631" s="58"/>
      <c r="H631" s="58"/>
      <c r="I631" s="58"/>
      <c r="J631" s="58"/>
      <c r="K631" s="3"/>
    </row>
    <row r="632" spans="2:11" x14ac:dyDescent="0.25">
      <c r="B632" s="1"/>
      <c r="C632" s="7"/>
      <c r="D632" s="114"/>
      <c r="E632" s="58"/>
      <c r="F632" s="58"/>
      <c r="G632" s="58"/>
      <c r="H632" s="58"/>
      <c r="I632" s="58"/>
      <c r="J632" s="58"/>
      <c r="K632" s="3"/>
    </row>
    <row r="633" spans="2:11" x14ac:dyDescent="0.25">
      <c r="B633" s="1"/>
      <c r="C633" s="7"/>
      <c r="D633" s="114"/>
      <c r="E633" s="58"/>
      <c r="F633" s="58"/>
      <c r="G633" s="58"/>
      <c r="H633" s="58"/>
      <c r="I633" s="58"/>
      <c r="J633" s="58"/>
      <c r="K633" s="3"/>
    </row>
    <row r="634" spans="2:11" x14ac:dyDescent="0.25">
      <c r="B634" s="1"/>
      <c r="C634" s="7"/>
      <c r="D634" s="114"/>
      <c r="E634" s="58"/>
      <c r="F634" s="58"/>
      <c r="G634" s="58"/>
      <c r="H634" s="58"/>
      <c r="I634" s="58"/>
      <c r="J634" s="58"/>
      <c r="K634" s="3"/>
    </row>
    <row r="635" spans="2:11" x14ac:dyDescent="0.25">
      <c r="B635" s="1"/>
      <c r="C635" s="7"/>
      <c r="D635" s="114"/>
      <c r="E635" s="58"/>
      <c r="F635" s="58"/>
      <c r="G635" s="58"/>
      <c r="H635" s="58"/>
      <c r="I635" s="58"/>
      <c r="J635" s="58"/>
      <c r="K635" s="3"/>
    </row>
    <row r="636" spans="2:11" x14ac:dyDescent="0.25">
      <c r="B636" s="1"/>
      <c r="C636" s="7"/>
      <c r="D636" s="114"/>
      <c r="E636" s="58"/>
      <c r="F636" s="58"/>
      <c r="G636" s="58"/>
      <c r="H636" s="58"/>
      <c r="I636" s="58"/>
      <c r="J636" s="58"/>
      <c r="K636" s="3"/>
    </row>
    <row r="637" spans="2:11" x14ac:dyDescent="0.25">
      <c r="B637" s="1"/>
      <c r="C637" s="7"/>
      <c r="D637" s="114"/>
      <c r="E637" s="58"/>
      <c r="F637" s="58"/>
      <c r="G637" s="58"/>
      <c r="H637" s="58"/>
      <c r="I637" s="58"/>
      <c r="J637" s="58"/>
      <c r="K637" s="3"/>
    </row>
    <row r="638" spans="2:11" x14ac:dyDescent="0.25">
      <c r="B638" s="1"/>
      <c r="C638" s="7"/>
      <c r="D638" s="114"/>
      <c r="E638" s="58"/>
      <c r="F638" s="58"/>
      <c r="G638" s="58"/>
      <c r="H638" s="58"/>
      <c r="I638" s="58"/>
      <c r="J638" s="58"/>
      <c r="K638" s="3"/>
    </row>
    <row r="639" spans="2:11" x14ac:dyDescent="0.25">
      <c r="B639" s="1"/>
      <c r="C639" s="7"/>
      <c r="D639" s="114"/>
      <c r="E639" s="58"/>
      <c r="F639" s="58"/>
      <c r="G639" s="58"/>
      <c r="H639" s="58"/>
      <c r="I639" s="58"/>
      <c r="J639" s="58"/>
      <c r="K639" s="3"/>
    </row>
    <row r="640" spans="2:11" x14ac:dyDescent="0.25">
      <c r="B640" s="1"/>
      <c r="C640" s="7"/>
      <c r="D640" s="114"/>
      <c r="E640" s="58"/>
      <c r="F640" s="58"/>
      <c r="G640" s="58"/>
      <c r="H640" s="58"/>
      <c r="I640" s="58"/>
      <c r="J640" s="58"/>
      <c r="K640" s="3"/>
    </row>
    <row r="641" spans="2:11" x14ac:dyDescent="0.25">
      <c r="B641" s="1"/>
      <c r="C641" s="7"/>
      <c r="D641" s="114"/>
      <c r="E641" s="58"/>
      <c r="F641" s="58"/>
      <c r="G641" s="58"/>
      <c r="H641" s="58"/>
      <c r="I641" s="58"/>
      <c r="J641" s="58"/>
      <c r="K641" s="3"/>
    </row>
    <row r="642" spans="2:11" x14ac:dyDescent="0.25">
      <c r="B642" s="1"/>
      <c r="C642" s="7"/>
      <c r="D642" s="114"/>
      <c r="E642" s="58"/>
      <c r="F642" s="58"/>
      <c r="G642" s="58"/>
      <c r="H642" s="58"/>
      <c r="I642" s="58"/>
      <c r="J642" s="58"/>
      <c r="K642" s="3"/>
    </row>
    <row r="643" spans="2:11" x14ac:dyDescent="0.25">
      <c r="B643" s="1"/>
      <c r="C643" s="7"/>
      <c r="D643" s="114"/>
      <c r="E643" s="58"/>
      <c r="F643" s="58"/>
      <c r="G643" s="58"/>
      <c r="H643" s="58"/>
      <c r="I643" s="58"/>
      <c r="J643" s="58"/>
      <c r="K643" s="3"/>
    </row>
    <row r="644" spans="2:11" x14ac:dyDescent="0.25">
      <c r="B644" s="1"/>
      <c r="C644" s="7"/>
      <c r="D644" s="114"/>
      <c r="E644" s="58"/>
      <c r="F644" s="58"/>
      <c r="G644" s="58"/>
      <c r="H644" s="58"/>
      <c r="I644" s="58"/>
      <c r="J644" s="58"/>
      <c r="K644" s="3"/>
    </row>
    <row r="645" spans="2:11" x14ac:dyDescent="0.25">
      <c r="B645" s="1"/>
      <c r="C645" s="7"/>
      <c r="D645" s="114"/>
      <c r="E645" s="58"/>
      <c r="F645" s="58"/>
      <c r="G645" s="58"/>
      <c r="H645" s="58"/>
      <c r="I645" s="58"/>
      <c r="J645" s="58"/>
      <c r="K645" s="3"/>
    </row>
    <row r="646" spans="2:11" x14ac:dyDescent="0.25">
      <c r="B646" s="1"/>
      <c r="C646" s="7"/>
      <c r="D646" s="114"/>
      <c r="E646" s="58"/>
      <c r="F646" s="58"/>
      <c r="G646" s="58"/>
      <c r="H646" s="58"/>
      <c r="I646" s="58"/>
      <c r="J646" s="58"/>
      <c r="K646" s="3"/>
    </row>
    <row r="647" spans="2:11" x14ac:dyDescent="0.25">
      <c r="B647" s="1"/>
      <c r="C647" s="7"/>
      <c r="D647" s="114"/>
      <c r="E647" s="58"/>
      <c r="F647" s="58"/>
      <c r="G647" s="58"/>
      <c r="H647" s="58"/>
      <c r="I647" s="58"/>
      <c r="J647" s="58"/>
      <c r="K647" s="3"/>
    </row>
    <row r="648" spans="2:11" x14ac:dyDescent="0.25">
      <c r="B648" s="1"/>
      <c r="C648" s="7"/>
      <c r="D648" s="114"/>
      <c r="E648" s="58"/>
      <c r="F648" s="58"/>
      <c r="G648" s="58"/>
      <c r="H648" s="58"/>
      <c r="I648" s="58"/>
      <c r="J648" s="58"/>
      <c r="K648" s="3"/>
    </row>
    <row r="649" spans="2:11" x14ac:dyDescent="0.25">
      <c r="B649" s="1"/>
      <c r="C649" s="7"/>
      <c r="D649" s="114"/>
      <c r="E649" s="58"/>
      <c r="F649" s="58"/>
      <c r="G649" s="58"/>
      <c r="H649" s="58"/>
      <c r="I649" s="58"/>
      <c r="J649" s="58"/>
      <c r="K649" s="3"/>
    </row>
    <row r="650" spans="2:11" x14ac:dyDescent="0.25">
      <c r="B650" s="1"/>
      <c r="C650" s="7"/>
      <c r="D650" s="114"/>
      <c r="E650" s="58"/>
      <c r="F650" s="58"/>
      <c r="G650" s="58"/>
      <c r="H650" s="58"/>
      <c r="I650" s="58"/>
      <c r="J650" s="58"/>
      <c r="K650" s="3"/>
    </row>
    <row r="651" spans="2:11" x14ac:dyDescent="0.25">
      <c r="B651" s="1"/>
      <c r="C651" s="7"/>
      <c r="D651" s="114"/>
      <c r="E651" s="58"/>
      <c r="F651" s="58"/>
      <c r="G651" s="58"/>
      <c r="H651" s="58"/>
      <c r="I651" s="58"/>
      <c r="J651" s="58"/>
      <c r="K651" s="3"/>
    </row>
    <row r="652" spans="2:11" x14ac:dyDescent="0.25">
      <c r="B652" s="1"/>
      <c r="C652" s="7"/>
      <c r="D652" s="114"/>
      <c r="E652" s="58"/>
      <c r="F652" s="58"/>
      <c r="G652" s="58"/>
      <c r="H652" s="58"/>
      <c r="I652" s="58"/>
      <c r="J652" s="58"/>
      <c r="K652" s="3"/>
    </row>
    <row r="653" spans="2:11" x14ac:dyDescent="0.25">
      <c r="B653" s="1"/>
      <c r="C653" s="7"/>
      <c r="D653" s="114"/>
      <c r="E653" s="58"/>
      <c r="F653" s="58"/>
      <c r="G653" s="58"/>
      <c r="H653" s="58"/>
      <c r="I653" s="58"/>
      <c r="J653" s="58"/>
      <c r="K653" s="3"/>
    </row>
    <row r="654" spans="2:11" x14ac:dyDescent="0.25">
      <c r="B654" s="1"/>
      <c r="C654" s="7"/>
      <c r="D654" s="114"/>
      <c r="E654" s="58"/>
      <c r="F654" s="58"/>
      <c r="G654" s="58"/>
      <c r="H654" s="58"/>
      <c r="I654" s="58"/>
      <c r="J654" s="58"/>
      <c r="K654" s="3"/>
    </row>
    <row r="655" spans="2:11" x14ac:dyDescent="0.25">
      <c r="B655" s="1"/>
      <c r="C655" s="7"/>
      <c r="D655" s="114"/>
      <c r="E655" s="58"/>
      <c r="F655" s="58"/>
      <c r="G655" s="58"/>
      <c r="H655" s="58"/>
      <c r="I655" s="58"/>
      <c r="J655" s="58"/>
      <c r="K655" s="3"/>
    </row>
    <row r="656" spans="2:11" x14ac:dyDescent="0.25">
      <c r="B656" s="1"/>
      <c r="C656" s="7"/>
      <c r="D656" s="114"/>
      <c r="E656" s="58"/>
      <c r="F656" s="58"/>
      <c r="G656" s="58"/>
      <c r="H656" s="58"/>
      <c r="I656" s="58"/>
      <c r="J656" s="58"/>
      <c r="K656" s="3"/>
    </row>
    <row r="657" spans="2:11" x14ac:dyDescent="0.25">
      <c r="B657" s="1"/>
      <c r="C657" s="7"/>
      <c r="D657" s="114"/>
      <c r="E657" s="58"/>
      <c r="F657" s="58"/>
      <c r="G657" s="58"/>
      <c r="H657" s="58"/>
      <c r="I657" s="58"/>
      <c r="J657" s="58"/>
      <c r="K657" s="3"/>
    </row>
    <row r="658" spans="2:11" x14ac:dyDescent="0.25">
      <c r="B658" s="1"/>
      <c r="C658" s="7"/>
      <c r="D658" s="114"/>
      <c r="E658" s="58"/>
      <c r="F658" s="58"/>
      <c r="G658" s="58"/>
      <c r="H658" s="58"/>
      <c r="I658" s="58"/>
      <c r="J658" s="58"/>
      <c r="K658" s="3"/>
    </row>
    <row r="659" spans="2:11" x14ac:dyDescent="0.25">
      <c r="B659" s="1"/>
      <c r="C659" s="7"/>
      <c r="D659" s="114"/>
      <c r="E659" s="58"/>
      <c r="F659" s="58"/>
      <c r="G659" s="58"/>
      <c r="H659" s="58"/>
      <c r="I659" s="58"/>
      <c r="J659" s="58"/>
      <c r="K659" s="3"/>
    </row>
    <row r="660" spans="2:11" x14ac:dyDescent="0.25">
      <c r="B660" s="1"/>
      <c r="C660" s="7"/>
      <c r="D660" s="114"/>
      <c r="E660" s="58"/>
      <c r="F660" s="58"/>
      <c r="G660" s="58"/>
      <c r="H660" s="58"/>
      <c r="I660" s="58"/>
      <c r="J660" s="58"/>
      <c r="K660" s="3"/>
    </row>
    <row r="661" spans="2:11" x14ac:dyDescent="0.25">
      <c r="B661" s="1"/>
      <c r="C661" s="7"/>
      <c r="D661" s="114"/>
      <c r="E661" s="58"/>
      <c r="F661" s="58"/>
      <c r="G661" s="58"/>
      <c r="H661" s="58"/>
      <c r="I661" s="58"/>
      <c r="J661" s="58"/>
      <c r="K661" s="3"/>
    </row>
    <row r="662" spans="2:11" x14ac:dyDescent="0.25">
      <c r="B662" s="1"/>
      <c r="C662" s="7"/>
      <c r="D662" s="114"/>
      <c r="E662" s="58"/>
      <c r="F662" s="58"/>
      <c r="G662" s="58"/>
      <c r="H662" s="58"/>
      <c r="I662" s="58"/>
      <c r="J662" s="58"/>
      <c r="K662" s="3"/>
    </row>
    <row r="663" spans="2:11" x14ac:dyDescent="0.25">
      <c r="B663" s="1"/>
      <c r="C663" s="7"/>
      <c r="D663" s="114"/>
      <c r="E663" s="58"/>
      <c r="F663" s="58"/>
      <c r="G663" s="58"/>
      <c r="H663" s="58"/>
      <c r="I663" s="58"/>
      <c r="J663" s="58"/>
      <c r="K663" s="3"/>
    </row>
    <row r="664" spans="2:11" x14ac:dyDescent="0.25">
      <c r="B664" s="1"/>
      <c r="C664" s="7"/>
      <c r="D664" s="114"/>
      <c r="E664" s="58"/>
      <c r="F664" s="58"/>
      <c r="G664" s="58"/>
      <c r="H664" s="58"/>
      <c r="I664" s="58"/>
      <c r="J664" s="58"/>
      <c r="K664" s="3"/>
    </row>
    <row r="665" spans="2:11" x14ac:dyDescent="0.25">
      <c r="B665" s="1"/>
      <c r="C665" s="7"/>
      <c r="D665" s="114"/>
      <c r="E665" s="58"/>
      <c r="F665" s="58"/>
      <c r="G665" s="58"/>
      <c r="H665" s="58"/>
      <c r="I665" s="58"/>
      <c r="J665" s="58"/>
      <c r="K665" s="3"/>
    </row>
    <row r="666" spans="2:11" x14ac:dyDescent="0.25">
      <c r="B666" s="1"/>
      <c r="C666" s="7"/>
      <c r="D666" s="114"/>
      <c r="E666" s="58"/>
      <c r="F666" s="58"/>
      <c r="G666" s="58"/>
      <c r="H666" s="58"/>
      <c r="I666" s="58"/>
      <c r="J666" s="58"/>
      <c r="K666" s="3"/>
    </row>
    <row r="667" spans="2:11" x14ac:dyDescent="0.25">
      <c r="B667" s="1"/>
      <c r="C667" s="7"/>
      <c r="D667" s="114"/>
      <c r="E667" s="58"/>
      <c r="F667" s="58"/>
      <c r="G667" s="58"/>
      <c r="H667" s="58"/>
      <c r="I667" s="58"/>
      <c r="J667" s="58"/>
      <c r="K667" s="3"/>
    </row>
    <row r="668" spans="2:11" x14ac:dyDescent="0.25">
      <c r="B668" s="1"/>
      <c r="C668" s="7"/>
      <c r="D668" s="114"/>
      <c r="E668" s="58"/>
      <c r="F668" s="58"/>
      <c r="G668" s="58"/>
      <c r="H668" s="58"/>
      <c r="I668" s="58"/>
      <c r="J668" s="58"/>
      <c r="K668" s="3"/>
    </row>
    <row r="669" spans="2:11" x14ac:dyDescent="0.25">
      <c r="B669" s="1"/>
      <c r="C669" s="7"/>
      <c r="D669" s="114"/>
      <c r="E669" s="58"/>
      <c r="F669" s="58"/>
      <c r="G669" s="58"/>
      <c r="H669" s="58"/>
      <c r="I669" s="58"/>
      <c r="J669" s="58"/>
      <c r="K669" s="3"/>
    </row>
    <row r="670" spans="2:11" x14ac:dyDescent="0.25">
      <c r="B670" s="1"/>
      <c r="C670" s="7"/>
      <c r="D670" s="114"/>
      <c r="E670" s="58"/>
      <c r="F670" s="58"/>
      <c r="G670" s="58"/>
      <c r="H670" s="58"/>
      <c r="I670" s="58"/>
      <c r="J670" s="58"/>
      <c r="K670" s="3"/>
    </row>
    <row r="671" spans="2:11" x14ac:dyDescent="0.25">
      <c r="B671" s="1"/>
      <c r="C671" s="7"/>
      <c r="D671" s="114"/>
      <c r="E671" s="58"/>
      <c r="F671" s="58"/>
      <c r="G671" s="58"/>
      <c r="H671" s="58"/>
      <c r="I671" s="58"/>
      <c r="J671" s="58"/>
      <c r="K671" s="3"/>
    </row>
    <row r="672" spans="2:11" x14ac:dyDescent="0.25">
      <c r="B672" s="1"/>
      <c r="C672" s="7"/>
      <c r="D672" s="114"/>
      <c r="E672" s="58"/>
      <c r="F672" s="58"/>
      <c r="G672" s="58"/>
      <c r="H672" s="58"/>
      <c r="I672" s="58"/>
      <c r="J672" s="58"/>
      <c r="K672" s="3"/>
    </row>
    <row r="673" spans="2:11" x14ac:dyDescent="0.25">
      <c r="B673" s="1"/>
      <c r="C673" s="7"/>
      <c r="D673" s="114"/>
      <c r="E673" s="58"/>
      <c r="F673" s="58"/>
      <c r="G673" s="58"/>
      <c r="H673" s="58"/>
      <c r="I673" s="58"/>
      <c r="J673" s="58"/>
      <c r="K673" s="3"/>
    </row>
    <row r="674" spans="2:11" x14ac:dyDescent="0.25">
      <c r="B674" s="1"/>
      <c r="C674" s="7"/>
      <c r="D674" s="114"/>
      <c r="E674" s="58"/>
      <c r="F674" s="58"/>
      <c r="G674" s="58"/>
      <c r="H674" s="58"/>
      <c r="I674" s="58"/>
      <c r="J674" s="58"/>
      <c r="K674" s="3"/>
    </row>
    <row r="675" spans="2:11" x14ac:dyDescent="0.25">
      <c r="B675" s="1"/>
      <c r="C675" s="7"/>
      <c r="D675" s="114"/>
      <c r="E675" s="58"/>
      <c r="F675" s="58"/>
      <c r="G675" s="58"/>
      <c r="H675" s="58"/>
      <c r="I675" s="58"/>
      <c r="J675" s="58"/>
      <c r="K675" s="3"/>
    </row>
    <row r="676" spans="2:11" x14ac:dyDescent="0.25">
      <c r="B676" s="1"/>
      <c r="C676" s="7"/>
      <c r="D676" s="114"/>
      <c r="E676" s="58"/>
      <c r="F676" s="58"/>
      <c r="G676" s="58"/>
      <c r="H676" s="58"/>
      <c r="I676" s="58"/>
      <c r="J676" s="58"/>
      <c r="K676" s="3"/>
    </row>
    <row r="677" spans="2:11" x14ac:dyDescent="0.25">
      <c r="B677" s="1"/>
      <c r="C677" s="7"/>
      <c r="D677" s="114"/>
      <c r="E677" s="58"/>
      <c r="F677" s="58"/>
      <c r="G677" s="58"/>
      <c r="H677" s="58"/>
      <c r="I677" s="58"/>
      <c r="J677" s="58"/>
      <c r="K677" s="3"/>
    </row>
    <row r="678" spans="2:11" x14ac:dyDescent="0.25">
      <c r="B678" s="1"/>
      <c r="C678" s="7"/>
      <c r="D678" s="114"/>
      <c r="E678" s="58"/>
      <c r="F678" s="58"/>
      <c r="G678" s="58"/>
      <c r="H678" s="58"/>
      <c r="I678" s="58"/>
      <c r="J678" s="58"/>
      <c r="K678" s="3"/>
    </row>
    <row r="679" spans="2:11" x14ac:dyDescent="0.25">
      <c r="B679" s="1"/>
      <c r="C679" s="7"/>
      <c r="D679" s="114"/>
      <c r="E679" s="58"/>
      <c r="F679" s="58"/>
      <c r="G679" s="58"/>
      <c r="H679" s="58"/>
      <c r="I679" s="58"/>
      <c r="J679" s="58"/>
      <c r="K679" s="3"/>
    </row>
    <row r="680" spans="2:11" x14ac:dyDescent="0.25">
      <c r="B680" s="1"/>
      <c r="C680" s="7"/>
      <c r="D680" s="114"/>
      <c r="E680" s="58"/>
      <c r="F680" s="58"/>
      <c r="G680" s="58"/>
      <c r="H680" s="58"/>
      <c r="I680" s="58"/>
      <c r="J680" s="58"/>
      <c r="K680" s="3"/>
    </row>
    <row r="681" spans="2:11" x14ac:dyDescent="0.25">
      <c r="B681" s="1"/>
      <c r="C681" s="7"/>
      <c r="D681" s="114"/>
      <c r="E681" s="58"/>
      <c r="F681" s="58"/>
      <c r="G681" s="58"/>
      <c r="H681" s="58"/>
      <c r="I681" s="58"/>
      <c r="J681" s="58"/>
      <c r="K681" s="3"/>
    </row>
    <row r="682" spans="2:11" x14ac:dyDescent="0.25">
      <c r="B682" s="1"/>
      <c r="C682" s="7"/>
      <c r="D682" s="114"/>
      <c r="E682" s="58"/>
      <c r="F682" s="58"/>
      <c r="G682" s="58"/>
      <c r="H682" s="58"/>
      <c r="I682" s="58"/>
      <c r="J682" s="58"/>
      <c r="K682" s="3"/>
    </row>
    <row r="683" spans="2:11" x14ac:dyDescent="0.25">
      <c r="B683" s="1"/>
      <c r="C683" s="7"/>
      <c r="D683" s="114"/>
      <c r="E683" s="58"/>
      <c r="F683" s="58"/>
      <c r="G683" s="58"/>
      <c r="H683" s="58"/>
      <c r="I683" s="58"/>
      <c r="J683" s="58"/>
      <c r="K683" s="3"/>
    </row>
    <row r="684" spans="2:11" x14ac:dyDescent="0.25">
      <c r="B684" s="1"/>
      <c r="C684" s="7"/>
      <c r="D684" s="114"/>
      <c r="E684" s="58"/>
      <c r="F684" s="58"/>
      <c r="G684" s="58"/>
      <c r="H684" s="58"/>
      <c r="I684" s="58"/>
      <c r="J684" s="58"/>
      <c r="K684" s="3"/>
    </row>
    <row r="685" spans="2:11" x14ac:dyDescent="0.25">
      <c r="B685" s="1"/>
      <c r="C685" s="7"/>
      <c r="D685" s="114"/>
      <c r="E685" s="58"/>
      <c r="F685" s="58"/>
      <c r="G685" s="58"/>
      <c r="H685" s="58"/>
      <c r="I685" s="58"/>
      <c r="J685" s="58"/>
      <c r="K685" s="3"/>
    </row>
    <row r="686" spans="2:11" x14ac:dyDescent="0.25">
      <c r="B686" s="1"/>
      <c r="C686" s="7"/>
      <c r="D686" s="114"/>
      <c r="E686" s="58"/>
      <c r="F686" s="58"/>
      <c r="G686" s="58"/>
      <c r="H686" s="58"/>
      <c r="I686" s="58"/>
      <c r="J686" s="58"/>
      <c r="K686" s="3"/>
    </row>
    <row r="687" spans="2:11" x14ac:dyDescent="0.25">
      <c r="B687" s="1"/>
      <c r="C687" s="7"/>
      <c r="D687" s="114"/>
      <c r="E687" s="58"/>
      <c r="F687" s="58"/>
      <c r="G687" s="58"/>
      <c r="H687" s="58"/>
      <c r="I687" s="58"/>
      <c r="J687" s="58"/>
      <c r="K687" s="3"/>
    </row>
    <row r="688" spans="2:11" x14ac:dyDescent="0.25">
      <c r="B688" s="1"/>
      <c r="C688" s="7"/>
      <c r="D688" s="114"/>
      <c r="E688" s="58"/>
      <c r="F688" s="58"/>
      <c r="G688" s="58"/>
      <c r="H688" s="58"/>
      <c r="I688" s="58"/>
      <c r="J688" s="58"/>
      <c r="K688" s="3"/>
    </row>
    <row r="689" spans="2:11" x14ac:dyDescent="0.25">
      <c r="B689" s="1"/>
      <c r="C689" s="7"/>
      <c r="D689" s="114"/>
      <c r="E689" s="58"/>
      <c r="F689" s="58"/>
      <c r="G689" s="58"/>
      <c r="H689" s="58"/>
      <c r="I689" s="58"/>
      <c r="J689" s="58"/>
      <c r="K689" s="3"/>
    </row>
    <row r="690" spans="2:11" x14ac:dyDescent="0.25">
      <c r="B690" s="1"/>
      <c r="C690" s="7"/>
      <c r="D690" s="114"/>
      <c r="E690" s="58"/>
      <c r="F690" s="58"/>
      <c r="G690" s="58"/>
      <c r="H690" s="58"/>
      <c r="I690" s="58"/>
      <c r="J690" s="58"/>
      <c r="K690" s="3"/>
    </row>
    <row r="691" spans="2:11" x14ac:dyDescent="0.25">
      <c r="B691" s="1"/>
      <c r="C691" s="7"/>
      <c r="D691" s="114"/>
      <c r="E691" s="58"/>
      <c r="F691" s="58"/>
      <c r="G691" s="58"/>
      <c r="H691" s="58"/>
      <c r="I691" s="58"/>
      <c r="J691" s="58"/>
      <c r="K691" s="3"/>
    </row>
    <row r="692" spans="2:11" x14ac:dyDescent="0.25">
      <c r="B692" s="1"/>
      <c r="C692" s="7"/>
      <c r="D692" s="114"/>
      <c r="E692" s="58"/>
      <c r="F692" s="58"/>
      <c r="G692" s="58"/>
      <c r="H692" s="58"/>
      <c r="I692" s="58"/>
      <c r="J692" s="58"/>
      <c r="K692" s="3"/>
    </row>
    <row r="693" spans="2:11" x14ac:dyDescent="0.25">
      <c r="B693" s="1"/>
      <c r="C693" s="7"/>
      <c r="D693" s="114"/>
      <c r="E693" s="58"/>
      <c r="F693" s="58"/>
      <c r="G693" s="58"/>
      <c r="H693" s="58"/>
      <c r="I693" s="58"/>
      <c r="J693" s="58"/>
      <c r="K693" s="3"/>
    </row>
    <row r="694" spans="2:11" x14ac:dyDescent="0.25">
      <c r="B694" s="1"/>
      <c r="C694" s="7"/>
      <c r="D694" s="114"/>
      <c r="E694" s="58"/>
      <c r="F694" s="58"/>
      <c r="G694" s="58"/>
      <c r="H694" s="58"/>
      <c r="I694" s="58"/>
      <c r="J694" s="58"/>
      <c r="K694" s="3"/>
    </row>
    <row r="695" spans="2:11" x14ac:dyDescent="0.25">
      <c r="B695" s="1"/>
      <c r="C695" s="7"/>
      <c r="D695" s="114"/>
      <c r="E695" s="58"/>
      <c r="F695" s="58"/>
      <c r="G695" s="58"/>
      <c r="H695" s="58"/>
      <c r="I695" s="58"/>
      <c r="J695" s="58"/>
      <c r="K695" s="3"/>
    </row>
    <row r="696" spans="2:11" x14ac:dyDescent="0.25">
      <c r="B696" s="1"/>
      <c r="C696" s="7"/>
      <c r="D696" s="114"/>
      <c r="E696" s="58"/>
      <c r="F696" s="58"/>
      <c r="G696" s="58"/>
      <c r="H696" s="58"/>
      <c r="I696" s="58"/>
      <c r="J696" s="58"/>
      <c r="K696" s="3"/>
    </row>
    <row r="697" spans="2:11" x14ac:dyDescent="0.25">
      <c r="B697" s="1"/>
      <c r="C697" s="7"/>
      <c r="D697" s="114"/>
      <c r="E697" s="58"/>
      <c r="F697" s="58"/>
      <c r="G697" s="58"/>
      <c r="H697" s="58"/>
      <c r="I697" s="58"/>
      <c r="J697" s="58"/>
      <c r="K697" s="3"/>
    </row>
    <row r="698" spans="2:11" x14ac:dyDescent="0.25">
      <c r="B698" s="1"/>
      <c r="C698" s="7"/>
      <c r="D698" s="114"/>
      <c r="E698" s="58"/>
      <c r="F698" s="58"/>
      <c r="G698" s="58"/>
      <c r="H698" s="58"/>
      <c r="I698" s="58"/>
      <c r="J698" s="58"/>
      <c r="K698" s="3"/>
    </row>
    <row r="699" spans="2:11" x14ac:dyDescent="0.25">
      <c r="B699" s="1"/>
      <c r="C699" s="7"/>
      <c r="D699" s="114"/>
      <c r="E699" s="58"/>
      <c r="F699" s="58"/>
      <c r="G699" s="58"/>
      <c r="H699" s="58"/>
      <c r="I699" s="58"/>
      <c r="J699" s="58"/>
      <c r="K699" s="3"/>
    </row>
    <row r="700" spans="2:11" x14ac:dyDescent="0.25">
      <c r="B700" s="1"/>
      <c r="C700" s="7"/>
      <c r="D700" s="114"/>
      <c r="E700" s="58"/>
      <c r="F700" s="58"/>
      <c r="G700" s="58"/>
      <c r="H700" s="58"/>
      <c r="I700" s="58"/>
      <c r="J700" s="58"/>
      <c r="K700" s="3"/>
    </row>
    <row r="701" spans="2:11" x14ac:dyDescent="0.25">
      <c r="B701" s="1"/>
      <c r="C701" s="7"/>
      <c r="D701" s="114"/>
      <c r="E701" s="58"/>
      <c r="F701" s="58"/>
      <c r="G701" s="58"/>
      <c r="H701" s="58"/>
      <c r="I701" s="58"/>
      <c r="J701" s="58"/>
      <c r="K701" s="3"/>
    </row>
    <row r="702" spans="2:11" x14ac:dyDescent="0.25">
      <c r="B702" s="1"/>
      <c r="C702" s="7"/>
      <c r="D702" s="114"/>
      <c r="E702" s="58"/>
      <c r="F702" s="58"/>
      <c r="G702" s="58"/>
      <c r="H702" s="58"/>
      <c r="I702" s="58"/>
      <c r="J702" s="58"/>
      <c r="K702" s="3"/>
    </row>
    <row r="703" spans="2:11" x14ac:dyDescent="0.25">
      <c r="B703" s="1"/>
      <c r="C703" s="7"/>
      <c r="D703" s="114"/>
      <c r="E703" s="58"/>
      <c r="F703" s="58"/>
      <c r="G703" s="58"/>
      <c r="H703" s="58"/>
      <c r="I703" s="58"/>
      <c r="J703" s="58"/>
      <c r="K703" s="3"/>
    </row>
    <row r="704" spans="2:11" x14ac:dyDescent="0.25">
      <c r="B704" s="1"/>
      <c r="C704" s="7"/>
      <c r="D704" s="114"/>
      <c r="E704" s="58"/>
      <c r="F704" s="58"/>
      <c r="G704" s="58"/>
      <c r="H704" s="58"/>
      <c r="I704" s="58"/>
      <c r="J704" s="58"/>
      <c r="K704" s="3"/>
    </row>
    <row r="705" spans="2:11" x14ac:dyDescent="0.25">
      <c r="B705" s="1"/>
      <c r="C705" s="7"/>
      <c r="D705" s="114"/>
      <c r="E705" s="58"/>
      <c r="F705" s="58"/>
      <c r="G705" s="58"/>
      <c r="H705" s="58"/>
      <c r="I705" s="58"/>
      <c r="J705" s="58"/>
      <c r="K705" s="3"/>
    </row>
    <row r="706" spans="2:11" x14ac:dyDescent="0.25">
      <c r="B706" s="1"/>
      <c r="C706" s="7"/>
      <c r="D706" s="114"/>
      <c r="E706" s="58"/>
      <c r="F706" s="58"/>
      <c r="G706" s="58"/>
      <c r="H706" s="58"/>
      <c r="I706" s="58"/>
      <c r="J706" s="58"/>
      <c r="K706" s="3"/>
    </row>
    <row r="707" spans="2:11" x14ac:dyDescent="0.25">
      <c r="B707" s="1"/>
      <c r="C707" s="7"/>
      <c r="D707" s="114"/>
      <c r="E707" s="58"/>
      <c r="F707" s="58"/>
      <c r="G707" s="58"/>
      <c r="H707" s="58"/>
      <c r="I707" s="58"/>
      <c r="J707" s="58"/>
      <c r="K707" s="3"/>
    </row>
    <row r="708" spans="2:11" x14ac:dyDescent="0.25">
      <c r="B708" s="1"/>
      <c r="C708" s="7"/>
      <c r="D708" s="114"/>
      <c r="E708" s="58"/>
      <c r="F708" s="58"/>
      <c r="G708" s="58"/>
      <c r="H708" s="58"/>
      <c r="I708" s="58"/>
      <c r="J708" s="58"/>
      <c r="K708" s="3"/>
    </row>
    <row r="709" spans="2:11" x14ac:dyDescent="0.25">
      <c r="B709" s="1"/>
      <c r="C709" s="7"/>
      <c r="D709" s="114"/>
      <c r="E709" s="58"/>
      <c r="F709" s="58"/>
      <c r="G709" s="58"/>
      <c r="H709" s="58"/>
      <c r="I709" s="58"/>
      <c r="J709" s="58"/>
      <c r="K709" s="3"/>
    </row>
    <row r="710" spans="2:11" x14ac:dyDescent="0.25">
      <c r="B710" s="1"/>
      <c r="C710" s="7"/>
      <c r="D710" s="114"/>
      <c r="E710" s="58"/>
      <c r="F710" s="58"/>
      <c r="G710" s="58"/>
      <c r="H710" s="58"/>
      <c r="I710" s="58"/>
      <c r="J710" s="58"/>
      <c r="K710" s="3"/>
    </row>
    <row r="711" spans="2:11" x14ac:dyDescent="0.25">
      <c r="B711" s="1"/>
      <c r="C711" s="7"/>
      <c r="D711" s="114"/>
      <c r="E711" s="58"/>
      <c r="F711" s="58"/>
      <c r="G711" s="58"/>
      <c r="H711" s="58"/>
      <c r="I711" s="58"/>
      <c r="J711" s="58"/>
      <c r="K711" s="3"/>
    </row>
    <row r="712" spans="2:11" x14ac:dyDescent="0.25">
      <c r="B712" s="1"/>
      <c r="C712" s="7"/>
      <c r="D712" s="114"/>
      <c r="E712" s="58"/>
      <c r="F712" s="58"/>
      <c r="G712" s="58"/>
      <c r="H712" s="58"/>
      <c r="I712" s="58"/>
      <c r="J712" s="58"/>
      <c r="K712" s="3"/>
    </row>
    <row r="713" spans="2:11" x14ac:dyDescent="0.25">
      <c r="B713" s="1"/>
      <c r="C713" s="7"/>
      <c r="D713" s="114"/>
      <c r="E713" s="58"/>
      <c r="F713" s="58"/>
      <c r="G713" s="58"/>
      <c r="H713" s="58"/>
      <c r="I713" s="58"/>
      <c r="J713" s="58"/>
      <c r="K713" s="3"/>
    </row>
    <row r="714" spans="2:11" x14ac:dyDescent="0.25">
      <c r="B714" s="1"/>
      <c r="C714" s="7"/>
      <c r="D714" s="114"/>
      <c r="E714" s="58"/>
      <c r="F714" s="58"/>
      <c r="G714" s="58"/>
      <c r="H714" s="58"/>
      <c r="I714" s="58"/>
      <c r="J714" s="58"/>
      <c r="K714" s="3"/>
    </row>
    <row r="715" spans="2:11" x14ac:dyDescent="0.25">
      <c r="B715" s="1"/>
      <c r="C715" s="7"/>
      <c r="D715" s="114"/>
      <c r="E715" s="58"/>
      <c r="F715" s="58"/>
      <c r="G715" s="58"/>
      <c r="H715" s="58"/>
      <c r="I715" s="58"/>
      <c r="J715" s="58"/>
      <c r="K715" s="3"/>
    </row>
    <row r="716" spans="2:11" x14ac:dyDescent="0.25">
      <c r="B716" s="1"/>
      <c r="C716" s="7"/>
      <c r="D716" s="114"/>
      <c r="E716" s="58"/>
      <c r="F716" s="58"/>
      <c r="G716" s="58"/>
      <c r="H716" s="58"/>
      <c r="I716" s="58"/>
      <c r="J716" s="58"/>
      <c r="K716" s="3"/>
    </row>
    <row r="717" spans="2:11" x14ac:dyDescent="0.25">
      <c r="B717" s="1"/>
      <c r="C717" s="7"/>
      <c r="D717" s="114"/>
      <c r="E717" s="58"/>
      <c r="F717" s="58"/>
      <c r="G717" s="58"/>
      <c r="H717" s="58"/>
      <c r="I717" s="58"/>
      <c r="J717" s="58"/>
      <c r="K717" s="3"/>
    </row>
    <row r="718" spans="2:11" x14ac:dyDescent="0.25">
      <c r="B718" s="1"/>
      <c r="C718" s="7"/>
      <c r="D718" s="114"/>
      <c r="E718" s="58"/>
      <c r="F718" s="58"/>
      <c r="G718" s="58"/>
      <c r="H718" s="58"/>
      <c r="I718" s="58"/>
      <c r="J718" s="58"/>
      <c r="K718" s="3"/>
    </row>
    <row r="719" spans="2:11" x14ac:dyDescent="0.25">
      <c r="B719" s="1"/>
      <c r="C719" s="7"/>
      <c r="D719" s="114"/>
      <c r="E719" s="58"/>
      <c r="F719" s="58"/>
      <c r="G719" s="58"/>
      <c r="H719" s="58"/>
      <c r="I719" s="58"/>
      <c r="J719" s="58"/>
      <c r="K719" s="3"/>
    </row>
    <row r="720" spans="2:11" x14ac:dyDescent="0.25">
      <c r="B720" s="1"/>
      <c r="C720" s="7"/>
      <c r="D720" s="114"/>
      <c r="E720" s="58"/>
      <c r="F720" s="58"/>
      <c r="G720" s="58"/>
      <c r="H720" s="58"/>
      <c r="I720" s="58"/>
      <c r="J720" s="58"/>
      <c r="K720" s="3"/>
    </row>
    <row r="721" spans="2:11" x14ac:dyDescent="0.25">
      <c r="B721" s="1"/>
      <c r="C721" s="7"/>
      <c r="D721" s="114"/>
      <c r="E721" s="58"/>
      <c r="F721" s="58"/>
      <c r="G721" s="58"/>
      <c r="H721" s="58"/>
      <c r="I721" s="58"/>
      <c r="J721" s="58"/>
      <c r="K721" s="3"/>
    </row>
    <row r="722" spans="2:11" x14ac:dyDescent="0.25">
      <c r="B722" s="1"/>
      <c r="C722" s="7"/>
      <c r="D722" s="114"/>
      <c r="E722" s="58"/>
      <c r="F722" s="58"/>
      <c r="G722" s="58"/>
      <c r="H722" s="58"/>
      <c r="I722" s="58"/>
      <c r="J722" s="58"/>
      <c r="K722" s="3"/>
    </row>
    <row r="723" spans="2:11" x14ac:dyDescent="0.25">
      <c r="B723" s="1"/>
      <c r="C723" s="7"/>
      <c r="D723" s="114"/>
      <c r="E723" s="58"/>
      <c r="F723" s="58"/>
      <c r="G723" s="58"/>
      <c r="H723" s="58"/>
      <c r="I723" s="58"/>
      <c r="J723" s="58"/>
      <c r="K723" s="3"/>
    </row>
    <row r="724" spans="2:11" x14ac:dyDescent="0.25">
      <c r="B724" s="1"/>
      <c r="C724" s="7"/>
      <c r="D724" s="114"/>
      <c r="E724" s="58"/>
      <c r="F724" s="58"/>
      <c r="G724" s="58"/>
      <c r="H724" s="58"/>
      <c r="I724" s="58"/>
      <c r="J724" s="58"/>
      <c r="K724" s="3"/>
    </row>
    <row r="725" spans="2:11" x14ac:dyDescent="0.25">
      <c r="B725" s="1"/>
      <c r="C725" s="7"/>
      <c r="D725" s="114"/>
      <c r="E725" s="58"/>
      <c r="F725" s="58"/>
      <c r="G725" s="58"/>
      <c r="H725" s="58"/>
      <c r="I725" s="58"/>
      <c r="J725" s="58"/>
      <c r="K725" s="3"/>
    </row>
    <row r="726" spans="2:11" x14ac:dyDescent="0.25">
      <c r="B726" s="1"/>
      <c r="C726" s="7"/>
      <c r="D726" s="114"/>
      <c r="E726" s="58"/>
      <c r="F726" s="58"/>
      <c r="G726" s="58"/>
      <c r="H726" s="58"/>
      <c r="I726" s="58"/>
      <c r="J726" s="58"/>
      <c r="K726" s="3"/>
    </row>
    <row r="727" spans="2:11" x14ac:dyDescent="0.25">
      <c r="B727" s="1"/>
      <c r="C727" s="7"/>
      <c r="D727" s="114"/>
      <c r="E727" s="58"/>
      <c r="F727" s="58"/>
      <c r="G727" s="58"/>
      <c r="H727" s="58"/>
      <c r="I727" s="58"/>
      <c r="J727" s="58"/>
      <c r="K727" s="3"/>
    </row>
    <row r="728" spans="2:11" ht="15" customHeight="1" x14ac:dyDescent="0.25">
      <c r="J728" s="58"/>
      <c r="K728" s="3"/>
    </row>
    <row r="729" spans="2:11" ht="15" customHeight="1" x14ac:dyDescent="0.25">
      <c r="J729" s="58"/>
      <c r="K729" s="3"/>
    </row>
    <row r="730" spans="2:11" ht="15" customHeight="1" x14ac:dyDescent="0.25">
      <c r="J730" s="58"/>
      <c r="K730" s="3"/>
    </row>
    <row r="731" spans="2:11" ht="15" customHeight="1" x14ac:dyDescent="0.25">
      <c r="J731" s="58"/>
      <c r="K731" s="3"/>
    </row>
    <row r="732" spans="2:11" ht="15" customHeight="1" x14ac:dyDescent="0.25">
      <c r="J732" s="58"/>
      <c r="K732" s="3"/>
    </row>
  </sheetData>
  <mergeCells count="6">
    <mergeCell ref="D91:D92"/>
    <mergeCell ref="K91:K92"/>
    <mergeCell ref="E91:E92"/>
    <mergeCell ref="F91:F92"/>
    <mergeCell ref="I91:I92"/>
    <mergeCell ref="G92:H9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2"/>
  <sheetViews>
    <sheetView zoomScale="120" zoomScaleNormal="120" zoomScalePageLayoutView="120" workbookViewId="0">
      <pane xSplit="3" ySplit="4" topLeftCell="D8" activePane="bottomRight" state="frozen"/>
      <selection pane="topRight" activeCell="D1" sqref="D1"/>
      <selection pane="bottomLeft" activeCell="A5" sqref="A5"/>
      <selection pane="bottomRight" activeCell="K11" sqref="K11:K30"/>
    </sheetView>
  </sheetViews>
  <sheetFormatPr baseColWidth="10" defaultColWidth="15.140625" defaultRowHeight="15" customHeight="1" x14ac:dyDescent="0.25"/>
  <cols>
    <col min="1" max="1" width="9.28515625" style="188" customWidth="1"/>
    <col min="2" max="2" width="11.28515625" style="188" customWidth="1"/>
    <col min="3" max="3" width="52.42578125" style="188" customWidth="1"/>
    <col min="4" max="4" width="18.7109375" style="112" customWidth="1"/>
    <col min="5" max="5" width="15.28515625" style="62" customWidth="1"/>
    <col min="6" max="6" width="17.28515625" style="62" customWidth="1"/>
    <col min="7" max="10" width="19" style="62" customWidth="1"/>
    <col min="11" max="11" width="16.140625" style="62" customWidth="1"/>
    <col min="12" max="12" width="15.28515625" style="62" customWidth="1"/>
    <col min="13" max="15" width="14.28515625" style="188" customWidth="1"/>
    <col min="16" max="32" width="9.28515625" style="188" customWidth="1"/>
    <col min="33" max="16384" width="15.140625" style="188"/>
  </cols>
  <sheetData>
    <row r="1" spans="2:14" x14ac:dyDescent="0.25">
      <c r="B1" s="1"/>
      <c r="C1" s="7"/>
      <c r="D1" s="114"/>
      <c r="E1" s="58"/>
      <c r="F1" s="58"/>
      <c r="G1" s="58"/>
      <c r="H1" s="58"/>
      <c r="I1" s="58"/>
      <c r="J1" s="58"/>
      <c r="K1" s="58"/>
      <c r="L1" s="58"/>
      <c r="M1" s="3"/>
      <c r="N1" s="3"/>
    </row>
    <row r="2" spans="2:14" x14ac:dyDescent="0.25">
      <c r="B2" s="1"/>
      <c r="C2" s="7"/>
      <c r="D2" s="114"/>
      <c r="E2" s="58"/>
      <c r="F2" s="58"/>
      <c r="G2" s="58"/>
      <c r="H2" s="58"/>
      <c r="I2" s="58"/>
      <c r="J2" s="58"/>
      <c r="K2" s="58"/>
      <c r="L2" s="58"/>
      <c r="M2" s="3"/>
      <c r="N2" s="3"/>
    </row>
    <row r="3" spans="2:14" ht="15.75" thickBot="1" x14ac:dyDescent="0.3">
      <c r="B3" s="1"/>
      <c r="C3" s="7"/>
      <c r="D3" s="114"/>
      <c r="E3" s="58"/>
      <c r="F3" s="58"/>
      <c r="G3" s="58"/>
      <c r="H3" s="58"/>
      <c r="I3" s="58"/>
      <c r="J3" s="58"/>
      <c r="K3" s="58"/>
      <c r="L3" s="58"/>
      <c r="M3" s="3"/>
      <c r="N3" s="3"/>
    </row>
    <row r="4" spans="2:14" ht="31.5" customHeight="1" thickBot="1" x14ac:dyDescent="0.3">
      <c r="B4" s="20" t="s">
        <v>0</v>
      </c>
      <c r="C4" s="23" t="s">
        <v>1</v>
      </c>
      <c r="D4" s="115" t="s">
        <v>2</v>
      </c>
      <c r="E4" s="82" t="s">
        <v>3</v>
      </c>
      <c r="F4" s="82" t="s">
        <v>4</v>
      </c>
      <c r="G4" s="82" t="s">
        <v>635</v>
      </c>
      <c r="H4" s="82" t="s">
        <v>636</v>
      </c>
      <c r="I4" s="83" t="s">
        <v>637</v>
      </c>
      <c r="J4" s="83" t="s">
        <v>638</v>
      </c>
      <c r="K4" s="42" t="s">
        <v>5</v>
      </c>
      <c r="L4" s="82" t="s">
        <v>3</v>
      </c>
      <c r="M4" s="343" t="s">
        <v>1636</v>
      </c>
      <c r="N4" s="344" t="s">
        <v>1637</v>
      </c>
    </row>
    <row r="5" spans="2:14" x14ac:dyDescent="0.25">
      <c r="B5" s="16">
        <v>43469</v>
      </c>
      <c r="C5" s="110" t="s">
        <v>1638</v>
      </c>
      <c r="D5" s="116"/>
      <c r="E5" s="59"/>
      <c r="F5" s="59"/>
      <c r="G5" s="59"/>
      <c r="H5" s="59">
        <v>20000</v>
      </c>
      <c r="I5" s="59"/>
      <c r="J5" s="59"/>
      <c r="K5" s="59">
        <f>+F5-G5-H5-I5-J5</f>
        <v>-20000</v>
      </c>
      <c r="L5" s="59">
        <v>36.770000000000003</v>
      </c>
      <c r="M5" s="54">
        <f t="shared" ref="M5:M12" si="0">(G5+H5+I5)/L5</f>
        <v>543.92167527875984</v>
      </c>
      <c r="N5" s="54">
        <f t="shared" ref="N5:N12" si="1">+J5/L5</f>
        <v>0</v>
      </c>
    </row>
    <row r="6" spans="2:14" x14ac:dyDescent="0.25">
      <c r="B6" s="11"/>
      <c r="C6" s="5" t="s">
        <v>1639</v>
      </c>
      <c r="D6" s="117"/>
      <c r="E6" s="60"/>
      <c r="F6" s="60"/>
      <c r="G6" s="60"/>
      <c r="H6" s="60">
        <v>2800</v>
      </c>
      <c r="I6" s="60"/>
      <c r="J6" s="60"/>
      <c r="K6" s="60">
        <f>+K5+F6-G6-J6-H6-I6</f>
        <v>-22800</v>
      </c>
      <c r="L6" s="59">
        <v>36.770000000000003</v>
      </c>
      <c r="M6" s="54">
        <f t="shared" si="0"/>
        <v>76.149034539026374</v>
      </c>
      <c r="N6" s="54">
        <f t="shared" si="1"/>
        <v>0</v>
      </c>
    </row>
    <row r="7" spans="2:14" x14ac:dyDescent="0.25">
      <c r="B7" s="11"/>
      <c r="C7" s="5" t="s">
        <v>1640</v>
      </c>
      <c r="D7" s="117"/>
      <c r="E7" s="60"/>
      <c r="F7" s="60"/>
      <c r="G7" s="60">
        <v>700</v>
      </c>
      <c r="H7" s="60"/>
      <c r="I7" s="60"/>
      <c r="J7" s="60"/>
      <c r="K7" s="60">
        <f t="shared" ref="K7:K30" si="2">+K6+F7-G7-J7-H7-I7</f>
        <v>-23500</v>
      </c>
      <c r="L7" s="59">
        <v>34.25</v>
      </c>
      <c r="M7" s="54">
        <f t="shared" si="0"/>
        <v>20.437956204379564</v>
      </c>
      <c r="N7" s="54">
        <f t="shared" si="1"/>
        <v>0</v>
      </c>
    </row>
    <row r="8" spans="2:14" x14ac:dyDescent="0.25">
      <c r="B8" s="11"/>
      <c r="C8" s="5" t="s">
        <v>1641</v>
      </c>
      <c r="D8" s="255"/>
      <c r="E8" s="60"/>
      <c r="F8" s="60"/>
      <c r="G8" s="60"/>
      <c r="H8" s="60"/>
      <c r="I8" s="60">
        <v>4400</v>
      </c>
      <c r="J8" s="60"/>
      <c r="K8" s="60">
        <f t="shared" si="2"/>
        <v>-27900</v>
      </c>
      <c r="L8" s="59">
        <v>34.5</v>
      </c>
      <c r="M8" s="54">
        <f t="shared" si="0"/>
        <v>127.53623188405797</v>
      </c>
      <c r="N8" s="54">
        <f t="shared" si="1"/>
        <v>0</v>
      </c>
    </row>
    <row r="9" spans="2:14" x14ac:dyDescent="0.25">
      <c r="B9" s="11"/>
      <c r="C9" s="5" t="s">
        <v>1642</v>
      </c>
      <c r="D9" s="255"/>
      <c r="E9" s="60"/>
      <c r="F9" s="60"/>
      <c r="G9" s="60"/>
      <c r="H9" s="60">
        <v>10500</v>
      </c>
      <c r="I9" s="60"/>
      <c r="J9" s="60"/>
      <c r="K9" s="60">
        <f t="shared" si="2"/>
        <v>-38400</v>
      </c>
      <c r="L9" s="59">
        <v>37.409999999999997</v>
      </c>
      <c r="M9" s="54">
        <f t="shared" si="0"/>
        <v>280.67361668003213</v>
      </c>
      <c r="N9" s="54">
        <f t="shared" si="1"/>
        <v>0</v>
      </c>
    </row>
    <row r="10" spans="2:14" x14ac:dyDescent="0.25">
      <c r="B10" s="11"/>
      <c r="C10" s="5"/>
      <c r="D10" s="255"/>
      <c r="E10" s="60"/>
      <c r="F10" s="60"/>
      <c r="G10" s="60"/>
      <c r="H10" s="60"/>
      <c r="I10" s="60"/>
      <c r="J10" s="60"/>
      <c r="K10" s="60">
        <f t="shared" si="2"/>
        <v>-38400</v>
      </c>
      <c r="L10" s="59">
        <v>37</v>
      </c>
      <c r="M10" s="54">
        <f t="shared" si="0"/>
        <v>0</v>
      </c>
      <c r="N10" s="54">
        <f t="shared" si="1"/>
        <v>0</v>
      </c>
    </row>
    <row r="11" spans="2:14" x14ac:dyDescent="0.25">
      <c r="B11" s="11"/>
      <c r="C11" s="5"/>
      <c r="D11" s="255"/>
      <c r="E11" s="60"/>
      <c r="F11" s="60"/>
      <c r="G11" s="60"/>
      <c r="H11" s="60"/>
      <c r="I11" s="60"/>
      <c r="J11" s="60"/>
      <c r="K11" s="60">
        <f t="shared" si="2"/>
        <v>-38400</v>
      </c>
      <c r="L11" s="59">
        <v>38.25</v>
      </c>
      <c r="M11" s="54">
        <f t="shared" si="0"/>
        <v>0</v>
      </c>
      <c r="N11" s="54">
        <f t="shared" si="1"/>
        <v>0</v>
      </c>
    </row>
    <row r="12" spans="2:14" x14ac:dyDescent="0.25">
      <c r="B12" s="11"/>
      <c r="C12" s="5"/>
      <c r="D12" s="116"/>
      <c r="E12" s="60"/>
      <c r="F12" s="60"/>
      <c r="G12" s="60"/>
      <c r="H12" s="60"/>
      <c r="I12" s="60"/>
      <c r="J12" s="60"/>
      <c r="K12" s="60">
        <f t="shared" si="2"/>
        <v>-38400</v>
      </c>
      <c r="L12" s="59">
        <v>38.25</v>
      </c>
      <c r="M12" s="54">
        <f t="shared" si="0"/>
        <v>0</v>
      </c>
      <c r="N12" s="54">
        <f t="shared" si="1"/>
        <v>0</v>
      </c>
    </row>
    <row r="13" spans="2:14" x14ac:dyDescent="0.25">
      <c r="B13" s="11"/>
      <c r="C13" s="5"/>
      <c r="D13" s="255"/>
      <c r="E13" s="60"/>
      <c r="F13" s="60"/>
      <c r="G13" s="60"/>
      <c r="H13" s="60"/>
      <c r="I13" s="60"/>
      <c r="J13" s="60"/>
      <c r="K13" s="60">
        <f t="shared" si="2"/>
        <v>-38400</v>
      </c>
      <c r="L13" s="59"/>
      <c r="M13" s="54"/>
      <c r="N13" s="54"/>
    </row>
    <row r="14" spans="2:14" x14ac:dyDescent="0.25">
      <c r="B14" s="11"/>
      <c r="C14" s="5"/>
      <c r="D14" s="118"/>
      <c r="E14" s="60"/>
      <c r="F14" s="80"/>
      <c r="G14" s="80"/>
      <c r="H14" s="80"/>
      <c r="I14" s="80"/>
      <c r="J14" s="80"/>
      <c r="K14" s="60">
        <f t="shared" si="2"/>
        <v>-38400</v>
      </c>
      <c r="L14" s="60"/>
      <c r="M14" s="54"/>
      <c r="N14" s="54"/>
    </row>
    <row r="15" spans="2:14" x14ac:dyDescent="0.25">
      <c r="B15" s="11"/>
      <c r="C15" s="5"/>
      <c r="D15" s="118"/>
      <c r="E15" s="60"/>
      <c r="F15" s="80"/>
      <c r="G15" s="80"/>
      <c r="H15" s="80"/>
      <c r="I15" s="80"/>
      <c r="J15" s="80"/>
      <c r="K15" s="60">
        <f t="shared" si="2"/>
        <v>-38400</v>
      </c>
      <c r="L15" s="60"/>
      <c r="M15" s="54"/>
      <c r="N15" s="54"/>
    </row>
    <row r="16" spans="2:14" x14ac:dyDescent="0.25">
      <c r="B16" s="11"/>
      <c r="C16" s="5"/>
      <c r="D16" s="118"/>
      <c r="E16" s="60"/>
      <c r="F16" s="80"/>
      <c r="G16" s="80"/>
      <c r="H16" s="80"/>
      <c r="I16" s="80"/>
      <c r="J16" s="80"/>
      <c r="K16" s="60">
        <f t="shared" si="2"/>
        <v>-38400</v>
      </c>
      <c r="L16" s="60"/>
      <c r="M16" s="54"/>
      <c r="N16" s="54"/>
    </row>
    <row r="17" spans="2:14" x14ac:dyDescent="0.25">
      <c r="B17" s="11"/>
      <c r="C17" s="5"/>
      <c r="D17" s="118"/>
      <c r="E17" s="60"/>
      <c r="F17" s="80"/>
      <c r="G17" s="80"/>
      <c r="H17" s="80"/>
      <c r="I17" s="80"/>
      <c r="J17" s="80"/>
      <c r="K17" s="60">
        <f t="shared" si="2"/>
        <v>-38400</v>
      </c>
      <c r="L17" s="60"/>
      <c r="M17" s="54"/>
      <c r="N17" s="54"/>
    </row>
    <row r="18" spans="2:14" x14ac:dyDescent="0.25">
      <c r="B18" s="11"/>
      <c r="C18" s="5"/>
      <c r="D18" s="118"/>
      <c r="E18" s="60"/>
      <c r="F18" s="80"/>
      <c r="G18" s="80"/>
      <c r="H18" s="80"/>
      <c r="I18" s="80"/>
      <c r="J18" s="80"/>
      <c r="K18" s="60">
        <f t="shared" si="2"/>
        <v>-38400</v>
      </c>
      <c r="L18" s="60"/>
      <c r="M18" s="54"/>
      <c r="N18" s="54"/>
    </row>
    <row r="19" spans="2:14" x14ac:dyDescent="0.25">
      <c r="B19" s="11"/>
      <c r="C19" s="5"/>
      <c r="D19" s="118"/>
      <c r="E19" s="60"/>
      <c r="F19" s="80"/>
      <c r="G19" s="80"/>
      <c r="H19" s="80"/>
      <c r="I19" s="80"/>
      <c r="J19" s="80"/>
      <c r="K19" s="60">
        <f t="shared" si="2"/>
        <v>-38400</v>
      </c>
      <c r="L19" s="60"/>
      <c r="M19" s="54"/>
      <c r="N19" s="54"/>
    </row>
    <row r="20" spans="2:14" x14ac:dyDescent="0.25">
      <c r="B20" s="11"/>
      <c r="C20" s="5"/>
      <c r="D20" s="118"/>
      <c r="E20" s="60"/>
      <c r="F20" s="80"/>
      <c r="G20" s="80"/>
      <c r="H20" s="80"/>
      <c r="I20" s="80"/>
      <c r="J20" s="80"/>
      <c r="K20" s="60">
        <f t="shared" si="2"/>
        <v>-38400</v>
      </c>
      <c r="L20" s="60"/>
      <c r="M20" s="54"/>
      <c r="N20" s="54"/>
    </row>
    <row r="21" spans="2:14" x14ac:dyDescent="0.25">
      <c r="B21" s="11"/>
      <c r="C21" s="5"/>
      <c r="D21" s="118"/>
      <c r="E21" s="60"/>
      <c r="F21" s="80"/>
      <c r="G21" s="80"/>
      <c r="H21" s="80"/>
      <c r="I21" s="80"/>
      <c r="J21" s="80"/>
      <c r="K21" s="60">
        <f t="shared" si="2"/>
        <v>-38400</v>
      </c>
      <c r="L21" s="60"/>
      <c r="M21" s="54"/>
      <c r="N21" s="54"/>
    </row>
    <row r="22" spans="2:14" x14ac:dyDescent="0.25">
      <c r="B22" s="11"/>
      <c r="C22" s="5"/>
      <c r="D22" s="118"/>
      <c r="E22" s="60"/>
      <c r="F22" s="80"/>
      <c r="G22" s="80"/>
      <c r="H22" s="80"/>
      <c r="I22" s="80"/>
      <c r="J22" s="80"/>
      <c r="K22" s="60">
        <f t="shared" si="2"/>
        <v>-38400</v>
      </c>
      <c r="L22" s="60"/>
      <c r="M22" s="54"/>
      <c r="N22" s="54"/>
    </row>
    <row r="23" spans="2:14" x14ac:dyDescent="0.25">
      <c r="B23" s="11"/>
      <c r="C23" s="5"/>
      <c r="D23" s="118"/>
      <c r="E23" s="60"/>
      <c r="F23" s="80"/>
      <c r="G23" s="80"/>
      <c r="H23" s="80"/>
      <c r="I23" s="80"/>
      <c r="J23" s="80"/>
      <c r="K23" s="60">
        <f t="shared" si="2"/>
        <v>-38400</v>
      </c>
      <c r="L23" s="60"/>
      <c r="M23" s="54"/>
      <c r="N23" s="54"/>
    </row>
    <row r="24" spans="2:14" x14ac:dyDescent="0.25">
      <c r="B24" s="11"/>
      <c r="C24" s="5"/>
      <c r="D24" s="118"/>
      <c r="E24" s="60"/>
      <c r="F24" s="80"/>
      <c r="G24" s="80"/>
      <c r="H24" s="80"/>
      <c r="I24" s="80"/>
      <c r="J24" s="80"/>
      <c r="K24" s="60">
        <f t="shared" si="2"/>
        <v>-38400</v>
      </c>
      <c r="L24" s="60"/>
      <c r="M24" s="54"/>
      <c r="N24" s="54"/>
    </row>
    <row r="25" spans="2:14" x14ac:dyDescent="0.25">
      <c r="B25" s="11"/>
      <c r="C25" s="5"/>
      <c r="D25" s="118"/>
      <c r="E25" s="60"/>
      <c r="F25" s="80"/>
      <c r="G25" s="80"/>
      <c r="H25" s="80"/>
      <c r="I25" s="80"/>
      <c r="J25" s="80"/>
      <c r="K25" s="60">
        <f t="shared" si="2"/>
        <v>-38400</v>
      </c>
      <c r="L25" s="60"/>
      <c r="M25" s="54"/>
      <c r="N25" s="54"/>
    </row>
    <row r="26" spans="2:14" x14ac:dyDescent="0.25">
      <c r="B26" s="11"/>
      <c r="C26" s="110"/>
      <c r="D26" s="118"/>
      <c r="E26" s="60"/>
      <c r="F26" s="80"/>
      <c r="G26" s="80"/>
      <c r="H26" s="80"/>
      <c r="I26" s="80"/>
      <c r="J26" s="80"/>
      <c r="K26" s="60">
        <f t="shared" si="2"/>
        <v>-38400</v>
      </c>
      <c r="L26" s="60"/>
      <c r="M26" s="54"/>
      <c r="N26" s="54"/>
    </row>
    <row r="27" spans="2:14" x14ac:dyDescent="0.25">
      <c r="B27" s="11"/>
      <c r="C27" s="5"/>
      <c r="D27" s="118"/>
      <c r="E27" s="60"/>
      <c r="F27" s="80"/>
      <c r="G27" s="80"/>
      <c r="H27" s="80"/>
      <c r="I27" s="80"/>
      <c r="J27" s="80"/>
      <c r="K27" s="60">
        <f t="shared" si="2"/>
        <v>-38400</v>
      </c>
      <c r="L27" s="60"/>
      <c r="M27" s="54"/>
      <c r="N27" s="54"/>
    </row>
    <row r="28" spans="2:14" x14ac:dyDescent="0.25">
      <c r="B28" s="11"/>
      <c r="C28" s="5"/>
      <c r="D28" s="118"/>
      <c r="E28" s="60"/>
      <c r="F28" s="80"/>
      <c r="G28" s="80"/>
      <c r="H28" s="80"/>
      <c r="I28" s="80"/>
      <c r="J28" s="80"/>
      <c r="K28" s="60">
        <f t="shared" si="2"/>
        <v>-38400</v>
      </c>
      <c r="L28" s="60"/>
      <c r="M28" s="54"/>
      <c r="N28" s="54"/>
    </row>
    <row r="29" spans="2:14" x14ac:dyDescent="0.25">
      <c r="B29" s="11"/>
      <c r="C29" s="54"/>
      <c r="D29" s="118"/>
      <c r="E29" s="60"/>
      <c r="F29" s="80"/>
      <c r="G29" s="80"/>
      <c r="H29" s="80"/>
      <c r="I29" s="80"/>
      <c r="J29" s="80"/>
      <c r="K29" s="60">
        <f t="shared" si="2"/>
        <v>-38400</v>
      </c>
      <c r="L29" s="60"/>
      <c r="M29" s="54"/>
      <c r="N29" s="54"/>
    </row>
    <row r="30" spans="2:14" ht="15.75" thickBot="1" x14ac:dyDescent="0.3">
      <c r="B30" s="11"/>
      <c r="C30" s="54"/>
      <c r="D30" s="118"/>
      <c r="E30" s="60"/>
      <c r="F30" s="80"/>
      <c r="G30" s="80"/>
      <c r="H30" s="80"/>
      <c r="I30" s="80"/>
      <c r="J30" s="80"/>
      <c r="K30" s="60">
        <f t="shared" si="2"/>
        <v>-38400</v>
      </c>
      <c r="L30" s="60"/>
      <c r="M30" s="401">
        <f>SUM(M5:M29)</f>
        <v>1048.7185145862559</v>
      </c>
      <c r="N30" s="401">
        <f>SUM(N5:N29)</f>
        <v>0</v>
      </c>
    </row>
    <row r="31" spans="2:14" x14ac:dyDescent="0.25">
      <c r="B31" s="78"/>
      <c r="C31" s="79"/>
      <c r="D31" s="393">
        <f>SUM(D5:D30)</f>
        <v>0</v>
      </c>
      <c r="E31" s="397" t="e">
        <f>+F31/D31</f>
        <v>#DIV/0!</v>
      </c>
      <c r="F31" s="391">
        <f>SUM(F5:F30)</f>
        <v>0</v>
      </c>
      <c r="G31" s="94">
        <f>SUM(G5:G30)</f>
        <v>700</v>
      </c>
      <c r="H31" s="94">
        <f>SUM(H5:H30)</f>
        <v>33300</v>
      </c>
      <c r="I31" s="94">
        <f t="shared" ref="I31:J31" si="3">SUM(I5:I30)</f>
        <v>4400</v>
      </c>
      <c r="J31" s="94">
        <f t="shared" si="3"/>
        <v>0</v>
      </c>
      <c r="K31" s="395"/>
      <c r="L31" s="60"/>
      <c r="M31" s="402"/>
      <c r="N31" s="402"/>
    </row>
    <row r="32" spans="2:14" ht="15.75" thickBot="1" x14ac:dyDescent="0.3">
      <c r="B32" s="1"/>
      <c r="C32" s="7"/>
      <c r="D32" s="394"/>
      <c r="E32" s="398"/>
      <c r="F32" s="392"/>
      <c r="G32" s="388">
        <f>+G31+J31+H31+I31</f>
        <v>38400</v>
      </c>
      <c r="H32" s="389"/>
      <c r="I32" s="389"/>
      <c r="J32" s="390"/>
      <c r="K32" s="396"/>
      <c r="L32" s="60"/>
      <c r="M32" s="136">
        <f>+M30</f>
        <v>1048.7185145862559</v>
      </c>
      <c r="N32" s="136">
        <f>+N30</f>
        <v>0</v>
      </c>
    </row>
    <row r="33" spans="2:14" x14ac:dyDescent="0.25">
      <c r="B33" s="1"/>
      <c r="C33" s="7"/>
      <c r="D33" s="114">
        <f>+D31</f>
        <v>0</v>
      </c>
      <c r="E33" s="58"/>
      <c r="F33" s="58">
        <f>+F31</f>
        <v>0</v>
      </c>
      <c r="G33" s="58"/>
      <c r="H33" s="58"/>
      <c r="I33" s="58"/>
      <c r="J33" s="58">
        <f>+G32</f>
        <v>38400</v>
      </c>
      <c r="K33" s="58"/>
      <c r="L33" s="58"/>
      <c r="M33" s="3"/>
      <c r="N33" s="3"/>
    </row>
    <row r="34" spans="2:14" x14ac:dyDescent="0.25">
      <c r="B34" s="1"/>
      <c r="C34" s="7"/>
      <c r="D34" s="114"/>
      <c r="E34" s="58"/>
      <c r="F34" s="58"/>
      <c r="G34" s="58"/>
      <c r="H34" s="58"/>
      <c r="I34" s="58"/>
      <c r="J34" s="58"/>
      <c r="K34" s="58"/>
      <c r="L34" s="58"/>
      <c r="M34" s="3"/>
      <c r="N34" s="3"/>
    </row>
    <row r="35" spans="2:14" x14ac:dyDescent="0.25">
      <c r="B35" s="1"/>
      <c r="C35" s="7"/>
      <c r="D35" s="114"/>
      <c r="E35" s="58" t="e">
        <f>+F31/D31</f>
        <v>#DIV/0!</v>
      </c>
      <c r="F35" s="58"/>
      <c r="G35" s="58"/>
      <c r="H35" s="58"/>
      <c r="I35" s="58"/>
      <c r="J35" s="58"/>
      <c r="K35" s="58"/>
      <c r="L35" s="58"/>
      <c r="M35" s="3"/>
      <c r="N35" s="3"/>
    </row>
    <row r="36" spans="2:14" x14ac:dyDescent="0.25">
      <c r="B36" s="1"/>
      <c r="C36" s="7"/>
      <c r="D36" s="114"/>
      <c r="E36" s="58"/>
      <c r="F36" s="58"/>
      <c r="G36" s="58"/>
      <c r="H36" s="58"/>
      <c r="I36" s="58"/>
      <c r="J36" s="58"/>
      <c r="K36" s="58"/>
      <c r="L36" s="58"/>
      <c r="M36" s="3"/>
      <c r="N36" s="3"/>
    </row>
    <row r="37" spans="2:14" x14ac:dyDescent="0.25">
      <c r="B37" s="1"/>
      <c r="C37" s="7"/>
      <c r="D37" s="114"/>
      <c r="E37" s="58"/>
      <c r="F37" s="58"/>
      <c r="G37" s="58"/>
      <c r="H37" s="58"/>
      <c r="I37" s="58"/>
      <c r="J37" s="58"/>
      <c r="K37" s="58"/>
      <c r="L37" s="58"/>
      <c r="M37" s="3"/>
      <c r="N37" s="3"/>
    </row>
    <row r="38" spans="2:14" x14ac:dyDescent="0.25">
      <c r="B38" s="1"/>
      <c r="C38" s="7"/>
      <c r="D38" s="114"/>
      <c r="E38" s="58"/>
      <c r="F38" s="58"/>
      <c r="G38" s="58"/>
      <c r="H38" s="58"/>
      <c r="I38" s="58"/>
      <c r="J38" s="58"/>
      <c r="K38" s="58"/>
      <c r="L38" s="58"/>
      <c r="M38" s="3"/>
      <c r="N38" s="3"/>
    </row>
    <row r="39" spans="2:14" x14ac:dyDescent="0.25">
      <c r="B39" s="1"/>
      <c r="C39" s="7"/>
      <c r="D39" s="114"/>
      <c r="E39" s="58"/>
      <c r="F39" s="58"/>
      <c r="G39" s="58"/>
      <c r="H39" s="58"/>
      <c r="I39" s="58"/>
      <c r="J39" s="58"/>
      <c r="K39" s="58"/>
      <c r="L39" s="58"/>
      <c r="M39" s="3"/>
      <c r="N39" s="3"/>
    </row>
    <row r="40" spans="2:14" x14ac:dyDescent="0.25">
      <c r="B40" s="1"/>
      <c r="C40" s="7"/>
      <c r="D40" s="114"/>
      <c r="E40" s="58"/>
      <c r="F40" s="58"/>
      <c r="G40" s="58"/>
      <c r="H40" s="58"/>
      <c r="I40" s="58"/>
      <c r="J40" s="58"/>
      <c r="K40" s="58"/>
      <c r="L40" s="58"/>
      <c r="M40" s="3"/>
      <c r="N40" s="3"/>
    </row>
    <row r="41" spans="2:14" x14ac:dyDescent="0.25">
      <c r="B41" s="1"/>
      <c r="C41" s="7"/>
      <c r="D41" s="114"/>
      <c r="E41" s="58"/>
      <c r="F41" s="58"/>
      <c r="G41" s="58"/>
      <c r="H41" s="58"/>
      <c r="I41" s="58"/>
      <c r="J41" s="58"/>
      <c r="K41" s="58"/>
      <c r="L41" s="58"/>
      <c r="M41" s="3"/>
      <c r="N41" s="3"/>
    </row>
    <row r="42" spans="2:14" x14ac:dyDescent="0.25">
      <c r="B42" s="1"/>
      <c r="C42" s="7"/>
      <c r="D42" s="114"/>
      <c r="E42" s="58"/>
      <c r="F42" s="58"/>
      <c r="G42" s="58"/>
      <c r="H42" s="58"/>
      <c r="I42" s="58"/>
      <c r="J42" s="58"/>
      <c r="K42" s="58"/>
      <c r="L42" s="58"/>
      <c r="M42" s="3"/>
      <c r="N42" s="3"/>
    </row>
    <row r="43" spans="2:14" x14ac:dyDescent="0.25">
      <c r="B43" s="1"/>
      <c r="C43" s="7"/>
      <c r="D43" s="114"/>
      <c r="E43" s="58"/>
      <c r="F43" s="58"/>
      <c r="G43" s="58"/>
      <c r="H43" s="58"/>
      <c r="I43" s="58"/>
      <c r="J43" s="58"/>
      <c r="K43" s="58"/>
      <c r="L43" s="58"/>
      <c r="M43" s="3"/>
      <c r="N43" s="3"/>
    </row>
    <row r="44" spans="2:14" x14ac:dyDescent="0.25">
      <c r="B44" s="1"/>
      <c r="C44" s="7"/>
      <c r="D44" s="114"/>
      <c r="E44" s="58"/>
      <c r="F44" s="58"/>
      <c r="G44" s="58"/>
      <c r="H44" s="58"/>
      <c r="I44" s="58"/>
      <c r="J44" s="58"/>
      <c r="K44" s="58"/>
      <c r="L44" s="58"/>
      <c r="M44" s="3"/>
      <c r="N44" s="3"/>
    </row>
    <row r="45" spans="2:14" x14ac:dyDescent="0.25">
      <c r="B45" s="1"/>
      <c r="C45" s="7"/>
      <c r="D45" s="114"/>
      <c r="E45" s="58"/>
      <c r="F45" s="58"/>
      <c r="G45" s="58"/>
      <c r="H45" s="58"/>
      <c r="I45" s="58"/>
      <c r="J45" s="58"/>
      <c r="K45" s="58"/>
      <c r="L45" s="58"/>
      <c r="M45" s="3"/>
      <c r="N45" s="3"/>
    </row>
    <row r="46" spans="2:14" x14ac:dyDescent="0.25">
      <c r="B46" s="1"/>
      <c r="C46" s="7"/>
      <c r="D46" s="114"/>
      <c r="E46" s="58"/>
      <c r="F46" s="58"/>
      <c r="G46" s="58"/>
      <c r="H46" s="58"/>
      <c r="I46" s="58"/>
      <c r="J46" s="58"/>
      <c r="K46" s="58"/>
      <c r="L46" s="58"/>
      <c r="M46" s="3"/>
      <c r="N46" s="3"/>
    </row>
    <row r="47" spans="2:14" x14ac:dyDescent="0.25">
      <c r="B47" s="1"/>
      <c r="C47" s="7"/>
      <c r="D47" s="114"/>
      <c r="E47" s="58"/>
      <c r="F47" s="58"/>
      <c r="G47" s="58"/>
      <c r="H47" s="58"/>
      <c r="I47" s="58"/>
      <c r="J47" s="58"/>
      <c r="K47" s="58"/>
      <c r="L47" s="58"/>
      <c r="M47" s="3"/>
      <c r="N47" s="3"/>
    </row>
    <row r="48" spans="2:14" x14ac:dyDescent="0.25">
      <c r="B48" s="1"/>
      <c r="C48" s="7"/>
      <c r="D48" s="114"/>
      <c r="E48" s="58"/>
      <c r="F48" s="58"/>
      <c r="G48" s="58"/>
      <c r="H48" s="58"/>
      <c r="I48" s="58"/>
      <c r="J48" s="58"/>
      <c r="K48" s="58"/>
      <c r="L48" s="58"/>
      <c r="M48" s="3"/>
      <c r="N48" s="3"/>
    </row>
    <row r="49" spans="2:14" x14ac:dyDescent="0.25">
      <c r="B49" s="1"/>
      <c r="C49" s="7"/>
      <c r="D49" s="114"/>
      <c r="E49" s="58"/>
      <c r="F49" s="58"/>
      <c r="G49" s="58"/>
      <c r="H49" s="58"/>
      <c r="I49" s="58"/>
      <c r="J49" s="58"/>
      <c r="K49" s="58"/>
      <c r="L49" s="58"/>
      <c r="M49" s="3"/>
      <c r="N49" s="3"/>
    </row>
    <row r="50" spans="2:14" x14ac:dyDescent="0.25">
      <c r="B50" s="1"/>
      <c r="C50" s="7"/>
      <c r="D50" s="114"/>
      <c r="E50" s="58"/>
      <c r="F50" s="58"/>
      <c r="G50" s="58"/>
      <c r="H50" s="58"/>
      <c r="I50" s="58"/>
      <c r="J50" s="58"/>
      <c r="K50" s="58"/>
      <c r="L50" s="58"/>
      <c r="M50" s="3"/>
      <c r="N50" s="3"/>
    </row>
    <row r="51" spans="2:14" x14ac:dyDescent="0.25">
      <c r="B51" s="1"/>
      <c r="C51" s="7"/>
      <c r="D51" s="114"/>
      <c r="E51" s="58"/>
      <c r="F51" s="58"/>
      <c r="G51" s="58"/>
      <c r="H51" s="58"/>
      <c r="I51" s="58"/>
      <c r="J51" s="58"/>
      <c r="K51" s="58"/>
      <c r="L51" s="58"/>
      <c r="M51" s="3"/>
      <c r="N51" s="3"/>
    </row>
    <row r="52" spans="2:14" x14ac:dyDescent="0.25">
      <c r="B52" s="1"/>
      <c r="C52" s="7"/>
      <c r="D52" s="114"/>
      <c r="E52" s="58"/>
      <c r="F52" s="58"/>
      <c r="G52" s="58"/>
      <c r="H52" s="58"/>
      <c r="I52" s="58"/>
      <c r="J52" s="58"/>
      <c r="K52" s="58"/>
      <c r="L52" s="58"/>
      <c r="M52" s="3"/>
      <c r="N52" s="3"/>
    </row>
    <row r="53" spans="2:14" x14ac:dyDescent="0.25">
      <c r="B53" s="1"/>
      <c r="C53" s="7"/>
      <c r="D53" s="114"/>
      <c r="E53" s="58"/>
      <c r="F53" s="58"/>
      <c r="G53" s="58"/>
      <c r="H53" s="58"/>
      <c r="I53" s="58"/>
      <c r="J53" s="58"/>
      <c r="K53" s="58"/>
      <c r="L53" s="58"/>
      <c r="M53" s="3"/>
      <c r="N53" s="3"/>
    </row>
    <row r="54" spans="2:14" x14ac:dyDescent="0.25">
      <c r="B54" s="1"/>
      <c r="C54" s="7"/>
      <c r="D54" s="114"/>
      <c r="E54" s="58"/>
      <c r="F54" s="58"/>
      <c r="G54" s="58"/>
      <c r="H54" s="58"/>
      <c r="I54" s="58"/>
      <c r="J54" s="58"/>
      <c r="K54" s="58"/>
      <c r="L54" s="58"/>
      <c r="M54" s="3"/>
      <c r="N54" s="3"/>
    </row>
    <row r="55" spans="2:14" x14ac:dyDescent="0.25">
      <c r="B55" s="1"/>
      <c r="C55" s="7"/>
      <c r="D55" s="114"/>
      <c r="E55" s="58"/>
      <c r="F55" s="58"/>
      <c r="G55" s="58"/>
      <c r="H55" s="58"/>
      <c r="I55" s="58"/>
      <c r="J55" s="58"/>
      <c r="K55" s="58"/>
      <c r="L55" s="58"/>
      <c r="M55" s="3"/>
      <c r="N55" s="3"/>
    </row>
    <row r="56" spans="2:14" x14ac:dyDescent="0.25">
      <c r="B56" s="1"/>
      <c r="C56" s="7"/>
      <c r="D56" s="114"/>
      <c r="E56" s="58"/>
      <c r="F56" s="58"/>
      <c r="G56" s="58"/>
      <c r="H56" s="58"/>
      <c r="I56" s="58"/>
      <c r="J56" s="58"/>
      <c r="K56" s="58"/>
      <c r="L56" s="58"/>
      <c r="M56" s="3"/>
      <c r="N56" s="3"/>
    </row>
    <row r="57" spans="2:14" x14ac:dyDescent="0.25">
      <c r="B57" s="1"/>
      <c r="C57" s="7"/>
      <c r="D57" s="114"/>
      <c r="E57" s="58"/>
      <c r="F57" s="58"/>
      <c r="G57" s="58"/>
      <c r="H57" s="58"/>
      <c r="I57" s="58"/>
      <c r="J57" s="58"/>
      <c r="K57" s="58"/>
      <c r="L57" s="58"/>
      <c r="M57" s="3"/>
      <c r="N57" s="3"/>
    </row>
    <row r="58" spans="2:14" x14ac:dyDescent="0.25">
      <c r="B58" s="1"/>
      <c r="C58" s="7"/>
      <c r="D58" s="114"/>
      <c r="E58" s="58"/>
      <c r="F58" s="58"/>
      <c r="G58" s="58"/>
      <c r="H58" s="58"/>
      <c r="I58" s="58"/>
      <c r="J58" s="58"/>
      <c r="K58" s="58"/>
      <c r="L58" s="58"/>
      <c r="M58" s="3"/>
      <c r="N58" s="3"/>
    </row>
    <row r="59" spans="2:14" x14ac:dyDescent="0.25">
      <c r="B59" s="1"/>
      <c r="C59" s="7"/>
      <c r="D59" s="114"/>
      <c r="E59" s="58"/>
      <c r="F59" s="58"/>
      <c r="G59" s="58"/>
      <c r="H59" s="58"/>
      <c r="I59" s="58"/>
      <c r="J59" s="58"/>
      <c r="K59" s="58"/>
      <c r="L59" s="58"/>
      <c r="M59" s="3"/>
      <c r="N59" s="3"/>
    </row>
    <row r="60" spans="2:14" x14ac:dyDescent="0.25">
      <c r="B60" s="1"/>
      <c r="C60" s="7"/>
      <c r="D60" s="114"/>
      <c r="E60" s="58"/>
      <c r="F60" s="58"/>
      <c r="G60" s="58"/>
      <c r="H60" s="58"/>
      <c r="I60" s="58"/>
      <c r="J60" s="58"/>
      <c r="K60" s="58"/>
      <c r="L60" s="58"/>
      <c r="M60" s="3"/>
      <c r="N60" s="3"/>
    </row>
    <row r="61" spans="2:14" x14ac:dyDescent="0.25">
      <c r="B61" s="1"/>
      <c r="C61" s="7"/>
      <c r="D61" s="114"/>
      <c r="E61" s="58"/>
      <c r="F61" s="58"/>
      <c r="G61" s="58"/>
      <c r="H61" s="58"/>
      <c r="I61" s="58"/>
      <c r="J61" s="58"/>
      <c r="K61" s="58"/>
      <c r="L61" s="58"/>
      <c r="M61" s="3"/>
      <c r="N61" s="3"/>
    </row>
    <row r="62" spans="2:14" x14ac:dyDescent="0.25">
      <c r="B62" s="1"/>
      <c r="C62" s="7"/>
      <c r="D62" s="114"/>
      <c r="E62" s="58"/>
      <c r="F62" s="58"/>
      <c r="G62" s="58"/>
      <c r="H62" s="58"/>
      <c r="I62" s="58"/>
      <c r="J62" s="58"/>
      <c r="K62" s="58"/>
      <c r="L62" s="58"/>
      <c r="M62" s="3"/>
      <c r="N62" s="3"/>
    </row>
    <row r="63" spans="2:14" x14ac:dyDescent="0.25">
      <c r="B63" s="1"/>
      <c r="C63" s="7"/>
      <c r="D63" s="114"/>
      <c r="E63" s="58"/>
      <c r="F63" s="58"/>
      <c r="G63" s="58"/>
      <c r="H63" s="58"/>
      <c r="I63" s="58"/>
      <c r="J63" s="58"/>
      <c r="K63" s="58"/>
      <c r="L63" s="58"/>
      <c r="M63" s="3"/>
      <c r="N63" s="3"/>
    </row>
    <row r="64" spans="2:14" x14ac:dyDescent="0.25">
      <c r="B64" s="1"/>
      <c r="C64" s="7"/>
      <c r="D64" s="114"/>
      <c r="E64" s="58"/>
      <c r="F64" s="58"/>
      <c r="G64" s="58"/>
      <c r="H64" s="58"/>
      <c r="I64" s="58"/>
      <c r="J64" s="58"/>
      <c r="K64" s="58"/>
      <c r="L64" s="58"/>
      <c r="M64" s="3"/>
      <c r="N64" s="3"/>
    </row>
    <row r="65" spans="2:14" x14ac:dyDescent="0.25">
      <c r="B65" s="1"/>
      <c r="C65" s="7"/>
      <c r="D65" s="114"/>
      <c r="E65" s="58"/>
      <c r="F65" s="58"/>
      <c r="G65" s="58"/>
      <c r="H65" s="58"/>
      <c r="I65" s="58"/>
      <c r="J65" s="58"/>
      <c r="K65" s="58"/>
      <c r="L65" s="58"/>
      <c r="M65" s="3"/>
      <c r="N65" s="3"/>
    </row>
    <row r="66" spans="2:14" x14ac:dyDescent="0.25">
      <c r="B66" s="1"/>
      <c r="C66" s="7"/>
      <c r="D66" s="114"/>
      <c r="E66" s="58"/>
      <c r="F66" s="58"/>
      <c r="G66" s="58"/>
      <c r="H66" s="58"/>
      <c r="I66" s="58"/>
      <c r="J66" s="58"/>
      <c r="K66" s="58"/>
      <c r="L66" s="58"/>
      <c r="M66" s="3"/>
      <c r="N66" s="3"/>
    </row>
    <row r="67" spans="2:14" x14ac:dyDescent="0.25">
      <c r="B67" s="1"/>
      <c r="C67" s="7"/>
      <c r="D67" s="114"/>
      <c r="E67" s="58"/>
      <c r="F67" s="58"/>
      <c r="G67" s="58"/>
      <c r="H67" s="58"/>
      <c r="I67" s="58"/>
      <c r="J67" s="58"/>
      <c r="K67" s="58"/>
      <c r="L67" s="58"/>
      <c r="M67" s="3"/>
      <c r="N67" s="3"/>
    </row>
    <row r="68" spans="2:14" x14ac:dyDescent="0.25">
      <c r="B68" s="1"/>
      <c r="C68" s="7"/>
      <c r="D68" s="114"/>
      <c r="E68" s="58"/>
      <c r="F68" s="58"/>
      <c r="G68" s="58"/>
      <c r="H68" s="58"/>
      <c r="I68" s="58"/>
      <c r="J68" s="58"/>
      <c r="K68" s="58"/>
      <c r="L68" s="58"/>
      <c r="M68" s="3"/>
      <c r="N68" s="3"/>
    </row>
    <row r="69" spans="2:14" x14ac:dyDescent="0.25">
      <c r="B69" s="1"/>
      <c r="C69" s="7"/>
      <c r="D69" s="114"/>
      <c r="E69" s="58"/>
      <c r="F69" s="58"/>
      <c r="G69" s="58"/>
      <c r="H69" s="58"/>
      <c r="I69" s="58"/>
      <c r="J69" s="58"/>
      <c r="K69" s="58"/>
      <c r="L69" s="58"/>
      <c r="M69" s="3"/>
      <c r="N69" s="3"/>
    </row>
    <row r="70" spans="2:14" x14ac:dyDescent="0.25">
      <c r="B70" s="1"/>
      <c r="C70" s="7"/>
      <c r="D70" s="114"/>
      <c r="E70" s="58"/>
      <c r="F70" s="58"/>
      <c r="G70" s="58"/>
      <c r="H70" s="58"/>
      <c r="I70" s="58"/>
      <c r="J70" s="58"/>
      <c r="K70" s="58"/>
      <c r="L70" s="58"/>
      <c r="M70" s="3"/>
      <c r="N70" s="3"/>
    </row>
    <row r="71" spans="2:14" x14ac:dyDescent="0.25">
      <c r="B71" s="1"/>
      <c r="C71" s="7"/>
      <c r="D71" s="114"/>
      <c r="E71" s="58"/>
      <c r="F71" s="58"/>
      <c r="G71" s="58"/>
      <c r="H71" s="58"/>
      <c r="I71" s="58"/>
      <c r="J71" s="58"/>
      <c r="K71" s="58"/>
      <c r="L71" s="58"/>
      <c r="M71" s="3"/>
      <c r="N71" s="3"/>
    </row>
    <row r="72" spans="2:14" x14ac:dyDescent="0.25">
      <c r="B72" s="1"/>
      <c r="C72" s="7"/>
      <c r="D72" s="114"/>
      <c r="E72" s="58"/>
      <c r="F72" s="58"/>
      <c r="G72" s="58"/>
      <c r="H72" s="58"/>
      <c r="I72" s="58"/>
      <c r="J72" s="58"/>
      <c r="K72" s="58"/>
      <c r="L72" s="58"/>
      <c r="M72" s="3"/>
      <c r="N72" s="3"/>
    </row>
    <row r="73" spans="2:14" x14ac:dyDescent="0.25">
      <c r="B73" s="1"/>
      <c r="C73" s="7"/>
      <c r="D73" s="114"/>
      <c r="E73" s="58"/>
      <c r="F73" s="58"/>
      <c r="G73" s="58"/>
      <c r="H73" s="58"/>
      <c r="I73" s="58"/>
      <c r="J73" s="58"/>
      <c r="K73" s="58"/>
      <c r="L73" s="58"/>
      <c r="M73" s="3"/>
      <c r="N73" s="3"/>
    </row>
    <row r="74" spans="2:14" x14ac:dyDescent="0.25">
      <c r="B74" s="1"/>
      <c r="C74" s="7"/>
      <c r="D74" s="114"/>
      <c r="E74" s="58"/>
      <c r="F74" s="58"/>
      <c r="G74" s="58"/>
      <c r="H74" s="58"/>
      <c r="I74" s="58"/>
      <c r="J74" s="58"/>
      <c r="K74" s="58"/>
      <c r="L74" s="58"/>
      <c r="M74" s="3"/>
      <c r="N74" s="3"/>
    </row>
    <row r="75" spans="2:14" x14ac:dyDescent="0.25">
      <c r="B75" s="1"/>
      <c r="C75" s="7"/>
      <c r="D75" s="114"/>
      <c r="E75" s="58"/>
      <c r="F75" s="58"/>
      <c r="G75" s="58"/>
      <c r="H75" s="58"/>
      <c r="I75" s="58"/>
      <c r="J75" s="58"/>
      <c r="K75" s="58"/>
      <c r="L75" s="58"/>
      <c r="M75" s="3"/>
      <c r="N75" s="3"/>
    </row>
    <row r="76" spans="2:14" x14ac:dyDescent="0.25">
      <c r="B76" s="1"/>
      <c r="C76" s="7"/>
      <c r="D76" s="114"/>
      <c r="E76" s="58"/>
      <c r="F76" s="58"/>
      <c r="G76" s="58"/>
      <c r="H76" s="58"/>
      <c r="I76" s="58"/>
      <c r="J76" s="58"/>
      <c r="K76" s="58"/>
      <c r="L76" s="58"/>
      <c r="M76" s="3"/>
      <c r="N76" s="3"/>
    </row>
    <row r="77" spans="2:14" x14ac:dyDescent="0.25">
      <c r="B77" s="1"/>
      <c r="C77" s="7"/>
      <c r="D77" s="114"/>
      <c r="E77" s="58"/>
      <c r="F77" s="58"/>
      <c r="G77" s="58"/>
      <c r="H77" s="58"/>
      <c r="I77" s="58"/>
      <c r="J77" s="58"/>
      <c r="K77" s="58"/>
      <c r="L77" s="58"/>
      <c r="M77" s="3"/>
      <c r="N77" s="3"/>
    </row>
    <row r="78" spans="2:14" x14ac:dyDescent="0.25">
      <c r="B78" s="1"/>
      <c r="C78" s="7"/>
      <c r="D78" s="114"/>
      <c r="E78" s="58"/>
      <c r="F78" s="58"/>
      <c r="G78" s="58"/>
      <c r="H78" s="58"/>
      <c r="I78" s="58"/>
      <c r="J78" s="58"/>
      <c r="K78" s="58"/>
      <c r="L78" s="58"/>
      <c r="M78" s="3"/>
      <c r="N78" s="3"/>
    </row>
    <row r="79" spans="2:14" x14ac:dyDescent="0.25">
      <c r="B79" s="1"/>
      <c r="C79" s="7"/>
      <c r="D79" s="114"/>
      <c r="E79" s="58"/>
      <c r="F79" s="58"/>
      <c r="G79" s="58"/>
      <c r="H79" s="58"/>
      <c r="I79" s="58"/>
      <c r="J79" s="58"/>
      <c r="K79" s="58"/>
      <c r="L79" s="58"/>
      <c r="M79" s="3"/>
      <c r="N79" s="3"/>
    </row>
    <row r="80" spans="2:14" x14ac:dyDescent="0.25">
      <c r="B80" s="1"/>
      <c r="C80" s="7"/>
      <c r="D80" s="114"/>
      <c r="E80" s="58"/>
      <c r="F80" s="58"/>
      <c r="G80" s="58"/>
      <c r="H80" s="58"/>
      <c r="I80" s="58"/>
      <c r="J80" s="58"/>
      <c r="K80" s="58"/>
      <c r="L80" s="58"/>
      <c r="M80" s="3"/>
      <c r="N80" s="3"/>
    </row>
    <row r="81" spans="2:14" x14ac:dyDescent="0.25">
      <c r="B81" s="1"/>
      <c r="C81" s="7"/>
      <c r="D81" s="114"/>
      <c r="E81" s="58"/>
      <c r="F81" s="58"/>
      <c r="G81" s="58"/>
      <c r="H81" s="58"/>
      <c r="I81" s="58"/>
      <c r="J81" s="58"/>
      <c r="K81" s="58"/>
      <c r="L81" s="58"/>
      <c r="M81" s="3"/>
      <c r="N81" s="3"/>
    </row>
    <row r="82" spans="2:14" x14ac:dyDescent="0.25">
      <c r="B82" s="1"/>
      <c r="C82" s="7"/>
      <c r="D82" s="114"/>
      <c r="E82" s="58"/>
      <c r="F82" s="58"/>
      <c r="G82" s="58"/>
      <c r="H82" s="58"/>
      <c r="I82" s="58"/>
      <c r="J82" s="58"/>
      <c r="K82" s="58"/>
      <c r="L82" s="58"/>
      <c r="M82" s="3"/>
      <c r="N82" s="3"/>
    </row>
    <row r="83" spans="2:14" x14ac:dyDescent="0.25">
      <c r="B83" s="1"/>
      <c r="C83" s="7"/>
      <c r="D83" s="114"/>
      <c r="E83" s="58"/>
      <c r="F83" s="58"/>
      <c r="G83" s="58"/>
      <c r="H83" s="58"/>
      <c r="I83" s="58"/>
      <c r="J83" s="58"/>
      <c r="K83" s="58"/>
      <c r="L83" s="58"/>
      <c r="M83" s="3"/>
      <c r="N83" s="3"/>
    </row>
    <row r="84" spans="2:14" x14ac:dyDescent="0.25">
      <c r="B84" s="1"/>
      <c r="C84" s="7"/>
      <c r="D84" s="114"/>
      <c r="E84" s="58"/>
      <c r="F84" s="58"/>
      <c r="G84" s="58"/>
      <c r="H84" s="58"/>
      <c r="I84" s="58"/>
      <c r="J84" s="58"/>
      <c r="K84" s="58"/>
      <c r="L84" s="58"/>
      <c r="M84" s="3"/>
      <c r="N84" s="3"/>
    </row>
    <row r="85" spans="2:14" x14ac:dyDescent="0.25">
      <c r="B85" s="1"/>
      <c r="C85" s="7"/>
      <c r="D85" s="114"/>
      <c r="E85" s="58"/>
      <c r="F85" s="58"/>
      <c r="G85" s="58"/>
      <c r="H85" s="58"/>
      <c r="I85" s="58"/>
      <c r="J85" s="58"/>
      <c r="K85" s="58"/>
      <c r="L85" s="58"/>
      <c r="M85" s="3"/>
      <c r="N85" s="3"/>
    </row>
    <row r="86" spans="2:14" x14ac:dyDescent="0.25">
      <c r="B86" s="1"/>
      <c r="C86" s="7"/>
      <c r="D86" s="114"/>
      <c r="E86" s="58"/>
      <c r="F86" s="58"/>
      <c r="G86" s="58"/>
      <c r="H86" s="58"/>
      <c r="I86" s="58"/>
      <c r="J86" s="58"/>
      <c r="K86" s="58"/>
      <c r="L86" s="58"/>
      <c r="M86" s="3"/>
      <c r="N86" s="3"/>
    </row>
    <row r="87" spans="2:14" x14ac:dyDescent="0.25">
      <c r="B87" s="1"/>
      <c r="C87" s="7"/>
      <c r="D87" s="114"/>
      <c r="E87" s="58"/>
      <c r="F87" s="58"/>
      <c r="G87" s="58"/>
      <c r="H87" s="58"/>
      <c r="I87" s="58"/>
      <c r="J87" s="58"/>
      <c r="K87" s="58"/>
      <c r="L87" s="58"/>
      <c r="M87" s="3"/>
      <c r="N87" s="3"/>
    </row>
    <row r="88" spans="2:14" x14ac:dyDescent="0.25">
      <c r="B88" s="1"/>
      <c r="C88" s="7"/>
      <c r="D88" s="114"/>
      <c r="E88" s="58"/>
      <c r="F88" s="58"/>
      <c r="G88" s="58"/>
      <c r="H88" s="58"/>
      <c r="I88" s="58"/>
      <c r="J88" s="58"/>
      <c r="K88" s="58"/>
      <c r="L88" s="58"/>
      <c r="M88" s="3"/>
      <c r="N88" s="3"/>
    </row>
    <row r="89" spans="2:14" x14ac:dyDescent="0.25">
      <c r="B89" s="1"/>
      <c r="C89" s="7"/>
      <c r="D89" s="114"/>
      <c r="E89" s="58"/>
      <c r="F89" s="58"/>
      <c r="G89" s="58"/>
      <c r="H89" s="58"/>
      <c r="I89" s="58"/>
      <c r="J89" s="58"/>
      <c r="K89" s="58"/>
      <c r="L89" s="58"/>
      <c r="M89" s="3"/>
      <c r="N89" s="3"/>
    </row>
    <row r="90" spans="2:14" x14ac:dyDescent="0.25">
      <c r="B90" s="1"/>
      <c r="C90" s="7"/>
      <c r="D90" s="114"/>
      <c r="E90" s="58"/>
      <c r="F90" s="58"/>
      <c r="G90" s="58"/>
      <c r="H90" s="58"/>
      <c r="I90" s="58"/>
      <c r="J90" s="58"/>
      <c r="K90" s="58"/>
      <c r="L90" s="58"/>
      <c r="M90" s="3"/>
      <c r="N90" s="3"/>
    </row>
    <row r="91" spans="2:14" x14ac:dyDescent="0.25">
      <c r="B91" s="1"/>
      <c r="C91" s="7"/>
      <c r="D91" s="114"/>
      <c r="E91" s="58"/>
      <c r="F91" s="58"/>
      <c r="G91" s="58"/>
      <c r="H91" s="58"/>
      <c r="I91" s="58"/>
      <c r="J91" s="58"/>
      <c r="K91" s="58"/>
      <c r="L91" s="58"/>
      <c r="M91" s="3"/>
      <c r="N91" s="3"/>
    </row>
    <row r="92" spans="2:14" x14ac:dyDescent="0.25">
      <c r="B92" s="1"/>
      <c r="C92" s="7"/>
      <c r="D92" s="114"/>
      <c r="E92" s="58"/>
      <c r="F92" s="58"/>
      <c r="G92" s="58"/>
      <c r="H92" s="58"/>
      <c r="I92" s="58"/>
      <c r="J92" s="58"/>
      <c r="K92" s="58"/>
      <c r="L92" s="58"/>
      <c r="M92" s="3"/>
      <c r="N92" s="3"/>
    </row>
    <row r="93" spans="2:14" x14ac:dyDescent="0.25">
      <c r="B93" s="1"/>
      <c r="C93" s="7"/>
      <c r="D93" s="114"/>
      <c r="E93" s="58"/>
      <c r="F93" s="58"/>
      <c r="G93" s="58"/>
      <c r="H93" s="58"/>
      <c r="I93" s="58"/>
      <c r="J93" s="58"/>
      <c r="K93" s="58"/>
      <c r="L93" s="58"/>
      <c r="M93" s="3"/>
      <c r="N93" s="3"/>
    </row>
    <row r="94" spans="2:14" x14ac:dyDescent="0.25">
      <c r="B94" s="1"/>
      <c r="C94" s="7"/>
      <c r="D94" s="114"/>
      <c r="E94" s="58"/>
      <c r="F94" s="58"/>
      <c r="G94" s="58"/>
      <c r="H94" s="58"/>
      <c r="I94" s="58"/>
      <c r="J94" s="58"/>
      <c r="K94" s="58"/>
      <c r="L94" s="58"/>
      <c r="M94" s="3"/>
      <c r="N94" s="3"/>
    </row>
    <row r="95" spans="2:14" x14ac:dyDescent="0.25">
      <c r="B95" s="1"/>
      <c r="C95" s="7"/>
      <c r="D95" s="114"/>
      <c r="E95" s="58"/>
      <c r="F95" s="58"/>
      <c r="G95" s="58"/>
      <c r="H95" s="58"/>
      <c r="I95" s="58"/>
      <c r="J95" s="58"/>
      <c r="K95" s="58"/>
      <c r="L95" s="58"/>
      <c r="M95" s="3"/>
      <c r="N95" s="3"/>
    </row>
    <row r="96" spans="2:14" x14ac:dyDescent="0.25">
      <c r="B96" s="1"/>
      <c r="C96" s="7"/>
      <c r="D96" s="114"/>
      <c r="E96" s="58"/>
      <c r="F96" s="58"/>
      <c r="G96" s="58"/>
      <c r="H96" s="58"/>
      <c r="I96" s="58"/>
      <c r="J96" s="58"/>
      <c r="K96" s="58"/>
      <c r="L96" s="58"/>
      <c r="M96" s="3"/>
      <c r="N96" s="3"/>
    </row>
    <row r="97" spans="2:14" x14ac:dyDescent="0.25">
      <c r="B97" s="1"/>
      <c r="C97" s="7"/>
      <c r="D97" s="114"/>
      <c r="E97" s="58"/>
      <c r="F97" s="58"/>
      <c r="G97" s="58"/>
      <c r="H97" s="58"/>
      <c r="I97" s="58"/>
      <c r="J97" s="58"/>
      <c r="K97" s="58"/>
      <c r="L97" s="58"/>
      <c r="M97" s="3"/>
      <c r="N97" s="3"/>
    </row>
    <row r="98" spans="2:14" x14ac:dyDescent="0.25">
      <c r="B98" s="1"/>
      <c r="C98" s="7"/>
      <c r="D98" s="114"/>
      <c r="E98" s="58"/>
      <c r="F98" s="58"/>
      <c r="G98" s="58"/>
      <c r="H98" s="58"/>
      <c r="I98" s="58"/>
      <c r="J98" s="58"/>
      <c r="K98" s="58"/>
      <c r="L98" s="58"/>
      <c r="M98" s="3"/>
      <c r="N98" s="3"/>
    </row>
    <row r="99" spans="2:14" x14ac:dyDescent="0.25">
      <c r="B99" s="1"/>
      <c r="C99" s="7"/>
      <c r="D99" s="114"/>
      <c r="E99" s="58"/>
      <c r="F99" s="58"/>
      <c r="G99" s="58"/>
      <c r="H99" s="58"/>
      <c r="I99" s="58"/>
      <c r="J99" s="58"/>
      <c r="K99" s="58"/>
      <c r="L99" s="58"/>
      <c r="M99" s="3"/>
      <c r="N99" s="3"/>
    </row>
    <row r="100" spans="2:14" x14ac:dyDescent="0.25">
      <c r="B100" s="1"/>
      <c r="C100" s="7"/>
      <c r="D100" s="114"/>
      <c r="E100" s="58"/>
      <c r="F100" s="58"/>
      <c r="G100" s="58"/>
      <c r="H100" s="58"/>
      <c r="I100" s="58"/>
      <c r="J100" s="58"/>
      <c r="K100" s="58"/>
      <c r="L100" s="58"/>
      <c r="M100" s="3"/>
      <c r="N100" s="3"/>
    </row>
    <row r="101" spans="2:14" x14ac:dyDescent="0.25">
      <c r="B101" s="1"/>
      <c r="C101" s="7"/>
      <c r="D101" s="114"/>
      <c r="E101" s="58"/>
      <c r="F101" s="58"/>
      <c r="G101" s="58"/>
      <c r="H101" s="58"/>
      <c r="I101" s="58"/>
      <c r="J101" s="58"/>
      <c r="K101" s="58"/>
      <c r="L101" s="58"/>
      <c r="M101" s="3"/>
      <c r="N101" s="3"/>
    </row>
    <row r="102" spans="2:14" x14ac:dyDescent="0.25">
      <c r="B102" s="1"/>
      <c r="C102" s="7"/>
      <c r="D102" s="114"/>
      <c r="E102" s="58"/>
      <c r="F102" s="58"/>
      <c r="G102" s="58"/>
      <c r="H102" s="58"/>
      <c r="I102" s="58"/>
      <c r="J102" s="58"/>
      <c r="K102" s="58"/>
      <c r="L102" s="58"/>
      <c r="M102" s="3"/>
      <c r="N102" s="3"/>
    </row>
    <row r="103" spans="2:14" x14ac:dyDescent="0.25">
      <c r="B103" s="1"/>
      <c r="C103" s="7"/>
      <c r="D103" s="114"/>
      <c r="E103" s="58"/>
      <c r="F103" s="58"/>
      <c r="G103" s="58"/>
      <c r="H103" s="58"/>
      <c r="I103" s="58"/>
      <c r="J103" s="58"/>
      <c r="K103" s="58"/>
      <c r="L103" s="58"/>
      <c r="M103" s="3"/>
      <c r="N103" s="3"/>
    </row>
    <row r="104" spans="2:14" x14ac:dyDescent="0.25">
      <c r="B104" s="1"/>
      <c r="C104" s="7"/>
      <c r="D104" s="114"/>
      <c r="E104" s="58"/>
      <c r="F104" s="58"/>
      <c r="G104" s="58"/>
      <c r="H104" s="58"/>
      <c r="I104" s="58"/>
      <c r="J104" s="58"/>
      <c r="K104" s="58"/>
      <c r="L104" s="58"/>
      <c r="M104" s="3"/>
      <c r="N104" s="3"/>
    </row>
    <row r="105" spans="2:14" x14ac:dyDescent="0.25">
      <c r="B105" s="1"/>
      <c r="C105" s="7"/>
      <c r="D105" s="114"/>
      <c r="E105" s="58"/>
      <c r="F105" s="58"/>
      <c r="G105" s="58"/>
      <c r="H105" s="58"/>
      <c r="I105" s="58"/>
      <c r="J105" s="58"/>
      <c r="K105" s="58"/>
      <c r="L105" s="58"/>
      <c r="M105" s="3"/>
      <c r="N105" s="3"/>
    </row>
    <row r="106" spans="2:14" x14ac:dyDescent="0.25">
      <c r="B106" s="1"/>
      <c r="C106" s="7"/>
      <c r="D106" s="114"/>
      <c r="E106" s="58"/>
      <c r="F106" s="58"/>
      <c r="G106" s="58"/>
      <c r="H106" s="58"/>
      <c r="I106" s="58"/>
      <c r="J106" s="58"/>
      <c r="K106" s="58"/>
      <c r="L106" s="58"/>
      <c r="M106" s="3"/>
      <c r="N106" s="3"/>
    </row>
    <row r="107" spans="2:14" x14ac:dyDescent="0.25">
      <c r="B107" s="1"/>
      <c r="C107" s="7"/>
      <c r="D107" s="114"/>
      <c r="E107" s="58"/>
      <c r="F107" s="58"/>
      <c r="G107" s="58"/>
      <c r="H107" s="58"/>
      <c r="I107" s="58"/>
      <c r="J107" s="58"/>
      <c r="K107" s="58"/>
      <c r="L107" s="58"/>
      <c r="M107" s="3"/>
      <c r="N107" s="3"/>
    </row>
    <row r="108" spans="2:14" x14ac:dyDescent="0.25">
      <c r="B108" s="1"/>
      <c r="C108" s="7"/>
      <c r="D108" s="114"/>
      <c r="E108" s="58"/>
      <c r="F108" s="58"/>
      <c r="G108" s="58"/>
      <c r="H108" s="58"/>
      <c r="I108" s="58"/>
      <c r="J108" s="58"/>
      <c r="K108" s="58"/>
      <c r="L108" s="58"/>
      <c r="M108" s="3"/>
      <c r="N108" s="3"/>
    </row>
    <row r="109" spans="2:14" x14ac:dyDescent="0.25">
      <c r="B109" s="1"/>
      <c r="C109" s="7"/>
      <c r="D109" s="114"/>
      <c r="E109" s="58"/>
      <c r="F109" s="58"/>
      <c r="G109" s="58"/>
      <c r="H109" s="58"/>
      <c r="I109" s="58"/>
      <c r="J109" s="58"/>
      <c r="K109" s="58"/>
      <c r="L109" s="58"/>
      <c r="M109" s="3"/>
      <c r="N109" s="3"/>
    </row>
    <row r="110" spans="2:14" x14ac:dyDescent="0.25">
      <c r="B110" s="1"/>
      <c r="C110" s="7"/>
      <c r="D110" s="114"/>
      <c r="E110" s="58"/>
      <c r="F110" s="58"/>
      <c r="G110" s="58"/>
      <c r="H110" s="58"/>
      <c r="I110" s="58"/>
      <c r="J110" s="58"/>
      <c r="K110" s="58"/>
      <c r="L110" s="58"/>
      <c r="M110" s="3"/>
      <c r="N110" s="3"/>
    </row>
    <row r="111" spans="2:14" x14ac:dyDescent="0.25">
      <c r="B111" s="1"/>
      <c r="C111" s="7"/>
      <c r="D111" s="114"/>
      <c r="E111" s="58"/>
      <c r="F111" s="58"/>
      <c r="G111" s="58"/>
      <c r="H111" s="58"/>
      <c r="I111" s="58"/>
      <c r="J111" s="58"/>
      <c r="K111" s="58"/>
      <c r="L111" s="58"/>
      <c r="M111" s="3"/>
      <c r="N111" s="3"/>
    </row>
    <row r="112" spans="2:14" x14ac:dyDescent="0.25">
      <c r="B112" s="1"/>
      <c r="C112" s="7"/>
      <c r="D112" s="114"/>
      <c r="E112" s="58"/>
      <c r="F112" s="58"/>
      <c r="G112" s="58"/>
      <c r="H112" s="58"/>
      <c r="I112" s="58"/>
      <c r="J112" s="58"/>
      <c r="K112" s="58"/>
      <c r="L112" s="58"/>
      <c r="M112" s="3"/>
      <c r="N112" s="3"/>
    </row>
    <row r="113" spans="2:14" x14ac:dyDescent="0.25">
      <c r="B113" s="1"/>
      <c r="C113" s="7"/>
      <c r="D113" s="114"/>
      <c r="E113" s="58"/>
      <c r="F113" s="58"/>
      <c r="G113" s="58"/>
      <c r="H113" s="58"/>
      <c r="I113" s="58"/>
      <c r="J113" s="58"/>
      <c r="K113" s="58"/>
      <c r="L113" s="58"/>
      <c r="M113" s="3"/>
      <c r="N113" s="3"/>
    </row>
    <row r="114" spans="2:14" x14ac:dyDescent="0.25">
      <c r="B114" s="1"/>
      <c r="C114" s="7"/>
      <c r="D114" s="114"/>
      <c r="E114" s="58"/>
      <c r="F114" s="58"/>
      <c r="G114" s="58"/>
      <c r="H114" s="58"/>
      <c r="I114" s="58"/>
      <c r="J114" s="58"/>
      <c r="K114" s="58"/>
      <c r="L114" s="58"/>
      <c r="M114" s="3"/>
      <c r="N114" s="3"/>
    </row>
    <row r="115" spans="2:14" x14ac:dyDescent="0.25">
      <c r="B115" s="1"/>
      <c r="C115" s="7"/>
      <c r="D115" s="114"/>
      <c r="E115" s="58"/>
      <c r="F115" s="58"/>
      <c r="G115" s="58"/>
      <c r="H115" s="58"/>
      <c r="I115" s="58"/>
      <c r="J115" s="58"/>
      <c r="K115" s="58"/>
      <c r="L115" s="58"/>
      <c r="M115" s="3"/>
      <c r="N115" s="3"/>
    </row>
    <row r="116" spans="2:14" x14ac:dyDescent="0.25">
      <c r="B116" s="1"/>
      <c r="C116" s="7"/>
      <c r="D116" s="114"/>
      <c r="E116" s="58"/>
      <c r="F116" s="58"/>
      <c r="G116" s="58"/>
      <c r="H116" s="58"/>
      <c r="I116" s="58"/>
      <c r="J116" s="58"/>
      <c r="K116" s="58"/>
      <c r="L116" s="58"/>
      <c r="M116" s="3"/>
      <c r="N116" s="3"/>
    </row>
    <row r="117" spans="2:14" x14ac:dyDescent="0.25">
      <c r="B117" s="1"/>
      <c r="C117" s="7"/>
      <c r="D117" s="114"/>
      <c r="E117" s="58"/>
      <c r="F117" s="58"/>
      <c r="G117" s="58"/>
      <c r="H117" s="58"/>
      <c r="I117" s="58"/>
      <c r="J117" s="58"/>
      <c r="K117" s="58"/>
      <c r="L117" s="58"/>
      <c r="M117" s="3"/>
      <c r="N117" s="3"/>
    </row>
    <row r="118" spans="2:14" x14ac:dyDescent="0.25">
      <c r="B118" s="1"/>
      <c r="C118" s="7"/>
      <c r="D118" s="114"/>
      <c r="E118" s="58"/>
      <c r="F118" s="58"/>
      <c r="G118" s="58"/>
      <c r="H118" s="58"/>
      <c r="I118" s="58"/>
      <c r="J118" s="58"/>
      <c r="K118" s="58"/>
      <c r="L118" s="58"/>
      <c r="M118" s="3"/>
      <c r="N118" s="3"/>
    </row>
    <row r="119" spans="2:14" x14ac:dyDescent="0.25">
      <c r="B119" s="1"/>
      <c r="C119" s="7"/>
      <c r="D119" s="114"/>
      <c r="E119" s="58"/>
      <c r="F119" s="58"/>
      <c r="G119" s="58"/>
      <c r="H119" s="58"/>
      <c r="I119" s="58"/>
      <c r="J119" s="58"/>
      <c r="K119" s="58"/>
      <c r="L119" s="58"/>
      <c r="M119" s="3"/>
      <c r="N119" s="3"/>
    </row>
    <row r="120" spans="2:14" x14ac:dyDescent="0.25">
      <c r="B120" s="1"/>
      <c r="C120" s="7"/>
      <c r="D120" s="114"/>
      <c r="E120" s="58"/>
      <c r="F120" s="58"/>
      <c r="G120" s="58"/>
      <c r="H120" s="58"/>
      <c r="I120" s="58"/>
      <c r="J120" s="58"/>
      <c r="K120" s="58"/>
      <c r="L120" s="58"/>
      <c r="M120" s="3"/>
      <c r="N120" s="3"/>
    </row>
    <row r="121" spans="2:14" x14ac:dyDescent="0.25">
      <c r="B121" s="1"/>
      <c r="C121" s="7"/>
      <c r="D121" s="114"/>
      <c r="E121" s="58"/>
      <c r="F121" s="58"/>
      <c r="G121" s="58"/>
      <c r="H121" s="58"/>
      <c r="I121" s="58"/>
      <c r="J121" s="58"/>
      <c r="K121" s="58"/>
      <c r="L121" s="58"/>
      <c r="M121" s="3"/>
      <c r="N121" s="3"/>
    </row>
    <row r="122" spans="2:14" x14ac:dyDescent="0.25">
      <c r="B122" s="1"/>
      <c r="C122" s="7"/>
      <c r="D122" s="114"/>
      <c r="E122" s="58"/>
      <c r="F122" s="58"/>
      <c r="G122" s="58"/>
      <c r="H122" s="58"/>
      <c r="I122" s="58"/>
      <c r="J122" s="58"/>
      <c r="K122" s="58"/>
      <c r="L122" s="58"/>
      <c r="M122" s="3"/>
      <c r="N122" s="3"/>
    </row>
    <row r="123" spans="2:14" x14ac:dyDescent="0.25">
      <c r="B123" s="1"/>
      <c r="C123" s="7"/>
      <c r="D123" s="114"/>
      <c r="E123" s="58"/>
      <c r="F123" s="58"/>
      <c r="G123" s="58"/>
      <c r="H123" s="58"/>
      <c r="I123" s="58"/>
      <c r="J123" s="58"/>
      <c r="K123" s="58"/>
      <c r="L123" s="58"/>
      <c r="M123" s="3"/>
      <c r="N123" s="3"/>
    </row>
    <row r="124" spans="2:14" x14ac:dyDescent="0.25">
      <c r="B124" s="1"/>
      <c r="C124" s="7"/>
      <c r="D124" s="114"/>
      <c r="E124" s="58"/>
      <c r="F124" s="58"/>
      <c r="G124" s="58"/>
      <c r="H124" s="58"/>
      <c r="I124" s="58"/>
      <c r="J124" s="58"/>
      <c r="K124" s="58"/>
      <c r="L124" s="58"/>
      <c r="M124" s="3"/>
      <c r="N124" s="3"/>
    </row>
    <row r="125" spans="2:14" x14ac:dyDescent="0.25">
      <c r="B125" s="1"/>
      <c r="C125" s="7"/>
      <c r="D125" s="114"/>
      <c r="E125" s="58"/>
      <c r="F125" s="58"/>
      <c r="G125" s="58"/>
      <c r="H125" s="58"/>
      <c r="I125" s="58"/>
      <c r="J125" s="58"/>
      <c r="K125" s="58"/>
      <c r="L125" s="58"/>
      <c r="M125" s="3"/>
      <c r="N125" s="3"/>
    </row>
    <row r="126" spans="2:14" x14ac:dyDescent="0.25">
      <c r="B126" s="1"/>
      <c r="C126" s="7"/>
      <c r="D126" s="114"/>
      <c r="E126" s="58"/>
      <c r="F126" s="58"/>
      <c r="G126" s="58"/>
      <c r="H126" s="58"/>
      <c r="I126" s="58"/>
      <c r="J126" s="58"/>
      <c r="K126" s="58"/>
      <c r="L126" s="58"/>
      <c r="M126" s="3"/>
      <c r="N126" s="3"/>
    </row>
    <row r="127" spans="2:14" x14ac:dyDescent="0.25">
      <c r="B127" s="1"/>
      <c r="C127" s="7"/>
      <c r="D127" s="114"/>
      <c r="E127" s="58"/>
      <c r="F127" s="58"/>
      <c r="G127" s="58"/>
      <c r="H127" s="58"/>
      <c r="I127" s="58"/>
      <c r="J127" s="58"/>
      <c r="K127" s="58"/>
      <c r="L127" s="58"/>
      <c r="M127" s="3"/>
      <c r="N127" s="3"/>
    </row>
    <row r="128" spans="2:14" x14ac:dyDescent="0.25">
      <c r="B128" s="1"/>
      <c r="C128" s="7"/>
      <c r="D128" s="114"/>
      <c r="E128" s="58"/>
      <c r="F128" s="58"/>
      <c r="G128" s="58"/>
      <c r="H128" s="58"/>
      <c r="I128" s="58"/>
      <c r="J128" s="58"/>
      <c r="K128" s="58"/>
      <c r="L128" s="58"/>
      <c r="M128" s="3"/>
      <c r="N128" s="3"/>
    </row>
    <row r="129" spans="2:14" x14ac:dyDescent="0.25">
      <c r="B129" s="1"/>
      <c r="C129" s="7"/>
      <c r="D129" s="114"/>
      <c r="E129" s="58"/>
      <c r="F129" s="58"/>
      <c r="G129" s="58"/>
      <c r="H129" s="58"/>
      <c r="I129" s="58"/>
      <c r="J129" s="58"/>
      <c r="K129" s="58"/>
      <c r="L129" s="58"/>
      <c r="M129" s="3"/>
      <c r="N129" s="3"/>
    </row>
    <row r="130" spans="2:14" x14ac:dyDescent="0.25">
      <c r="B130" s="1"/>
      <c r="C130" s="7"/>
      <c r="D130" s="114"/>
      <c r="E130" s="58"/>
      <c r="F130" s="58"/>
      <c r="G130" s="58"/>
      <c r="H130" s="58"/>
      <c r="I130" s="58"/>
      <c r="J130" s="58"/>
      <c r="K130" s="58"/>
      <c r="L130" s="58"/>
      <c r="M130" s="3"/>
      <c r="N130" s="3"/>
    </row>
    <row r="131" spans="2:14" x14ac:dyDescent="0.25">
      <c r="B131" s="1"/>
      <c r="C131" s="7"/>
      <c r="D131" s="114"/>
      <c r="E131" s="58"/>
      <c r="F131" s="58"/>
      <c r="G131" s="58"/>
      <c r="H131" s="58"/>
      <c r="I131" s="58"/>
      <c r="J131" s="58"/>
      <c r="K131" s="58"/>
      <c r="L131" s="58"/>
      <c r="M131" s="3"/>
      <c r="N131" s="3"/>
    </row>
    <row r="132" spans="2:14" x14ac:dyDescent="0.25">
      <c r="B132" s="1"/>
      <c r="C132" s="7"/>
      <c r="D132" s="114"/>
      <c r="E132" s="58"/>
      <c r="F132" s="58"/>
      <c r="G132" s="58"/>
      <c r="H132" s="58"/>
      <c r="I132" s="58"/>
      <c r="J132" s="58"/>
      <c r="K132" s="58"/>
      <c r="L132" s="58"/>
      <c r="M132" s="3"/>
      <c r="N132" s="3"/>
    </row>
    <row r="133" spans="2:14" x14ac:dyDescent="0.25">
      <c r="B133" s="1"/>
      <c r="C133" s="7"/>
      <c r="D133" s="114"/>
      <c r="E133" s="58"/>
      <c r="F133" s="58"/>
      <c r="G133" s="58"/>
      <c r="H133" s="58"/>
      <c r="I133" s="58"/>
      <c r="J133" s="58"/>
      <c r="K133" s="58"/>
      <c r="L133" s="58"/>
      <c r="M133" s="3"/>
      <c r="N133" s="3"/>
    </row>
    <row r="134" spans="2:14" x14ac:dyDescent="0.25">
      <c r="B134" s="1"/>
      <c r="C134" s="7"/>
      <c r="D134" s="114"/>
      <c r="E134" s="58"/>
      <c r="F134" s="58"/>
      <c r="G134" s="58"/>
      <c r="H134" s="58"/>
      <c r="I134" s="58"/>
      <c r="J134" s="58"/>
      <c r="K134" s="58"/>
      <c r="L134" s="58"/>
      <c r="M134" s="3"/>
      <c r="N134" s="3"/>
    </row>
    <row r="135" spans="2:14" x14ac:dyDescent="0.25">
      <c r="B135" s="1"/>
      <c r="C135" s="7"/>
      <c r="D135" s="114"/>
      <c r="E135" s="58"/>
      <c r="F135" s="58"/>
      <c r="G135" s="58"/>
      <c r="H135" s="58"/>
      <c r="I135" s="58"/>
      <c r="J135" s="58"/>
      <c r="K135" s="58"/>
      <c r="L135" s="58"/>
      <c r="M135" s="3"/>
      <c r="N135" s="3"/>
    </row>
    <row r="136" spans="2:14" x14ac:dyDescent="0.25">
      <c r="B136" s="1"/>
      <c r="C136" s="7"/>
      <c r="D136" s="114"/>
      <c r="E136" s="58"/>
      <c r="F136" s="58"/>
      <c r="G136" s="58"/>
      <c r="H136" s="58"/>
      <c r="I136" s="58"/>
      <c r="J136" s="58"/>
      <c r="K136" s="58"/>
      <c r="L136" s="58"/>
      <c r="M136" s="3"/>
      <c r="N136" s="3"/>
    </row>
    <row r="137" spans="2:14" x14ac:dyDescent="0.25">
      <c r="B137" s="1"/>
      <c r="C137" s="7"/>
      <c r="D137" s="114"/>
      <c r="E137" s="58"/>
      <c r="F137" s="58"/>
      <c r="G137" s="58"/>
      <c r="H137" s="58"/>
      <c r="I137" s="58"/>
      <c r="J137" s="58"/>
      <c r="K137" s="58"/>
      <c r="L137" s="58"/>
      <c r="M137" s="3"/>
      <c r="N137" s="3"/>
    </row>
    <row r="138" spans="2:14" x14ac:dyDescent="0.25">
      <c r="B138" s="1"/>
      <c r="C138" s="7"/>
      <c r="D138" s="114"/>
      <c r="E138" s="58"/>
      <c r="F138" s="58"/>
      <c r="G138" s="58"/>
      <c r="H138" s="58"/>
      <c r="I138" s="58"/>
      <c r="J138" s="58"/>
      <c r="K138" s="58"/>
      <c r="L138" s="58"/>
      <c r="M138" s="3"/>
      <c r="N138" s="3"/>
    </row>
    <row r="139" spans="2:14" x14ac:dyDescent="0.25">
      <c r="B139" s="1"/>
      <c r="C139" s="7"/>
      <c r="D139" s="114"/>
      <c r="E139" s="58"/>
      <c r="F139" s="58"/>
      <c r="G139" s="58"/>
      <c r="H139" s="58"/>
      <c r="I139" s="58"/>
      <c r="J139" s="58"/>
      <c r="K139" s="58"/>
      <c r="L139" s="58"/>
      <c r="M139" s="3"/>
      <c r="N139" s="3"/>
    </row>
    <row r="140" spans="2:14" x14ac:dyDescent="0.25">
      <c r="B140" s="1"/>
      <c r="C140" s="7"/>
      <c r="D140" s="114"/>
      <c r="E140" s="58"/>
      <c r="F140" s="58"/>
      <c r="G140" s="58"/>
      <c r="H140" s="58"/>
      <c r="I140" s="58"/>
      <c r="J140" s="58"/>
      <c r="K140" s="58"/>
      <c r="L140" s="58"/>
      <c r="M140" s="3"/>
      <c r="N140" s="3"/>
    </row>
    <row r="141" spans="2:14" x14ac:dyDescent="0.25">
      <c r="B141" s="1"/>
      <c r="C141" s="7"/>
      <c r="D141" s="114"/>
      <c r="E141" s="58"/>
      <c r="F141" s="58"/>
      <c r="G141" s="58"/>
      <c r="H141" s="58"/>
      <c r="I141" s="58"/>
      <c r="J141" s="58"/>
      <c r="K141" s="58"/>
      <c r="L141" s="58"/>
      <c r="M141" s="3"/>
      <c r="N141" s="3"/>
    </row>
    <row r="142" spans="2:14" x14ac:dyDescent="0.25">
      <c r="B142" s="1"/>
      <c r="C142" s="7"/>
      <c r="D142" s="114"/>
      <c r="E142" s="58"/>
      <c r="F142" s="58"/>
      <c r="G142" s="58"/>
      <c r="H142" s="58"/>
      <c r="I142" s="58"/>
      <c r="J142" s="58"/>
      <c r="K142" s="58"/>
      <c r="L142" s="58"/>
      <c r="M142" s="3"/>
      <c r="N142" s="3"/>
    </row>
    <row r="143" spans="2:14" x14ac:dyDescent="0.25">
      <c r="B143" s="1"/>
      <c r="C143" s="7"/>
      <c r="D143" s="114"/>
      <c r="E143" s="58"/>
      <c r="F143" s="58"/>
      <c r="G143" s="58"/>
      <c r="H143" s="58"/>
      <c r="I143" s="58"/>
      <c r="J143" s="58"/>
      <c r="K143" s="58"/>
      <c r="L143" s="58"/>
      <c r="M143" s="3"/>
      <c r="N143" s="3"/>
    </row>
    <row r="144" spans="2:14" x14ac:dyDescent="0.25">
      <c r="B144" s="1"/>
      <c r="C144" s="7"/>
      <c r="D144" s="114"/>
      <c r="E144" s="58"/>
      <c r="F144" s="58"/>
      <c r="G144" s="58"/>
      <c r="H144" s="58"/>
      <c r="I144" s="58"/>
      <c r="J144" s="58"/>
      <c r="K144" s="58"/>
      <c r="L144" s="58"/>
      <c r="M144" s="3"/>
      <c r="N144" s="3"/>
    </row>
    <row r="145" spans="2:14" x14ac:dyDescent="0.25">
      <c r="B145" s="1"/>
      <c r="C145" s="7"/>
      <c r="D145" s="114"/>
      <c r="E145" s="58"/>
      <c r="F145" s="58"/>
      <c r="G145" s="58"/>
      <c r="H145" s="58"/>
      <c r="I145" s="58"/>
      <c r="J145" s="58"/>
      <c r="K145" s="58"/>
      <c r="L145" s="58"/>
      <c r="M145" s="3"/>
      <c r="N145" s="3"/>
    </row>
    <row r="146" spans="2:14" x14ac:dyDescent="0.25">
      <c r="B146" s="1"/>
      <c r="C146" s="7"/>
      <c r="D146" s="114"/>
      <c r="E146" s="58"/>
      <c r="F146" s="58"/>
      <c r="G146" s="58"/>
      <c r="H146" s="58"/>
      <c r="I146" s="58"/>
      <c r="J146" s="58"/>
      <c r="K146" s="58"/>
      <c r="L146" s="58"/>
      <c r="M146" s="3"/>
      <c r="N146" s="3"/>
    </row>
    <row r="147" spans="2:14" x14ac:dyDescent="0.25">
      <c r="B147" s="1"/>
      <c r="C147" s="7"/>
      <c r="D147" s="114"/>
      <c r="E147" s="58"/>
      <c r="F147" s="58"/>
      <c r="G147" s="58"/>
      <c r="H147" s="58"/>
      <c r="I147" s="58"/>
      <c r="J147" s="58"/>
      <c r="K147" s="58"/>
      <c r="L147" s="58"/>
      <c r="M147" s="3"/>
      <c r="N147" s="3"/>
    </row>
    <row r="148" spans="2:14" x14ac:dyDescent="0.25">
      <c r="B148" s="1"/>
      <c r="C148" s="7"/>
      <c r="D148" s="114"/>
      <c r="E148" s="58"/>
      <c r="F148" s="58"/>
      <c r="G148" s="58"/>
      <c r="H148" s="58"/>
      <c r="I148" s="58"/>
      <c r="J148" s="58"/>
      <c r="K148" s="58"/>
      <c r="L148" s="58"/>
      <c r="M148" s="3"/>
      <c r="N148" s="3"/>
    </row>
    <row r="149" spans="2:14" x14ac:dyDescent="0.25">
      <c r="B149" s="1"/>
      <c r="C149" s="7"/>
      <c r="D149" s="114"/>
      <c r="E149" s="58"/>
      <c r="F149" s="58"/>
      <c r="G149" s="58"/>
      <c r="H149" s="58"/>
      <c r="I149" s="58"/>
      <c r="J149" s="58"/>
      <c r="K149" s="58"/>
      <c r="L149" s="58"/>
      <c r="M149" s="3"/>
      <c r="N149" s="3"/>
    </row>
    <row r="150" spans="2:14" x14ac:dyDescent="0.25">
      <c r="B150" s="1"/>
      <c r="C150" s="7"/>
      <c r="D150" s="114"/>
      <c r="E150" s="58"/>
      <c r="F150" s="58"/>
      <c r="G150" s="58"/>
      <c r="H150" s="58"/>
      <c r="I150" s="58"/>
      <c r="J150" s="58"/>
      <c r="K150" s="58"/>
      <c r="L150" s="58"/>
      <c r="M150" s="3"/>
      <c r="N150" s="3"/>
    </row>
    <row r="151" spans="2:14" x14ac:dyDescent="0.25">
      <c r="B151" s="1"/>
      <c r="C151" s="7"/>
      <c r="D151" s="114"/>
      <c r="E151" s="58"/>
      <c r="F151" s="58"/>
      <c r="G151" s="58"/>
      <c r="H151" s="58"/>
      <c r="I151" s="58"/>
      <c r="J151" s="58"/>
      <c r="K151" s="58"/>
      <c r="L151" s="58"/>
      <c r="M151" s="3"/>
      <c r="N151" s="3"/>
    </row>
    <row r="152" spans="2:14" x14ac:dyDescent="0.25">
      <c r="B152" s="1"/>
      <c r="C152" s="7"/>
      <c r="D152" s="114"/>
      <c r="E152" s="58"/>
      <c r="F152" s="58"/>
      <c r="G152" s="58"/>
      <c r="H152" s="58"/>
      <c r="I152" s="58"/>
      <c r="J152" s="58"/>
      <c r="K152" s="58"/>
      <c r="L152" s="58"/>
      <c r="M152" s="3"/>
      <c r="N152" s="3"/>
    </row>
    <row r="153" spans="2:14" x14ac:dyDescent="0.25">
      <c r="B153" s="1"/>
      <c r="C153" s="7"/>
      <c r="D153" s="114"/>
      <c r="E153" s="58"/>
      <c r="F153" s="58"/>
      <c r="G153" s="58"/>
      <c r="H153" s="58"/>
      <c r="I153" s="58"/>
      <c r="J153" s="58"/>
      <c r="K153" s="58"/>
      <c r="L153" s="58"/>
      <c r="M153" s="3"/>
      <c r="N153" s="3"/>
    </row>
    <row r="154" spans="2:14" x14ac:dyDescent="0.25">
      <c r="B154" s="1"/>
      <c r="C154" s="7"/>
      <c r="D154" s="114"/>
      <c r="E154" s="58"/>
      <c r="F154" s="58"/>
      <c r="G154" s="58"/>
      <c r="H154" s="58"/>
      <c r="I154" s="58"/>
      <c r="J154" s="58"/>
      <c r="K154" s="58"/>
      <c r="L154" s="58"/>
      <c r="M154" s="3"/>
      <c r="N154" s="3"/>
    </row>
    <row r="155" spans="2:14" x14ac:dyDescent="0.25">
      <c r="B155" s="1"/>
      <c r="C155" s="7"/>
      <c r="D155" s="114"/>
      <c r="E155" s="58"/>
      <c r="F155" s="58"/>
      <c r="G155" s="58"/>
      <c r="H155" s="58"/>
      <c r="I155" s="58"/>
      <c r="J155" s="58"/>
      <c r="K155" s="58"/>
      <c r="L155" s="58"/>
      <c r="M155" s="3"/>
      <c r="N155" s="3"/>
    </row>
    <row r="156" spans="2:14" x14ac:dyDescent="0.25">
      <c r="B156" s="1"/>
      <c r="C156" s="7"/>
      <c r="D156" s="114"/>
      <c r="E156" s="58"/>
      <c r="F156" s="58"/>
      <c r="G156" s="58"/>
      <c r="H156" s="58"/>
      <c r="I156" s="58"/>
      <c r="J156" s="58"/>
      <c r="K156" s="58"/>
      <c r="L156" s="58"/>
      <c r="M156" s="3"/>
      <c r="N156" s="3"/>
    </row>
    <row r="157" spans="2:14" x14ac:dyDescent="0.25">
      <c r="B157" s="1"/>
      <c r="C157" s="7"/>
      <c r="D157" s="114"/>
      <c r="E157" s="58"/>
      <c r="F157" s="58"/>
      <c r="G157" s="58"/>
      <c r="H157" s="58"/>
      <c r="I157" s="58"/>
      <c r="J157" s="58"/>
      <c r="K157" s="58"/>
      <c r="L157" s="58"/>
      <c r="M157" s="3"/>
      <c r="N157" s="3"/>
    </row>
    <row r="158" spans="2:14" x14ac:dyDescent="0.25">
      <c r="B158" s="1"/>
      <c r="C158" s="7"/>
      <c r="D158" s="114"/>
      <c r="E158" s="58"/>
      <c r="F158" s="58"/>
      <c r="G158" s="58"/>
      <c r="H158" s="58"/>
      <c r="I158" s="58"/>
      <c r="J158" s="58"/>
      <c r="K158" s="58"/>
      <c r="L158" s="58"/>
      <c r="M158" s="3"/>
      <c r="N158" s="3"/>
    </row>
    <row r="159" spans="2:14" x14ac:dyDescent="0.25">
      <c r="B159" s="1"/>
      <c r="C159" s="7"/>
      <c r="D159" s="114"/>
      <c r="E159" s="58"/>
      <c r="F159" s="58"/>
      <c r="G159" s="58"/>
      <c r="H159" s="58"/>
      <c r="I159" s="58"/>
      <c r="J159" s="58"/>
      <c r="K159" s="58"/>
      <c r="L159" s="58"/>
      <c r="M159" s="3"/>
      <c r="N159" s="3"/>
    </row>
    <row r="160" spans="2:14" x14ac:dyDescent="0.25">
      <c r="B160" s="1"/>
      <c r="C160" s="7"/>
      <c r="D160" s="114"/>
      <c r="E160" s="58"/>
      <c r="F160" s="58"/>
      <c r="G160" s="58"/>
      <c r="H160" s="58"/>
      <c r="I160" s="58"/>
      <c r="J160" s="58"/>
      <c r="K160" s="58"/>
      <c r="L160" s="58"/>
      <c r="M160" s="3"/>
      <c r="N160" s="3"/>
    </row>
    <row r="161" spans="2:14" x14ac:dyDescent="0.25">
      <c r="B161" s="1"/>
      <c r="C161" s="7"/>
      <c r="D161" s="114"/>
      <c r="E161" s="58"/>
      <c r="F161" s="58"/>
      <c r="G161" s="58"/>
      <c r="H161" s="58"/>
      <c r="I161" s="58"/>
      <c r="J161" s="58"/>
      <c r="K161" s="58"/>
      <c r="L161" s="58"/>
      <c r="M161" s="3"/>
      <c r="N161" s="3"/>
    </row>
    <row r="162" spans="2:14" x14ac:dyDescent="0.25">
      <c r="B162" s="1"/>
      <c r="C162" s="7"/>
      <c r="D162" s="114"/>
      <c r="E162" s="58"/>
      <c r="F162" s="58"/>
      <c r="G162" s="58"/>
      <c r="H162" s="58"/>
      <c r="I162" s="58"/>
      <c r="J162" s="58"/>
      <c r="K162" s="58"/>
      <c r="L162" s="58"/>
      <c r="M162" s="3"/>
      <c r="N162" s="3"/>
    </row>
    <row r="163" spans="2:14" x14ac:dyDescent="0.25">
      <c r="B163" s="1"/>
      <c r="C163" s="7"/>
      <c r="D163" s="114"/>
      <c r="E163" s="58"/>
      <c r="F163" s="58"/>
      <c r="G163" s="58"/>
      <c r="H163" s="58"/>
      <c r="I163" s="58"/>
      <c r="J163" s="58"/>
      <c r="K163" s="58"/>
      <c r="L163" s="58"/>
      <c r="M163" s="3"/>
      <c r="N163" s="3"/>
    </row>
    <row r="164" spans="2:14" x14ac:dyDescent="0.25">
      <c r="B164" s="1"/>
      <c r="C164" s="7"/>
      <c r="D164" s="114"/>
      <c r="E164" s="58"/>
      <c r="F164" s="58"/>
      <c r="G164" s="58"/>
      <c r="H164" s="58"/>
      <c r="I164" s="58"/>
      <c r="J164" s="58"/>
      <c r="K164" s="58"/>
      <c r="L164" s="58"/>
      <c r="M164" s="3"/>
      <c r="N164" s="3"/>
    </row>
    <row r="165" spans="2:14" x14ac:dyDescent="0.25">
      <c r="B165" s="1"/>
      <c r="C165" s="7"/>
      <c r="D165" s="114"/>
      <c r="E165" s="58"/>
      <c r="F165" s="58"/>
      <c r="G165" s="58"/>
      <c r="H165" s="58"/>
      <c r="I165" s="58"/>
      <c r="J165" s="58"/>
      <c r="K165" s="58"/>
      <c r="L165" s="58"/>
      <c r="M165" s="3"/>
      <c r="N165" s="3"/>
    </row>
    <row r="166" spans="2:14" x14ac:dyDescent="0.25">
      <c r="B166" s="1"/>
      <c r="C166" s="7"/>
      <c r="D166" s="114"/>
      <c r="E166" s="58"/>
      <c r="F166" s="58"/>
      <c r="G166" s="58"/>
      <c r="H166" s="58"/>
      <c r="I166" s="58"/>
      <c r="J166" s="58"/>
      <c r="K166" s="58"/>
      <c r="L166" s="58"/>
      <c r="M166" s="3"/>
      <c r="N166" s="3"/>
    </row>
    <row r="167" spans="2:14" x14ac:dyDescent="0.25">
      <c r="B167" s="1"/>
      <c r="C167" s="7"/>
      <c r="D167" s="114"/>
      <c r="E167" s="58"/>
      <c r="F167" s="58"/>
      <c r="G167" s="58"/>
      <c r="H167" s="58"/>
      <c r="I167" s="58"/>
      <c r="J167" s="58"/>
      <c r="K167" s="58"/>
      <c r="L167" s="58"/>
      <c r="M167" s="3"/>
      <c r="N167" s="3"/>
    </row>
    <row r="168" spans="2:14" x14ac:dyDescent="0.25">
      <c r="B168" s="1"/>
      <c r="C168" s="7"/>
      <c r="D168" s="114"/>
      <c r="E168" s="58"/>
      <c r="F168" s="58"/>
      <c r="G168" s="58"/>
      <c r="H168" s="58"/>
      <c r="I168" s="58"/>
      <c r="J168" s="58"/>
      <c r="K168" s="58"/>
      <c r="L168" s="58"/>
      <c r="M168" s="3"/>
      <c r="N168" s="3"/>
    </row>
    <row r="169" spans="2:14" x14ac:dyDescent="0.25">
      <c r="B169" s="1"/>
      <c r="C169" s="7"/>
      <c r="D169" s="114"/>
      <c r="E169" s="58"/>
      <c r="F169" s="58"/>
      <c r="G169" s="58"/>
      <c r="H169" s="58"/>
      <c r="I169" s="58"/>
      <c r="J169" s="58"/>
      <c r="K169" s="58"/>
      <c r="L169" s="58"/>
      <c r="M169" s="3"/>
      <c r="N169" s="3"/>
    </row>
    <row r="170" spans="2:14" x14ac:dyDescent="0.25">
      <c r="B170" s="1"/>
      <c r="C170" s="7"/>
      <c r="D170" s="114"/>
      <c r="E170" s="58"/>
      <c r="F170" s="58"/>
      <c r="G170" s="58"/>
      <c r="H170" s="58"/>
      <c r="I170" s="58"/>
      <c r="J170" s="58"/>
      <c r="K170" s="58"/>
      <c r="L170" s="58"/>
      <c r="M170" s="3"/>
      <c r="N170" s="3"/>
    </row>
    <row r="171" spans="2:14" x14ac:dyDescent="0.25">
      <c r="B171" s="1"/>
      <c r="C171" s="7"/>
      <c r="D171" s="114"/>
      <c r="E171" s="58"/>
      <c r="F171" s="58"/>
      <c r="G171" s="58"/>
      <c r="H171" s="58"/>
      <c r="I171" s="58"/>
      <c r="J171" s="58"/>
      <c r="K171" s="58"/>
      <c r="L171" s="58"/>
      <c r="M171" s="3"/>
      <c r="N171" s="3"/>
    </row>
    <row r="172" spans="2:14" x14ac:dyDescent="0.25">
      <c r="B172" s="1"/>
      <c r="C172" s="7"/>
      <c r="D172" s="114"/>
      <c r="E172" s="58"/>
      <c r="F172" s="58"/>
      <c r="G172" s="58"/>
      <c r="H172" s="58"/>
      <c r="I172" s="58"/>
      <c r="J172" s="58"/>
      <c r="K172" s="58"/>
      <c r="L172" s="58"/>
      <c r="M172" s="3"/>
      <c r="N172" s="3"/>
    </row>
    <row r="173" spans="2:14" x14ac:dyDescent="0.25">
      <c r="B173" s="1"/>
      <c r="C173" s="7"/>
      <c r="D173" s="114"/>
      <c r="E173" s="58"/>
      <c r="F173" s="58"/>
      <c r="G173" s="58"/>
      <c r="H173" s="58"/>
      <c r="I173" s="58"/>
      <c r="J173" s="58"/>
      <c r="K173" s="58"/>
      <c r="L173" s="58"/>
      <c r="M173" s="3"/>
      <c r="N173" s="3"/>
    </row>
    <row r="174" spans="2:14" x14ac:dyDescent="0.25">
      <c r="B174" s="1"/>
      <c r="C174" s="7"/>
      <c r="D174" s="114"/>
      <c r="E174" s="58"/>
      <c r="F174" s="58"/>
      <c r="G174" s="58"/>
      <c r="H174" s="58"/>
      <c r="I174" s="58"/>
      <c r="J174" s="58"/>
      <c r="K174" s="58"/>
      <c r="L174" s="58"/>
      <c r="M174" s="3"/>
      <c r="N174" s="3"/>
    </row>
    <row r="175" spans="2:14" x14ac:dyDescent="0.25">
      <c r="B175" s="1"/>
      <c r="C175" s="7"/>
      <c r="D175" s="114"/>
      <c r="E175" s="58"/>
      <c r="F175" s="58"/>
      <c r="G175" s="58"/>
      <c r="H175" s="58"/>
      <c r="I175" s="58"/>
      <c r="J175" s="58"/>
      <c r="K175" s="58"/>
      <c r="L175" s="58"/>
      <c r="M175" s="3"/>
      <c r="N175" s="3"/>
    </row>
    <row r="176" spans="2:14" x14ac:dyDescent="0.25">
      <c r="B176" s="1"/>
      <c r="C176" s="7"/>
      <c r="D176" s="114"/>
      <c r="E176" s="58"/>
      <c r="F176" s="58"/>
      <c r="G176" s="58"/>
      <c r="H176" s="58"/>
      <c r="I176" s="58"/>
      <c r="J176" s="58"/>
      <c r="K176" s="58"/>
      <c r="L176" s="58"/>
      <c r="M176" s="3"/>
      <c r="N176" s="3"/>
    </row>
    <row r="177" spans="2:14" x14ac:dyDescent="0.25">
      <c r="B177" s="1"/>
      <c r="C177" s="7"/>
      <c r="D177" s="114"/>
      <c r="E177" s="58"/>
      <c r="F177" s="58"/>
      <c r="G177" s="58"/>
      <c r="H177" s="58"/>
      <c r="I177" s="58"/>
      <c r="J177" s="58"/>
      <c r="K177" s="58"/>
      <c r="L177" s="58"/>
      <c r="M177" s="3"/>
      <c r="N177" s="3"/>
    </row>
    <row r="178" spans="2:14" x14ac:dyDescent="0.25">
      <c r="B178" s="1"/>
      <c r="C178" s="7"/>
      <c r="D178" s="114"/>
      <c r="E178" s="58"/>
      <c r="F178" s="58"/>
      <c r="G178" s="58"/>
      <c r="H178" s="58"/>
      <c r="I178" s="58"/>
      <c r="J178" s="58"/>
      <c r="K178" s="58"/>
      <c r="L178" s="58"/>
      <c r="M178" s="3"/>
      <c r="N178" s="3"/>
    </row>
    <row r="179" spans="2:14" x14ac:dyDescent="0.25">
      <c r="B179" s="1"/>
      <c r="C179" s="7"/>
      <c r="D179" s="114"/>
      <c r="E179" s="58"/>
      <c r="F179" s="58"/>
      <c r="G179" s="58"/>
      <c r="H179" s="58"/>
      <c r="I179" s="58"/>
      <c r="J179" s="58"/>
      <c r="K179" s="58"/>
      <c r="L179" s="58"/>
      <c r="M179" s="3"/>
      <c r="N179" s="3"/>
    </row>
    <row r="180" spans="2:14" x14ac:dyDescent="0.25">
      <c r="B180" s="1"/>
      <c r="C180" s="7"/>
      <c r="D180" s="114"/>
      <c r="E180" s="58"/>
      <c r="F180" s="58"/>
      <c r="G180" s="58"/>
      <c r="H180" s="58"/>
      <c r="I180" s="58"/>
      <c r="J180" s="58"/>
      <c r="K180" s="58"/>
      <c r="L180" s="58"/>
      <c r="M180" s="3"/>
      <c r="N180" s="3"/>
    </row>
    <row r="181" spans="2:14" x14ac:dyDescent="0.25">
      <c r="B181" s="1"/>
      <c r="C181" s="7"/>
      <c r="D181" s="114"/>
      <c r="E181" s="58"/>
      <c r="F181" s="58"/>
      <c r="G181" s="58"/>
      <c r="H181" s="58"/>
      <c r="I181" s="58"/>
      <c r="J181" s="58"/>
      <c r="K181" s="58"/>
      <c r="L181" s="58"/>
      <c r="M181" s="3"/>
      <c r="N181" s="3"/>
    </row>
    <row r="182" spans="2:14" x14ac:dyDescent="0.25">
      <c r="B182" s="1"/>
      <c r="C182" s="7"/>
      <c r="D182" s="114"/>
      <c r="E182" s="58"/>
      <c r="F182" s="58"/>
      <c r="G182" s="58"/>
      <c r="H182" s="58"/>
      <c r="I182" s="58"/>
      <c r="J182" s="58"/>
      <c r="K182" s="58"/>
      <c r="L182" s="58"/>
      <c r="M182" s="3"/>
      <c r="N182" s="3"/>
    </row>
    <row r="183" spans="2:14" x14ac:dyDescent="0.25">
      <c r="B183" s="1"/>
      <c r="C183" s="7"/>
      <c r="D183" s="114"/>
      <c r="E183" s="58"/>
      <c r="F183" s="58"/>
      <c r="G183" s="58"/>
      <c r="H183" s="58"/>
      <c r="I183" s="58"/>
      <c r="J183" s="58"/>
      <c r="K183" s="58"/>
      <c r="L183" s="58"/>
      <c r="M183" s="3"/>
      <c r="N183" s="3"/>
    </row>
    <row r="184" spans="2:14" x14ac:dyDescent="0.25">
      <c r="B184" s="1"/>
      <c r="C184" s="7"/>
      <c r="D184" s="114"/>
      <c r="E184" s="58"/>
      <c r="F184" s="58"/>
      <c r="G184" s="58"/>
      <c r="H184" s="58"/>
      <c r="I184" s="58"/>
      <c r="J184" s="58"/>
      <c r="K184" s="58"/>
      <c r="L184" s="58"/>
      <c r="M184" s="3"/>
      <c r="N184" s="3"/>
    </row>
    <row r="185" spans="2:14" x14ac:dyDescent="0.25">
      <c r="B185" s="1"/>
      <c r="C185" s="7"/>
      <c r="D185" s="114"/>
      <c r="E185" s="58"/>
      <c r="F185" s="58"/>
      <c r="G185" s="58"/>
      <c r="H185" s="58"/>
      <c r="I185" s="58"/>
      <c r="J185" s="58"/>
      <c r="K185" s="58"/>
      <c r="L185" s="58"/>
      <c r="M185" s="3"/>
      <c r="N185" s="3"/>
    </row>
    <row r="186" spans="2:14" x14ac:dyDescent="0.25">
      <c r="B186" s="1"/>
      <c r="C186" s="7"/>
      <c r="D186" s="114"/>
      <c r="E186" s="58"/>
      <c r="F186" s="58"/>
      <c r="G186" s="58"/>
      <c r="H186" s="58"/>
      <c r="I186" s="58"/>
      <c r="J186" s="58"/>
      <c r="K186" s="58"/>
      <c r="L186" s="58"/>
      <c r="M186" s="3"/>
      <c r="N186" s="3"/>
    </row>
    <row r="187" spans="2:14" x14ac:dyDescent="0.25">
      <c r="B187" s="1"/>
      <c r="C187" s="7"/>
      <c r="D187" s="114"/>
      <c r="E187" s="58"/>
      <c r="F187" s="58"/>
      <c r="G187" s="58"/>
      <c r="H187" s="58"/>
      <c r="I187" s="58"/>
      <c r="J187" s="58"/>
      <c r="K187" s="58"/>
      <c r="L187" s="58"/>
      <c r="M187" s="3"/>
      <c r="N187" s="3"/>
    </row>
    <row r="188" spans="2:14" x14ac:dyDescent="0.25">
      <c r="B188" s="1"/>
      <c r="C188" s="7"/>
      <c r="D188" s="114"/>
      <c r="E188" s="58"/>
      <c r="F188" s="58"/>
      <c r="G188" s="58"/>
      <c r="H188" s="58"/>
      <c r="I188" s="58"/>
      <c r="J188" s="58"/>
      <c r="K188" s="58"/>
      <c r="L188" s="58"/>
      <c r="M188" s="3"/>
      <c r="N188" s="3"/>
    </row>
    <row r="189" spans="2:14" x14ac:dyDescent="0.25">
      <c r="B189" s="1"/>
      <c r="C189" s="7"/>
      <c r="D189" s="114"/>
      <c r="E189" s="58"/>
      <c r="F189" s="58"/>
      <c r="G189" s="58"/>
      <c r="H189" s="58"/>
      <c r="I189" s="58"/>
      <c r="J189" s="58"/>
      <c r="K189" s="58"/>
      <c r="L189" s="58"/>
      <c r="M189" s="3"/>
      <c r="N189" s="3"/>
    </row>
    <row r="190" spans="2:14" x14ac:dyDescent="0.25">
      <c r="B190" s="1"/>
      <c r="C190" s="7"/>
      <c r="D190" s="114"/>
      <c r="E190" s="58"/>
      <c r="F190" s="58"/>
      <c r="G190" s="58"/>
      <c r="H190" s="58"/>
      <c r="I190" s="58"/>
      <c r="J190" s="58"/>
      <c r="K190" s="58"/>
      <c r="L190" s="58"/>
      <c r="M190" s="3"/>
      <c r="N190" s="3"/>
    </row>
    <row r="191" spans="2:14" x14ac:dyDescent="0.25">
      <c r="B191" s="1"/>
      <c r="C191" s="7"/>
      <c r="D191" s="114"/>
      <c r="E191" s="58"/>
      <c r="F191" s="58"/>
      <c r="G191" s="58"/>
      <c r="H191" s="58"/>
      <c r="I191" s="58"/>
      <c r="J191" s="58"/>
      <c r="K191" s="58"/>
      <c r="L191" s="58"/>
      <c r="M191" s="3"/>
      <c r="N191" s="3"/>
    </row>
    <row r="192" spans="2:14" x14ac:dyDescent="0.25">
      <c r="B192" s="1"/>
      <c r="C192" s="7"/>
      <c r="D192" s="114"/>
      <c r="E192" s="58"/>
      <c r="F192" s="58"/>
      <c r="G192" s="58"/>
      <c r="H192" s="58"/>
      <c r="I192" s="58"/>
      <c r="J192" s="58"/>
      <c r="K192" s="58"/>
      <c r="L192" s="58"/>
      <c r="M192" s="3"/>
      <c r="N192" s="3"/>
    </row>
    <row r="193" spans="2:14" x14ac:dyDescent="0.25">
      <c r="B193" s="1"/>
      <c r="C193" s="7"/>
      <c r="D193" s="114"/>
      <c r="E193" s="58"/>
      <c r="F193" s="58"/>
      <c r="G193" s="58"/>
      <c r="H193" s="58"/>
      <c r="I193" s="58"/>
      <c r="J193" s="58"/>
      <c r="K193" s="58"/>
      <c r="L193" s="58"/>
      <c r="M193" s="3"/>
      <c r="N193" s="3"/>
    </row>
    <row r="194" spans="2:14" x14ac:dyDescent="0.25">
      <c r="B194" s="1"/>
      <c r="C194" s="7"/>
      <c r="D194" s="114"/>
      <c r="E194" s="58"/>
      <c r="F194" s="58"/>
      <c r="G194" s="58"/>
      <c r="H194" s="58"/>
      <c r="I194" s="58"/>
      <c r="J194" s="58"/>
      <c r="K194" s="58"/>
      <c r="L194" s="58"/>
      <c r="M194" s="3"/>
      <c r="N194" s="3"/>
    </row>
    <row r="195" spans="2:14" x14ac:dyDescent="0.25">
      <c r="B195" s="1"/>
      <c r="C195" s="7"/>
      <c r="D195" s="114"/>
      <c r="E195" s="58"/>
      <c r="F195" s="58"/>
      <c r="G195" s="58"/>
      <c r="H195" s="58"/>
      <c r="I195" s="58"/>
      <c r="J195" s="58"/>
      <c r="K195" s="58"/>
      <c r="L195" s="58"/>
      <c r="M195" s="3"/>
      <c r="N195" s="3"/>
    </row>
    <row r="196" spans="2:14" x14ac:dyDescent="0.25">
      <c r="B196" s="1"/>
      <c r="C196" s="7"/>
      <c r="D196" s="114"/>
      <c r="E196" s="58"/>
      <c r="F196" s="58"/>
      <c r="G196" s="58"/>
      <c r="H196" s="58"/>
      <c r="I196" s="58"/>
      <c r="J196" s="58"/>
      <c r="K196" s="58"/>
      <c r="L196" s="58"/>
      <c r="M196" s="3"/>
      <c r="N196" s="3"/>
    </row>
    <row r="197" spans="2:14" x14ac:dyDescent="0.25">
      <c r="B197" s="1"/>
      <c r="C197" s="7"/>
      <c r="D197" s="114"/>
      <c r="E197" s="58"/>
      <c r="F197" s="58"/>
      <c r="G197" s="58"/>
      <c r="H197" s="58"/>
      <c r="I197" s="58"/>
      <c r="J197" s="58"/>
      <c r="K197" s="58"/>
      <c r="L197" s="58"/>
      <c r="M197" s="3"/>
      <c r="N197" s="3"/>
    </row>
    <row r="198" spans="2:14" x14ac:dyDescent="0.25">
      <c r="B198" s="1"/>
      <c r="C198" s="7"/>
      <c r="D198" s="114"/>
      <c r="E198" s="58"/>
      <c r="F198" s="58"/>
      <c r="G198" s="58"/>
      <c r="H198" s="58"/>
      <c r="I198" s="58"/>
      <c r="J198" s="58"/>
      <c r="K198" s="58"/>
      <c r="L198" s="58"/>
      <c r="M198" s="3"/>
      <c r="N198" s="3"/>
    </row>
    <row r="199" spans="2:14" x14ac:dyDescent="0.25">
      <c r="B199" s="1"/>
      <c r="C199" s="7"/>
      <c r="D199" s="114"/>
      <c r="E199" s="58"/>
      <c r="F199" s="58"/>
      <c r="G199" s="58"/>
      <c r="H199" s="58"/>
      <c r="I199" s="58"/>
      <c r="J199" s="58"/>
      <c r="K199" s="58"/>
      <c r="L199" s="58"/>
      <c r="M199" s="3"/>
      <c r="N199" s="3"/>
    </row>
    <row r="200" spans="2:14" x14ac:dyDescent="0.25">
      <c r="B200" s="1"/>
      <c r="C200" s="7"/>
      <c r="D200" s="114"/>
      <c r="E200" s="58"/>
      <c r="F200" s="58"/>
      <c r="G200" s="58"/>
      <c r="H200" s="58"/>
      <c r="I200" s="58"/>
      <c r="J200" s="58"/>
      <c r="K200" s="58"/>
      <c r="L200" s="58"/>
      <c r="M200" s="3"/>
      <c r="N200" s="3"/>
    </row>
    <row r="201" spans="2:14" x14ac:dyDescent="0.25">
      <c r="B201" s="1"/>
      <c r="C201" s="7"/>
      <c r="D201" s="114"/>
      <c r="E201" s="58"/>
      <c r="F201" s="58"/>
      <c r="G201" s="58"/>
      <c r="H201" s="58"/>
      <c r="I201" s="58"/>
      <c r="J201" s="58"/>
      <c r="K201" s="58"/>
      <c r="L201" s="58"/>
      <c r="M201" s="3"/>
      <c r="N201" s="3"/>
    </row>
    <row r="202" spans="2:14" x14ac:dyDescent="0.25">
      <c r="B202" s="1"/>
      <c r="C202" s="7"/>
      <c r="D202" s="114"/>
      <c r="E202" s="58"/>
      <c r="F202" s="58"/>
      <c r="G202" s="58"/>
      <c r="H202" s="58"/>
      <c r="I202" s="58"/>
      <c r="J202" s="58"/>
      <c r="K202" s="58"/>
      <c r="L202" s="58"/>
      <c r="M202" s="3"/>
      <c r="N202" s="3"/>
    </row>
    <row r="203" spans="2:14" x14ac:dyDescent="0.25">
      <c r="B203" s="1"/>
      <c r="C203" s="7"/>
      <c r="D203" s="114"/>
      <c r="E203" s="58"/>
      <c r="F203" s="58"/>
      <c r="G203" s="58"/>
      <c r="H203" s="58"/>
      <c r="I203" s="58"/>
      <c r="J203" s="58"/>
      <c r="K203" s="58"/>
      <c r="L203" s="58"/>
      <c r="M203" s="3"/>
      <c r="N203" s="3"/>
    </row>
    <row r="204" spans="2:14" x14ac:dyDescent="0.25">
      <c r="B204" s="1"/>
      <c r="C204" s="7"/>
      <c r="D204" s="114"/>
      <c r="E204" s="58"/>
      <c r="F204" s="58"/>
      <c r="G204" s="58"/>
      <c r="H204" s="58"/>
      <c r="I204" s="58"/>
      <c r="J204" s="58"/>
      <c r="K204" s="58"/>
      <c r="L204" s="58"/>
      <c r="M204" s="3"/>
      <c r="N204" s="3"/>
    </row>
    <row r="205" spans="2:14" x14ac:dyDescent="0.25">
      <c r="B205" s="1"/>
      <c r="C205" s="7"/>
      <c r="D205" s="114"/>
      <c r="E205" s="58"/>
      <c r="F205" s="58"/>
      <c r="G205" s="58"/>
      <c r="H205" s="58"/>
      <c r="I205" s="58"/>
      <c r="J205" s="58"/>
      <c r="K205" s="58"/>
      <c r="L205" s="58"/>
      <c r="M205" s="3"/>
      <c r="N205" s="3"/>
    </row>
    <row r="206" spans="2:14" x14ac:dyDescent="0.25">
      <c r="B206" s="1"/>
      <c r="C206" s="7"/>
      <c r="D206" s="114"/>
      <c r="E206" s="58"/>
      <c r="F206" s="58"/>
      <c r="G206" s="58"/>
      <c r="H206" s="58"/>
      <c r="I206" s="58"/>
      <c r="J206" s="58"/>
      <c r="K206" s="58"/>
      <c r="L206" s="58"/>
      <c r="M206" s="3"/>
      <c r="N206" s="3"/>
    </row>
    <row r="207" spans="2:14" x14ac:dyDescent="0.25">
      <c r="B207" s="1"/>
      <c r="C207" s="7"/>
      <c r="D207" s="114"/>
      <c r="E207" s="58"/>
      <c r="F207" s="58"/>
      <c r="G207" s="58"/>
      <c r="H207" s="58"/>
      <c r="I207" s="58"/>
      <c r="J207" s="58"/>
      <c r="K207" s="58"/>
      <c r="L207" s="58"/>
      <c r="M207" s="3"/>
      <c r="N207" s="3"/>
    </row>
    <row r="208" spans="2:14" x14ac:dyDescent="0.25">
      <c r="B208" s="1"/>
      <c r="C208" s="7"/>
      <c r="D208" s="114"/>
      <c r="E208" s="58"/>
      <c r="F208" s="58"/>
      <c r="G208" s="58"/>
      <c r="H208" s="58"/>
      <c r="I208" s="58"/>
      <c r="J208" s="58"/>
      <c r="K208" s="58"/>
      <c r="L208" s="58"/>
      <c r="M208" s="3"/>
      <c r="N208" s="3"/>
    </row>
    <row r="209" spans="2:14" x14ac:dyDescent="0.25">
      <c r="B209" s="1"/>
      <c r="C209" s="7"/>
      <c r="D209" s="114"/>
      <c r="E209" s="58"/>
      <c r="F209" s="58"/>
      <c r="G209" s="58"/>
      <c r="H209" s="58"/>
      <c r="I209" s="58"/>
      <c r="J209" s="58"/>
      <c r="K209" s="58"/>
      <c r="L209" s="58"/>
      <c r="M209" s="3"/>
      <c r="N209" s="3"/>
    </row>
    <row r="210" spans="2:14" x14ac:dyDescent="0.25">
      <c r="B210" s="1"/>
      <c r="C210" s="7"/>
      <c r="D210" s="114"/>
      <c r="E210" s="58"/>
      <c r="F210" s="58"/>
      <c r="G210" s="58"/>
      <c r="H210" s="58"/>
      <c r="I210" s="58"/>
      <c r="J210" s="58"/>
      <c r="K210" s="58"/>
      <c r="L210" s="58"/>
      <c r="M210" s="3"/>
      <c r="N210" s="3"/>
    </row>
    <row r="211" spans="2:14" x14ac:dyDescent="0.25">
      <c r="B211" s="1"/>
      <c r="C211" s="7"/>
      <c r="D211" s="114"/>
      <c r="E211" s="58"/>
      <c r="F211" s="58"/>
      <c r="G211" s="58"/>
      <c r="H211" s="58"/>
      <c r="I211" s="58"/>
      <c r="J211" s="58"/>
      <c r="K211" s="58"/>
      <c r="L211" s="58"/>
      <c r="M211" s="3"/>
      <c r="N211" s="3"/>
    </row>
    <row r="212" spans="2:14" x14ac:dyDescent="0.25">
      <c r="B212" s="1"/>
      <c r="C212" s="7"/>
      <c r="D212" s="114"/>
      <c r="E212" s="58"/>
      <c r="F212" s="58"/>
      <c r="G212" s="58"/>
      <c r="H212" s="58"/>
      <c r="I212" s="58"/>
      <c r="J212" s="58"/>
      <c r="K212" s="58"/>
      <c r="L212" s="58"/>
      <c r="M212" s="3"/>
      <c r="N212" s="3"/>
    </row>
    <row r="213" spans="2:14" x14ac:dyDescent="0.25">
      <c r="B213" s="1"/>
      <c r="C213" s="7"/>
      <c r="D213" s="114"/>
      <c r="E213" s="58"/>
      <c r="F213" s="58"/>
      <c r="G213" s="58"/>
      <c r="H213" s="58"/>
      <c r="I213" s="58"/>
      <c r="J213" s="58"/>
      <c r="K213" s="58"/>
      <c r="L213" s="58"/>
      <c r="M213" s="3"/>
      <c r="N213" s="3"/>
    </row>
    <row r="214" spans="2:14" x14ac:dyDescent="0.25">
      <c r="B214" s="1"/>
      <c r="C214" s="7"/>
      <c r="D214" s="114"/>
      <c r="E214" s="58"/>
      <c r="F214" s="58"/>
      <c r="G214" s="58"/>
      <c r="H214" s="58"/>
      <c r="I214" s="58"/>
      <c r="J214" s="58"/>
      <c r="K214" s="58"/>
      <c r="L214" s="58"/>
      <c r="M214" s="3"/>
      <c r="N214" s="3"/>
    </row>
    <row r="215" spans="2:14" x14ac:dyDescent="0.25">
      <c r="B215" s="1"/>
      <c r="C215" s="7"/>
      <c r="D215" s="114"/>
      <c r="E215" s="58"/>
      <c r="F215" s="58"/>
      <c r="G215" s="58"/>
      <c r="H215" s="58"/>
      <c r="I215" s="58"/>
      <c r="J215" s="58"/>
      <c r="K215" s="58"/>
      <c r="L215" s="58"/>
      <c r="M215" s="3"/>
      <c r="N215" s="3"/>
    </row>
    <row r="216" spans="2:14" x14ac:dyDescent="0.25">
      <c r="B216" s="1"/>
      <c r="C216" s="7"/>
      <c r="D216" s="114"/>
      <c r="E216" s="58"/>
      <c r="F216" s="58"/>
      <c r="G216" s="58"/>
      <c r="H216" s="58"/>
      <c r="I216" s="58"/>
      <c r="J216" s="58"/>
      <c r="K216" s="58"/>
      <c r="L216" s="58"/>
      <c r="M216" s="3"/>
      <c r="N216" s="3"/>
    </row>
    <row r="217" spans="2:14" x14ac:dyDescent="0.25">
      <c r="B217" s="1"/>
      <c r="C217" s="7"/>
      <c r="D217" s="114"/>
      <c r="E217" s="58"/>
      <c r="F217" s="58"/>
      <c r="G217" s="58"/>
      <c r="H217" s="58"/>
      <c r="I217" s="58"/>
      <c r="J217" s="58"/>
      <c r="K217" s="58"/>
      <c r="L217" s="58"/>
      <c r="M217" s="3"/>
      <c r="N217" s="3"/>
    </row>
    <row r="218" spans="2:14" x14ac:dyDescent="0.25">
      <c r="B218" s="1"/>
      <c r="C218" s="7"/>
      <c r="D218" s="114"/>
      <c r="E218" s="58"/>
      <c r="F218" s="58"/>
      <c r="G218" s="58"/>
      <c r="H218" s="58"/>
      <c r="I218" s="58"/>
      <c r="J218" s="58"/>
      <c r="K218" s="58"/>
      <c r="L218" s="58"/>
      <c r="M218" s="3"/>
      <c r="N218" s="3"/>
    </row>
    <row r="219" spans="2:14" x14ac:dyDescent="0.25">
      <c r="B219" s="1"/>
      <c r="C219" s="7"/>
      <c r="D219" s="114"/>
      <c r="E219" s="58"/>
      <c r="F219" s="58"/>
      <c r="G219" s="58"/>
      <c r="H219" s="58"/>
      <c r="I219" s="58"/>
      <c r="J219" s="58"/>
      <c r="K219" s="58"/>
      <c r="L219" s="58"/>
      <c r="M219" s="3"/>
      <c r="N219" s="3"/>
    </row>
    <row r="220" spans="2:14" x14ac:dyDescent="0.25">
      <c r="B220" s="1"/>
      <c r="C220" s="7"/>
      <c r="D220" s="114"/>
      <c r="E220" s="58"/>
      <c r="F220" s="58"/>
      <c r="G220" s="58"/>
      <c r="H220" s="58"/>
      <c r="I220" s="58"/>
      <c r="J220" s="58"/>
      <c r="K220" s="58"/>
      <c r="L220" s="58"/>
      <c r="M220" s="3"/>
      <c r="N220" s="3"/>
    </row>
    <row r="221" spans="2:14" x14ac:dyDescent="0.25">
      <c r="B221" s="1"/>
      <c r="C221" s="7"/>
      <c r="D221" s="114"/>
      <c r="E221" s="58"/>
      <c r="F221" s="58"/>
      <c r="G221" s="58"/>
      <c r="H221" s="58"/>
      <c r="I221" s="58"/>
      <c r="J221" s="58"/>
      <c r="K221" s="58"/>
      <c r="L221" s="58"/>
      <c r="M221" s="3"/>
      <c r="N221" s="3"/>
    </row>
    <row r="222" spans="2:14" x14ac:dyDescent="0.25">
      <c r="B222" s="1"/>
      <c r="C222" s="7"/>
      <c r="D222" s="114"/>
      <c r="E222" s="58"/>
      <c r="F222" s="58"/>
      <c r="G222" s="58"/>
      <c r="H222" s="58"/>
      <c r="I222" s="58"/>
      <c r="J222" s="58"/>
      <c r="K222" s="58"/>
      <c r="L222" s="58"/>
      <c r="M222" s="3"/>
      <c r="N222" s="3"/>
    </row>
    <row r="223" spans="2:14" x14ac:dyDescent="0.25">
      <c r="B223" s="1"/>
      <c r="C223" s="7"/>
      <c r="D223" s="114"/>
      <c r="E223" s="58"/>
      <c r="F223" s="58"/>
      <c r="G223" s="58"/>
      <c r="H223" s="58"/>
      <c r="I223" s="58"/>
      <c r="J223" s="58"/>
      <c r="K223" s="58"/>
      <c r="L223" s="58"/>
      <c r="M223" s="3"/>
      <c r="N223" s="3"/>
    </row>
    <row r="224" spans="2:14" x14ac:dyDescent="0.25">
      <c r="B224" s="1"/>
      <c r="C224" s="7"/>
      <c r="D224" s="114"/>
      <c r="E224" s="58"/>
      <c r="F224" s="58"/>
      <c r="G224" s="58"/>
      <c r="H224" s="58"/>
      <c r="I224" s="58"/>
      <c r="J224" s="58"/>
      <c r="K224" s="58"/>
      <c r="L224" s="58"/>
      <c r="M224" s="3"/>
      <c r="N224" s="3"/>
    </row>
    <row r="225" spans="2:14" x14ac:dyDescent="0.25">
      <c r="B225" s="1"/>
      <c r="C225" s="7"/>
      <c r="D225" s="114"/>
      <c r="E225" s="58"/>
      <c r="F225" s="58"/>
      <c r="G225" s="58"/>
      <c r="H225" s="58"/>
      <c r="I225" s="58"/>
      <c r="J225" s="58"/>
      <c r="K225" s="58"/>
      <c r="L225" s="58"/>
      <c r="M225" s="3"/>
      <c r="N225" s="3"/>
    </row>
    <row r="226" spans="2:14" x14ac:dyDescent="0.25">
      <c r="B226" s="1"/>
      <c r="C226" s="7"/>
      <c r="D226" s="114"/>
      <c r="E226" s="58"/>
      <c r="F226" s="58"/>
      <c r="G226" s="58"/>
      <c r="H226" s="58"/>
      <c r="I226" s="58"/>
      <c r="J226" s="58"/>
      <c r="K226" s="58"/>
      <c r="L226" s="58"/>
      <c r="M226" s="3"/>
      <c r="N226" s="3"/>
    </row>
    <row r="227" spans="2:14" x14ac:dyDescent="0.25">
      <c r="B227" s="1"/>
      <c r="C227" s="7"/>
      <c r="D227" s="114"/>
      <c r="E227" s="58"/>
      <c r="F227" s="58"/>
      <c r="G227" s="58"/>
      <c r="H227" s="58"/>
      <c r="I227" s="58"/>
      <c r="J227" s="58"/>
      <c r="K227" s="58"/>
      <c r="L227" s="58"/>
      <c r="M227" s="3"/>
      <c r="N227" s="3"/>
    </row>
    <row r="228" spans="2:14" x14ac:dyDescent="0.25">
      <c r="B228" s="1"/>
      <c r="C228" s="7"/>
      <c r="D228" s="114"/>
      <c r="E228" s="58"/>
      <c r="F228" s="58"/>
      <c r="G228" s="58"/>
      <c r="H228" s="58"/>
      <c r="I228" s="58"/>
      <c r="J228" s="58"/>
      <c r="K228" s="58"/>
      <c r="L228" s="58"/>
      <c r="M228" s="3"/>
      <c r="N228" s="3"/>
    </row>
    <row r="229" spans="2:14" x14ac:dyDescent="0.25">
      <c r="B229" s="1"/>
      <c r="C229" s="7"/>
      <c r="D229" s="114"/>
      <c r="E229" s="58"/>
      <c r="F229" s="58"/>
      <c r="G229" s="58"/>
      <c r="H229" s="58"/>
      <c r="I229" s="58"/>
      <c r="J229" s="58"/>
      <c r="K229" s="58"/>
      <c r="L229" s="58"/>
      <c r="M229" s="3"/>
      <c r="N229" s="3"/>
    </row>
    <row r="230" spans="2:14" x14ac:dyDescent="0.25">
      <c r="B230" s="1"/>
      <c r="C230" s="7"/>
      <c r="D230" s="114"/>
      <c r="E230" s="58"/>
      <c r="F230" s="58"/>
      <c r="G230" s="58"/>
      <c r="H230" s="58"/>
      <c r="I230" s="58"/>
      <c r="J230" s="58"/>
      <c r="K230" s="58"/>
      <c r="L230" s="58"/>
      <c r="M230" s="3"/>
      <c r="N230" s="3"/>
    </row>
    <row r="231" spans="2:14" x14ac:dyDescent="0.25">
      <c r="B231" s="1"/>
      <c r="C231" s="7"/>
      <c r="D231" s="114"/>
      <c r="E231" s="58"/>
      <c r="F231" s="58"/>
      <c r="G231" s="58"/>
      <c r="H231" s="58"/>
      <c r="I231" s="58"/>
      <c r="J231" s="58"/>
      <c r="K231" s="58"/>
      <c r="L231" s="58"/>
      <c r="M231" s="3"/>
      <c r="N231" s="3"/>
    </row>
    <row r="232" spans="2:14" x14ac:dyDescent="0.25">
      <c r="B232" s="1"/>
      <c r="C232" s="7"/>
      <c r="D232" s="114"/>
      <c r="E232" s="58"/>
      <c r="F232" s="58"/>
      <c r="G232" s="58"/>
      <c r="H232" s="58"/>
      <c r="I232" s="58"/>
      <c r="J232" s="58"/>
      <c r="K232" s="58"/>
      <c r="L232" s="58"/>
      <c r="M232" s="3"/>
      <c r="N232" s="3"/>
    </row>
    <row r="233" spans="2:14" x14ac:dyDescent="0.25">
      <c r="B233" s="1"/>
      <c r="C233" s="7"/>
      <c r="D233" s="114"/>
      <c r="E233" s="58"/>
      <c r="F233" s="58"/>
      <c r="G233" s="58"/>
      <c r="H233" s="58"/>
      <c r="I233" s="58"/>
      <c r="J233" s="58"/>
      <c r="K233" s="58"/>
      <c r="L233" s="58"/>
      <c r="M233" s="3"/>
      <c r="N233" s="3"/>
    </row>
    <row r="234" spans="2:14" x14ac:dyDescent="0.25">
      <c r="B234" s="1"/>
      <c r="C234" s="7"/>
      <c r="D234" s="114"/>
      <c r="E234" s="58"/>
      <c r="F234" s="58"/>
      <c r="G234" s="58"/>
      <c r="H234" s="58"/>
      <c r="I234" s="58"/>
      <c r="J234" s="58"/>
      <c r="K234" s="58"/>
      <c r="L234" s="58"/>
      <c r="M234" s="3"/>
      <c r="N234" s="3"/>
    </row>
    <row r="235" spans="2:14" x14ac:dyDescent="0.25">
      <c r="B235" s="1"/>
      <c r="C235" s="7"/>
      <c r="D235" s="114"/>
      <c r="E235" s="58"/>
      <c r="F235" s="58"/>
      <c r="G235" s="58"/>
      <c r="H235" s="58"/>
      <c r="I235" s="58"/>
      <c r="J235" s="58"/>
      <c r="K235" s="58"/>
      <c r="L235" s="58"/>
      <c r="M235" s="3"/>
      <c r="N235" s="3"/>
    </row>
    <row r="236" spans="2:14" x14ac:dyDescent="0.25">
      <c r="B236" s="1"/>
      <c r="C236" s="7"/>
      <c r="D236" s="114"/>
      <c r="E236" s="58"/>
      <c r="F236" s="58"/>
      <c r="G236" s="58"/>
      <c r="H236" s="58"/>
      <c r="I236" s="58"/>
      <c r="J236" s="58"/>
      <c r="K236" s="58"/>
      <c r="L236" s="58"/>
      <c r="M236" s="3"/>
      <c r="N236" s="3"/>
    </row>
    <row r="237" spans="2:14" x14ac:dyDescent="0.25">
      <c r="B237" s="1"/>
      <c r="C237" s="7"/>
      <c r="D237" s="114"/>
      <c r="E237" s="58"/>
      <c r="F237" s="58"/>
      <c r="G237" s="58"/>
      <c r="H237" s="58"/>
      <c r="I237" s="58"/>
      <c r="J237" s="58"/>
      <c r="K237" s="58"/>
      <c r="L237" s="58"/>
      <c r="M237" s="3"/>
      <c r="N237" s="3"/>
    </row>
    <row r="238" spans="2:14" x14ac:dyDescent="0.25">
      <c r="B238" s="1"/>
      <c r="C238" s="7"/>
      <c r="D238" s="114"/>
      <c r="E238" s="58"/>
      <c r="F238" s="58"/>
      <c r="G238" s="58"/>
      <c r="H238" s="58"/>
      <c r="I238" s="58"/>
      <c r="J238" s="58"/>
      <c r="K238" s="58"/>
      <c r="L238" s="58"/>
      <c r="M238" s="3"/>
      <c r="N238" s="3"/>
    </row>
    <row r="239" spans="2:14" x14ac:dyDescent="0.25">
      <c r="B239" s="1"/>
      <c r="C239" s="7"/>
      <c r="D239" s="114"/>
      <c r="E239" s="58"/>
      <c r="F239" s="58"/>
      <c r="G239" s="58"/>
      <c r="H239" s="58"/>
      <c r="I239" s="58"/>
      <c r="J239" s="58"/>
      <c r="K239" s="58"/>
      <c r="L239" s="58"/>
      <c r="M239" s="3"/>
      <c r="N239" s="3"/>
    </row>
    <row r="240" spans="2:14" x14ac:dyDescent="0.25">
      <c r="B240" s="1"/>
      <c r="C240" s="7"/>
      <c r="D240" s="114"/>
      <c r="E240" s="58"/>
      <c r="F240" s="58"/>
      <c r="G240" s="58"/>
      <c r="H240" s="58"/>
      <c r="I240" s="58"/>
      <c r="J240" s="58"/>
      <c r="K240" s="58"/>
      <c r="L240" s="58"/>
      <c r="M240" s="3"/>
      <c r="N240" s="3"/>
    </row>
    <row r="241" spans="2:14" x14ac:dyDescent="0.25">
      <c r="B241" s="1"/>
      <c r="C241" s="7"/>
      <c r="D241" s="114"/>
      <c r="E241" s="58"/>
      <c r="F241" s="58"/>
      <c r="G241" s="58"/>
      <c r="H241" s="58"/>
      <c r="I241" s="58"/>
      <c r="J241" s="58"/>
      <c r="K241" s="58"/>
      <c r="L241" s="58"/>
      <c r="M241" s="3"/>
      <c r="N241" s="3"/>
    </row>
    <row r="242" spans="2:14" x14ac:dyDescent="0.25">
      <c r="B242" s="1"/>
      <c r="C242" s="7"/>
      <c r="D242" s="114"/>
      <c r="E242" s="58"/>
      <c r="F242" s="58"/>
      <c r="G242" s="58"/>
      <c r="H242" s="58"/>
      <c r="I242" s="58"/>
      <c r="J242" s="58"/>
      <c r="K242" s="58"/>
      <c r="L242" s="58"/>
      <c r="M242" s="3"/>
      <c r="N242" s="3"/>
    </row>
    <row r="243" spans="2:14" x14ac:dyDescent="0.25">
      <c r="B243" s="1"/>
      <c r="C243" s="7"/>
      <c r="D243" s="114"/>
      <c r="E243" s="58"/>
      <c r="F243" s="58"/>
      <c r="G243" s="58"/>
      <c r="H243" s="58"/>
      <c r="I243" s="58"/>
      <c r="J243" s="58"/>
      <c r="K243" s="58"/>
      <c r="L243" s="58"/>
      <c r="M243" s="3"/>
      <c r="N243" s="3"/>
    </row>
    <row r="244" spans="2:14" x14ac:dyDescent="0.25">
      <c r="B244" s="1"/>
      <c r="C244" s="7"/>
      <c r="D244" s="114"/>
      <c r="E244" s="58"/>
      <c r="F244" s="58"/>
      <c r="G244" s="58"/>
      <c r="H244" s="58"/>
      <c r="I244" s="58"/>
      <c r="J244" s="58"/>
      <c r="K244" s="58"/>
      <c r="L244" s="58"/>
      <c r="M244" s="3"/>
      <c r="N244" s="3"/>
    </row>
    <row r="245" spans="2:14" x14ac:dyDescent="0.25">
      <c r="B245" s="1"/>
      <c r="C245" s="7"/>
      <c r="D245" s="114"/>
      <c r="E245" s="58"/>
      <c r="F245" s="58"/>
      <c r="G245" s="58"/>
      <c r="H245" s="58"/>
      <c r="I245" s="58"/>
      <c r="J245" s="58"/>
      <c r="K245" s="58"/>
      <c r="L245" s="58"/>
      <c r="M245" s="3"/>
      <c r="N245" s="3"/>
    </row>
    <row r="246" spans="2:14" x14ac:dyDescent="0.25">
      <c r="B246" s="1"/>
      <c r="C246" s="7"/>
      <c r="D246" s="114"/>
      <c r="E246" s="58"/>
      <c r="F246" s="58"/>
      <c r="G246" s="58"/>
      <c r="H246" s="58"/>
      <c r="I246" s="58"/>
      <c r="J246" s="58"/>
      <c r="K246" s="58"/>
      <c r="L246" s="58"/>
      <c r="M246" s="3"/>
      <c r="N246" s="3"/>
    </row>
    <row r="247" spans="2:14" x14ac:dyDescent="0.25">
      <c r="B247" s="1"/>
      <c r="C247" s="7"/>
      <c r="D247" s="114"/>
      <c r="E247" s="58"/>
      <c r="F247" s="58"/>
      <c r="G247" s="58"/>
      <c r="H247" s="58"/>
      <c r="I247" s="58"/>
      <c r="J247" s="58"/>
      <c r="K247" s="58"/>
      <c r="L247" s="58"/>
      <c r="M247" s="3"/>
      <c r="N247" s="3"/>
    </row>
    <row r="248" spans="2:14" x14ac:dyDescent="0.25">
      <c r="B248" s="1"/>
      <c r="C248" s="7"/>
      <c r="D248" s="114"/>
      <c r="E248" s="58"/>
      <c r="F248" s="58"/>
      <c r="G248" s="58"/>
      <c r="H248" s="58"/>
      <c r="I248" s="58"/>
      <c r="J248" s="58"/>
      <c r="K248" s="58"/>
      <c r="L248" s="58"/>
      <c r="M248" s="3"/>
      <c r="N248" s="3"/>
    </row>
    <row r="249" spans="2:14" x14ac:dyDescent="0.25">
      <c r="B249" s="1"/>
      <c r="C249" s="7"/>
      <c r="D249" s="114"/>
      <c r="E249" s="58"/>
      <c r="F249" s="58"/>
      <c r="G249" s="58"/>
      <c r="H249" s="58"/>
      <c r="I249" s="58"/>
      <c r="J249" s="58"/>
      <c r="K249" s="58"/>
      <c r="L249" s="58"/>
      <c r="M249" s="3"/>
      <c r="N249" s="3"/>
    </row>
    <row r="250" spans="2:14" x14ac:dyDescent="0.25">
      <c r="B250" s="1"/>
      <c r="C250" s="7"/>
      <c r="D250" s="114"/>
      <c r="E250" s="58"/>
      <c r="F250" s="58"/>
      <c r="G250" s="58"/>
      <c r="H250" s="58"/>
      <c r="I250" s="58"/>
      <c r="J250" s="58"/>
      <c r="K250" s="58"/>
      <c r="L250" s="58"/>
      <c r="M250" s="3"/>
      <c r="N250" s="3"/>
    </row>
    <row r="251" spans="2:14" x14ac:dyDescent="0.25">
      <c r="B251" s="1"/>
      <c r="C251" s="7"/>
      <c r="D251" s="114"/>
      <c r="E251" s="58"/>
      <c r="F251" s="58"/>
      <c r="G251" s="58"/>
      <c r="H251" s="58"/>
      <c r="I251" s="58"/>
      <c r="J251" s="58"/>
      <c r="K251" s="58"/>
      <c r="L251" s="58"/>
      <c r="M251" s="3"/>
      <c r="N251" s="3"/>
    </row>
    <row r="252" spans="2:14" x14ac:dyDescent="0.25">
      <c r="B252" s="1"/>
      <c r="C252" s="7"/>
      <c r="D252" s="114"/>
      <c r="E252" s="58"/>
      <c r="F252" s="58"/>
      <c r="G252" s="58"/>
      <c r="H252" s="58"/>
      <c r="I252" s="58"/>
      <c r="J252" s="58"/>
      <c r="K252" s="58"/>
      <c r="L252" s="58"/>
      <c r="M252" s="3"/>
      <c r="N252" s="3"/>
    </row>
    <row r="253" spans="2:14" x14ac:dyDescent="0.25">
      <c r="B253" s="1"/>
      <c r="C253" s="7"/>
      <c r="D253" s="114"/>
      <c r="E253" s="58"/>
      <c r="F253" s="58"/>
      <c r="G253" s="58"/>
      <c r="H253" s="58"/>
      <c r="I253" s="58"/>
      <c r="J253" s="58"/>
      <c r="K253" s="58"/>
      <c r="L253" s="58"/>
      <c r="M253" s="3"/>
      <c r="N253" s="3"/>
    </row>
    <row r="254" spans="2:14" x14ac:dyDescent="0.25">
      <c r="B254" s="1"/>
      <c r="C254" s="7"/>
      <c r="D254" s="114"/>
      <c r="E254" s="58"/>
      <c r="F254" s="58"/>
      <c r="G254" s="58"/>
      <c r="H254" s="58"/>
      <c r="I254" s="58"/>
      <c r="J254" s="58"/>
      <c r="K254" s="58"/>
      <c r="L254" s="58"/>
      <c r="M254" s="3"/>
      <c r="N254" s="3"/>
    </row>
    <row r="255" spans="2:14" x14ac:dyDescent="0.25">
      <c r="B255" s="1"/>
      <c r="C255" s="7"/>
      <c r="D255" s="114"/>
      <c r="E255" s="58"/>
      <c r="F255" s="58"/>
      <c r="G255" s="58"/>
      <c r="H255" s="58"/>
      <c r="I255" s="58"/>
      <c r="J255" s="58"/>
      <c r="K255" s="58"/>
      <c r="L255" s="58"/>
      <c r="M255" s="3"/>
      <c r="N255" s="3"/>
    </row>
    <row r="256" spans="2:14" x14ac:dyDescent="0.25">
      <c r="B256" s="1"/>
      <c r="C256" s="7"/>
      <c r="D256" s="114"/>
      <c r="E256" s="58"/>
      <c r="F256" s="58"/>
      <c r="G256" s="58"/>
      <c r="H256" s="58"/>
      <c r="I256" s="58"/>
      <c r="J256" s="58"/>
      <c r="K256" s="58"/>
      <c r="L256" s="58"/>
      <c r="M256" s="3"/>
      <c r="N256" s="3"/>
    </row>
    <row r="257" spans="2:14" x14ac:dyDescent="0.25">
      <c r="B257" s="1"/>
      <c r="C257" s="7"/>
      <c r="D257" s="114"/>
      <c r="E257" s="58"/>
      <c r="F257" s="58"/>
      <c r="G257" s="58"/>
      <c r="H257" s="58"/>
      <c r="I257" s="58"/>
      <c r="J257" s="58"/>
      <c r="K257" s="58"/>
      <c r="L257" s="58"/>
      <c r="M257" s="3"/>
      <c r="N257" s="3"/>
    </row>
    <row r="258" spans="2:14" x14ac:dyDescent="0.25">
      <c r="B258" s="1"/>
      <c r="C258" s="7"/>
      <c r="D258" s="114"/>
      <c r="E258" s="58"/>
      <c r="F258" s="58"/>
      <c r="G258" s="58"/>
      <c r="H258" s="58"/>
      <c r="I258" s="58"/>
      <c r="J258" s="58"/>
      <c r="K258" s="58"/>
      <c r="L258" s="58"/>
      <c r="M258" s="3"/>
      <c r="N258" s="3"/>
    </row>
    <row r="259" spans="2:14" x14ac:dyDescent="0.25">
      <c r="B259" s="1"/>
      <c r="C259" s="7"/>
      <c r="D259" s="114"/>
      <c r="E259" s="58"/>
      <c r="F259" s="58"/>
      <c r="G259" s="58"/>
      <c r="H259" s="58"/>
      <c r="I259" s="58"/>
      <c r="J259" s="58"/>
      <c r="K259" s="58"/>
      <c r="L259" s="58"/>
      <c r="M259" s="3"/>
      <c r="N259" s="3"/>
    </row>
    <row r="260" spans="2:14" x14ac:dyDescent="0.25">
      <c r="B260" s="1"/>
      <c r="C260" s="7"/>
      <c r="D260" s="114"/>
      <c r="E260" s="58"/>
      <c r="F260" s="58"/>
      <c r="G260" s="58"/>
      <c r="H260" s="58"/>
      <c r="I260" s="58"/>
      <c r="J260" s="58"/>
      <c r="K260" s="58"/>
      <c r="L260" s="58"/>
      <c r="M260" s="3"/>
      <c r="N260" s="3"/>
    </row>
    <row r="261" spans="2:14" x14ac:dyDescent="0.25">
      <c r="B261" s="1"/>
      <c r="C261" s="7"/>
      <c r="D261" s="114"/>
      <c r="E261" s="58"/>
      <c r="F261" s="58"/>
      <c r="G261" s="58"/>
      <c r="H261" s="58"/>
      <c r="I261" s="58"/>
      <c r="J261" s="58"/>
      <c r="K261" s="58"/>
      <c r="L261" s="58"/>
      <c r="M261" s="3"/>
      <c r="N261" s="3"/>
    </row>
    <row r="262" spans="2:14" x14ac:dyDescent="0.25">
      <c r="B262" s="1"/>
      <c r="C262" s="7"/>
      <c r="D262" s="114"/>
      <c r="E262" s="58"/>
      <c r="F262" s="58"/>
      <c r="G262" s="58"/>
      <c r="H262" s="58"/>
      <c r="I262" s="58"/>
      <c r="J262" s="58"/>
      <c r="K262" s="58"/>
      <c r="L262" s="58"/>
      <c r="M262" s="3"/>
      <c r="N262" s="3"/>
    </row>
    <row r="263" spans="2:14" x14ac:dyDescent="0.25">
      <c r="B263" s="1"/>
      <c r="C263" s="7"/>
      <c r="D263" s="114"/>
      <c r="E263" s="58"/>
      <c r="F263" s="58"/>
      <c r="G263" s="58"/>
      <c r="H263" s="58"/>
      <c r="I263" s="58"/>
      <c r="J263" s="58"/>
      <c r="K263" s="58"/>
      <c r="L263" s="58"/>
      <c r="M263" s="3"/>
      <c r="N263" s="3"/>
    </row>
    <row r="264" spans="2:14" x14ac:dyDescent="0.25">
      <c r="B264" s="1"/>
      <c r="C264" s="7"/>
      <c r="D264" s="114"/>
      <c r="E264" s="58"/>
      <c r="F264" s="58"/>
      <c r="G264" s="58"/>
      <c r="H264" s="58"/>
      <c r="I264" s="58"/>
      <c r="J264" s="58"/>
      <c r="K264" s="58"/>
      <c r="L264" s="58"/>
      <c r="M264" s="3"/>
      <c r="N264" s="3"/>
    </row>
    <row r="265" spans="2:14" x14ac:dyDescent="0.25">
      <c r="B265" s="1"/>
      <c r="C265" s="7"/>
      <c r="D265" s="114"/>
      <c r="E265" s="58"/>
      <c r="F265" s="58"/>
      <c r="G265" s="58"/>
      <c r="H265" s="58"/>
      <c r="I265" s="58"/>
      <c r="J265" s="58"/>
      <c r="K265" s="58"/>
      <c r="L265" s="58"/>
      <c r="M265" s="3"/>
      <c r="N265" s="3"/>
    </row>
    <row r="266" spans="2:14" x14ac:dyDescent="0.25">
      <c r="B266" s="1"/>
      <c r="C266" s="7"/>
      <c r="D266" s="114"/>
      <c r="E266" s="58"/>
      <c r="F266" s="58"/>
      <c r="G266" s="58"/>
      <c r="H266" s="58"/>
      <c r="I266" s="58"/>
      <c r="J266" s="58"/>
      <c r="K266" s="58"/>
      <c r="L266" s="58"/>
      <c r="M266" s="3"/>
      <c r="N266" s="3"/>
    </row>
    <row r="267" spans="2:14" x14ac:dyDescent="0.25">
      <c r="B267" s="1"/>
      <c r="C267" s="7"/>
      <c r="D267" s="114"/>
      <c r="E267" s="58"/>
      <c r="F267" s="58"/>
      <c r="G267" s="58"/>
      <c r="H267" s="58"/>
      <c r="I267" s="58"/>
      <c r="J267" s="58"/>
      <c r="K267" s="58"/>
      <c r="L267" s="58"/>
      <c r="M267" s="3"/>
      <c r="N267" s="3"/>
    </row>
    <row r="268" spans="2:14" x14ac:dyDescent="0.25">
      <c r="B268" s="1"/>
      <c r="C268" s="7"/>
      <c r="D268" s="114"/>
      <c r="E268" s="58"/>
      <c r="F268" s="58"/>
      <c r="G268" s="58"/>
      <c r="H268" s="58"/>
      <c r="I268" s="58"/>
      <c r="J268" s="58"/>
      <c r="K268" s="58"/>
      <c r="L268" s="58"/>
      <c r="M268" s="3"/>
      <c r="N268" s="3"/>
    </row>
    <row r="269" spans="2:14" x14ac:dyDescent="0.25">
      <c r="B269" s="1"/>
      <c r="C269" s="7"/>
      <c r="D269" s="114"/>
      <c r="E269" s="58"/>
      <c r="F269" s="58"/>
      <c r="G269" s="58"/>
      <c r="H269" s="58"/>
      <c r="I269" s="58"/>
      <c r="J269" s="58"/>
      <c r="K269" s="58"/>
      <c r="L269" s="58"/>
      <c r="M269" s="3"/>
      <c r="N269" s="3"/>
    </row>
    <row r="270" spans="2:14" x14ac:dyDescent="0.25">
      <c r="B270" s="1"/>
      <c r="C270" s="7"/>
      <c r="D270" s="114"/>
      <c r="E270" s="58"/>
      <c r="F270" s="58"/>
      <c r="G270" s="58"/>
      <c r="H270" s="58"/>
      <c r="I270" s="58"/>
      <c r="J270" s="58"/>
      <c r="K270" s="58"/>
      <c r="L270" s="58"/>
      <c r="M270" s="3"/>
      <c r="N270" s="3"/>
    </row>
    <row r="271" spans="2:14" x14ac:dyDescent="0.25">
      <c r="B271" s="1"/>
      <c r="C271" s="7"/>
      <c r="D271" s="114"/>
      <c r="E271" s="58"/>
      <c r="F271" s="58"/>
      <c r="G271" s="58"/>
      <c r="H271" s="58"/>
      <c r="I271" s="58"/>
      <c r="J271" s="58"/>
      <c r="K271" s="58"/>
      <c r="L271" s="58"/>
      <c r="M271" s="3"/>
      <c r="N271" s="3"/>
    </row>
    <row r="272" spans="2:14" x14ac:dyDescent="0.25">
      <c r="B272" s="1"/>
      <c r="C272" s="7"/>
      <c r="D272" s="114"/>
      <c r="E272" s="58"/>
      <c r="F272" s="58"/>
      <c r="G272" s="58"/>
      <c r="H272" s="58"/>
      <c r="I272" s="58"/>
      <c r="J272" s="58"/>
      <c r="K272" s="58"/>
      <c r="L272" s="58"/>
      <c r="M272" s="3"/>
      <c r="N272" s="3"/>
    </row>
    <row r="273" spans="2:14" x14ac:dyDescent="0.25">
      <c r="B273" s="1"/>
      <c r="C273" s="7"/>
      <c r="D273" s="114"/>
      <c r="E273" s="58"/>
      <c r="F273" s="58"/>
      <c r="G273" s="58"/>
      <c r="H273" s="58"/>
      <c r="I273" s="58"/>
      <c r="J273" s="58"/>
      <c r="K273" s="58"/>
      <c r="L273" s="58"/>
      <c r="M273" s="3"/>
      <c r="N273" s="3"/>
    </row>
    <row r="274" spans="2:14" x14ac:dyDescent="0.25">
      <c r="B274" s="1"/>
      <c r="C274" s="7"/>
      <c r="D274" s="114"/>
      <c r="E274" s="58"/>
      <c r="F274" s="58"/>
      <c r="G274" s="58"/>
      <c r="H274" s="58"/>
      <c r="I274" s="58"/>
      <c r="J274" s="58"/>
      <c r="K274" s="58"/>
      <c r="L274" s="58"/>
      <c r="M274" s="3"/>
      <c r="N274" s="3"/>
    </row>
    <row r="275" spans="2:14" x14ac:dyDescent="0.25">
      <c r="B275" s="1"/>
      <c r="C275" s="7"/>
      <c r="D275" s="114"/>
      <c r="E275" s="58"/>
      <c r="F275" s="58"/>
      <c r="G275" s="58"/>
      <c r="H275" s="58"/>
      <c r="I275" s="58"/>
      <c r="J275" s="58"/>
      <c r="K275" s="58"/>
      <c r="L275" s="58"/>
      <c r="M275" s="3"/>
      <c r="N275" s="3"/>
    </row>
    <row r="276" spans="2:14" x14ac:dyDescent="0.25">
      <c r="B276" s="1"/>
      <c r="C276" s="7"/>
      <c r="D276" s="114"/>
      <c r="E276" s="58"/>
      <c r="F276" s="58"/>
      <c r="G276" s="58"/>
      <c r="H276" s="58"/>
      <c r="I276" s="58"/>
      <c r="J276" s="58"/>
      <c r="K276" s="58"/>
      <c r="L276" s="58"/>
      <c r="M276" s="3"/>
      <c r="N276" s="3"/>
    </row>
    <row r="277" spans="2:14" x14ac:dyDescent="0.25">
      <c r="B277" s="1"/>
      <c r="C277" s="7"/>
      <c r="D277" s="114"/>
      <c r="E277" s="58"/>
      <c r="F277" s="58"/>
      <c r="G277" s="58"/>
      <c r="H277" s="58"/>
      <c r="I277" s="58"/>
      <c r="J277" s="58"/>
      <c r="K277" s="58"/>
      <c r="L277" s="58"/>
      <c r="M277" s="3"/>
      <c r="N277" s="3"/>
    </row>
    <row r="278" spans="2:14" x14ac:dyDescent="0.25">
      <c r="B278" s="1"/>
      <c r="C278" s="7"/>
      <c r="D278" s="114"/>
      <c r="E278" s="58"/>
      <c r="F278" s="58"/>
      <c r="G278" s="58"/>
      <c r="H278" s="58"/>
      <c r="I278" s="58"/>
      <c r="J278" s="58"/>
      <c r="K278" s="58"/>
      <c r="L278" s="58"/>
      <c r="M278" s="3"/>
      <c r="N278" s="3"/>
    </row>
    <row r="279" spans="2:14" x14ac:dyDescent="0.25">
      <c r="B279" s="1"/>
      <c r="C279" s="7"/>
      <c r="D279" s="114"/>
      <c r="E279" s="58"/>
      <c r="F279" s="58"/>
      <c r="G279" s="58"/>
      <c r="H279" s="58"/>
      <c r="I279" s="58"/>
      <c r="J279" s="58"/>
      <c r="K279" s="58"/>
      <c r="L279" s="58"/>
      <c r="M279" s="3"/>
      <c r="N279" s="3"/>
    </row>
    <row r="280" spans="2:14" x14ac:dyDescent="0.25">
      <c r="B280" s="1"/>
      <c r="C280" s="7"/>
      <c r="D280" s="114"/>
      <c r="E280" s="58"/>
      <c r="F280" s="58"/>
      <c r="G280" s="58"/>
      <c r="H280" s="58"/>
      <c r="I280" s="58"/>
      <c r="J280" s="58"/>
      <c r="K280" s="58"/>
      <c r="L280" s="58"/>
      <c r="M280" s="3"/>
      <c r="N280" s="3"/>
    </row>
    <row r="281" spans="2:14" x14ac:dyDescent="0.25">
      <c r="B281" s="1"/>
      <c r="C281" s="7"/>
      <c r="D281" s="114"/>
      <c r="E281" s="58"/>
      <c r="F281" s="58"/>
      <c r="G281" s="58"/>
      <c r="H281" s="58"/>
      <c r="I281" s="58"/>
      <c r="J281" s="58"/>
      <c r="K281" s="58"/>
      <c r="L281" s="58"/>
      <c r="M281" s="3"/>
      <c r="N281" s="3"/>
    </row>
    <row r="282" spans="2:14" x14ac:dyDescent="0.25">
      <c r="B282" s="1"/>
      <c r="C282" s="7"/>
      <c r="D282" s="114"/>
      <c r="E282" s="58"/>
      <c r="F282" s="58"/>
      <c r="G282" s="58"/>
      <c r="H282" s="58"/>
      <c r="I282" s="58"/>
      <c r="J282" s="58"/>
      <c r="K282" s="58"/>
      <c r="L282" s="58"/>
      <c r="M282" s="3"/>
      <c r="N282" s="3"/>
    </row>
    <row r="283" spans="2:14" x14ac:dyDescent="0.25">
      <c r="B283" s="1"/>
      <c r="C283" s="7"/>
      <c r="D283" s="114"/>
      <c r="E283" s="58"/>
      <c r="F283" s="58"/>
      <c r="G283" s="58"/>
      <c r="H283" s="58"/>
      <c r="I283" s="58"/>
      <c r="J283" s="58"/>
      <c r="K283" s="58"/>
      <c r="L283" s="58"/>
      <c r="M283" s="3"/>
      <c r="N283" s="3"/>
    </row>
    <row r="284" spans="2:14" x14ac:dyDescent="0.25">
      <c r="B284" s="1"/>
      <c r="C284" s="7"/>
      <c r="D284" s="114"/>
      <c r="E284" s="58"/>
      <c r="F284" s="58"/>
      <c r="G284" s="58"/>
      <c r="H284" s="58"/>
      <c r="I284" s="58"/>
      <c r="J284" s="58"/>
      <c r="K284" s="58"/>
      <c r="L284" s="58"/>
      <c r="M284" s="3"/>
      <c r="N284" s="3"/>
    </row>
    <row r="285" spans="2:14" x14ac:dyDescent="0.25">
      <c r="B285" s="1"/>
      <c r="C285" s="7"/>
      <c r="D285" s="114"/>
      <c r="E285" s="58"/>
      <c r="F285" s="58"/>
      <c r="G285" s="58"/>
      <c r="H285" s="58"/>
      <c r="I285" s="58"/>
      <c r="J285" s="58"/>
      <c r="K285" s="58"/>
      <c r="L285" s="58"/>
      <c r="M285" s="3"/>
      <c r="N285" s="3"/>
    </row>
    <row r="286" spans="2:14" x14ac:dyDescent="0.25">
      <c r="B286" s="1"/>
      <c r="C286" s="7"/>
      <c r="D286" s="114"/>
      <c r="E286" s="58"/>
      <c r="F286" s="58"/>
      <c r="G286" s="58"/>
      <c r="H286" s="58"/>
      <c r="I286" s="58"/>
      <c r="J286" s="58"/>
      <c r="K286" s="58"/>
      <c r="L286" s="58"/>
      <c r="M286" s="3"/>
      <c r="N286" s="3"/>
    </row>
    <row r="287" spans="2:14" x14ac:dyDescent="0.25">
      <c r="B287" s="1"/>
      <c r="C287" s="7"/>
      <c r="D287" s="114"/>
      <c r="E287" s="58"/>
      <c r="F287" s="58"/>
      <c r="G287" s="58"/>
      <c r="H287" s="58"/>
      <c r="I287" s="58"/>
      <c r="J287" s="58"/>
      <c r="K287" s="58"/>
      <c r="L287" s="58"/>
      <c r="M287" s="3"/>
      <c r="N287" s="3"/>
    </row>
    <row r="288" spans="2:14" x14ac:dyDescent="0.25">
      <c r="B288" s="1"/>
      <c r="C288" s="7"/>
      <c r="D288" s="114"/>
      <c r="E288" s="58"/>
      <c r="F288" s="58"/>
      <c r="G288" s="58"/>
      <c r="H288" s="58"/>
      <c r="I288" s="58"/>
      <c r="J288" s="58"/>
      <c r="K288" s="58"/>
      <c r="L288" s="58"/>
      <c r="M288" s="3"/>
      <c r="N288" s="3"/>
    </row>
    <row r="289" spans="2:14" x14ac:dyDescent="0.25">
      <c r="B289" s="1"/>
      <c r="C289" s="7"/>
      <c r="D289" s="114"/>
      <c r="E289" s="58"/>
      <c r="F289" s="58"/>
      <c r="G289" s="58"/>
      <c r="H289" s="58"/>
      <c r="I289" s="58"/>
      <c r="J289" s="58"/>
      <c r="K289" s="58"/>
      <c r="L289" s="58"/>
      <c r="M289" s="3"/>
      <c r="N289" s="3"/>
    </row>
    <row r="290" spans="2:14" x14ac:dyDescent="0.25">
      <c r="B290" s="1"/>
      <c r="C290" s="7"/>
      <c r="D290" s="114"/>
      <c r="E290" s="58"/>
      <c r="F290" s="58"/>
      <c r="G290" s="58"/>
      <c r="H290" s="58"/>
      <c r="I290" s="58"/>
      <c r="J290" s="58"/>
      <c r="K290" s="58"/>
      <c r="L290" s="58"/>
      <c r="M290" s="3"/>
      <c r="N290" s="3"/>
    </row>
    <row r="291" spans="2:14" x14ac:dyDescent="0.25">
      <c r="B291" s="1"/>
      <c r="C291" s="7"/>
      <c r="D291" s="114"/>
      <c r="E291" s="58"/>
      <c r="F291" s="58"/>
      <c r="G291" s="58"/>
      <c r="H291" s="58"/>
      <c r="I291" s="58"/>
      <c r="J291" s="58"/>
      <c r="K291" s="58"/>
      <c r="L291" s="58"/>
      <c r="M291" s="3"/>
      <c r="N291" s="3"/>
    </row>
    <row r="292" spans="2:14" x14ac:dyDescent="0.25">
      <c r="B292" s="1"/>
      <c r="C292" s="7"/>
      <c r="D292" s="114"/>
      <c r="E292" s="58"/>
      <c r="F292" s="58"/>
      <c r="G292" s="58"/>
      <c r="H292" s="58"/>
      <c r="I292" s="58"/>
      <c r="J292" s="58"/>
      <c r="K292" s="58"/>
      <c r="L292" s="58"/>
      <c r="M292" s="3"/>
      <c r="N292" s="3"/>
    </row>
    <row r="293" spans="2:14" x14ac:dyDescent="0.25">
      <c r="B293" s="1"/>
      <c r="C293" s="7"/>
      <c r="D293" s="114"/>
      <c r="E293" s="58"/>
      <c r="F293" s="58"/>
      <c r="G293" s="58"/>
      <c r="H293" s="58"/>
      <c r="I293" s="58"/>
      <c r="J293" s="58"/>
      <c r="K293" s="58"/>
      <c r="L293" s="58"/>
      <c r="M293" s="3"/>
      <c r="N293" s="3"/>
    </row>
    <row r="294" spans="2:14" x14ac:dyDescent="0.25">
      <c r="B294" s="1"/>
      <c r="C294" s="7"/>
      <c r="D294" s="114"/>
      <c r="E294" s="58"/>
      <c r="F294" s="58"/>
      <c r="G294" s="58"/>
      <c r="H294" s="58"/>
      <c r="I294" s="58"/>
      <c r="J294" s="58"/>
      <c r="K294" s="58"/>
      <c r="L294" s="58"/>
      <c r="M294" s="3"/>
      <c r="N294" s="3"/>
    </row>
    <row r="295" spans="2:14" x14ac:dyDescent="0.25">
      <c r="B295" s="1"/>
      <c r="C295" s="7"/>
      <c r="D295" s="114"/>
      <c r="E295" s="58"/>
      <c r="F295" s="58"/>
      <c r="G295" s="58"/>
      <c r="H295" s="58"/>
      <c r="I295" s="58"/>
      <c r="J295" s="58"/>
      <c r="K295" s="58"/>
      <c r="L295" s="58"/>
      <c r="M295" s="3"/>
      <c r="N295" s="3"/>
    </row>
    <row r="296" spans="2:14" x14ac:dyDescent="0.25">
      <c r="B296" s="1"/>
      <c r="C296" s="7"/>
      <c r="D296" s="114"/>
      <c r="E296" s="58"/>
      <c r="F296" s="58"/>
      <c r="G296" s="58"/>
      <c r="H296" s="58"/>
      <c r="I296" s="58"/>
      <c r="J296" s="58"/>
      <c r="K296" s="58"/>
      <c r="L296" s="58"/>
      <c r="M296" s="3"/>
      <c r="N296" s="3"/>
    </row>
    <row r="297" spans="2:14" x14ac:dyDescent="0.25">
      <c r="B297" s="1"/>
      <c r="C297" s="7"/>
      <c r="D297" s="114"/>
      <c r="E297" s="58"/>
      <c r="F297" s="58"/>
      <c r="G297" s="58"/>
      <c r="H297" s="58"/>
      <c r="I297" s="58"/>
      <c r="J297" s="58"/>
      <c r="K297" s="58"/>
      <c r="L297" s="58"/>
      <c r="M297" s="3"/>
      <c r="N297" s="3"/>
    </row>
    <row r="298" spans="2:14" x14ac:dyDescent="0.25">
      <c r="B298" s="1"/>
      <c r="C298" s="7"/>
      <c r="D298" s="114"/>
      <c r="E298" s="58"/>
      <c r="F298" s="58"/>
      <c r="G298" s="58"/>
      <c r="H298" s="58"/>
      <c r="I298" s="58"/>
      <c r="J298" s="58"/>
      <c r="K298" s="58"/>
      <c r="L298" s="58"/>
      <c r="M298" s="3"/>
      <c r="N298" s="3"/>
    </row>
    <row r="299" spans="2:14" x14ac:dyDescent="0.25">
      <c r="B299" s="1"/>
      <c r="C299" s="7"/>
      <c r="D299" s="114"/>
      <c r="E299" s="58"/>
      <c r="F299" s="58"/>
      <c r="G299" s="58"/>
      <c r="H299" s="58"/>
      <c r="I299" s="58"/>
      <c r="J299" s="58"/>
      <c r="K299" s="58"/>
      <c r="L299" s="58"/>
      <c r="M299" s="3"/>
      <c r="N299" s="3"/>
    </row>
    <row r="300" spans="2:14" x14ac:dyDescent="0.25">
      <c r="B300" s="1"/>
      <c r="C300" s="7"/>
      <c r="D300" s="114"/>
      <c r="E300" s="58"/>
      <c r="F300" s="58"/>
      <c r="G300" s="58"/>
      <c r="H300" s="58"/>
      <c r="I300" s="58"/>
      <c r="J300" s="58"/>
      <c r="K300" s="58"/>
      <c r="L300" s="58"/>
      <c r="M300" s="3"/>
      <c r="N300" s="3"/>
    </row>
    <row r="301" spans="2:14" x14ac:dyDescent="0.25">
      <c r="B301" s="1"/>
      <c r="C301" s="7"/>
      <c r="D301" s="114"/>
      <c r="E301" s="58"/>
      <c r="F301" s="58"/>
      <c r="G301" s="58"/>
      <c r="H301" s="58"/>
      <c r="I301" s="58"/>
      <c r="J301" s="58"/>
      <c r="K301" s="58"/>
      <c r="L301" s="58"/>
      <c r="M301" s="3"/>
      <c r="N301" s="3"/>
    </row>
    <row r="302" spans="2:14" x14ac:dyDescent="0.25">
      <c r="B302" s="1"/>
      <c r="C302" s="7"/>
      <c r="D302" s="114"/>
      <c r="E302" s="58"/>
      <c r="F302" s="58"/>
      <c r="G302" s="58"/>
      <c r="H302" s="58"/>
      <c r="I302" s="58"/>
      <c r="J302" s="58"/>
      <c r="K302" s="58"/>
      <c r="L302" s="58"/>
      <c r="M302" s="3"/>
      <c r="N302" s="3"/>
    </row>
    <row r="303" spans="2:14" x14ac:dyDescent="0.25">
      <c r="B303" s="1"/>
      <c r="C303" s="7"/>
      <c r="D303" s="114"/>
      <c r="E303" s="58"/>
      <c r="F303" s="58"/>
      <c r="G303" s="58"/>
      <c r="H303" s="58"/>
      <c r="I303" s="58"/>
      <c r="J303" s="58"/>
      <c r="K303" s="58"/>
      <c r="L303" s="58"/>
      <c r="M303" s="3"/>
      <c r="N303" s="3"/>
    </row>
    <row r="304" spans="2:14" x14ac:dyDescent="0.25">
      <c r="B304" s="1"/>
      <c r="C304" s="7"/>
      <c r="D304" s="114"/>
      <c r="E304" s="58"/>
      <c r="F304" s="58"/>
      <c r="G304" s="58"/>
      <c r="H304" s="58"/>
      <c r="I304" s="58"/>
      <c r="J304" s="58"/>
      <c r="K304" s="58"/>
      <c r="L304" s="58"/>
      <c r="M304" s="3"/>
      <c r="N304" s="3"/>
    </row>
    <row r="305" spans="2:14" x14ac:dyDescent="0.25">
      <c r="B305" s="1"/>
      <c r="C305" s="7"/>
      <c r="D305" s="114"/>
      <c r="E305" s="58"/>
      <c r="F305" s="58"/>
      <c r="G305" s="58"/>
      <c r="H305" s="58"/>
      <c r="I305" s="58"/>
      <c r="J305" s="58"/>
      <c r="K305" s="58"/>
      <c r="L305" s="58"/>
      <c r="M305" s="3"/>
      <c r="N305" s="3"/>
    </row>
    <row r="306" spans="2:14" x14ac:dyDescent="0.25">
      <c r="B306" s="1"/>
      <c r="C306" s="7"/>
      <c r="D306" s="114"/>
      <c r="E306" s="58"/>
      <c r="F306" s="58"/>
      <c r="G306" s="58"/>
      <c r="H306" s="58"/>
      <c r="I306" s="58"/>
      <c r="J306" s="58"/>
      <c r="K306" s="58"/>
      <c r="L306" s="58"/>
      <c r="M306" s="3"/>
      <c r="N306" s="3"/>
    </row>
    <row r="307" spans="2:14" x14ac:dyDescent="0.25">
      <c r="B307" s="1"/>
      <c r="C307" s="7"/>
      <c r="D307" s="114"/>
      <c r="E307" s="58"/>
      <c r="F307" s="58"/>
      <c r="G307" s="58"/>
      <c r="H307" s="58"/>
      <c r="I307" s="58"/>
      <c r="J307" s="58"/>
      <c r="K307" s="58"/>
      <c r="L307" s="58"/>
      <c r="M307" s="3"/>
      <c r="N307" s="3"/>
    </row>
    <row r="308" spans="2:14" x14ac:dyDescent="0.25">
      <c r="B308" s="1"/>
      <c r="C308" s="7"/>
      <c r="D308" s="114"/>
      <c r="E308" s="58"/>
      <c r="F308" s="58"/>
      <c r="G308" s="58"/>
      <c r="H308" s="58"/>
      <c r="I308" s="58"/>
      <c r="J308" s="58"/>
      <c r="K308" s="58"/>
      <c r="L308" s="58"/>
      <c r="M308" s="3"/>
      <c r="N308" s="3"/>
    </row>
    <row r="309" spans="2:14" x14ac:dyDescent="0.25">
      <c r="B309" s="1"/>
      <c r="C309" s="7"/>
      <c r="D309" s="114"/>
      <c r="E309" s="58"/>
      <c r="F309" s="58"/>
      <c r="G309" s="58"/>
      <c r="H309" s="58"/>
      <c r="I309" s="58"/>
      <c r="J309" s="58"/>
      <c r="K309" s="58"/>
      <c r="L309" s="58"/>
      <c r="M309" s="3"/>
      <c r="N309" s="3"/>
    </row>
    <row r="310" spans="2:14" x14ac:dyDescent="0.25">
      <c r="B310" s="1"/>
      <c r="C310" s="7"/>
      <c r="D310" s="114"/>
      <c r="E310" s="58"/>
      <c r="F310" s="58"/>
      <c r="G310" s="58"/>
      <c r="H310" s="58"/>
      <c r="I310" s="58"/>
      <c r="J310" s="58"/>
      <c r="K310" s="58"/>
      <c r="L310" s="58"/>
      <c r="M310" s="3"/>
      <c r="N310" s="3"/>
    </row>
    <row r="311" spans="2:14" x14ac:dyDescent="0.25">
      <c r="B311" s="1"/>
      <c r="C311" s="7"/>
      <c r="D311" s="114"/>
      <c r="E311" s="58"/>
      <c r="F311" s="58"/>
      <c r="G311" s="58"/>
      <c r="H311" s="58"/>
      <c r="I311" s="58"/>
      <c r="J311" s="58"/>
      <c r="K311" s="58"/>
      <c r="L311" s="58"/>
      <c r="M311" s="3"/>
      <c r="N311" s="3"/>
    </row>
    <row r="312" spans="2:14" x14ac:dyDescent="0.25">
      <c r="B312" s="1"/>
      <c r="C312" s="7"/>
      <c r="D312" s="114"/>
      <c r="E312" s="58"/>
      <c r="F312" s="58"/>
      <c r="G312" s="58"/>
      <c r="H312" s="58"/>
      <c r="I312" s="58"/>
      <c r="J312" s="58"/>
      <c r="K312" s="58"/>
      <c r="L312" s="58"/>
      <c r="M312" s="3"/>
      <c r="N312" s="3"/>
    </row>
    <row r="313" spans="2:14" x14ac:dyDescent="0.25">
      <c r="B313" s="1"/>
      <c r="C313" s="7"/>
      <c r="D313" s="114"/>
      <c r="E313" s="58"/>
      <c r="F313" s="58"/>
      <c r="G313" s="58"/>
      <c r="H313" s="58"/>
      <c r="I313" s="58"/>
      <c r="J313" s="58"/>
      <c r="K313" s="58"/>
      <c r="L313" s="58"/>
      <c r="M313" s="3"/>
      <c r="N313" s="3"/>
    </row>
    <row r="314" spans="2:14" x14ac:dyDescent="0.25">
      <c r="B314" s="1"/>
      <c r="C314" s="7"/>
      <c r="D314" s="114"/>
      <c r="E314" s="58"/>
      <c r="F314" s="58"/>
      <c r="G314" s="58"/>
      <c r="H314" s="58"/>
      <c r="I314" s="58"/>
      <c r="J314" s="58"/>
      <c r="K314" s="58"/>
      <c r="L314" s="58"/>
      <c r="M314" s="3"/>
      <c r="N314" s="3"/>
    </row>
    <row r="315" spans="2:14" x14ac:dyDescent="0.25">
      <c r="B315" s="1"/>
      <c r="C315" s="7"/>
      <c r="D315" s="114"/>
      <c r="E315" s="58"/>
      <c r="F315" s="58"/>
      <c r="G315" s="58"/>
      <c r="H315" s="58"/>
      <c r="I315" s="58"/>
      <c r="J315" s="58"/>
      <c r="K315" s="58"/>
      <c r="L315" s="58"/>
      <c r="M315" s="3"/>
      <c r="N315" s="3"/>
    </row>
    <row r="316" spans="2:14" x14ac:dyDescent="0.25">
      <c r="B316" s="1"/>
      <c r="C316" s="7"/>
      <c r="D316" s="114"/>
      <c r="E316" s="58"/>
      <c r="F316" s="58"/>
      <c r="G316" s="58"/>
      <c r="H316" s="58"/>
      <c r="I316" s="58"/>
      <c r="J316" s="58"/>
      <c r="K316" s="58"/>
      <c r="L316" s="58"/>
      <c r="M316" s="3"/>
      <c r="N316" s="3"/>
    </row>
    <row r="317" spans="2:14" x14ac:dyDescent="0.25">
      <c r="B317" s="1"/>
      <c r="C317" s="7"/>
      <c r="D317" s="114"/>
      <c r="E317" s="58"/>
      <c r="F317" s="58"/>
      <c r="G317" s="58"/>
      <c r="H317" s="58"/>
      <c r="I317" s="58"/>
      <c r="J317" s="58"/>
      <c r="K317" s="58"/>
      <c r="L317" s="58"/>
      <c r="M317" s="3"/>
      <c r="N317" s="3"/>
    </row>
    <row r="318" spans="2:14" x14ac:dyDescent="0.25">
      <c r="B318" s="1"/>
      <c r="C318" s="7"/>
      <c r="D318" s="114"/>
      <c r="E318" s="58"/>
      <c r="F318" s="58"/>
      <c r="G318" s="58"/>
      <c r="H318" s="58"/>
      <c r="I318" s="58"/>
      <c r="J318" s="58"/>
      <c r="K318" s="58"/>
      <c r="L318" s="58"/>
      <c r="M318" s="3"/>
      <c r="N318" s="3"/>
    </row>
    <row r="319" spans="2:14" x14ac:dyDescent="0.25">
      <c r="B319" s="1"/>
      <c r="C319" s="7"/>
      <c r="D319" s="114"/>
      <c r="E319" s="58"/>
      <c r="F319" s="58"/>
      <c r="G319" s="58"/>
      <c r="H319" s="58"/>
      <c r="I319" s="58"/>
      <c r="J319" s="58"/>
      <c r="K319" s="58"/>
      <c r="L319" s="58"/>
      <c r="M319" s="3"/>
      <c r="N319" s="3"/>
    </row>
    <row r="320" spans="2:14" x14ac:dyDescent="0.25">
      <c r="B320" s="1"/>
      <c r="C320" s="7"/>
      <c r="D320" s="114"/>
      <c r="E320" s="58"/>
      <c r="F320" s="58"/>
      <c r="G320" s="58"/>
      <c r="H320" s="58"/>
      <c r="I320" s="58"/>
      <c r="J320" s="58"/>
      <c r="K320" s="58"/>
      <c r="L320" s="58"/>
      <c r="M320" s="3"/>
      <c r="N320" s="3"/>
    </row>
    <row r="321" spans="2:14" x14ac:dyDescent="0.25">
      <c r="B321" s="1"/>
      <c r="C321" s="7"/>
      <c r="D321" s="114"/>
      <c r="E321" s="58"/>
      <c r="F321" s="58"/>
      <c r="G321" s="58"/>
      <c r="H321" s="58"/>
      <c r="I321" s="58"/>
      <c r="J321" s="58"/>
      <c r="K321" s="58"/>
      <c r="L321" s="58"/>
      <c r="M321" s="3"/>
      <c r="N321" s="3"/>
    </row>
    <row r="322" spans="2:14" x14ac:dyDescent="0.25">
      <c r="B322" s="1"/>
      <c r="C322" s="7"/>
      <c r="D322" s="114"/>
      <c r="E322" s="58"/>
      <c r="F322" s="58"/>
      <c r="G322" s="58"/>
      <c r="H322" s="58"/>
      <c r="I322" s="58"/>
      <c r="J322" s="58"/>
      <c r="K322" s="58"/>
      <c r="L322" s="58"/>
      <c r="M322" s="3"/>
      <c r="N322" s="3"/>
    </row>
    <row r="323" spans="2:14" x14ac:dyDescent="0.25">
      <c r="B323" s="1"/>
      <c r="C323" s="7"/>
      <c r="D323" s="114"/>
      <c r="E323" s="58"/>
      <c r="F323" s="58"/>
      <c r="G323" s="58"/>
      <c r="H323" s="58"/>
      <c r="I323" s="58"/>
      <c r="J323" s="58"/>
      <c r="K323" s="58"/>
      <c r="L323" s="58"/>
      <c r="M323" s="3"/>
      <c r="N323" s="3"/>
    </row>
    <row r="324" spans="2:14" x14ac:dyDescent="0.25">
      <c r="B324" s="1"/>
      <c r="C324" s="7"/>
      <c r="D324" s="114"/>
      <c r="E324" s="58"/>
      <c r="F324" s="58"/>
      <c r="G324" s="58"/>
      <c r="H324" s="58"/>
      <c r="I324" s="58"/>
      <c r="J324" s="58"/>
      <c r="K324" s="58"/>
      <c r="L324" s="58"/>
      <c r="M324" s="3"/>
      <c r="N324" s="3"/>
    </row>
    <row r="325" spans="2:14" x14ac:dyDescent="0.25">
      <c r="B325" s="1"/>
      <c r="C325" s="7"/>
      <c r="D325" s="114"/>
      <c r="E325" s="58"/>
      <c r="F325" s="58"/>
      <c r="G325" s="58"/>
      <c r="H325" s="58"/>
      <c r="I325" s="58"/>
      <c r="J325" s="58"/>
      <c r="K325" s="58"/>
      <c r="L325" s="58"/>
      <c r="M325" s="3"/>
      <c r="N325" s="3"/>
    </row>
    <row r="326" spans="2:14" x14ac:dyDescent="0.25">
      <c r="B326" s="1"/>
      <c r="C326" s="7"/>
      <c r="D326" s="114"/>
      <c r="E326" s="58"/>
      <c r="F326" s="58"/>
      <c r="G326" s="58"/>
      <c r="H326" s="58"/>
      <c r="I326" s="58"/>
      <c r="J326" s="58"/>
      <c r="K326" s="58"/>
      <c r="L326" s="58"/>
      <c r="M326" s="3"/>
      <c r="N326" s="3"/>
    </row>
    <row r="327" spans="2:14" x14ac:dyDescent="0.25">
      <c r="B327" s="1"/>
      <c r="C327" s="7"/>
      <c r="D327" s="114"/>
      <c r="E327" s="58"/>
      <c r="F327" s="58"/>
      <c r="G327" s="58"/>
      <c r="H327" s="58"/>
      <c r="I327" s="58"/>
      <c r="J327" s="58"/>
      <c r="K327" s="58"/>
      <c r="L327" s="58"/>
      <c r="M327" s="3"/>
      <c r="N327" s="3"/>
    </row>
    <row r="328" spans="2:14" x14ac:dyDescent="0.25">
      <c r="B328" s="1"/>
      <c r="C328" s="7"/>
      <c r="D328" s="114"/>
      <c r="E328" s="58"/>
      <c r="F328" s="58"/>
      <c r="G328" s="58"/>
      <c r="H328" s="58"/>
      <c r="I328" s="58"/>
      <c r="J328" s="58"/>
      <c r="K328" s="58"/>
      <c r="L328" s="58"/>
      <c r="M328" s="3"/>
      <c r="N328" s="3"/>
    </row>
    <row r="329" spans="2:14" x14ac:dyDescent="0.25">
      <c r="B329" s="1"/>
      <c r="C329" s="7"/>
      <c r="D329" s="114"/>
      <c r="E329" s="58"/>
      <c r="F329" s="58"/>
      <c r="G329" s="58"/>
      <c r="H329" s="58"/>
      <c r="I329" s="58"/>
      <c r="J329" s="58"/>
      <c r="K329" s="58"/>
      <c r="L329" s="58"/>
      <c r="M329" s="3"/>
      <c r="N329" s="3"/>
    </row>
    <row r="330" spans="2:14" x14ac:dyDescent="0.25">
      <c r="B330" s="1"/>
      <c r="C330" s="7"/>
      <c r="D330" s="114"/>
      <c r="E330" s="58"/>
      <c r="F330" s="58"/>
      <c r="G330" s="58"/>
      <c r="H330" s="58"/>
      <c r="I330" s="58"/>
      <c r="J330" s="58"/>
      <c r="K330" s="58"/>
      <c r="L330" s="58"/>
      <c r="M330" s="3"/>
      <c r="N330" s="3"/>
    </row>
    <row r="331" spans="2:14" x14ac:dyDescent="0.25">
      <c r="B331" s="1"/>
      <c r="C331" s="7"/>
      <c r="D331" s="114"/>
      <c r="E331" s="58"/>
      <c r="F331" s="58"/>
      <c r="G331" s="58"/>
      <c r="H331" s="58"/>
      <c r="I331" s="58"/>
      <c r="J331" s="58"/>
      <c r="K331" s="58"/>
      <c r="L331" s="58"/>
      <c r="M331" s="3"/>
      <c r="N331" s="3"/>
    </row>
    <row r="332" spans="2:14" x14ac:dyDescent="0.25">
      <c r="B332" s="1"/>
      <c r="C332" s="7"/>
      <c r="D332" s="114"/>
      <c r="E332" s="58"/>
      <c r="F332" s="58"/>
      <c r="G332" s="58"/>
      <c r="H332" s="58"/>
      <c r="I332" s="58"/>
      <c r="J332" s="58"/>
      <c r="K332" s="58"/>
      <c r="L332" s="58"/>
      <c r="M332" s="3"/>
      <c r="N332" s="3"/>
    </row>
    <row r="333" spans="2:14" x14ac:dyDescent="0.25">
      <c r="B333" s="1"/>
      <c r="C333" s="7"/>
      <c r="D333" s="114"/>
      <c r="E333" s="58"/>
      <c r="F333" s="58"/>
      <c r="G333" s="58"/>
      <c r="H333" s="58"/>
      <c r="I333" s="58"/>
      <c r="J333" s="58"/>
      <c r="K333" s="58"/>
      <c r="L333" s="58"/>
      <c r="M333" s="3"/>
      <c r="N333" s="3"/>
    </row>
    <row r="334" spans="2:14" x14ac:dyDescent="0.25">
      <c r="B334" s="1"/>
      <c r="C334" s="7"/>
      <c r="D334" s="114"/>
      <c r="E334" s="58"/>
      <c r="F334" s="58"/>
      <c r="G334" s="58"/>
      <c r="H334" s="58"/>
      <c r="I334" s="58"/>
      <c r="J334" s="58"/>
      <c r="K334" s="58"/>
      <c r="L334" s="58"/>
      <c r="M334" s="3"/>
      <c r="N334" s="3"/>
    </row>
    <row r="335" spans="2:14" x14ac:dyDescent="0.25">
      <c r="B335" s="1"/>
      <c r="C335" s="7"/>
      <c r="D335" s="114"/>
      <c r="E335" s="58"/>
      <c r="F335" s="58"/>
      <c r="G335" s="58"/>
      <c r="H335" s="58"/>
      <c r="I335" s="58"/>
      <c r="J335" s="58"/>
      <c r="K335" s="58"/>
      <c r="L335" s="58"/>
      <c r="M335" s="3"/>
      <c r="N335" s="3"/>
    </row>
    <row r="336" spans="2:14" x14ac:dyDescent="0.25">
      <c r="B336" s="1"/>
      <c r="C336" s="7"/>
      <c r="D336" s="114"/>
      <c r="E336" s="58"/>
      <c r="F336" s="58"/>
      <c r="G336" s="58"/>
      <c r="H336" s="58"/>
      <c r="I336" s="58"/>
      <c r="J336" s="58"/>
      <c r="K336" s="58"/>
      <c r="L336" s="58"/>
      <c r="M336" s="3"/>
      <c r="N336" s="3"/>
    </row>
    <row r="337" spans="2:14" x14ac:dyDescent="0.25">
      <c r="B337" s="1"/>
      <c r="C337" s="7"/>
      <c r="D337" s="114"/>
      <c r="E337" s="58"/>
      <c r="F337" s="58"/>
      <c r="G337" s="58"/>
      <c r="H337" s="58"/>
      <c r="I337" s="58"/>
      <c r="J337" s="58"/>
      <c r="K337" s="58"/>
      <c r="L337" s="58"/>
      <c r="M337" s="3"/>
      <c r="N337" s="3"/>
    </row>
    <row r="338" spans="2:14" x14ac:dyDescent="0.25">
      <c r="B338" s="1"/>
      <c r="C338" s="7"/>
      <c r="D338" s="114"/>
      <c r="E338" s="58"/>
      <c r="F338" s="58"/>
      <c r="G338" s="58"/>
      <c r="H338" s="58"/>
      <c r="I338" s="58"/>
      <c r="J338" s="58"/>
      <c r="K338" s="58"/>
      <c r="L338" s="58"/>
      <c r="M338" s="3"/>
      <c r="N338" s="3"/>
    </row>
    <row r="339" spans="2:14" x14ac:dyDescent="0.25">
      <c r="B339" s="1"/>
      <c r="C339" s="7"/>
      <c r="D339" s="114"/>
      <c r="E339" s="58"/>
      <c r="F339" s="58"/>
      <c r="G339" s="58"/>
      <c r="H339" s="58"/>
      <c r="I339" s="58"/>
      <c r="J339" s="58"/>
      <c r="K339" s="58"/>
      <c r="L339" s="58"/>
      <c r="M339" s="3"/>
      <c r="N339" s="3"/>
    </row>
    <row r="340" spans="2:14" x14ac:dyDescent="0.25">
      <c r="B340" s="1"/>
      <c r="C340" s="7"/>
      <c r="D340" s="114"/>
      <c r="E340" s="58"/>
      <c r="F340" s="58"/>
      <c r="G340" s="58"/>
      <c r="H340" s="58"/>
      <c r="I340" s="58"/>
      <c r="J340" s="58"/>
      <c r="K340" s="58"/>
      <c r="L340" s="58"/>
      <c r="M340" s="3"/>
      <c r="N340" s="3"/>
    </row>
    <row r="341" spans="2:14" x14ac:dyDescent="0.25">
      <c r="B341" s="1"/>
      <c r="C341" s="7"/>
      <c r="D341" s="114"/>
      <c r="E341" s="58"/>
      <c r="F341" s="58"/>
      <c r="G341" s="58"/>
      <c r="H341" s="58"/>
      <c r="I341" s="58"/>
      <c r="J341" s="58"/>
      <c r="K341" s="58"/>
      <c r="L341" s="58"/>
      <c r="M341" s="3"/>
      <c r="N341" s="3"/>
    </row>
    <row r="342" spans="2:14" x14ac:dyDescent="0.25">
      <c r="B342" s="1"/>
      <c r="C342" s="7"/>
      <c r="D342" s="114"/>
      <c r="E342" s="58"/>
      <c r="F342" s="58"/>
      <c r="G342" s="58"/>
      <c r="H342" s="58"/>
      <c r="I342" s="58"/>
      <c r="J342" s="58"/>
      <c r="K342" s="58"/>
      <c r="L342" s="58"/>
      <c r="M342" s="3"/>
      <c r="N342" s="3"/>
    </row>
    <row r="343" spans="2:14" x14ac:dyDescent="0.25">
      <c r="B343" s="1"/>
      <c r="C343" s="7"/>
      <c r="D343" s="114"/>
      <c r="E343" s="58"/>
      <c r="F343" s="58"/>
      <c r="G343" s="58"/>
      <c r="H343" s="58"/>
      <c r="I343" s="58"/>
      <c r="J343" s="58"/>
      <c r="K343" s="58"/>
      <c r="L343" s="58"/>
      <c r="M343" s="3"/>
      <c r="N343" s="3"/>
    </row>
    <row r="344" spans="2:14" x14ac:dyDescent="0.25">
      <c r="B344" s="1"/>
      <c r="C344" s="7"/>
      <c r="D344" s="114"/>
      <c r="E344" s="58"/>
      <c r="F344" s="58"/>
      <c r="G344" s="58"/>
      <c r="H344" s="58"/>
      <c r="I344" s="58"/>
      <c r="J344" s="58"/>
      <c r="K344" s="58"/>
      <c r="L344" s="58"/>
      <c r="M344" s="3"/>
      <c r="N344" s="3"/>
    </row>
    <row r="345" spans="2:14" x14ac:dyDescent="0.25">
      <c r="B345" s="1"/>
      <c r="C345" s="7"/>
      <c r="D345" s="114"/>
      <c r="E345" s="58"/>
      <c r="F345" s="58"/>
      <c r="G345" s="58"/>
      <c r="H345" s="58"/>
      <c r="I345" s="58"/>
      <c r="J345" s="58"/>
      <c r="K345" s="58"/>
      <c r="L345" s="58"/>
      <c r="M345" s="3"/>
      <c r="N345" s="3"/>
    </row>
    <row r="346" spans="2:14" x14ac:dyDescent="0.25">
      <c r="B346" s="1"/>
      <c r="C346" s="7"/>
      <c r="D346" s="114"/>
      <c r="E346" s="58"/>
      <c r="F346" s="58"/>
      <c r="G346" s="58"/>
      <c r="H346" s="58"/>
      <c r="I346" s="58"/>
      <c r="J346" s="58"/>
      <c r="K346" s="58"/>
      <c r="L346" s="58"/>
      <c r="M346" s="3"/>
      <c r="N346" s="3"/>
    </row>
    <row r="347" spans="2:14" x14ac:dyDescent="0.25">
      <c r="B347" s="1"/>
      <c r="C347" s="7"/>
      <c r="D347" s="114"/>
      <c r="E347" s="58"/>
      <c r="F347" s="58"/>
      <c r="G347" s="58"/>
      <c r="H347" s="58"/>
      <c r="I347" s="58"/>
      <c r="J347" s="58"/>
      <c r="K347" s="58"/>
      <c r="L347" s="58"/>
      <c r="M347" s="3"/>
      <c r="N347" s="3"/>
    </row>
    <row r="348" spans="2:14" x14ac:dyDescent="0.25">
      <c r="B348" s="1"/>
      <c r="C348" s="7"/>
      <c r="D348" s="114"/>
      <c r="E348" s="58"/>
      <c r="F348" s="58"/>
      <c r="G348" s="58"/>
      <c r="H348" s="58"/>
      <c r="I348" s="58"/>
      <c r="J348" s="58"/>
      <c r="K348" s="58"/>
      <c r="L348" s="58"/>
      <c r="M348" s="3"/>
      <c r="N348" s="3"/>
    </row>
    <row r="349" spans="2:14" x14ac:dyDescent="0.25">
      <c r="B349" s="1"/>
      <c r="C349" s="7"/>
      <c r="D349" s="114"/>
      <c r="E349" s="58"/>
      <c r="F349" s="58"/>
      <c r="G349" s="58"/>
      <c r="H349" s="58"/>
      <c r="I349" s="58"/>
      <c r="J349" s="58"/>
      <c r="K349" s="58"/>
      <c r="L349" s="58"/>
      <c r="M349" s="3"/>
      <c r="N349" s="3"/>
    </row>
    <row r="350" spans="2:14" x14ac:dyDescent="0.25">
      <c r="B350" s="1"/>
      <c r="C350" s="7"/>
      <c r="D350" s="114"/>
      <c r="E350" s="58"/>
      <c r="F350" s="58"/>
      <c r="G350" s="58"/>
      <c r="H350" s="58"/>
      <c r="I350" s="58"/>
      <c r="J350" s="58"/>
      <c r="K350" s="58"/>
      <c r="L350" s="58"/>
      <c r="M350" s="3"/>
      <c r="N350" s="3"/>
    </row>
    <row r="351" spans="2:14" x14ac:dyDescent="0.25">
      <c r="B351" s="1"/>
      <c r="C351" s="7"/>
      <c r="D351" s="114"/>
      <c r="E351" s="58"/>
      <c r="F351" s="58"/>
      <c r="G351" s="58"/>
      <c r="H351" s="58"/>
      <c r="I351" s="58"/>
      <c r="J351" s="58"/>
      <c r="K351" s="58"/>
      <c r="L351" s="58"/>
      <c r="M351" s="3"/>
      <c r="N351" s="3"/>
    </row>
    <row r="352" spans="2:14" x14ac:dyDescent="0.25">
      <c r="B352" s="1"/>
      <c r="C352" s="7"/>
      <c r="D352" s="114"/>
      <c r="E352" s="58"/>
      <c r="F352" s="58"/>
      <c r="G352" s="58"/>
      <c r="H352" s="58"/>
      <c r="I352" s="58"/>
      <c r="J352" s="58"/>
      <c r="K352" s="58"/>
      <c r="L352" s="58"/>
      <c r="M352" s="3"/>
      <c r="N352" s="3"/>
    </row>
    <row r="353" spans="2:14" x14ac:dyDescent="0.25">
      <c r="B353" s="1"/>
      <c r="C353" s="7"/>
      <c r="D353" s="114"/>
      <c r="E353" s="58"/>
      <c r="F353" s="58"/>
      <c r="G353" s="58"/>
      <c r="H353" s="58"/>
      <c r="I353" s="58"/>
      <c r="J353" s="58"/>
      <c r="K353" s="58"/>
      <c r="L353" s="58"/>
      <c r="M353" s="3"/>
      <c r="N353" s="3"/>
    </row>
    <row r="354" spans="2:14" x14ac:dyDescent="0.25">
      <c r="B354" s="1"/>
      <c r="C354" s="7"/>
      <c r="D354" s="114"/>
      <c r="E354" s="58"/>
      <c r="F354" s="58"/>
      <c r="G354" s="58"/>
      <c r="H354" s="58"/>
      <c r="I354" s="58"/>
      <c r="J354" s="58"/>
      <c r="K354" s="58"/>
      <c r="L354" s="58"/>
      <c r="M354" s="3"/>
      <c r="N354" s="3"/>
    </row>
    <row r="355" spans="2:14" x14ac:dyDescent="0.25">
      <c r="B355" s="1"/>
      <c r="C355" s="7"/>
      <c r="D355" s="114"/>
      <c r="E355" s="58"/>
      <c r="F355" s="58"/>
      <c r="G355" s="58"/>
      <c r="H355" s="58"/>
      <c r="I355" s="58"/>
      <c r="J355" s="58"/>
      <c r="K355" s="58"/>
      <c r="L355" s="58"/>
      <c r="M355" s="3"/>
      <c r="N355" s="3"/>
    </row>
    <row r="356" spans="2:14" x14ac:dyDescent="0.25">
      <c r="B356" s="1"/>
      <c r="C356" s="7"/>
      <c r="D356" s="114"/>
      <c r="E356" s="58"/>
      <c r="F356" s="58"/>
      <c r="G356" s="58"/>
      <c r="H356" s="58"/>
      <c r="I356" s="58"/>
      <c r="J356" s="58"/>
      <c r="K356" s="58"/>
      <c r="L356" s="58"/>
      <c r="M356" s="3"/>
      <c r="N356" s="3"/>
    </row>
    <row r="357" spans="2:14" x14ac:dyDescent="0.25">
      <c r="B357" s="1"/>
      <c r="C357" s="7"/>
      <c r="D357" s="114"/>
      <c r="E357" s="58"/>
      <c r="F357" s="58"/>
      <c r="G357" s="58"/>
      <c r="H357" s="58"/>
      <c r="I357" s="58"/>
      <c r="J357" s="58"/>
      <c r="K357" s="58"/>
      <c r="L357" s="58"/>
      <c r="M357" s="3"/>
      <c r="N357" s="3"/>
    </row>
    <row r="358" spans="2:14" x14ac:dyDescent="0.25">
      <c r="B358" s="1"/>
      <c r="C358" s="7"/>
      <c r="D358" s="114"/>
      <c r="E358" s="58"/>
      <c r="F358" s="58"/>
      <c r="G358" s="58"/>
      <c r="H358" s="58"/>
      <c r="I358" s="58"/>
      <c r="J358" s="58"/>
      <c r="K358" s="58"/>
      <c r="L358" s="58"/>
      <c r="M358" s="3"/>
      <c r="N358" s="3"/>
    </row>
    <row r="359" spans="2:14" x14ac:dyDescent="0.25">
      <c r="B359" s="1"/>
      <c r="C359" s="7"/>
      <c r="D359" s="114"/>
      <c r="E359" s="58"/>
      <c r="F359" s="58"/>
      <c r="G359" s="58"/>
      <c r="H359" s="58"/>
      <c r="I359" s="58"/>
      <c r="J359" s="58"/>
      <c r="K359" s="58"/>
      <c r="L359" s="58"/>
      <c r="M359" s="3"/>
      <c r="N359" s="3"/>
    </row>
    <row r="360" spans="2:14" x14ac:dyDescent="0.25">
      <c r="B360" s="1"/>
      <c r="C360" s="7"/>
      <c r="D360" s="114"/>
      <c r="E360" s="58"/>
      <c r="F360" s="58"/>
      <c r="G360" s="58"/>
      <c r="H360" s="58"/>
      <c r="I360" s="58"/>
      <c r="J360" s="58"/>
      <c r="K360" s="58"/>
      <c r="L360" s="58"/>
      <c r="M360" s="3"/>
      <c r="N360" s="3"/>
    </row>
    <row r="361" spans="2:14" x14ac:dyDescent="0.25">
      <c r="B361" s="1"/>
      <c r="C361" s="7"/>
      <c r="D361" s="114"/>
      <c r="E361" s="58"/>
      <c r="F361" s="58"/>
      <c r="G361" s="58"/>
      <c r="H361" s="58"/>
      <c r="I361" s="58"/>
      <c r="J361" s="58"/>
      <c r="K361" s="58"/>
      <c r="L361" s="58"/>
      <c r="M361" s="3"/>
      <c r="N361" s="3"/>
    </row>
    <row r="362" spans="2:14" x14ac:dyDescent="0.25">
      <c r="B362" s="1"/>
      <c r="C362" s="7"/>
      <c r="D362" s="114"/>
      <c r="E362" s="58"/>
      <c r="F362" s="58"/>
      <c r="G362" s="58"/>
      <c r="H362" s="58"/>
      <c r="I362" s="58"/>
      <c r="J362" s="58"/>
      <c r="K362" s="58"/>
      <c r="L362" s="58"/>
      <c r="M362" s="3"/>
      <c r="N362" s="3"/>
    </row>
    <row r="363" spans="2:14" x14ac:dyDescent="0.25">
      <c r="B363" s="1"/>
      <c r="C363" s="7"/>
      <c r="D363" s="114"/>
      <c r="E363" s="58"/>
      <c r="F363" s="58"/>
      <c r="G363" s="58"/>
      <c r="H363" s="58"/>
      <c r="I363" s="58"/>
      <c r="J363" s="58"/>
      <c r="K363" s="58"/>
      <c r="L363" s="58"/>
      <c r="M363" s="3"/>
      <c r="N363" s="3"/>
    </row>
    <row r="364" spans="2:14" x14ac:dyDescent="0.25">
      <c r="B364" s="1"/>
      <c r="C364" s="7"/>
      <c r="D364" s="114"/>
      <c r="E364" s="58"/>
      <c r="F364" s="58"/>
      <c r="G364" s="58"/>
      <c r="H364" s="58"/>
      <c r="I364" s="58"/>
      <c r="J364" s="58"/>
      <c r="K364" s="58"/>
      <c r="L364" s="58"/>
      <c r="M364" s="3"/>
      <c r="N364" s="3"/>
    </row>
    <row r="365" spans="2:14" x14ac:dyDescent="0.25">
      <c r="B365" s="1"/>
      <c r="C365" s="7"/>
      <c r="D365" s="114"/>
      <c r="E365" s="58"/>
      <c r="F365" s="58"/>
      <c r="G365" s="58"/>
      <c r="H365" s="58"/>
      <c r="I365" s="58"/>
      <c r="J365" s="58"/>
      <c r="K365" s="58"/>
      <c r="L365" s="58"/>
      <c r="M365" s="3"/>
      <c r="N365" s="3"/>
    </row>
    <row r="366" spans="2:14" x14ac:dyDescent="0.25">
      <c r="B366" s="1"/>
      <c r="C366" s="7"/>
      <c r="D366" s="114"/>
      <c r="E366" s="58"/>
      <c r="F366" s="58"/>
      <c r="G366" s="58"/>
      <c r="H366" s="58"/>
      <c r="I366" s="58"/>
      <c r="J366" s="58"/>
      <c r="K366" s="58"/>
      <c r="L366" s="58"/>
      <c r="M366" s="3"/>
      <c r="N366" s="3"/>
    </row>
    <row r="367" spans="2:14" x14ac:dyDescent="0.25">
      <c r="B367" s="1"/>
      <c r="C367" s="7"/>
      <c r="D367" s="114"/>
      <c r="E367" s="58"/>
      <c r="F367" s="58"/>
      <c r="G367" s="58"/>
      <c r="H367" s="58"/>
      <c r="I367" s="58"/>
      <c r="J367" s="58"/>
      <c r="K367" s="58"/>
      <c r="L367" s="58"/>
      <c r="M367" s="3"/>
      <c r="N367" s="3"/>
    </row>
    <row r="368" spans="2:14" x14ac:dyDescent="0.25">
      <c r="B368" s="1"/>
      <c r="C368" s="7"/>
      <c r="D368" s="114"/>
      <c r="E368" s="58"/>
      <c r="F368" s="58"/>
      <c r="G368" s="58"/>
      <c r="H368" s="58"/>
      <c r="I368" s="58"/>
      <c r="J368" s="58"/>
      <c r="K368" s="58"/>
      <c r="L368" s="58"/>
      <c r="M368" s="3"/>
      <c r="N368" s="3"/>
    </row>
    <row r="369" spans="2:14" x14ac:dyDescent="0.25">
      <c r="B369" s="1"/>
      <c r="C369" s="7"/>
      <c r="D369" s="114"/>
      <c r="E369" s="58"/>
      <c r="F369" s="58"/>
      <c r="G369" s="58"/>
      <c r="H369" s="58"/>
      <c r="I369" s="58"/>
      <c r="J369" s="58"/>
      <c r="K369" s="58"/>
      <c r="L369" s="58"/>
      <c r="M369" s="3"/>
      <c r="N369" s="3"/>
    </row>
    <row r="370" spans="2:14" x14ac:dyDescent="0.25">
      <c r="B370" s="1"/>
      <c r="C370" s="7"/>
      <c r="D370" s="114"/>
      <c r="E370" s="58"/>
      <c r="F370" s="58"/>
      <c r="G370" s="58"/>
      <c r="H370" s="58"/>
      <c r="I370" s="58"/>
      <c r="J370" s="58"/>
      <c r="K370" s="58"/>
      <c r="L370" s="58"/>
      <c r="M370" s="3"/>
      <c r="N370" s="3"/>
    </row>
    <row r="371" spans="2:14" x14ac:dyDescent="0.25">
      <c r="B371" s="1"/>
      <c r="C371" s="7"/>
      <c r="D371" s="114"/>
      <c r="E371" s="58"/>
      <c r="F371" s="58"/>
      <c r="G371" s="58"/>
      <c r="H371" s="58"/>
      <c r="I371" s="58"/>
      <c r="J371" s="58"/>
      <c r="K371" s="58"/>
      <c r="L371" s="58"/>
      <c r="M371" s="3"/>
      <c r="N371" s="3"/>
    </row>
    <row r="372" spans="2:14" x14ac:dyDescent="0.25">
      <c r="B372" s="1"/>
      <c r="C372" s="7"/>
      <c r="D372" s="114"/>
      <c r="E372" s="58"/>
      <c r="F372" s="58"/>
      <c r="G372" s="58"/>
      <c r="H372" s="58"/>
      <c r="I372" s="58"/>
      <c r="J372" s="58"/>
      <c r="K372" s="58"/>
      <c r="L372" s="58"/>
      <c r="M372" s="3"/>
      <c r="N372" s="3"/>
    </row>
    <row r="373" spans="2:14" x14ac:dyDescent="0.25">
      <c r="B373" s="1"/>
      <c r="C373" s="7"/>
      <c r="D373" s="114"/>
      <c r="E373" s="58"/>
      <c r="F373" s="58"/>
      <c r="G373" s="58"/>
      <c r="H373" s="58"/>
      <c r="I373" s="58"/>
      <c r="J373" s="58"/>
      <c r="K373" s="58"/>
      <c r="L373" s="58"/>
      <c r="M373" s="3"/>
      <c r="N373" s="3"/>
    </row>
    <row r="374" spans="2:14" x14ac:dyDescent="0.25">
      <c r="B374" s="1"/>
      <c r="C374" s="7"/>
      <c r="D374" s="114"/>
      <c r="E374" s="58"/>
      <c r="F374" s="58"/>
      <c r="G374" s="58"/>
      <c r="H374" s="58"/>
      <c r="I374" s="58"/>
      <c r="J374" s="58"/>
      <c r="K374" s="58"/>
      <c r="L374" s="58"/>
      <c r="M374" s="3"/>
      <c r="N374" s="3"/>
    </row>
    <row r="375" spans="2:14" x14ac:dyDescent="0.25">
      <c r="B375" s="1"/>
      <c r="C375" s="7"/>
      <c r="D375" s="114"/>
      <c r="E375" s="58"/>
      <c r="F375" s="58"/>
      <c r="G375" s="58"/>
      <c r="H375" s="58"/>
      <c r="I375" s="58"/>
      <c r="J375" s="58"/>
      <c r="K375" s="58"/>
      <c r="L375" s="58"/>
      <c r="M375" s="3"/>
      <c r="N375" s="3"/>
    </row>
    <row r="376" spans="2:14" x14ac:dyDescent="0.25">
      <c r="B376" s="1"/>
      <c r="C376" s="7"/>
      <c r="D376" s="114"/>
      <c r="E376" s="58"/>
      <c r="F376" s="58"/>
      <c r="G376" s="58"/>
      <c r="H376" s="58"/>
      <c r="I376" s="58"/>
      <c r="J376" s="58"/>
      <c r="K376" s="58"/>
      <c r="L376" s="58"/>
      <c r="M376" s="3"/>
      <c r="N376" s="3"/>
    </row>
    <row r="377" spans="2:14" x14ac:dyDescent="0.25">
      <c r="B377" s="1"/>
      <c r="C377" s="7"/>
      <c r="D377" s="114"/>
      <c r="E377" s="58"/>
      <c r="F377" s="58"/>
      <c r="G377" s="58"/>
      <c r="H377" s="58"/>
      <c r="I377" s="58"/>
      <c r="J377" s="58"/>
      <c r="K377" s="58"/>
      <c r="L377" s="58"/>
      <c r="M377" s="3"/>
      <c r="N377" s="3"/>
    </row>
    <row r="378" spans="2:14" x14ac:dyDescent="0.25">
      <c r="B378" s="1"/>
      <c r="C378" s="7"/>
      <c r="D378" s="114"/>
      <c r="E378" s="58"/>
      <c r="F378" s="58"/>
      <c r="G378" s="58"/>
      <c r="H378" s="58"/>
      <c r="I378" s="58"/>
      <c r="J378" s="58"/>
      <c r="K378" s="58"/>
      <c r="L378" s="58"/>
      <c r="M378" s="3"/>
      <c r="N378" s="3"/>
    </row>
    <row r="379" spans="2:14" x14ac:dyDescent="0.25">
      <c r="B379" s="1"/>
      <c r="C379" s="7"/>
      <c r="D379" s="114"/>
      <c r="E379" s="58"/>
      <c r="F379" s="58"/>
      <c r="G379" s="58"/>
      <c r="H379" s="58"/>
      <c r="I379" s="58"/>
      <c r="J379" s="58"/>
      <c r="K379" s="58"/>
      <c r="L379" s="58"/>
      <c r="M379" s="3"/>
      <c r="N379" s="3"/>
    </row>
    <row r="380" spans="2:14" x14ac:dyDescent="0.25">
      <c r="B380" s="1"/>
      <c r="C380" s="7"/>
      <c r="D380" s="114"/>
      <c r="E380" s="58"/>
      <c r="F380" s="58"/>
      <c r="G380" s="58"/>
      <c r="H380" s="58"/>
      <c r="I380" s="58"/>
      <c r="J380" s="58"/>
      <c r="K380" s="58"/>
      <c r="L380" s="58"/>
      <c r="M380" s="3"/>
      <c r="N380" s="3"/>
    </row>
    <row r="381" spans="2:14" x14ac:dyDescent="0.25">
      <c r="B381" s="1"/>
      <c r="C381" s="7"/>
      <c r="D381" s="114"/>
      <c r="E381" s="58"/>
      <c r="F381" s="58"/>
      <c r="G381" s="58"/>
      <c r="H381" s="58"/>
      <c r="I381" s="58"/>
      <c r="J381" s="58"/>
      <c r="K381" s="58"/>
      <c r="L381" s="58"/>
      <c r="M381" s="3"/>
      <c r="N381" s="3"/>
    </row>
    <row r="382" spans="2:14" x14ac:dyDescent="0.25">
      <c r="B382" s="1"/>
      <c r="C382" s="7"/>
      <c r="D382" s="114"/>
      <c r="E382" s="58"/>
      <c r="F382" s="58"/>
      <c r="G382" s="58"/>
      <c r="H382" s="58"/>
      <c r="I382" s="58"/>
      <c r="J382" s="58"/>
      <c r="K382" s="58"/>
      <c r="L382" s="58"/>
      <c r="M382" s="3"/>
      <c r="N382" s="3"/>
    </row>
    <row r="383" spans="2:14" x14ac:dyDescent="0.25">
      <c r="B383" s="1"/>
      <c r="C383" s="7"/>
      <c r="D383" s="114"/>
      <c r="E383" s="58"/>
      <c r="F383" s="58"/>
      <c r="G383" s="58"/>
      <c r="H383" s="58"/>
      <c r="I383" s="58"/>
      <c r="J383" s="58"/>
      <c r="K383" s="58"/>
      <c r="L383" s="58"/>
      <c r="M383" s="3"/>
      <c r="N383" s="3"/>
    </row>
    <row r="384" spans="2:14" x14ac:dyDescent="0.25">
      <c r="B384" s="1"/>
      <c r="C384" s="7"/>
      <c r="D384" s="114"/>
      <c r="E384" s="58"/>
      <c r="F384" s="58"/>
      <c r="G384" s="58"/>
      <c r="H384" s="58"/>
      <c r="I384" s="58"/>
      <c r="J384" s="58"/>
      <c r="K384" s="58"/>
      <c r="L384" s="58"/>
      <c r="M384" s="3"/>
      <c r="N384" s="3"/>
    </row>
    <row r="385" spans="2:14" x14ac:dyDescent="0.25">
      <c r="B385" s="1"/>
      <c r="C385" s="7"/>
      <c r="D385" s="114"/>
      <c r="E385" s="58"/>
      <c r="F385" s="58"/>
      <c r="G385" s="58"/>
      <c r="H385" s="58"/>
      <c r="I385" s="58"/>
      <c r="J385" s="58"/>
      <c r="K385" s="58"/>
      <c r="L385" s="58"/>
      <c r="M385" s="3"/>
      <c r="N385" s="3"/>
    </row>
    <row r="386" spans="2:14" x14ac:dyDescent="0.25">
      <c r="B386" s="1"/>
      <c r="C386" s="7"/>
      <c r="D386" s="114"/>
      <c r="E386" s="58"/>
      <c r="F386" s="58"/>
      <c r="G386" s="58"/>
      <c r="H386" s="58"/>
      <c r="I386" s="58"/>
      <c r="J386" s="58"/>
      <c r="K386" s="58"/>
      <c r="L386" s="58"/>
      <c r="M386" s="3"/>
      <c r="N386" s="3"/>
    </row>
    <row r="387" spans="2:14" x14ac:dyDescent="0.25">
      <c r="B387" s="1"/>
      <c r="C387" s="7"/>
      <c r="D387" s="114"/>
      <c r="E387" s="58"/>
      <c r="F387" s="58"/>
      <c r="G387" s="58"/>
      <c r="H387" s="58"/>
      <c r="I387" s="58"/>
      <c r="J387" s="58"/>
      <c r="K387" s="58"/>
      <c r="L387" s="58"/>
      <c r="M387" s="3"/>
      <c r="N387" s="3"/>
    </row>
    <row r="388" spans="2:14" x14ac:dyDescent="0.25">
      <c r="B388" s="1"/>
      <c r="C388" s="7"/>
      <c r="D388" s="114"/>
      <c r="E388" s="58"/>
      <c r="F388" s="58"/>
      <c r="G388" s="58"/>
      <c r="H388" s="58"/>
      <c r="I388" s="58"/>
      <c r="J388" s="58"/>
      <c r="K388" s="58"/>
      <c r="L388" s="58"/>
      <c r="M388" s="3"/>
      <c r="N388" s="3"/>
    </row>
    <row r="389" spans="2:14" x14ac:dyDescent="0.25">
      <c r="B389" s="1"/>
      <c r="C389" s="7"/>
      <c r="D389" s="114"/>
      <c r="E389" s="58"/>
      <c r="F389" s="58"/>
      <c r="G389" s="58"/>
      <c r="H389" s="58"/>
      <c r="I389" s="58"/>
      <c r="J389" s="58"/>
      <c r="K389" s="58"/>
      <c r="L389" s="58"/>
      <c r="M389" s="3"/>
      <c r="N389" s="3"/>
    </row>
    <row r="390" spans="2:14" x14ac:dyDescent="0.25">
      <c r="B390" s="1"/>
      <c r="C390" s="7"/>
      <c r="D390" s="114"/>
      <c r="E390" s="58"/>
      <c r="F390" s="58"/>
      <c r="G390" s="58"/>
      <c r="H390" s="58"/>
      <c r="I390" s="58"/>
      <c r="J390" s="58"/>
      <c r="K390" s="58"/>
      <c r="L390" s="58"/>
      <c r="M390" s="3"/>
      <c r="N390" s="3"/>
    </row>
    <row r="391" spans="2:14" x14ac:dyDescent="0.25">
      <c r="B391" s="1"/>
      <c r="C391" s="7"/>
      <c r="D391" s="114"/>
      <c r="E391" s="58"/>
      <c r="F391" s="58"/>
      <c r="G391" s="58"/>
      <c r="H391" s="58"/>
      <c r="I391" s="58"/>
      <c r="J391" s="58"/>
      <c r="K391" s="58"/>
      <c r="L391" s="58"/>
      <c r="M391" s="3"/>
      <c r="N391" s="3"/>
    </row>
    <row r="392" spans="2:14" x14ac:dyDescent="0.25">
      <c r="B392" s="1"/>
      <c r="C392" s="7"/>
      <c r="D392" s="114"/>
      <c r="E392" s="58"/>
      <c r="F392" s="58"/>
      <c r="G392" s="58"/>
      <c r="H392" s="58"/>
      <c r="I392" s="58"/>
      <c r="J392" s="58"/>
      <c r="K392" s="58"/>
      <c r="L392" s="58"/>
      <c r="M392" s="3"/>
      <c r="N392" s="3"/>
    </row>
    <row r="393" spans="2:14" x14ac:dyDescent="0.25">
      <c r="B393" s="1"/>
      <c r="C393" s="7"/>
      <c r="D393" s="114"/>
      <c r="E393" s="58"/>
      <c r="F393" s="58"/>
      <c r="G393" s="58"/>
      <c r="H393" s="58"/>
      <c r="I393" s="58"/>
      <c r="J393" s="58"/>
      <c r="K393" s="58"/>
      <c r="L393" s="58"/>
      <c r="M393" s="3"/>
      <c r="N393" s="3"/>
    </row>
    <row r="394" spans="2:14" x14ac:dyDescent="0.25">
      <c r="B394" s="1"/>
      <c r="C394" s="7"/>
      <c r="D394" s="114"/>
      <c r="E394" s="58"/>
      <c r="F394" s="58"/>
      <c r="G394" s="58"/>
      <c r="H394" s="58"/>
      <c r="I394" s="58"/>
      <c r="J394" s="58"/>
      <c r="K394" s="58"/>
      <c r="L394" s="58"/>
      <c r="M394" s="3"/>
      <c r="N394" s="3"/>
    </row>
    <row r="395" spans="2:14" x14ac:dyDescent="0.25">
      <c r="B395" s="1"/>
      <c r="C395" s="7"/>
      <c r="D395" s="114"/>
      <c r="E395" s="58"/>
      <c r="F395" s="58"/>
      <c r="G395" s="58"/>
      <c r="H395" s="58"/>
      <c r="I395" s="58"/>
      <c r="J395" s="58"/>
      <c r="K395" s="58"/>
      <c r="L395" s="58"/>
      <c r="M395" s="3"/>
      <c r="N395" s="3"/>
    </row>
    <row r="396" spans="2:14" x14ac:dyDescent="0.25">
      <c r="B396" s="1"/>
      <c r="C396" s="7"/>
      <c r="D396" s="114"/>
      <c r="E396" s="58"/>
      <c r="F396" s="58"/>
      <c r="G396" s="58"/>
      <c r="H396" s="58"/>
      <c r="I396" s="58"/>
      <c r="J396" s="58"/>
      <c r="K396" s="58"/>
      <c r="L396" s="58"/>
      <c r="M396" s="3"/>
      <c r="N396" s="3"/>
    </row>
    <row r="397" spans="2:14" x14ac:dyDescent="0.25">
      <c r="B397" s="1"/>
      <c r="C397" s="7"/>
      <c r="D397" s="114"/>
      <c r="E397" s="58"/>
      <c r="F397" s="58"/>
      <c r="G397" s="58"/>
      <c r="H397" s="58"/>
      <c r="I397" s="58"/>
      <c r="J397" s="58"/>
      <c r="K397" s="58"/>
      <c r="L397" s="58"/>
      <c r="M397" s="3"/>
      <c r="N397" s="3"/>
    </row>
    <row r="398" spans="2:14" x14ac:dyDescent="0.25">
      <c r="B398" s="1"/>
      <c r="C398" s="7"/>
      <c r="D398" s="114"/>
      <c r="E398" s="58"/>
      <c r="F398" s="58"/>
      <c r="G398" s="58"/>
      <c r="H398" s="58"/>
      <c r="I398" s="58"/>
      <c r="J398" s="58"/>
      <c r="K398" s="58"/>
      <c r="L398" s="58"/>
      <c r="M398" s="3"/>
      <c r="N398" s="3"/>
    </row>
    <row r="399" spans="2:14" x14ac:dyDescent="0.25">
      <c r="B399" s="1"/>
      <c r="C399" s="7"/>
      <c r="D399" s="114"/>
      <c r="E399" s="58"/>
      <c r="F399" s="58"/>
      <c r="G399" s="58"/>
      <c r="H399" s="58"/>
      <c r="I399" s="58"/>
      <c r="J399" s="58"/>
      <c r="K399" s="58"/>
      <c r="L399" s="58"/>
      <c r="M399" s="3"/>
      <c r="N399" s="3"/>
    </row>
    <row r="400" spans="2:14" x14ac:dyDescent="0.25">
      <c r="B400" s="1"/>
      <c r="C400" s="7"/>
      <c r="D400" s="114"/>
      <c r="E400" s="58"/>
      <c r="F400" s="58"/>
      <c r="G400" s="58"/>
      <c r="H400" s="58"/>
      <c r="I400" s="58"/>
      <c r="J400" s="58"/>
      <c r="K400" s="58"/>
      <c r="L400" s="58"/>
      <c r="M400" s="3"/>
      <c r="N400" s="3"/>
    </row>
    <row r="401" spans="2:14" x14ac:dyDescent="0.25">
      <c r="B401" s="1"/>
      <c r="C401" s="7"/>
      <c r="D401" s="114"/>
      <c r="E401" s="58"/>
      <c r="F401" s="58"/>
      <c r="G401" s="58"/>
      <c r="H401" s="58"/>
      <c r="I401" s="58"/>
      <c r="J401" s="58"/>
      <c r="K401" s="58"/>
      <c r="L401" s="58"/>
      <c r="M401" s="3"/>
      <c r="N401" s="3"/>
    </row>
    <row r="402" spans="2:14" x14ac:dyDescent="0.25">
      <c r="B402" s="1"/>
      <c r="C402" s="7"/>
      <c r="D402" s="114"/>
      <c r="E402" s="58"/>
      <c r="F402" s="58"/>
      <c r="G402" s="58"/>
      <c r="H402" s="58"/>
      <c r="I402" s="58"/>
      <c r="J402" s="58"/>
      <c r="K402" s="58"/>
      <c r="L402" s="58"/>
      <c r="M402" s="3"/>
      <c r="N402" s="3"/>
    </row>
    <row r="403" spans="2:14" x14ac:dyDescent="0.25">
      <c r="B403" s="1"/>
      <c r="C403" s="7"/>
      <c r="D403" s="114"/>
      <c r="E403" s="58"/>
      <c r="F403" s="58"/>
      <c r="G403" s="58"/>
      <c r="H403" s="58"/>
      <c r="I403" s="58"/>
      <c r="J403" s="58"/>
      <c r="K403" s="58"/>
      <c r="L403" s="58"/>
      <c r="M403" s="3"/>
      <c r="N403" s="3"/>
    </row>
    <row r="404" spans="2:14" x14ac:dyDescent="0.25">
      <c r="B404" s="1"/>
      <c r="C404" s="7"/>
      <c r="D404" s="114"/>
      <c r="E404" s="58"/>
      <c r="F404" s="58"/>
      <c r="G404" s="58"/>
      <c r="H404" s="58"/>
      <c r="I404" s="58"/>
      <c r="J404" s="58"/>
      <c r="K404" s="58"/>
      <c r="L404" s="58"/>
      <c r="M404" s="3"/>
      <c r="N404" s="3"/>
    </row>
    <row r="405" spans="2:14" x14ac:dyDescent="0.25">
      <c r="B405" s="1"/>
      <c r="C405" s="7"/>
      <c r="D405" s="114"/>
      <c r="E405" s="58"/>
      <c r="F405" s="58"/>
      <c r="G405" s="58"/>
      <c r="H405" s="58"/>
      <c r="I405" s="58"/>
      <c r="J405" s="58"/>
      <c r="K405" s="58"/>
      <c r="L405" s="58"/>
      <c r="M405" s="3"/>
      <c r="N405" s="3"/>
    </row>
    <row r="406" spans="2:14" x14ac:dyDescent="0.25">
      <c r="B406" s="1"/>
      <c r="C406" s="7"/>
      <c r="D406" s="114"/>
      <c r="E406" s="58"/>
      <c r="F406" s="58"/>
      <c r="G406" s="58"/>
      <c r="H406" s="58"/>
      <c r="I406" s="58"/>
      <c r="J406" s="58"/>
      <c r="K406" s="58"/>
      <c r="L406" s="58"/>
      <c r="M406" s="3"/>
      <c r="N406" s="3"/>
    </row>
    <row r="407" spans="2:14" x14ac:dyDescent="0.25">
      <c r="B407" s="1"/>
      <c r="C407" s="7"/>
      <c r="D407" s="114"/>
      <c r="E407" s="58"/>
      <c r="F407" s="58"/>
      <c r="G407" s="58"/>
      <c r="H407" s="58"/>
      <c r="I407" s="58"/>
      <c r="J407" s="58"/>
      <c r="K407" s="58"/>
      <c r="L407" s="58"/>
      <c r="M407" s="3"/>
      <c r="N407" s="3"/>
    </row>
    <row r="408" spans="2:14" x14ac:dyDescent="0.25">
      <c r="B408" s="1"/>
      <c r="C408" s="7"/>
      <c r="D408" s="114"/>
      <c r="E408" s="58"/>
      <c r="F408" s="58"/>
      <c r="G408" s="58"/>
      <c r="H408" s="58"/>
      <c r="I408" s="58"/>
      <c r="J408" s="58"/>
      <c r="K408" s="58"/>
      <c r="L408" s="58"/>
      <c r="M408" s="3"/>
      <c r="N408" s="3"/>
    </row>
    <row r="409" spans="2:14" x14ac:dyDescent="0.25">
      <c r="B409" s="1"/>
      <c r="C409" s="7"/>
      <c r="D409" s="114"/>
      <c r="E409" s="58"/>
      <c r="F409" s="58"/>
      <c r="G409" s="58"/>
      <c r="H409" s="58"/>
      <c r="I409" s="58"/>
      <c r="J409" s="58"/>
      <c r="K409" s="58"/>
      <c r="L409" s="58"/>
      <c r="M409" s="3"/>
      <c r="N409" s="3"/>
    </row>
    <row r="410" spans="2:14" x14ac:dyDescent="0.25">
      <c r="B410" s="1"/>
      <c r="C410" s="7"/>
      <c r="D410" s="114"/>
      <c r="E410" s="58"/>
      <c r="F410" s="58"/>
      <c r="G410" s="58"/>
      <c r="H410" s="58"/>
      <c r="I410" s="58"/>
      <c r="J410" s="58"/>
      <c r="K410" s="58"/>
      <c r="L410" s="58"/>
      <c r="M410" s="3"/>
      <c r="N410" s="3"/>
    </row>
    <row r="411" spans="2:14" x14ac:dyDescent="0.25">
      <c r="B411" s="1"/>
      <c r="C411" s="7"/>
      <c r="D411" s="114"/>
      <c r="E411" s="58"/>
      <c r="F411" s="58"/>
      <c r="G411" s="58"/>
      <c r="H411" s="58"/>
      <c r="I411" s="58"/>
      <c r="J411" s="58"/>
      <c r="K411" s="58"/>
      <c r="L411" s="58"/>
      <c r="M411" s="3"/>
      <c r="N411" s="3"/>
    </row>
    <row r="412" spans="2:14" x14ac:dyDescent="0.25">
      <c r="B412" s="1"/>
      <c r="C412" s="7"/>
      <c r="D412" s="114"/>
      <c r="E412" s="58"/>
      <c r="F412" s="58"/>
      <c r="G412" s="58"/>
      <c r="H412" s="58"/>
      <c r="I412" s="58"/>
      <c r="J412" s="58"/>
      <c r="K412" s="58"/>
      <c r="L412" s="58"/>
      <c r="M412" s="3"/>
      <c r="N412" s="3"/>
    </row>
    <row r="413" spans="2:14" x14ac:dyDescent="0.25">
      <c r="B413" s="1"/>
      <c r="C413" s="7"/>
      <c r="D413" s="114"/>
      <c r="E413" s="58"/>
      <c r="F413" s="58"/>
      <c r="G413" s="58"/>
      <c r="H413" s="58"/>
      <c r="I413" s="58"/>
      <c r="J413" s="58"/>
      <c r="K413" s="58"/>
      <c r="L413" s="58"/>
      <c r="M413" s="3"/>
      <c r="N413" s="3"/>
    </row>
    <row r="414" spans="2:14" x14ac:dyDescent="0.25">
      <c r="B414" s="1"/>
      <c r="C414" s="7"/>
      <c r="D414" s="114"/>
      <c r="E414" s="58"/>
      <c r="F414" s="58"/>
      <c r="G414" s="58"/>
      <c r="H414" s="58"/>
      <c r="I414" s="58"/>
      <c r="J414" s="58"/>
      <c r="K414" s="58"/>
      <c r="L414" s="58"/>
      <c r="M414" s="3"/>
      <c r="N414" s="3"/>
    </row>
    <row r="415" spans="2:14" x14ac:dyDescent="0.25">
      <c r="B415" s="1"/>
      <c r="C415" s="7"/>
      <c r="D415" s="114"/>
      <c r="E415" s="58"/>
      <c r="F415" s="58"/>
      <c r="G415" s="58"/>
      <c r="H415" s="58"/>
      <c r="I415" s="58"/>
      <c r="J415" s="58"/>
      <c r="K415" s="58"/>
      <c r="L415" s="58"/>
      <c r="M415" s="3"/>
      <c r="N415" s="3"/>
    </row>
    <row r="416" spans="2:14" x14ac:dyDescent="0.25">
      <c r="B416" s="1"/>
      <c r="C416" s="7"/>
      <c r="D416" s="114"/>
      <c r="E416" s="58"/>
      <c r="F416" s="58"/>
      <c r="G416" s="58"/>
      <c r="H416" s="58"/>
      <c r="I416" s="58"/>
      <c r="J416" s="58"/>
      <c r="K416" s="58"/>
      <c r="L416" s="58"/>
      <c r="M416" s="3"/>
      <c r="N416" s="3"/>
    </row>
    <row r="417" spans="2:14" x14ac:dyDescent="0.25">
      <c r="B417" s="1"/>
      <c r="C417" s="7"/>
      <c r="D417" s="114"/>
      <c r="E417" s="58"/>
      <c r="F417" s="58"/>
      <c r="G417" s="58"/>
      <c r="H417" s="58"/>
      <c r="I417" s="58"/>
      <c r="J417" s="58"/>
      <c r="K417" s="58"/>
      <c r="L417" s="58"/>
      <c r="M417" s="3"/>
      <c r="N417" s="3"/>
    </row>
    <row r="418" spans="2:14" x14ac:dyDescent="0.25">
      <c r="B418" s="1"/>
      <c r="C418" s="7"/>
      <c r="D418" s="114"/>
      <c r="E418" s="58"/>
      <c r="F418" s="58"/>
      <c r="G418" s="58"/>
      <c r="H418" s="58"/>
      <c r="I418" s="58"/>
      <c r="J418" s="58"/>
      <c r="K418" s="58"/>
      <c r="L418" s="58"/>
      <c r="M418" s="3"/>
      <c r="N418" s="3"/>
    </row>
    <row r="419" spans="2:14" x14ac:dyDescent="0.25">
      <c r="B419" s="1"/>
      <c r="C419" s="7"/>
      <c r="D419" s="114"/>
      <c r="E419" s="58"/>
      <c r="F419" s="58"/>
      <c r="G419" s="58"/>
      <c r="H419" s="58"/>
      <c r="I419" s="58"/>
      <c r="J419" s="58"/>
      <c r="K419" s="58"/>
      <c r="L419" s="58"/>
      <c r="M419" s="3"/>
      <c r="N419" s="3"/>
    </row>
    <row r="420" spans="2:14" x14ac:dyDescent="0.25">
      <c r="B420" s="1"/>
      <c r="C420" s="7"/>
      <c r="D420" s="114"/>
      <c r="E420" s="58"/>
      <c r="F420" s="58"/>
      <c r="G420" s="58"/>
      <c r="H420" s="58"/>
      <c r="I420" s="58"/>
      <c r="J420" s="58"/>
      <c r="K420" s="58"/>
      <c r="L420" s="58"/>
      <c r="M420" s="3"/>
      <c r="N420" s="3"/>
    </row>
    <row r="421" spans="2:14" x14ac:dyDescent="0.25">
      <c r="B421" s="1"/>
      <c r="C421" s="7"/>
      <c r="D421" s="114"/>
      <c r="E421" s="58"/>
      <c r="F421" s="58"/>
      <c r="G421" s="58"/>
      <c r="H421" s="58"/>
      <c r="I421" s="58"/>
      <c r="J421" s="58"/>
      <c r="K421" s="58"/>
      <c r="L421" s="58"/>
      <c r="M421" s="3"/>
      <c r="N421" s="3"/>
    </row>
    <row r="422" spans="2:14" x14ac:dyDescent="0.25">
      <c r="B422" s="1"/>
      <c r="C422" s="7"/>
      <c r="D422" s="114"/>
      <c r="E422" s="58"/>
      <c r="F422" s="58"/>
      <c r="G422" s="58"/>
      <c r="H422" s="58"/>
      <c r="I422" s="58"/>
      <c r="J422" s="58"/>
      <c r="K422" s="58"/>
      <c r="L422" s="58"/>
      <c r="M422" s="3"/>
      <c r="N422" s="3"/>
    </row>
    <row r="423" spans="2:14" x14ac:dyDescent="0.25">
      <c r="B423" s="1"/>
      <c r="C423" s="7"/>
      <c r="D423" s="114"/>
      <c r="E423" s="58"/>
      <c r="F423" s="58"/>
      <c r="G423" s="58"/>
      <c r="H423" s="58"/>
      <c r="I423" s="58"/>
      <c r="J423" s="58"/>
      <c r="K423" s="58"/>
      <c r="L423" s="58"/>
      <c r="M423" s="3"/>
      <c r="N423" s="3"/>
    </row>
    <row r="424" spans="2:14" x14ac:dyDescent="0.25">
      <c r="B424" s="1"/>
      <c r="C424" s="7"/>
      <c r="D424" s="114"/>
      <c r="E424" s="58"/>
      <c r="F424" s="58"/>
      <c r="G424" s="58"/>
      <c r="H424" s="58"/>
      <c r="I424" s="58"/>
      <c r="J424" s="58"/>
      <c r="K424" s="58"/>
      <c r="L424" s="58"/>
      <c r="M424" s="3"/>
      <c r="N424" s="3"/>
    </row>
    <row r="425" spans="2:14" x14ac:dyDescent="0.25">
      <c r="B425" s="1"/>
      <c r="C425" s="7"/>
      <c r="D425" s="114"/>
      <c r="E425" s="58"/>
      <c r="F425" s="58"/>
      <c r="G425" s="58"/>
      <c r="H425" s="58"/>
      <c r="I425" s="58"/>
      <c r="J425" s="58"/>
      <c r="K425" s="58"/>
      <c r="L425" s="58"/>
      <c r="M425" s="3"/>
      <c r="N425" s="3"/>
    </row>
    <row r="426" spans="2:14" x14ac:dyDescent="0.25">
      <c r="B426" s="1"/>
      <c r="C426" s="7"/>
      <c r="D426" s="114"/>
      <c r="E426" s="58"/>
      <c r="F426" s="58"/>
      <c r="G426" s="58"/>
      <c r="H426" s="58"/>
      <c r="I426" s="58"/>
      <c r="J426" s="58"/>
      <c r="K426" s="58"/>
      <c r="L426" s="58"/>
      <c r="M426" s="3"/>
      <c r="N426" s="3"/>
    </row>
    <row r="427" spans="2:14" x14ac:dyDescent="0.25">
      <c r="B427" s="1"/>
      <c r="C427" s="7"/>
      <c r="D427" s="114"/>
      <c r="E427" s="58"/>
      <c r="F427" s="58"/>
      <c r="G427" s="58"/>
      <c r="H427" s="58"/>
      <c r="I427" s="58"/>
      <c r="J427" s="58"/>
      <c r="K427" s="58"/>
      <c r="L427" s="58"/>
      <c r="M427" s="3"/>
      <c r="N427" s="3"/>
    </row>
    <row r="428" spans="2:14" x14ac:dyDescent="0.25">
      <c r="B428" s="1"/>
      <c r="C428" s="7"/>
      <c r="D428" s="114"/>
      <c r="E428" s="58"/>
      <c r="F428" s="58"/>
      <c r="G428" s="58"/>
      <c r="H428" s="58"/>
      <c r="I428" s="58"/>
      <c r="J428" s="58"/>
      <c r="K428" s="58"/>
      <c r="L428" s="58"/>
      <c r="M428" s="3"/>
      <c r="N428" s="3"/>
    </row>
    <row r="429" spans="2:14" x14ac:dyDescent="0.25">
      <c r="B429" s="1"/>
      <c r="C429" s="7"/>
      <c r="D429" s="114"/>
      <c r="E429" s="58"/>
      <c r="F429" s="58"/>
      <c r="G429" s="58"/>
      <c r="H429" s="58"/>
      <c r="I429" s="58"/>
      <c r="J429" s="58"/>
      <c r="K429" s="58"/>
      <c r="L429" s="58"/>
      <c r="M429" s="3"/>
      <c r="N429" s="3"/>
    </row>
    <row r="430" spans="2:14" x14ac:dyDescent="0.25">
      <c r="B430" s="1"/>
      <c r="C430" s="7"/>
      <c r="D430" s="114"/>
      <c r="E430" s="58"/>
      <c r="F430" s="58"/>
      <c r="G430" s="58"/>
      <c r="H430" s="58"/>
      <c r="I430" s="58"/>
      <c r="J430" s="58"/>
      <c r="K430" s="58"/>
      <c r="L430" s="58"/>
      <c r="M430" s="3"/>
      <c r="N430" s="3"/>
    </row>
    <row r="431" spans="2:14" x14ac:dyDescent="0.25">
      <c r="B431" s="1"/>
      <c r="C431" s="7"/>
      <c r="D431" s="114"/>
      <c r="E431" s="58"/>
      <c r="F431" s="58"/>
      <c r="G431" s="58"/>
      <c r="H431" s="58"/>
      <c r="I431" s="58"/>
      <c r="J431" s="58"/>
      <c r="K431" s="58"/>
      <c r="L431" s="58"/>
      <c r="M431" s="3"/>
      <c r="N431" s="3"/>
    </row>
    <row r="432" spans="2:14" x14ac:dyDescent="0.25">
      <c r="B432" s="1"/>
      <c r="C432" s="7"/>
      <c r="D432" s="114"/>
      <c r="E432" s="58"/>
      <c r="F432" s="58"/>
      <c r="G432" s="58"/>
      <c r="H432" s="58"/>
      <c r="I432" s="58"/>
      <c r="J432" s="58"/>
      <c r="K432" s="58"/>
      <c r="L432" s="58"/>
      <c r="M432" s="3"/>
      <c r="N432" s="3"/>
    </row>
    <row r="433" spans="2:14" x14ac:dyDescent="0.25">
      <c r="B433" s="1"/>
      <c r="C433" s="7"/>
      <c r="D433" s="114"/>
      <c r="E433" s="58"/>
      <c r="F433" s="58"/>
      <c r="G433" s="58"/>
      <c r="H433" s="58"/>
      <c r="I433" s="58"/>
      <c r="J433" s="58"/>
      <c r="K433" s="58"/>
      <c r="L433" s="58"/>
      <c r="M433" s="3"/>
      <c r="N433" s="3"/>
    </row>
    <row r="434" spans="2:14" x14ac:dyDescent="0.25">
      <c r="B434" s="1"/>
      <c r="C434" s="7"/>
      <c r="D434" s="114"/>
      <c r="E434" s="58"/>
      <c r="F434" s="58"/>
      <c r="G434" s="58"/>
      <c r="H434" s="58"/>
      <c r="I434" s="58"/>
      <c r="J434" s="58"/>
      <c r="K434" s="58"/>
      <c r="L434" s="58"/>
      <c r="M434" s="3"/>
      <c r="N434" s="3"/>
    </row>
    <row r="435" spans="2:14" x14ac:dyDescent="0.25">
      <c r="B435" s="1"/>
      <c r="C435" s="7"/>
      <c r="D435" s="114"/>
      <c r="E435" s="58"/>
      <c r="F435" s="58"/>
      <c r="G435" s="58"/>
      <c r="H435" s="58"/>
      <c r="I435" s="58"/>
      <c r="J435" s="58"/>
      <c r="K435" s="58"/>
      <c r="L435" s="58"/>
      <c r="M435" s="3"/>
      <c r="N435" s="3"/>
    </row>
    <row r="436" spans="2:14" x14ac:dyDescent="0.25">
      <c r="B436" s="1"/>
      <c r="C436" s="7"/>
      <c r="D436" s="114"/>
      <c r="E436" s="58"/>
      <c r="F436" s="58"/>
      <c r="G436" s="58"/>
      <c r="H436" s="58"/>
      <c r="I436" s="58"/>
      <c r="J436" s="58"/>
      <c r="K436" s="58"/>
      <c r="L436" s="58"/>
      <c r="M436" s="3"/>
      <c r="N436" s="3"/>
    </row>
    <row r="437" spans="2:14" x14ac:dyDescent="0.25">
      <c r="B437" s="1"/>
      <c r="C437" s="7"/>
      <c r="D437" s="114"/>
      <c r="E437" s="58"/>
      <c r="F437" s="58"/>
      <c r="G437" s="58"/>
      <c r="H437" s="58"/>
      <c r="I437" s="58"/>
      <c r="J437" s="58"/>
      <c r="K437" s="58"/>
      <c r="L437" s="58"/>
      <c r="M437" s="3"/>
      <c r="N437" s="3"/>
    </row>
    <row r="438" spans="2:14" x14ac:dyDescent="0.25">
      <c r="B438" s="1"/>
      <c r="C438" s="7"/>
      <c r="D438" s="114"/>
      <c r="E438" s="58"/>
      <c r="F438" s="58"/>
      <c r="G438" s="58"/>
      <c r="H438" s="58"/>
      <c r="I438" s="58"/>
      <c r="J438" s="58"/>
      <c r="K438" s="58"/>
      <c r="L438" s="58"/>
      <c r="M438" s="3"/>
      <c r="N438" s="3"/>
    </row>
    <row r="439" spans="2:14" x14ac:dyDescent="0.25">
      <c r="B439" s="1"/>
      <c r="C439" s="7"/>
      <c r="D439" s="114"/>
      <c r="E439" s="58"/>
      <c r="F439" s="58"/>
      <c r="G439" s="58"/>
      <c r="H439" s="58"/>
      <c r="I439" s="58"/>
      <c r="J439" s="58"/>
      <c r="K439" s="58"/>
      <c r="L439" s="58"/>
      <c r="M439" s="3"/>
      <c r="N439" s="3"/>
    </row>
    <row r="440" spans="2:14" x14ac:dyDescent="0.25">
      <c r="B440" s="1"/>
      <c r="C440" s="7"/>
      <c r="D440" s="114"/>
      <c r="E440" s="58"/>
      <c r="F440" s="58"/>
      <c r="G440" s="58"/>
      <c r="H440" s="58"/>
      <c r="I440" s="58"/>
      <c r="J440" s="58"/>
      <c r="K440" s="58"/>
      <c r="L440" s="58"/>
      <c r="M440" s="3"/>
      <c r="N440" s="3"/>
    </row>
    <row r="441" spans="2:14" x14ac:dyDescent="0.25">
      <c r="B441" s="1"/>
      <c r="C441" s="7"/>
      <c r="D441" s="114"/>
      <c r="E441" s="58"/>
      <c r="F441" s="58"/>
      <c r="G441" s="58"/>
      <c r="H441" s="58"/>
      <c r="I441" s="58"/>
      <c r="J441" s="58"/>
      <c r="K441" s="58"/>
      <c r="L441" s="58"/>
      <c r="M441" s="3"/>
      <c r="N441" s="3"/>
    </row>
    <row r="442" spans="2:14" x14ac:dyDescent="0.25">
      <c r="B442" s="1"/>
      <c r="C442" s="7"/>
      <c r="D442" s="114"/>
      <c r="E442" s="58"/>
      <c r="F442" s="58"/>
      <c r="G442" s="58"/>
      <c r="H442" s="58"/>
      <c r="I442" s="58"/>
      <c r="J442" s="58"/>
      <c r="K442" s="58"/>
      <c r="L442" s="58"/>
      <c r="M442" s="3"/>
      <c r="N442" s="3"/>
    </row>
    <row r="443" spans="2:14" x14ac:dyDescent="0.25">
      <c r="B443" s="1"/>
      <c r="C443" s="7"/>
      <c r="D443" s="114"/>
      <c r="E443" s="58"/>
      <c r="F443" s="58"/>
      <c r="G443" s="58"/>
      <c r="H443" s="58"/>
      <c r="I443" s="58"/>
      <c r="J443" s="58"/>
      <c r="K443" s="58"/>
      <c r="L443" s="58"/>
      <c r="M443" s="3"/>
      <c r="N443" s="3"/>
    </row>
    <row r="444" spans="2:14" x14ac:dyDescent="0.25">
      <c r="B444" s="1"/>
      <c r="C444" s="7"/>
      <c r="D444" s="114"/>
      <c r="E444" s="58"/>
      <c r="F444" s="58"/>
      <c r="G444" s="58"/>
      <c r="H444" s="58"/>
      <c r="I444" s="58"/>
      <c r="J444" s="58"/>
      <c r="K444" s="58"/>
      <c r="L444" s="58"/>
      <c r="M444" s="3"/>
      <c r="N444" s="3"/>
    </row>
    <row r="445" spans="2:14" x14ac:dyDescent="0.25">
      <c r="B445" s="1"/>
      <c r="C445" s="7"/>
      <c r="D445" s="114"/>
      <c r="E445" s="58"/>
      <c r="F445" s="58"/>
      <c r="G445" s="58"/>
      <c r="H445" s="58"/>
      <c r="I445" s="58"/>
      <c r="J445" s="58"/>
      <c r="K445" s="58"/>
      <c r="L445" s="58"/>
      <c r="M445" s="3"/>
      <c r="N445" s="3"/>
    </row>
    <row r="446" spans="2:14" x14ac:dyDescent="0.25">
      <c r="B446" s="1"/>
      <c r="C446" s="7"/>
      <c r="D446" s="114"/>
      <c r="E446" s="58"/>
      <c r="F446" s="58"/>
      <c r="G446" s="58"/>
      <c r="H446" s="58"/>
      <c r="I446" s="58"/>
      <c r="J446" s="58"/>
      <c r="K446" s="58"/>
      <c r="L446" s="58"/>
      <c r="M446" s="3"/>
      <c r="N446" s="3"/>
    </row>
    <row r="447" spans="2:14" x14ac:dyDescent="0.25">
      <c r="B447" s="1"/>
      <c r="C447" s="7"/>
      <c r="D447" s="114"/>
      <c r="E447" s="58"/>
      <c r="F447" s="58"/>
      <c r="G447" s="58"/>
      <c r="H447" s="58"/>
      <c r="I447" s="58"/>
      <c r="J447" s="58"/>
      <c r="K447" s="58"/>
      <c r="L447" s="58"/>
      <c r="M447" s="3"/>
      <c r="N447" s="3"/>
    </row>
    <row r="448" spans="2:14" x14ac:dyDescent="0.25">
      <c r="B448" s="1"/>
      <c r="C448" s="7"/>
      <c r="D448" s="114"/>
      <c r="E448" s="58"/>
      <c r="F448" s="58"/>
      <c r="G448" s="58"/>
      <c r="H448" s="58"/>
      <c r="I448" s="58"/>
      <c r="J448" s="58"/>
      <c r="K448" s="58"/>
      <c r="L448" s="58"/>
      <c r="M448" s="3"/>
      <c r="N448" s="3"/>
    </row>
    <row r="449" spans="2:14" x14ac:dyDescent="0.25">
      <c r="B449" s="1"/>
      <c r="C449" s="7"/>
      <c r="D449" s="114"/>
      <c r="E449" s="58"/>
      <c r="F449" s="58"/>
      <c r="G449" s="58"/>
      <c r="H449" s="58"/>
      <c r="I449" s="58"/>
      <c r="J449" s="58"/>
      <c r="K449" s="58"/>
      <c r="L449" s="58"/>
      <c r="M449" s="3"/>
      <c r="N449" s="3"/>
    </row>
    <row r="450" spans="2:14" x14ac:dyDescent="0.25">
      <c r="B450" s="1"/>
      <c r="C450" s="7"/>
      <c r="D450" s="114"/>
      <c r="E450" s="58"/>
      <c r="F450" s="58"/>
      <c r="G450" s="58"/>
      <c r="H450" s="58"/>
      <c r="I450" s="58"/>
      <c r="J450" s="58"/>
      <c r="K450" s="58"/>
      <c r="L450" s="58"/>
      <c r="M450" s="3"/>
      <c r="N450" s="3"/>
    </row>
    <row r="451" spans="2:14" x14ac:dyDescent="0.25">
      <c r="B451" s="1"/>
      <c r="C451" s="7"/>
      <c r="D451" s="114"/>
      <c r="E451" s="58"/>
      <c r="F451" s="58"/>
      <c r="G451" s="58"/>
      <c r="H451" s="58"/>
      <c r="I451" s="58"/>
      <c r="J451" s="58"/>
      <c r="K451" s="58"/>
      <c r="L451" s="58"/>
      <c r="M451" s="3"/>
      <c r="N451" s="3"/>
    </row>
    <row r="452" spans="2:14" x14ac:dyDescent="0.25">
      <c r="B452" s="1"/>
      <c r="C452" s="7"/>
      <c r="D452" s="114"/>
      <c r="E452" s="58"/>
      <c r="F452" s="58"/>
      <c r="G452" s="58"/>
      <c r="H452" s="58"/>
      <c r="I452" s="58"/>
      <c r="J452" s="58"/>
      <c r="K452" s="58"/>
      <c r="L452" s="58"/>
      <c r="M452" s="3"/>
      <c r="N452" s="3"/>
    </row>
    <row r="453" spans="2:14" x14ac:dyDescent="0.25">
      <c r="B453" s="1"/>
      <c r="C453" s="7"/>
      <c r="D453" s="114"/>
      <c r="E453" s="58"/>
      <c r="F453" s="58"/>
      <c r="G453" s="58"/>
      <c r="H453" s="58"/>
      <c r="I453" s="58"/>
      <c r="J453" s="58"/>
      <c r="K453" s="58"/>
      <c r="L453" s="58"/>
      <c r="M453" s="3"/>
      <c r="N453" s="3"/>
    </row>
    <row r="454" spans="2:14" x14ac:dyDescent="0.25">
      <c r="B454" s="1"/>
      <c r="C454" s="7"/>
      <c r="D454" s="114"/>
      <c r="E454" s="58"/>
      <c r="F454" s="58"/>
      <c r="G454" s="58"/>
      <c r="H454" s="58"/>
      <c r="I454" s="58"/>
      <c r="J454" s="58"/>
      <c r="K454" s="58"/>
      <c r="L454" s="58"/>
      <c r="M454" s="3"/>
      <c r="N454" s="3"/>
    </row>
    <row r="455" spans="2:14" x14ac:dyDescent="0.25">
      <c r="B455" s="1"/>
      <c r="C455" s="7"/>
      <c r="D455" s="114"/>
      <c r="E455" s="58"/>
      <c r="F455" s="58"/>
      <c r="G455" s="58"/>
      <c r="H455" s="58"/>
      <c r="I455" s="58"/>
      <c r="J455" s="58"/>
      <c r="K455" s="58"/>
      <c r="L455" s="58"/>
      <c r="M455" s="3"/>
      <c r="N455" s="3"/>
    </row>
    <row r="456" spans="2:14" x14ac:dyDescent="0.25">
      <c r="B456" s="1"/>
      <c r="C456" s="7"/>
      <c r="D456" s="114"/>
      <c r="E456" s="58"/>
      <c r="F456" s="58"/>
      <c r="G456" s="58"/>
      <c r="H456" s="58"/>
      <c r="I456" s="58"/>
      <c r="J456" s="58"/>
      <c r="K456" s="58"/>
      <c r="L456" s="58"/>
      <c r="M456" s="3"/>
      <c r="N456" s="3"/>
    </row>
    <row r="457" spans="2:14" x14ac:dyDescent="0.25">
      <c r="B457" s="1"/>
      <c r="C457" s="7"/>
      <c r="D457" s="114"/>
      <c r="E457" s="58"/>
      <c r="F457" s="58"/>
      <c r="G457" s="58"/>
      <c r="H457" s="58"/>
      <c r="I457" s="58"/>
      <c r="J457" s="58"/>
      <c r="K457" s="58"/>
      <c r="L457" s="58"/>
      <c r="M457" s="3"/>
      <c r="N457" s="3"/>
    </row>
    <row r="458" spans="2:14" x14ac:dyDescent="0.25">
      <c r="B458" s="1"/>
      <c r="C458" s="7"/>
      <c r="D458" s="114"/>
      <c r="E458" s="58"/>
      <c r="F458" s="58"/>
      <c r="G458" s="58"/>
      <c r="H458" s="58"/>
      <c r="I458" s="58"/>
      <c r="J458" s="58"/>
      <c r="K458" s="58"/>
      <c r="L458" s="58"/>
      <c r="M458" s="3"/>
      <c r="N458" s="3"/>
    </row>
    <row r="459" spans="2:14" x14ac:dyDescent="0.25">
      <c r="B459" s="1"/>
      <c r="C459" s="7"/>
      <c r="D459" s="114"/>
      <c r="E459" s="58"/>
      <c r="F459" s="58"/>
      <c r="G459" s="58"/>
      <c r="H459" s="58"/>
      <c r="I459" s="58"/>
      <c r="J459" s="58"/>
      <c r="K459" s="58"/>
      <c r="L459" s="58"/>
      <c r="M459" s="3"/>
      <c r="N459" s="3"/>
    </row>
    <row r="460" spans="2:14" x14ac:dyDescent="0.25">
      <c r="B460" s="1"/>
      <c r="C460" s="7"/>
      <c r="D460" s="114"/>
      <c r="E460" s="58"/>
      <c r="F460" s="58"/>
      <c r="G460" s="58"/>
      <c r="H460" s="58"/>
      <c r="I460" s="58"/>
      <c r="J460" s="58"/>
      <c r="K460" s="58"/>
      <c r="L460" s="58"/>
      <c r="M460" s="3"/>
      <c r="N460" s="3"/>
    </row>
    <row r="461" spans="2:14" x14ac:dyDescent="0.25">
      <c r="B461" s="1"/>
      <c r="C461" s="7"/>
      <c r="D461" s="114"/>
      <c r="E461" s="58"/>
      <c r="F461" s="58"/>
      <c r="G461" s="58"/>
      <c r="H461" s="58"/>
      <c r="I461" s="58"/>
      <c r="J461" s="58"/>
      <c r="K461" s="58"/>
      <c r="L461" s="58"/>
      <c r="M461" s="3"/>
      <c r="N461" s="3"/>
    </row>
    <row r="462" spans="2:14" x14ac:dyDescent="0.25">
      <c r="B462" s="1"/>
      <c r="C462" s="7"/>
      <c r="D462" s="114"/>
      <c r="E462" s="58"/>
      <c r="F462" s="58"/>
      <c r="G462" s="58"/>
      <c r="H462" s="58"/>
      <c r="I462" s="58"/>
      <c r="J462" s="58"/>
      <c r="K462" s="58"/>
      <c r="L462" s="58"/>
      <c r="M462" s="3"/>
      <c r="N462" s="3"/>
    </row>
    <row r="463" spans="2:14" x14ac:dyDescent="0.25">
      <c r="B463" s="1"/>
      <c r="C463" s="7"/>
      <c r="D463" s="114"/>
      <c r="E463" s="58"/>
      <c r="F463" s="58"/>
      <c r="G463" s="58"/>
      <c r="H463" s="58"/>
      <c r="I463" s="58"/>
      <c r="J463" s="58"/>
      <c r="K463" s="58"/>
      <c r="L463" s="58"/>
      <c r="M463" s="3"/>
      <c r="N463" s="3"/>
    </row>
    <row r="464" spans="2:14" x14ac:dyDescent="0.25">
      <c r="B464" s="1"/>
      <c r="C464" s="7"/>
      <c r="D464" s="114"/>
      <c r="E464" s="58"/>
      <c r="F464" s="58"/>
      <c r="G464" s="58"/>
      <c r="H464" s="58"/>
      <c r="I464" s="58"/>
      <c r="J464" s="58"/>
      <c r="K464" s="58"/>
      <c r="L464" s="58"/>
      <c r="M464" s="3"/>
      <c r="N464" s="3"/>
    </row>
    <row r="465" spans="2:14" x14ac:dyDescent="0.25">
      <c r="B465" s="1"/>
      <c r="C465" s="7"/>
      <c r="D465" s="114"/>
      <c r="E465" s="58"/>
      <c r="F465" s="58"/>
      <c r="G465" s="58"/>
      <c r="H465" s="58"/>
      <c r="I465" s="58"/>
      <c r="J465" s="58"/>
      <c r="K465" s="58"/>
      <c r="L465" s="58"/>
      <c r="M465" s="3"/>
      <c r="N465" s="3"/>
    </row>
    <row r="466" spans="2:14" x14ac:dyDescent="0.25">
      <c r="B466" s="1"/>
      <c r="C466" s="7"/>
      <c r="D466" s="114"/>
      <c r="E466" s="58"/>
      <c r="F466" s="58"/>
      <c r="G466" s="58"/>
      <c r="H466" s="58"/>
      <c r="I466" s="58"/>
      <c r="J466" s="58"/>
      <c r="K466" s="58"/>
      <c r="L466" s="58"/>
      <c r="M466" s="3"/>
      <c r="N466" s="3"/>
    </row>
    <row r="467" spans="2:14" x14ac:dyDescent="0.25">
      <c r="B467" s="1"/>
      <c r="C467" s="7"/>
      <c r="D467" s="114"/>
      <c r="E467" s="58"/>
      <c r="F467" s="58"/>
      <c r="G467" s="58"/>
      <c r="H467" s="58"/>
      <c r="I467" s="58"/>
      <c r="J467" s="58"/>
      <c r="K467" s="58"/>
      <c r="L467" s="58"/>
      <c r="M467" s="3"/>
      <c r="N467" s="3"/>
    </row>
    <row r="468" spans="2:14" x14ac:dyDescent="0.25">
      <c r="B468" s="1"/>
      <c r="C468" s="7"/>
      <c r="D468" s="114"/>
      <c r="E468" s="58"/>
      <c r="F468" s="58"/>
      <c r="G468" s="58"/>
      <c r="H468" s="58"/>
      <c r="I468" s="58"/>
      <c r="J468" s="58"/>
      <c r="K468" s="58"/>
      <c r="L468" s="58"/>
      <c r="M468" s="3"/>
      <c r="N468" s="3"/>
    </row>
    <row r="469" spans="2:14" x14ac:dyDescent="0.25">
      <c r="B469" s="1"/>
      <c r="C469" s="7"/>
      <c r="D469" s="114"/>
      <c r="E469" s="58"/>
      <c r="F469" s="58"/>
      <c r="G469" s="58"/>
      <c r="H469" s="58"/>
      <c r="I469" s="58"/>
      <c r="J469" s="58"/>
      <c r="K469" s="58"/>
      <c r="L469" s="58"/>
      <c r="M469" s="3"/>
      <c r="N469" s="3"/>
    </row>
    <row r="470" spans="2:14" x14ac:dyDescent="0.25">
      <c r="B470" s="1"/>
      <c r="C470" s="7"/>
      <c r="D470" s="114"/>
      <c r="E470" s="58"/>
      <c r="F470" s="58"/>
      <c r="G470" s="58"/>
      <c r="H470" s="58"/>
      <c r="I470" s="58"/>
      <c r="J470" s="58"/>
      <c r="K470" s="58"/>
      <c r="L470" s="58"/>
      <c r="M470" s="3"/>
      <c r="N470" s="3"/>
    </row>
    <row r="471" spans="2:14" x14ac:dyDescent="0.25">
      <c r="B471" s="1"/>
      <c r="C471" s="7"/>
      <c r="D471" s="114"/>
      <c r="E471" s="58"/>
      <c r="F471" s="58"/>
      <c r="G471" s="58"/>
      <c r="H471" s="58"/>
      <c r="I471" s="58"/>
      <c r="J471" s="58"/>
      <c r="K471" s="58"/>
      <c r="L471" s="58"/>
      <c r="M471" s="3"/>
      <c r="N471" s="3"/>
    </row>
    <row r="472" spans="2:14" x14ac:dyDescent="0.25">
      <c r="B472" s="1"/>
      <c r="C472" s="7"/>
      <c r="D472" s="114"/>
      <c r="E472" s="58"/>
      <c r="F472" s="58"/>
      <c r="G472" s="58"/>
      <c r="H472" s="58"/>
      <c r="I472" s="58"/>
      <c r="J472" s="58"/>
      <c r="K472" s="58"/>
      <c r="L472" s="58"/>
      <c r="M472" s="3"/>
      <c r="N472" s="3"/>
    </row>
    <row r="473" spans="2:14" x14ac:dyDescent="0.25">
      <c r="B473" s="1"/>
      <c r="C473" s="7"/>
      <c r="D473" s="114"/>
      <c r="E473" s="58"/>
      <c r="F473" s="58"/>
      <c r="G473" s="58"/>
      <c r="H473" s="58"/>
      <c r="I473" s="58"/>
      <c r="J473" s="58"/>
      <c r="K473" s="58"/>
      <c r="L473" s="58"/>
      <c r="M473" s="3"/>
      <c r="N473" s="3"/>
    </row>
    <row r="474" spans="2:14" x14ac:dyDescent="0.25">
      <c r="B474" s="1"/>
      <c r="C474" s="7"/>
      <c r="D474" s="114"/>
      <c r="E474" s="58"/>
      <c r="F474" s="58"/>
      <c r="G474" s="58"/>
      <c r="H474" s="58"/>
      <c r="I474" s="58"/>
      <c r="J474" s="58"/>
      <c r="K474" s="58"/>
      <c r="L474" s="58"/>
      <c r="M474" s="3"/>
      <c r="N474" s="3"/>
    </row>
    <row r="475" spans="2:14" x14ac:dyDescent="0.25">
      <c r="B475" s="1"/>
      <c r="C475" s="7"/>
      <c r="D475" s="114"/>
      <c r="E475" s="58"/>
      <c r="F475" s="58"/>
      <c r="G475" s="58"/>
      <c r="H475" s="58"/>
      <c r="I475" s="58"/>
      <c r="J475" s="58"/>
      <c r="K475" s="58"/>
      <c r="L475" s="58"/>
      <c r="M475" s="3"/>
      <c r="N475" s="3"/>
    </row>
    <row r="476" spans="2:14" x14ac:dyDescent="0.25">
      <c r="B476" s="1"/>
      <c r="C476" s="7"/>
      <c r="D476" s="114"/>
      <c r="E476" s="58"/>
      <c r="F476" s="58"/>
      <c r="G476" s="58"/>
      <c r="H476" s="58"/>
      <c r="I476" s="58"/>
      <c r="J476" s="58"/>
      <c r="K476" s="58"/>
      <c r="L476" s="58"/>
      <c r="M476" s="3"/>
      <c r="N476" s="3"/>
    </row>
    <row r="477" spans="2:14" x14ac:dyDescent="0.25">
      <c r="B477" s="1"/>
      <c r="C477" s="7"/>
      <c r="D477" s="114"/>
      <c r="E477" s="58"/>
      <c r="F477" s="58"/>
      <c r="G477" s="58"/>
      <c r="H477" s="58"/>
      <c r="I477" s="58"/>
      <c r="J477" s="58"/>
      <c r="K477" s="58"/>
      <c r="L477" s="58"/>
      <c r="M477" s="3"/>
      <c r="N477" s="3"/>
    </row>
    <row r="478" spans="2:14" x14ac:dyDescent="0.25">
      <c r="B478" s="1"/>
      <c r="C478" s="7"/>
      <c r="D478" s="114"/>
      <c r="E478" s="58"/>
      <c r="F478" s="58"/>
      <c r="G478" s="58"/>
      <c r="H478" s="58"/>
      <c r="I478" s="58"/>
      <c r="J478" s="58"/>
      <c r="K478" s="58"/>
      <c r="L478" s="58"/>
      <c r="M478" s="3"/>
      <c r="N478" s="3"/>
    </row>
    <row r="479" spans="2:14" x14ac:dyDescent="0.25">
      <c r="B479" s="1"/>
      <c r="C479" s="7"/>
      <c r="D479" s="114"/>
      <c r="E479" s="58"/>
      <c r="F479" s="58"/>
      <c r="G479" s="58"/>
      <c r="H479" s="58"/>
      <c r="I479" s="58"/>
      <c r="J479" s="58"/>
      <c r="K479" s="58"/>
      <c r="L479" s="58"/>
      <c r="M479" s="3"/>
      <c r="N479" s="3"/>
    </row>
    <row r="480" spans="2:14" x14ac:dyDescent="0.25">
      <c r="B480" s="1"/>
      <c r="C480" s="7"/>
      <c r="D480" s="114"/>
      <c r="E480" s="58"/>
      <c r="F480" s="58"/>
      <c r="G480" s="58"/>
      <c r="H480" s="58"/>
      <c r="I480" s="58"/>
      <c r="J480" s="58"/>
      <c r="K480" s="58"/>
      <c r="L480" s="58"/>
      <c r="M480" s="3"/>
      <c r="N480" s="3"/>
    </row>
    <row r="481" spans="2:14" x14ac:dyDescent="0.25">
      <c r="B481" s="1"/>
      <c r="C481" s="7"/>
      <c r="D481" s="114"/>
      <c r="E481" s="58"/>
      <c r="F481" s="58"/>
      <c r="G481" s="58"/>
      <c r="H481" s="58"/>
      <c r="I481" s="58"/>
      <c r="J481" s="58"/>
      <c r="K481" s="58"/>
      <c r="L481" s="58"/>
      <c r="M481" s="3"/>
      <c r="N481" s="3"/>
    </row>
    <row r="482" spans="2:14" x14ac:dyDescent="0.25">
      <c r="B482" s="1"/>
      <c r="C482" s="7"/>
      <c r="D482" s="114"/>
      <c r="E482" s="58"/>
      <c r="F482" s="58"/>
      <c r="G482" s="58"/>
      <c r="H482" s="58"/>
      <c r="I482" s="58"/>
      <c r="J482" s="58"/>
      <c r="K482" s="58"/>
      <c r="L482" s="58"/>
      <c r="M482" s="3"/>
      <c r="N482" s="3"/>
    </row>
    <row r="483" spans="2:14" x14ac:dyDescent="0.25">
      <c r="B483" s="1"/>
      <c r="C483" s="7"/>
      <c r="D483" s="114"/>
      <c r="E483" s="58"/>
      <c r="F483" s="58"/>
      <c r="G483" s="58"/>
      <c r="H483" s="58"/>
      <c r="I483" s="58"/>
      <c r="J483" s="58"/>
      <c r="K483" s="58"/>
      <c r="L483" s="58"/>
      <c r="M483" s="3"/>
      <c r="N483" s="3"/>
    </row>
    <row r="484" spans="2:14" x14ac:dyDescent="0.25">
      <c r="B484" s="1"/>
      <c r="C484" s="7"/>
      <c r="D484" s="114"/>
      <c r="E484" s="58"/>
      <c r="F484" s="58"/>
      <c r="G484" s="58"/>
      <c r="H484" s="58"/>
      <c r="I484" s="58"/>
      <c r="J484" s="58"/>
      <c r="K484" s="58"/>
      <c r="L484" s="58"/>
      <c r="M484" s="3"/>
      <c r="N484" s="3"/>
    </row>
    <row r="485" spans="2:14" x14ac:dyDescent="0.25">
      <c r="B485" s="1"/>
      <c r="C485" s="7"/>
      <c r="D485" s="114"/>
      <c r="E485" s="58"/>
      <c r="F485" s="58"/>
      <c r="G485" s="58"/>
      <c r="H485" s="58"/>
      <c r="I485" s="58"/>
      <c r="J485" s="58"/>
      <c r="K485" s="58"/>
      <c r="L485" s="58"/>
      <c r="M485" s="3"/>
      <c r="N485" s="3"/>
    </row>
    <row r="486" spans="2:14" x14ac:dyDescent="0.25">
      <c r="B486" s="1"/>
      <c r="C486" s="7"/>
      <c r="D486" s="114"/>
      <c r="E486" s="58"/>
      <c r="F486" s="58"/>
      <c r="G486" s="58"/>
      <c r="H486" s="58"/>
      <c r="I486" s="58"/>
      <c r="J486" s="58"/>
      <c r="K486" s="58"/>
      <c r="L486" s="58"/>
      <c r="M486" s="3"/>
      <c r="N486" s="3"/>
    </row>
    <row r="487" spans="2:14" x14ac:dyDescent="0.25">
      <c r="B487" s="1"/>
      <c r="C487" s="7"/>
      <c r="D487" s="114"/>
      <c r="E487" s="58"/>
      <c r="F487" s="58"/>
      <c r="G487" s="58"/>
      <c r="H487" s="58"/>
      <c r="I487" s="58"/>
      <c r="J487" s="58"/>
      <c r="K487" s="58"/>
      <c r="L487" s="58"/>
      <c r="M487" s="3"/>
      <c r="N487" s="3"/>
    </row>
    <row r="488" spans="2:14" x14ac:dyDescent="0.25">
      <c r="B488" s="1"/>
      <c r="C488" s="7"/>
      <c r="D488" s="114"/>
      <c r="E488" s="58"/>
      <c r="F488" s="58"/>
      <c r="G488" s="58"/>
      <c r="H488" s="58"/>
      <c r="I488" s="58"/>
      <c r="J488" s="58"/>
      <c r="K488" s="58"/>
      <c r="L488" s="58"/>
      <c r="M488" s="3"/>
      <c r="N488" s="3"/>
    </row>
    <row r="489" spans="2:14" x14ac:dyDescent="0.25">
      <c r="B489" s="1"/>
      <c r="C489" s="7"/>
      <c r="D489" s="114"/>
      <c r="E489" s="58"/>
      <c r="F489" s="58"/>
      <c r="G489" s="58"/>
      <c r="H489" s="58"/>
      <c r="I489" s="58"/>
      <c r="J489" s="58"/>
      <c r="K489" s="58"/>
      <c r="L489" s="58"/>
      <c r="M489" s="3"/>
      <c r="N489" s="3"/>
    </row>
    <row r="490" spans="2:14" x14ac:dyDescent="0.25">
      <c r="B490" s="1"/>
      <c r="C490" s="7"/>
      <c r="D490" s="114"/>
      <c r="E490" s="58"/>
      <c r="F490" s="58"/>
      <c r="G490" s="58"/>
      <c r="H490" s="58"/>
      <c r="I490" s="58"/>
      <c r="J490" s="58"/>
      <c r="K490" s="58"/>
      <c r="L490" s="58"/>
      <c r="M490" s="3"/>
      <c r="N490" s="3"/>
    </row>
    <row r="491" spans="2:14" x14ac:dyDescent="0.25">
      <c r="B491" s="1"/>
      <c r="C491" s="7"/>
      <c r="D491" s="114"/>
      <c r="E491" s="58"/>
      <c r="F491" s="58"/>
      <c r="G491" s="58"/>
      <c r="H491" s="58"/>
      <c r="I491" s="58"/>
      <c r="J491" s="58"/>
      <c r="K491" s="58"/>
      <c r="L491" s="58"/>
      <c r="M491" s="3"/>
      <c r="N491" s="3"/>
    </row>
    <row r="492" spans="2:14" x14ac:dyDescent="0.25">
      <c r="B492" s="1"/>
      <c r="C492" s="7"/>
      <c r="D492" s="114"/>
      <c r="E492" s="58"/>
      <c r="F492" s="58"/>
      <c r="G492" s="58"/>
      <c r="H492" s="58"/>
      <c r="I492" s="58"/>
      <c r="J492" s="58"/>
      <c r="K492" s="58"/>
      <c r="L492" s="58"/>
      <c r="M492" s="3"/>
      <c r="N492" s="3"/>
    </row>
    <row r="493" spans="2:14" x14ac:dyDescent="0.25">
      <c r="B493" s="1"/>
      <c r="C493" s="7"/>
      <c r="D493" s="114"/>
      <c r="E493" s="58"/>
      <c r="F493" s="58"/>
      <c r="G493" s="58"/>
      <c r="H493" s="58"/>
      <c r="I493" s="58"/>
      <c r="J493" s="58"/>
      <c r="K493" s="58"/>
      <c r="L493" s="58"/>
      <c r="M493" s="3"/>
      <c r="N493" s="3"/>
    </row>
    <row r="494" spans="2:14" x14ac:dyDescent="0.25">
      <c r="B494" s="1"/>
      <c r="C494" s="7"/>
      <c r="D494" s="114"/>
      <c r="E494" s="58"/>
      <c r="F494" s="58"/>
      <c r="G494" s="58"/>
      <c r="H494" s="58"/>
      <c r="I494" s="58"/>
      <c r="J494" s="58"/>
      <c r="K494" s="58"/>
      <c r="L494" s="58"/>
      <c r="M494" s="3"/>
      <c r="N494" s="3"/>
    </row>
    <row r="495" spans="2:14" x14ac:dyDescent="0.25">
      <c r="B495" s="1"/>
      <c r="C495" s="7"/>
      <c r="D495" s="114"/>
      <c r="E495" s="58"/>
      <c r="F495" s="58"/>
      <c r="G495" s="58"/>
      <c r="H495" s="58"/>
      <c r="I495" s="58"/>
      <c r="J495" s="58"/>
      <c r="K495" s="58"/>
      <c r="L495" s="58"/>
      <c r="M495" s="3"/>
      <c r="N495" s="3"/>
    </row>
    <row r="496" spans="2:14" x14ac:dyDescent="0.25">
      <c r="B496" s="1"/>
      <c r="C496" s="7"/>
      <c r="D496" s="114"/>
      <c r="E496" s="58"/>
      <c r="F496" s="58"/>
      <c r="G496" s="58"/>
      <c r="H496" s="58"/>
      <c r="I496" s="58"/>
      <c r="J496" s="58"/>
      <c r="K496" s="58"/>
      <c r="L496" s="58"/>
      <c r="M496" s="3"/>
      <c r="N496" s="3"/>
    </row>
    <row r="497" spans="2:14" x14ac:dyDescent="0.25">
      <c r="B497" s="1"/>
      <c r="C497" s="7"/>
      <c r="D497" s="114"/>
      <c r="E497" s="58"/>
      <c r="F497" s="58"/>
      <c r="G497" s="58"/>
      <c r="H497" s="58"/>
      <c r="I497" s="58"/>
      <c r="J497" s="58"/>
      <c r="K497" s="58"/>
      <c r="L497" s="58"/>
      <c r="M497" s="3"/>
      <c r="N497" s="3"/>
    </row>
    <row r="498" spans="2:14" x14ac:dyDescent="0.25">
      <c r="B498" s="1"/>
      <c r="C498" s="7"/>
      <c r="D498" s="114"/>
      <c r="E498" s="58"/>
      <c r="F498" s="58"/>
      <c r="G498" s="58"/>
      <c r="H498" s="58"/>
      <c r="I498" s="58"/>
      <c r="J498" s="58"/>
      <c r="K498" s="58"/>
      <c r="L498" s="58"/>
      <c r="M498" s="3"/>
      <c r="N498" s="3"/>
    </row>
    <row r="499" spans="2:14" x14ac:dyDescent="0.25">
      <c r="B499" s="1"/>
      <c r="C499" s="7"/>
      <c r="D499" s="114"/>
      <c r="E499" s="58"/>
      <c r="F499" s="58"/>
      <c r="G499" s="58"/>
      <c r="H499" s="58"/>
      <c r="I499" s="58"/>
      <c r="J499" s="58"/>
      <c r="K499" s="58"/>
      <c r="L499" s="58"/>
      <c r="M499" s="3"/>
      <c r="N499" s="3"/>
    </row>
    <row r="500" spans="2:14" x14ac:dyDescent="0.25">
      <c r="B500" s="1"/>
      <c r="C500" s="7"/>
      <c r="D500" s="114"/>
      <c r="E500" s="58"/>
      <c r="F500" s="58"/>
      <c r="G500" s="58"/>
      <c r="H500" s="58"/>
      <c r="I500" s="58"/>
      <c r="J500" s="58"/>
      <c r="K500" s="58"/>
      <c r="L500" s="58"/>
      <c r="M500" s="3"/>
      <c r="N500" s="3"/>
    </row>
    <row r="501" spans="2:14" x14ac:dyDescent="0.25">
      <c r="B501" s="1"/>
      <c r="C501" s="7"/>
      <c r="D501" s="114"/>
      <c r="E501" s="58"/>
      <c r="F501" s="58"/>
      <c r="G501" s="58"/>
      <c r="H501" s="58"/>
      <c r="I501" s="58"/>
      <c r="J501" s="58"/>
      <c r="K501" s="58"/>
      <c r="L501" s="58"/>
      <c r="M501" s="3"/>
      <c r="N501" s="3"/>
    </row>
    <row r="502" spans="2:14" x14ac:dyDescent="0.25">
      <c r="B502" s="1"/>
      <c r="C502" s="7"/>
      <c r="D502" s="114"/>
      <c r="E502" s="58"/>
      <c r="F502" s="58"/>
      <c r="G502" s="58"/>
      <c r="H502" s="58"/>
      <c r="I502" s="58"/>
      <c r="J502" s="58"/>
      <c r="K502" s="58"/>
      <c r="L502" s="58"/>
      <c r="M502" s="3"/>
      <c r="N502" s="3"/>
    </row>
    <row r="503" spans="2:14" x14ac:dyDescent="0.25">
      <c r="B503" s="1"/>
      <c r="C503" s="7"/>
      <c r="D503" s="114"/>
      <c r="E503" s="58"/>
      <c r="F503" s="58"/>
      <c r="G503" s="58"/>
      <c r="H503" s="58"/>
      <c r="I503" s="58"/>
      <c r="J503" s="58"/>
      <c r="K503" s="58"/>
      <c r="L503" s="58"/>
      <c r="M503" s="3"/>
      <c r="N503" s="3"/>
    </row>
    <row r="504" spans="2:14" x14ac:dyDescent="0.25">
      <c r="B504" s="1"/>
      <c r="C504" s="7"/>
      <c r="D504" s="114"/>
      <c r="E504" s="58"/>
      <c r="F504" s="58"/>
      <c r="G504" s="58"/>
      <c r="H504" s="58"/>
      <c r="I504" s="58"/>
      <c r="J504" s="58"/>
      <c r="K504" s="58"/>
      <c r="L504" s="58"/>
      <c r="M504" s="3"/>
      <c r="N504" s="3"/>
    </row>
    <row r="505" spans="2:14" x14ac:dyDescent="0.25">
      <c r="B505" s="1"/>
      <c r="C505" s="7"/>
      <c r="D505" s="114"/>
      <c r="E505" s="58"/>
      <c r="F505" s="58"/>
      <c r="G505" s="58"/>
      <c r="H505" s="58"/>
      <c r="I505" s="58"/>
      <c r="J505" s="58"/>
      <c r="K505" s="58"/>
      <c r="L505" s="58"/>
      <c r="M505" s="3"/>
      <c r="N505" s="3"/>
    </row>
    <row r="506" spans="2:14" x14ac:dyDescent="0.25">
      <c r="B506" s="1"/>
      <c r="C506" s="7"/>
      <c r="D506" s="114"/>
      <c r="E506" s="58"/>
      <c r="F506" s="58"/>
      <c r="G506" s="58"/>
      <c r="H506" s="58"/>
      <c r="I506" s="58"/>
      <c r="J506" s="58"/>
      <c r="K506" s="58"/>
      <c r="L506" s="58"/>
      <c r="M506" s="3"/>
      <c r="N506" s="3"/>
    </row>
    <row r="507" spans="2:14" x14ac:dyDescent="0.25">
      <c r="B507" s="1"/>
      <c r="C507" s="7"/>
      <c r="D507" s="114"/>
      <c r="E507" s="58"/>
      <c r="F507" s="58"/>
      <c r="G507" s="58"/>
      <c r="H507" s="58"/>
      <c r="I507" s="58"/>
      <c r="J507" s="58"/>
      <c r="K507" s="58"/>
      <c r="L507" s="58"/>
      <c r="M507" s="3"/>
      <c r="N507" s="3"/>
    </row>
    <row r="508" spans="2:14" x14ac:dyDescent="0.25">
      <c r="B508" s="1"/>
      <c r="C508" s="7"/>
      <c r="D508" s="114"/>
      <c r="E508" s="58"/>
      <c r="F508" s="58"/>
      <c r="G508" s="58"/>
      <c r="H508" s="58"/>
      <c r="I508" s="58"/>
      <c r="J508" s="58"/>
      <c r="K508" s="58"/>
      <c r="L508" s="58"/>
      <c r="M508" s="3"/>
      <c r="N508" s="3"/>
    </row>
    <row r="509" spans="2:14" x14ac:dyDescent="0.25">
      <c r="B509" s="1"/>
      <c r="C509" s="7"/>
      <c r="D509" s="114"/>
      <c r="E509" s="58"/>
      <c r="F509" s="58"/>
      <c r="G509" s="58"/>
      <c r="H509" s="58"/>
      <c r="I509" s="58"/>
      <c r="J509" s="58"/>
      <c r="K509" s="58"/>
      <c r="L509" s="58"/>
      <c r="M509" s="3"/>
      <c r="N509" s="3"/>
    </row>
    <row r="510" spans="2:14" x14ac:dyDescent="0.25">
      <c r="B510" s="1"/>
      <c r="C510" s="7"/>
      <c r="D510" s="114"/>
      <c r="E510" s="58"/>
      <c r="F510" s="58"/>
      <c r="G510" s="58"/>
      <c r="H510" s="58"/>
      <c r="I510" s="58"/>
      <c r="J510" s="58"/>
      <c r="K510" s="58"/>
      <c r="L510" s="58"/>
      <c r="M510" s="3"/>
      <c r="N510" s="3"/>
    </row>
    <row r="511" spans="2:14" x14ac:dyDescent="0.25">
      <c r="B511" s="1"/>
      <c r="C511" s="7"/>
      <c r="D511" s="114"/>
      <c r="E511" s="58"/>
      <c r="F511" s="58"/>
      <c r="G511" s="58"/>
      <c r="H511" s="58"/>
      <c r="I511" s="58"/>
      <c r="J511" s="58"/>
      <c r="K511" s="58"/>
      <c r="L511" s="58"/>
      <c r="M511" s="3"/>
      <c r="N511" s="3"/>
    </row>
    <row r="512" spans="2:14" x14ac:dyDescent="0.25">
      <c r="B512" s="1"/>
      <c r="C512" s="7"/>
      <c r="D512" s="114"/>
      <c r="E512" s="58"/>
      <c r="F512" s="58"/>
      <c r="G512" s="58"/>
      <c r="H512" s="58"/>
      <c r="I512" s="58"/>
      <c r="J512" s="58"/>
      <c r="K512" s="58"/>
      <c r="L512" s="58"/>
      <c r="M512" s="3"/>
      <c r="N512" s="3"/>
    </row>
    <row r="513" spans="2:14" x14ac:dyDescent="0.25">
      <c r="B513" s="1"/>
      <c r="C513" s="7"/>
      <c r="D513" s="114"/>
      <c r="E513" s="58"/>
      <c r="F513" s="58"/>
      <c r="G513" s="58"/>
      <c r="H513" s="58"/>
      <c r="I513" s="58"/>
      <c r="J513" s="58"/>
      <c r="K513" s="58"/>
      <c r="L513" s="58"/>
      <c r="M513" s="3"/>
      <c r="N513" s="3"/>
    </row>
    <row r="514" spans="2:14" x14ac:dyDescent="0.25">
      <c r="B514" s="1"/>
      <c r="C514" s="7"/>
      <c r="D514" s="114"/>
      <c r="E514" s="58"/>
      <c r="F514" s="58"/>
      <c r="G514" s="58"/>
      <c r="H514" s="58"/>
      <c r="I514" s="58"/>
      <c r="J514" s="58"/>
      <c r="K514" s="58"/>
      <c r="L514" s="58"/>
      <c r="M514" s="3"/>
      <c r="N514" s="3"/>
    </row>
    <row r="515" spans="2:14" x14ac:dyDescent="0.25">
      <c r="B515" s="1"/>
      <c r="C515" s="7"/>
      <c r="D515" s="114"/>
      <c r="E515" s="58"/>
      <c r="F515" s="58"/>
      <c r="G515" s="58"/>
      <c r="H515" s="58"/>
      <c r="I515" s="58"/>
      <c r="J515" s="58"/>
      <c r="K515" s="58"/>
      <c r="L515" s="58"/>
      <c r="M515" s="3"/>
      <c r="N515" s="3"/>
    </row>
    <row r="516" spans="2:14" x14ac:dyDescent="0.25">
      <c r="B516" s="1"/>
      <c r="C516" s="7"/>
      <c r="D516" s="114"/>
      <c r="E516" s="58"/>
      <c r="F516" s="58"/>
      <c r="G516" s="58"/>
      <c r="H516" s="58"/>
      <c r="I516" s="58"/>
      <c r="J516" s="58"/>
      <c r="K516" s="58"/>
      <c r="L516" s="58"/>
      <c r="M516" s="3"/>
      <c r="N516" s="3"/>
    </row>
    <row r="517" spans="2:14" x14ac:dyDescent="0.25">
      <c r="B517" s="1"/>
      <c r="C517" s="7"/>
      <c r="D517" s="114"/>
      <c r="E517" s="58"/>
      <c r="F517" s="58"/>
      <c r="G517" s="58"/>
      <c r="H517" s="58"/>
      <c r="I517" s="58"/>
      <c r="J517" s="58"/>
      <c r="K517" s="58"/>
      <c r="L517" s="58"/>
      <c r="M517" s="3"/>
      <c r="N517" s="3"/>
    </row>
    <row r="518" spans="2:14" x14ac:dyDescent="0.25">
      <c r="B518" s="1"/>
      <c r="C518" s="7"/>
      <c r="D518" s="114"/>
      <c r="E518" s="58"/>
      <c r="F518" s="58"/>
      <c r="G518" s="58"/>
      <c r="H518" s="58"/>
      <c r="I518" s="58"/>
      <c r="J518" s="58"/>
      <c r="K518" s="58"/>
      <c r="L518" s="58"/>
      <c r="M518" s="3"/>
      <c r="N518" s="3"/>
    </row>
    <row r="519" spans="2:14" x14ac:dyDescent="0.25">
      <c r="B519" s="1"/>
      <c r="C519" s="7"/>
      <c r="D519" s="114"/>
      <c r="E519" s="58"/>
      <c r="F519" s="58"/>
      <c r="G519" s="58"/>
      <c r="H519" s="58"/>
      <c r="I519" s="58"/>
      <c r="J519" s="58"/>
      <c r="K519" s="58"/>
      <c r="L519" s="58"/>
      <c r="M519" s="3"/>
      <c r="N519" s="3"/>
    </row>
    <row r="520" spans="2:14" x14ac:dyDescent="0.25">
      <c r="B520" s="1"/>
      <c r="C520" s="7"/>
      <c r="D520" s="114"/>
      <c r="E520" s="58"/>
      <c r="F520" s="58"/>
      <c r="G520" s="58"/>
      <c r="H520" s="58"/>
      <c r="I520" s="58"/>
      <c r="J520" s="58"/>
      <c r="K520" s="58"/>
      <c r="L520" s="58"/>
      <c r="M520" s="3"/>
      <c r="N520" s="3"/>
    </row>
    <row r="521" spans="2:14" x14ac:dyDescent="0.25">
      <c r="B521" s="1"/>
      <c r="C521" s="7"/>
      <c r="D521" s="114"/>
      <c r="E521" s="58"/>
      <c r="F521" s="58"/>
      <c r="G521" s="58"/>
      <c r="H521" s="58"/>
      <c r="I521" s="58"/>
      <c r="J521" s="58"/>
      <c r="K521" s="58"/>
      <c r="L521" s="58"/>
      <c r="M521" s="3"/>
      <c r="N521" s="3"/>
    </row>
    <row r="522" spans="2:14" x14ac:dyDescent="0.25">
      <c r="B522" s="1"/>
      <c r="C522" s="7"/>
      <c r="D522" s="114"/>
      <c r="E522" s="58"/>
      <c r="F522" s="58"/>
      <c r="G522" s="58"/>
      <c r="H522" s="58"/>
      <c r="I522" s="58"/>
      <c r="J522" s="58"/>
      <c r="K522" s="58"/>
      <c r="L522" s="58"/>
      <c r="M522" s="3"/>
      <c r="N522" s="3"/>
    </row>
    <row r="523" spans="2:14" x14ac:dyDescent="0.25">
      <c r="B523" s="1"/>
      <c r="C523" s="7"/>
      <c r="D523" s="114"/>
      <c r="E523" s="58"/>
      <c r="F523" s="58"/>
      <c r="G523" s="58"/>
      <c r="H523" s="58"/>
      <c r="I523" s="58"/>
      <c r="J523" s="58"/>
      <c r="K523" s="58"/>
      <c r="L523" s="58"/>
      <c r="M523" s="3"/>
      <c r="N523" s="3"/>
    </row>
    <row r="524" spans="2:14" x14ac:dyDescent="0.25">
      <c r="B524" s="1"/>
      <c r="C524" s="7"/>
      <c r="D524" s="114"/>
      <c r="E524" s="58"/>
      <c r="F524" s="58"/>
      <c r="G524" s="58"/>
      <c r="H524" s="58"/>
      <c r="I524" s="58"/>
      <c r="J524" s="58"/>
      <c r="K524" s="58"/>
      <c r="L524" s="58"/>
      <c r="M524" s="3"/>
      <c r="N524" s="3"/>
    </row>
    <row r="525" spans="2:14" x14ac:dyDescent="0.25">
      <c r="B525" s="1"/>
      <c r="C525" s="7"/>
      <c r="D525" s="114"/>
      <c r="E525" s="58"/>
      <c r="F525" s="58"/>
      <c r="G525" s="58"/>
      <c r="H525" s="58"/>
      <c r="I525" s="58"/>
      <c r="J525" s="58"/>
      <c r="K525" s="58"/>
      <c r="L525" s="58"/>
      <c r="M525" s="3"/>
      <c r="N525" s="3"/>
    </row>
    <row r="526" spans="2:14" x14ac:dyDescent="0.25">
      <c r="B526" s="1"/>
      <c r="C526" s="7"/>
      <c r="D526" s="114"/>
      <c r="E526" s="58"/>
      <c r="F526" s="58"/>
      <c r="G526" s="58"/>
      <c r="H526" s="58"/>
      <c r="I526" s="58"/>
      <c r="J526" s="58"/>
      <c r="K526" s="58"/>
      <c r="L526" s="58"/>
      <c r="M526" s="3"/>
      <c r="N526" s="3"/>
    </row>
    <row r="527" spans="2:14" x14ac:dyDescent="0.25">
      <c r="B527" s="1"/>
      <c r="C527" s="7"/>
      <c r="D527" s="114"/>
      <c r="E527" s="58"/>
      <c r="F527" s="58"/>
      <c r="G527" s="58"/>
      <c r="H527" s="58"/>
      <c r="I527" s="58"/>
      <c r="J527" s="58"/>
      <c r="K527" s="58"/>
      <c r="L527" s="58"/>
      <c r="M527" s="3"/>
      <c r="N527" s="3"/>
    </row>
    <row r="528" spans="2:14" x14ac:dyDescent="0.25">
      <c r="B528" s="1"/>
      <c r="C528" s="7"/>
      <c r="D528" s="114"/>
      <c r="E528" s="58"/>
      <c r="F528" s="58"/>
      <c r="G528" s="58"/>
      <c r="H528" s="58"/>
      <c r="I528" s="58"/>
      <c r="J528" s="58"/>
      <c r="K528" s="58"/>
      <c r="L528" s="58"/>
      <c r="M528" s="3"/>
      <c r="N528" s="3"/>
    </row>
    <row r="529" spans="2:14" x14ac:dyDescent="0.25">
      <c r="B529" s="1"/>
      <c r="C529" s="7"/>
      <c r="D529" s="114"/>
      <c r="E529" s="58"/>
      <c r="F529" s="58"/>
      <c r="G529" s="58"/>
      <c r="H529" s="58"/>
      <c r="I529" s="58"/>
      <c r="J529" s="58"/>
      <c r="K529" s="58"/>
      <c r="L529" s="58"/>
      <c r="M529" s="3"/>
      <c r="N529" s="3"/>
    </row>
    <row r="530" spans="2:14" x14ac:dyDescent="0.25">
      <c r="B530" s="1"/>
      <c r="C530" s="7"/>
      <c r="D530" s="114"/>
      <c r="E530" s="58"/>
      <c r="F530" s="58"/>
      <c r="G530" s="58"/>
      <c r="H530" s="58"/>
      <c r="I530" s="58"/>
      <c r="J530" s="58"/>
      <c r="K530" s="58"/>
      <c r="L530" s="58"/>
      <c r="M530" s="3"/>
      <c r="N530" s="3"/>
    </row>
    <row r="531" spans="2:14" x14ac:dyDescent="0.25">
      <c r="B531" s="1"/>
      <c r="C531" s="7"/>
      <c r="D531" s="114"/>
      <c r="E531" s="58"/>
      <c r="F531" s="58"/>
      <c r="G531" s="58"/>
      <c r="H531" s="58"/>
      <c r="I531" s="58"/>
      <c r="J531" s="58"/>
      <c r="K531" s="58"/>
      <c r="L531" s="58"/>
      <c r="M531" s="3"/>
      <c r="N531" s="3"/>
    </row>
    <row r="532" spans="2:14" x14ac:dyDescent="0.25">
      <c r="B532" s="1"/>
      <c r="C532" s="7"/>
      <c r="D532" s="114"/>
      <c r="E532" s="58"/>
      <c r="F532" s="58"/>
      <c r="G532" s="58"/>
      <c r="H532" s="58"/>
      <c r="I532" s="58"/>
      <c r="J532" s="58"/>
      <c r="K532" s="58"/>
      <c r="L532" s="58"/>
      <c r="M532" s="3"/>
      <c r="N532" s="3"/>
    </row>
    <row r="533" spans="2:14" x14ac:dyDescent="0.25">
      <c r="B533" s="1"/>
      <c r="C533" s="7"/>
      <c r="D533" s="114"/>
      <c r="E533" s="58"/>
      <c r="F533" s="58"/>
      <c r="G533" s="58"/>
      <c r="H533" s="58"/>
      <c r="I533" s="58"/>
      <c r="J533" s="58"/>
      <c r="K533" s="58"/>
      <c r="L533" s="58"/>
      <c r="M533" s="3"/>
      <c r="N533" s="3"/>
    </row>
    <row r="534" spans="2:14" x14ac:dyDescent="0.25">
      <c r="B534" s="1"/>
      <c r="C534" s="7"/>
      <c r="D534" s="114"/>
      <c r="E534" s="58"/>
      <c r="F534" s="58"/>
      <c r="G534" s="58"/>
      <c r="H534" s="58"/>
      <c r="I534" s="58"/>
      <c r="J534" s="58"/>
      <c r="K534" s="58"/>
      <c r="L534" s="58"/>
      <c r="M534" s="3"/>
      <c r="N534" s="3"/>
    </row>
    <row r="535" spans="2:14" x14ac:dyDescent="0.25">
      <c r="B535" s="1"/>
      <c r="C535" s="7"/>
      <c r="D535" s="114"/>
      <c r="E535" s="58"/>
      <c r="F535" s="58"/>
      <c r="G535" s="58"/>
      <c r="H535" s="58"/>
      <c r="I535" s="58"/>
      <c r="J535" s="58"/>
      <c r="K535" s="58"/>
      <c r="L535" s="58"/>
      <c r="M535" s="3"/>
      <c r="N535" s="3"/>
    </row>
    <row r="536" spans="2:14" x14ac:dyDescent="0.25">
      <c r="B536" s="1"/>
      <c r="C536" s="7"/>
      <c r="D536" s="114"/>
      <c r="E536" s="58"/>
      <c r="F536" s="58"/>
      <c r="G536" s="58"/>
      <c r="H536" s="58"/>
      <c r="I536" s="58"/>
      <c r="J536" s="58"/>
      <c r="K536" s="58"/>
      <c r="L536" s="58"/>
      <c r="M536" s="3"/>
      <c r="N536" s="3"/>
    </row>
    <row r="537" spans="2:14" x14ac:dyDescent="0.25">
      <c r="B537" s="1"/>
      <c r="C537" s="7"/>
      <c r="D537" s="114"/>
      <c r="E537" s="58"/>
      <c r="F537" s="58"/>
      <c r="G537" s="58"/>
      <c r="H537" s="58"/>
      <c r="I537" s="58"/>
      <c r="J537" s="58"/>
      <c r="K537" s="58"/>
      <c r="L537" s="58"/>
      <c r="M537" s="3"/>
      <c r="N537" s="3"/>
    </row>
    <row r="538" spans="2:14" x14ac:dyDescent="0.25">
      <c r="B538" s="1"/>
      <c r="C538" s="7"/>
      <c r="D538" s="114"/>
      <c r="E538" s="58"/>
      <c r="F538" s="58"/>
      <c r="G538" s="58"/>
      <c r="H538" s="58"/>
      <c r="I538" s="58"/>
      <c r="J538" s="58"/>
      <c r="K538" s="58"/>
      <c r="L538" s="58"/>
      <c r="M538" s="3"/>
      <c r="N538" s="3"/>
    </row>
    <row r="539" spans="2:14" x14ac:dyDescent="0.25">
      <c r="B539" s="1"/>
      <c r="C539" s="7"/>
      <c r="D539" s="114"/>
      <c r="E539" s="58"/>
      <c r="F539" s="58"/>
      <c r="G539" s="58"/>
      <c r="H539" s="58"/>
      <c r="I539" s="58"/>
      <c r="J539" s="58"/>
      <c r="K539" s="58"/>
      <c r="L539" s="58"/>
      <c r="M539" s="3"/>
      <c r="N539" s="3"/>
    </row>
    <row r="540" spans="2:14" x14ac:dyDescent="0.25">
      <c r="B540" s="1"/>
      <c r="C540" s="7"/>
      <c r="D540" s="114"/>
      <c r="E540" s="58"/>
      <c r="F540" s="58"/>
      <c r="G540" s="58"/>
      <c r="H540" s="58"/>
      <c r="I540" s="58"/>
      <c r="J540" s="58"/>
      <c r="K540" s="58"/>
      <c r="L540" s="58"/>
      <c r="M540" s="3"/>
      <c r="N540" s="3"/>
    </row>
    <row r="541" spans="2:14" x14ac:dyDescent="0.25">
      <c r="B541" s="1"/>
      <c r="C541" s="7"/>
      <c r="D541" s="114"/>
      <c r="E541" s="58"/>
      <c r="F541" s="58"/>
      <c r="G541" s="58"/>
      <c r="H541" s="58"/>
      <c r="I541" s="58"/>
      <c r="J541" s="58"/>
      <c r="K541" s="58"/>
      <c r="L541" s="58"/>
      <c r="M541" s="3"/>
      <c r="N541" s="3"/>
    </row>
    <row r="542" spans="2:14" x14ac:dyDescent="0.25">
      <c r="B542" s="1"/>
      <c r="C542" s="7"/>
      <c r="D542" s="114"/>
      <c r="E542" s="58"/>
      <c r="F542" s="58"/>
      <c r="G542" s="58"/>
      <c r="H542" s="58"/>
      <c r="I542" s="58"/>
      <c r="J542" s="58"/>
      <c r="K542" s="58"/>
      <c r="L542" s="58"/>
      <c r="M542" s="3"/>
      <c r="N542" s="3"/>
    </row>
    <row r="543" spans="2:14" x14ac:dyDescent="0.25">
      <c r="B543" s="1"/>
      <c r="C543" s="7"/>
      <c r="D543" s="114"/>
      <c r="E543" s="58"/>
      <c r="F543" s="58"/>
      <c r="G543" s="58"/>
      <c r="H543" s="58"/>
      <c r="I543" s="58"/>
      <c r="J543" s="58"/>
      <c r="K543" s="58"/>
      <c r="L543" s="58"/>
      <c r="M543" s="3"/>
      <c r="N543" s="3"/>
    </row>
    <row r="544" spans="2:14" x14ac:dyDescent="0.25">
      <c r="B544" s="1"/>
      <c r="C544" s="7"/>
      <c r="D544" s="114"/>
      <c r="E544" s="58"/>
      <c r="F544" s="58"/>
      <c r="G544" s="58"/>
      <c r="H544" s="58"/>
      <c r="I544" s="58"/>
      <c r="J544" s="58"/>
      <c r="K544" s="58"/>
      <c r="L544" s="58"/>
      <c r="M544" s="3"/>
      <c r="N544" s="3"/>
    </row>
    <row r="545" spans="2:14" x14ac:dyDescent="0.25">
      <c r="B545" s="1"/>
      <c r="C545" s="7"/>
      <c r="D545" s="114"/>
      <c r="E545" s="58"/>
      <c r="F545" s="58"/>
      <c r="G545" s="58"/>
      <c r="H545" s="58"/>
      <c r="I545" s="58"/>
      <c r="J545" s="58"/>
      <c r="K545" s="58"/>
      <c r="L545" s="58"/>
      <c r="M545" s="3"/>
      <c r="N545" s="3"/>
    </row>
    <row r="546" spans="2:14" x14ac:dyDescent="0.25">
      <c r="B546" s="1"/>
      <c r="C546" s="7"/>
      <c r="D546" s="114"/>
      <c r="E546" s="58"/>
      <c r="F546" s="58"/>
      <c r="G546" s="58"/>
      <c r="H546" s="58"/>
      <c r="I546" s="58"/>
      <c r="J546" s="58"/>
      <c r="K546" s="58"/>
      <c r="L546" s="58"/>
      <c r="M546" s="3"/>
      <c r="N546" s="3"/>
    </row>
    <row r="547" spans="2:14" x14ac:dyDescent="0.25">
      <c r="B547" s="1"/>
      <c r="C547" s="7"/>
      <c r="D547" s="114"/>
      <c r="E547" s="58"/>
      <c r="F547" s="58"/>
      <c r="G547" s="58"/>
      <c r="H547" s="58"/>
      <c r="I547" s="58"/>
      <c r="J547" s="58"/>
      <c r="K547" s="58"/>
      <c r="L547" s="58"/>
      <c r="M547" s="3"/>
      <c r="N547" s="3"/>
    </row>
    <row r="548" spans="2:14" x14ac:dyDescent="0.25">
      <c r="B548" s="1"/>
      <c r="C548" s="7"/>
      <c r="D548" s="114"/>
      <c r="E548" s="58"/>
      <c r="F548" s="58"/>
      <c r="G548" s="58"/>
      <c r="H548" s="58"/>
      <c r="I548" s="58"/>
      <c r="J548" s="58"/>
      <c r="K548" s="58"/>
      <c r="L548" s="58"/>
      <c r="M548" s="3"/>
      <c r="N548" s="3"/>
    </row>
    <row r="549" spans="2:14" x14ac:dyDescent="0.25">
      <c r="B549" s="1"/>
      <c r="C549" s="7"/>
      <c r="D549" s="114"/>
      <c r="E549" s="58"/>
      <c r="F549" s="58"/>
      <c r="G549" s="58"/>
      <c r="H549" s="58"/>
      <c r="I549" s="58"/>
      <c r="J549" s="58"/>
      <c r="K549" s="58"/>
      <c r="L549" s="58"/>
      <c r="M549" s="3"/>
      <c r="N549" s="3"/>
    </row>
    <row r="550" spans="2:14" x14ac:dyDescent="0.25">
      <c r="B550" s="1"/>
      <c r="C550" s="7"/>
      <c r="D550" s="114"/>
      <c r="E550" s="58"/>
      <c r="F550" s="58"/>
      <c r="G550" s="58"/>
      <c r="H550" s="58"/>
      <c r="I550" s="58"/>
      <c r="J550" s="58"/>
      <c r="K550" s="58"/>
      <c r="L550" s="58"/>
      <c r="M550" s="3"/>
      <c r="N550" s="3"/>
    </row>
    <row r="551" spans="2:14" x14ac:dyDescent="0.25">
      <c r="B551" s="1"/>
      <c r="C551" s="7"/>
      <c r="D551" s="114"/>
      <c r="E551" s="58"/>
      <c r="F551" s="58"/>
      <c r="G551" s="58"/>
      <c r="H551" s="58"/>
      <c r="I551" s="58"/>
      <c r="J551" s="58"/>
      <c r="K551" s="58"/>
      <c r="L551" s="58"/>
      <c r="M551" s="3"/>
      <c r="N551" s="3"/>
    </row>
    <row r="552" spans="2:14" x14ac:dyDescent="0.25">
      <c r="B552" s="1"/>
      <c r="C552" s="7"/>
      <c r="D552" s="114"/>
      <c r="E552" s="58"/>
      <c r="F552" s="58"/>
      <c r="G552" s="58"/>
      <c r="H552" s="58"/>
      <c r="I552" s="58"/>
      <c r="J552" s="58"/>
      <c r="K552" s="58"/>
      <c r="L552" s="58"/>
      <c r="M552" s="3"/>
      <c r="N552" s="3"/>
    </row>
    <row r="553" spans="2:14" x14ac:dyDescent="0.25">
      <c r="B553" s="1"/>
      <c r="C553" s="7"/>
      <c r="D553" s="114"/>
      <c r="E553" s="58"/>
      <c r="F553" s="58"/>
      <c r="G553" s="58"/>
      <c r="H553" s="58"/>
      <c r="I553" s="58"/>
      <c r="J553" s="58"/>
      <c r="K553" s="58"/>
      <c r="L553" s="58"/>
      <c r="M553" s="3"/>
      <c r="N553" s="3"/>
    </row>
    <row r="554" spans="2:14" x14ac:dyDescent="0.25">
      <c r="B554" s="1"/>
      <c r="C554" s="7"/>
      <c r="D554" s="114"/>
      <c r="E554" s="58"/>
      <c r="F554" s="58"/>
      <c r="G554" s="58"/>
      <c r="H554" s="58"/>
      <c r="I554" s="58"/>
      <c r="J554" s="58"/>
      <c r="K554" s="58"/>
      <c r="L554" s="58"/>
      <c r="M554" s="3"/>
      <c r="N554" s="3"/>
    </row>
    <row r="555" spans="2:14" x14ac:dyDescent="0.25">
      <c r="B555" s="1"/>
      <c r="C555" s="7"/>
      <c r="D555" s="114"/>
      <c r="E555" s="58"/>
      <c r="F555" s="58"/>
      <c r="G555" s="58"/>
      <c r="H555" s="58"/>
      <c r="I555" s="58"/>
      <c r="J555" s="58"/>
      <c r="K555" s="58"/>
      <c r="L555" s="58"/>
      <c r="M555" s="3"/>
      <c r="N555" s="3"/>
    </row>
    <row r="556" spans="2:14" x14ac:dyDescent="0.25">
      <c r="B556" s="1"/>
      <c r="C556" s="7"/>
      <c r="D556" s="114"/>
      <c r="E556" s="58"/>
      <c r="F556" s="58"/>
      <c r="G556" s="58"/>
      <c r="H556" s="58"/>
      <c r="I556" s="58"/>
      <c r="J556" s="58"/>
      <c r="K556" s="58"/>
      <c r="L556" s="58"/>
      <c r="M556" s="3"/>
      <c r="N556" s="3"/>
    </row>
    <row r="557" spans="2:14" x14ac:dyDescent="0.25">
      <c r="B557" s="1"/>
      <c r="C557" s="7"/>
      <c r="D557" s="114"/>
      <c r="E557" s="58"/>
      <c r="F557" s="58"/>
      <c r="G557" s="58"/>
      <c r="H557" s="58"/>
      <c r="I557" s="58"/>
      <c r="J557" s="58"/>
      <c r="K557" s="58"/>
      <c r="L557" s="58"/>
      <c r="M557" s="3"/>
      <c r="N557" s="3"/>
    </row>
    <row r="558" spans="2:14" x14ac:dyDescent="0.25">
      <c r="B558" s="1"/>
      <c r="C558" s="7"/>
      <c r="D558" s="114"/>
      <c r="E558" s="58"/>
      <c r="F558" s="58"/>
      <c r="G558" s="58"/>
      <c r="H558" s="58"/>
      <c r="I558" s="58"/>
      <c r="J558" s="58"/>
      <c r="K558" s="58"/>
      <c r="L558" s="58"/>
      <c r="M558" s="3"/>
      <c r="N558" s="3"/>
    </row>
    <row r="559" spans="2:14" x14ac:dyDescent="0.25">
      <c r="B559" s="1"/>
      <c r="C559" s="7"/>
      <c r="D559" s="114"/>
      <c r="E559" s="58"/>
      <c r="F559" s="58"/>
      <c r="G559" s="58"/>
      <c r="H559" s="58"/>
      <c r="I559" s="58"/>
      <c r="J559" s="58"/>
      <c r="K559" s="58"/>
      <c r="L559" s="58"/>
      <c r="M559" s="3"/>
      <c r="N559" s="3"/>
    </row>
    <row r="560" spans="2:14" x14ac:dyDescent="0.25">
      <c r="B560" s="1"/>
      <c r="C560" s="7"/>
      <c r="D560" s="114"/>
      <c r="E560" s="58"/>
      <c r="F560" s="58"/>
      <c r="G560" s="58"/>
      <c r="H560" s="58"/>
      <c r="I560" s="58"/>
      <c r="J560" s="58"/>
      <c r="K560" s="58"/>
      <c r="L560" s="58"/>
      <c r="M560" s="3"/>
      <c r="N560" s="3"/>
    </row>
    <row r="561" spans="2:14" x14ac:dyDescent="0.25">
      <c r="B561" s="1"/>
      <c r="C561" s="7"/>
      <c r="D561" s="114"/>
      <c r="E561" s="58"/>
      <c r="F561" s="58"/>
      <c r="G561" s="58"/>
      <c r="H561" s="58"/>
      <c r="I561" s="58"/>
      <c r="J561" s="58"/>
      <c r="K561" s="58"/>
      <c r="L561" s="58"/>
      <c r="M561" s="3"/>
      <c r="N561" s="3"/>
    </row>
    <row r="562" spans="2:14" x14ac:dyDescent="0.25">
      <c r="B562" s="1"/>
      <c r="C562" s="7"/>
      <c r="D562" s="114"/>
      <c r="E562" s="58"/>
      <c r="F562" s="58"/>
      <c r="G562" s="58"/>
      <c r="H562" s="58"/>
      <c r="I562" s="58"/>
      <c r="J562" s="58"/>
      <c r="K562" s="58"/>
      <c r="L562" s="58"/>
      <c r="M562" s="3"/>
      <c r="N562" s="3"/>
    </row>
    <row r="563" spans="2:14" x14ac:dyDescent="0.25">
      <c r="B563" s="1"/>
      <c r="C563" s="7"/>
      <c r="D563" s="114"/>
      <c r="E563" s="58"/>
      <c r="F563" s="58"/>
      <c r="G563" s="58"/>
      <c r="H563" s="58"/>
      <c r="I563" s="58"/>
      <c r="J563" s="58"/>
      <c r="K563" s="58"/>
      <c r="L563" s="58"/>
      <c r="M563" s="3"/>
      <c r="N563" s="3"/>
    </row>
    <row r="564" spans="2:14" x14ac:dyDescent="0.25">
      <c r="B564" s="1"/>
      <c r="C564" s="7"/>
      <c r="D564" s="114"/>
      <c r="E564" s="58"/>
      <c r="F564" s="58"/>
      <c r="G564" s="58"/>
      <c r="H564" s="58"/>
      <c r="I564" s="58"/>
      <c r="J564" s="58"/>
      <c r="K564" s="58"/>
      <c r="L564" s="58"/>
      <c r="M564" s="3"/>
      <c r="N564" s="3"/>
    </row>
    <row r="565" spans="2:14" x14ac:dyDescent="0.25">
      <c r="B565" s="1"/>
      <c r="C565" s="7"/>
      <c r="D565" s="114"/>
      <c r="E565" s="58"/>
      <c r="F565" s="58"/>
      <c r="G565" s="58"/>
      <c r="H565" s="58"/>
      <c r="I565" s="58"/>
      <c r="J565" s="58"/>
      <c r="K565" s="58"/>
      <c r="L565" s="58"/>
      <c r="M565" s="3"/>
      <c r="N565" s="3"/>
    </row>
    <row r="566" spans="2:14" x14ac:dyDescent="0.25">
      <c r="B566" s="1"/>
      <c r="C566" s="7"/>
      <c r="D566" s="114"/>
      <c r="E566" s="58"/>
      <c r="F566" s="58"/>
      <c r="G566" s="58"/>
      <c r="H566" s="58"/>
      <c r="I566" s="58"/>
      <c r="J566" s="58"/>
      <c r="K566" s="58"/>
      <c r="L566" s="58"/>
      <c r="M566" s="3"/>
      <c r="N566" s="3"/>
    </row>
    <row r="567" spans="2:14" x14ac:dyDescent="0.25">
      <c r="B567" s="1"/>
      <c r="C567" s="7"/>
      <c r="D567" s="114"/>
      <c r="E567" s="58"/>
      <c r="F567" s="58"/>
      <c r="G567" s="58"/>
      <c r="H567" s="58"/>
      <c r="I567" s="58"/>
      <c r="J567" s="58"/>
      <c r="K567" s="58"/>
      <c r="L567" s="58"/>
      <c r="M567" s="3"/>
      <c r="N567" s="3"/>
    </row>
    <row r="568" spans="2:14" x14ac:dyDescent="0.25">
      <c r="B568" s="1"/>
      <c r="C568" s="7"/>
      <c r="D568" s="114"/>
      <c r="E568" s="58"/>
      <c r="F568" s="58"/>
      <c r="G568" s="58"/>
      <c r="H568" s="58"/>
      <c r="I568" s="58"/>
      <c r="J568" s="58"/>
      <c r="K568" s="58"/>
      <c r="L568" s="58"/>
      <c r="M568" s="3"/>
      <c r="N568" s="3"/>
    </row>
    <row r="569" spans="2:14" x14ac:dyDescent="0.25">
      <c r="B569" s="1"/>
      <c r="C569" s="7"/>
      <c r="D569" s="114"/>
      <c r="E569" s="58"/>
      <c r="F569" s="58"/>
      <c r="G569" s="58"/>
      <c r="H569" s="58"/>
      <c r="I569" s="58"/>
      <c r="J569" s="58"/>
      <c r="K569" s="58"/>
      <c r="L569" s="58"/>
      <c r="M569" s="3"/>
      <c r="N569" s="3"/>
    </row>
    <row r="570" spans="2:14" x14ac:dyDescent="0.25">
      <c r="B570" s="1"/>
      <c r="C570" s="7"/>
      <c r="D570" s="114"/>
      <c r="E570" s="58"/>
      <c r="F570" s="58"/>
      <c r="G570" s="58"/>
      <c r="H570" s="58"/>
      <c r="I570" s="58"/>
      <c r="J570" s="58"/>
      <c r="K570" s="58"/>
      <c r="L570" s="58"/>
      <c r="M570" s="3"/>
      <c r="N570" s="3"/>
    </row>
    <row r="571" spans="2:14" x14ac:dyDescent="0.25">
      <c r="B571" s="1"/>
      <c r="C571" s="7"/>
      <c r="D571" s="114"/>
      <c r="E571" s="58"/>
      <c r="F571" s="58"/>
      <c r="G571" s="58"/>
      <c r="H571" s="58"/>
      <c r="I571" s="58"/>
      <c r="J571" s="58"/>
      <c r="K571" s="58"/>
      <c r="L571" s="58"/>
      <c r="M571" s="3"/>
      <c r="N571" s="3"/>
    </row>
    <row r="572" spans="2:14" x14ac:dyDescent="0.25">
      <c r="B572" s="1"/>
      <c r="C572" s="7"/>
      <c r="D572" s="114"/>
      <c r="E572" s="58"/>
      <c r="F572" s="58"/>
      <c r="G572" s="58"/>
      <c r="H572" s="58"/>
      <c r="I572" s="58"/>
      <c r="J572" s="58"/>
      <c r="K572" s="58"/>
      <c r="L572" s="58"/>
      <c r="M572" s="3"/>
      <c r="N572" s="3"/>
    </row>
    <row r="573" spans="2:14" x14ac:dyDescent="0.25">
      <c r="B573" s="1"/>
      <c r="C573" s="7"/>
      <c r="D573" s="114"/>
      <c r="E573" s="58"/>
      <c r="F573" s="58"/>
      <c r="G573" s="58"/>
      <c r="H573" s="58"/>
      <c r="I573" s="58"/>
      <c r="J573" s="58"/>
      <c r="K573" s="58"/>
      <c r="L573" s="58"/>
      <c r="M573" s="3"/>
      <c r="N573" s="3"/>
    </row>
    <row r="574" spans="2:14" x14ac:dyDescent="0.25">
      <c r="B574" s="1"/>
      <c r="C574" s="7"/>
      <c r="D574" s="114"/>
      <c r="E574" s="58"/>
      <c r="F574" s="58"/>
      <c r="G574" s="58"/>
      <c r="H574" s="58"/>
      <c r="I574" s="58"/>
      <c r="J574" s="58"/>
      <c r="K574" s="58"/>
      <c r="L574" s="58"/>
      <c r="M574" s="3"/>
      <c r="N574" s="3"/>
    </row>
    <row r="575" spans="2:14" x14ac:dyDescent="0.25">
      <c r="B575" s="1"/>
      <c r="C575" s="7"/>
      <c r="D575" s="114"/>
      <c r="E575" s="58"/>
      <c r="F575" s="58"/>
      <c r="G575" s="58"/>
      <c r="H575" s="58"/>
      <c r="I575" s="58"/>
      <c r="J575" s="58"/>
      <c r="K575" s="58"/>
      <c r="L575" s="58"/>
      <c r="M575" s="3"/>
      <c r="N575" s="3"/>
    </row>
    <row r="576" spans="2:14" x14ac:dyDescent="0.25">
      <c r="B576" s="1"/>
      <c r="C576" s="7"/>
      <c r="D576" s="114"/>
      <c r="E576" s="58"/>
      <c r="F576" s="58"/>
      <c r="G576" s="58"/>
      <c r="H576" s="58"/>
      <c r="I576" s="58"/>
      <c r="J576" s="58"/>
      <c r="K576" s="58"/>
      <c r="L576" s="58"/>
      <c r="M576" s="3"/>
      <c r="N576" s="3"/>
    </row>
    <row r="577" spans="2:14" x14ac:dyDescent="0.25">
      <c r="B577" s="1"/>
      <c r="C577" s="7"/>
      <c r="D577" s="114"/>
      <c r="E577" s="58"/>
      <c r="F577" s="58"/>
      <c r="G577" s="58"/>
      <c r="H577" s="58"/>
      <c r="I577" s="58"/>
      <c r="J577" s="58"/>
      <c r="K577" s="58"/>
      <c r="L577" s="58"/>
      <c r="M577" s="3"/>
      <c r="N577" s="3"/>
    </row>
    <row r="578" spans="2:14" x14ac:dyDescent="0.25">
      <c r="B578" s="1"/>
      <c r="C578" s="7"/>
      <c r="D578" s="114"/>
      <c r="E578" s="58"/>
      <c r="F578" s="58"/>
      <c r="G578" s="58"/>
      <c r="H578" s="58"/>
      <c r="I578" s="58"/>
      <c r="J578" s="58"/>
      <c r="K578" s="58"/>
      <c r="L578" s="58"/>
      <c r="M578" s="3"/>
      <c r="N578" s="3"/>
    </row>
    <row r="579" spans="2:14" x14ac:dyDescent="0.25">
      <c r="B579" s="1"/>
      <c r="C579" s="7"/>
      <c r="D579" s="114"/>
      <c r="E579" s="58"/>
      <c r="F579" s="58"/>
      <c r="G579" s="58"/>
      <c r="H579" s="58"/>
      <c r="I579" s="58"/>
      <c r="J579" s="58"/>
      <c r="K579" s="58"/>
      <c r="L579" s="58"/>
      <c r="M579" s="3"/>
      <c r="N579" s="3"/>
    </row>
    <row r="580" spans="2:14" x14ac:dyDescent="0.25">
      <c r="B580" s="1"/>
      <c r="C580" s="7"/>
      <c r="D580" s="114"/>
      <c r="E580" s="58"/>
      <c r="F580" s="58"/>
      <c r="G580" s="58"/>
      <c r="H580" s="58"/>
      <c r="I580" s="58"/>
      <c r="J580" s="58"/>
      <c r="K580" s="58"/>
      <c r="L580" s="58"/>
      <c r="M580" s="3"/>
      <c r="N580" s="3"/>
    </row>
    <row r="581" spans="2:14" x14ac:dyDescent="0.25">
      <c r="B581" s="1"/>
      <c r="C581" s="7"/>
      <c r="D581" s="114"/>
      <c r="E581" s="58"/>
      <c r="F581" s="58"/>
      <c r="G581" s="58"/>
      <c r="H581" s="58"/>
      <c r="I581" s="58"/>
      <c r="J581" s="58"/>
      <c r="K581" s="58"/>
      <c r="L581" s="58"/>
      <c r="M581" s="3"/>
      <c r="N581" s="3"/>
    </row>
    <row r="582" spans="2:14" x14ac:dyDescent="0.25">
      <c r="B582" s="1"/>
      <c r="C582" s="7"/>
      <c r="D582" s="114"/>
      <c r="E582" s="58"/>
      <c r="F582" s="58"/>
      <c r="G582" s="58"/>
      <c r="H582" s="58"/>
      <c r="I582" s="58"/>
      <c r="J582" s="58"/>
      <c r="K582" s="58"/>
      <c r="L582" s="58"/>
      <c r="M582" s="3"/>
      <c r="N582" s="3"/>
    </row>
    <row r="583" spans="2:14" x14ac:dyDescent="0.25">
      <c r="B583" s="1"/>
      <c r="C583" s="7"/>
      <c r="D583" s="114"/>
      <c r="E583" s="58"/>
      <c r="F583" s="58"/>
      <c r="G583" s="58"/>
      <c r="H583" s="58"/>
      <c r="I583" s="58"/>
      <c r="J583" s="58"/>
      <c r="K583" s="58"/>
      <c r="L583" s="58"/>
      <c r="M583" s="3"/>
      <c r="N583" s="3"/>
    </row>
    <row r="584" spans="2:14" x14ac:dyDescent="0.25">
      <c r="B584" s="1"/>
      <c r="C584" s="7"/>
      <c r="D584" s="114"/>
      <c r="E584" s="58"/>
      <c r="F584" s="58"/>
      <c r="G584" s="58"/>
      <c r="H584" s="58"/>
      <c r="I584" s="58"/>
      <c r="J584" s="58"/>
      <c r="K584" s="58"/>
      <c r="L584" s="58"/>
      <c r="M584" s="3"/>
      <c r="N584" s="3"/>
    </row>
    <row r="585" spans="2:14" x14ac:dyDescent="0.25">
      <c r="B585" s="1"/>
      <c r="C585" s="7"/>
      <c r="D585" s="114"/>
      <c r="E585" s="58"/>
      <c r="F585" s="58"/>
      <c r="G585" s="58"/>
      <c r="H585" s="58"/>
      <c r="I585" s="58"/>
      <c r="J585" s="58"/>
      <c r="K585" s="58"/>
      <c r="L585" s="58"/>
      <c r="M585" s="3"/>
      <c r="N585" s="3"/>
    </row>
    <row r="586" spans="2:14" x14ac:dyDescent="0.25">
      <c r="B586" s="1"/>
      <c r="C586" s="7"/>
      <c r="D586" s="114"/>
      <c r="E586" s="58"/>
      <c r="F586" s="58"/>
      <c r="G586" s="58"/>
      <c r="H586" s="58"/>
      <c r="I586" s="58"/>
      <c r="J586" s="58"/>
      <c r="K586" s="58"/>
      <c r="L586" s="58"/>
      <c r="M586" s="3"/>
      <c r="N586" s="3"/>
    </row>
    <row r="587" spans="2:14" x14ac:dyDescent="0.25">
      <c r="B587" s="1"/>
      <c r="C587" s="7"/>
      <c r="D587" s="114"/>
      <c r="E587" s="58"/>
      <c r="F587" s="58"/>
      <c r="G587" s="58"/>
      <c r="H587" s="58"/>
      <c r="I587" s="58"/>
      <c r="J587" s="58"/>
      <c r="K587" s="58"/>
      <c r="L587" s="58"/>
      <c r="M587" s="3"/>
      <c r="N587" s="3"/>
    </row>
    <row r="588" spans="2:14" x14ac:dyDescent="0.25">
      <c r="B588" s="1"/>
      <c r="C588" s="7"/>
      <c r="D588" s="114"/>
      <c r="E588" s="58"/>
      <c r="F588" s="58"/>
      <c r="G588" s="58"/>
      <c r="H588" s="58"/>
      <c r="I588" s="58"/>
      <c r="J588" s="58"/>
      <c r="K588" s="58"/>
      <c r="L588" s="58"/>
      <c r="M588" s="3"/>
      <c r="N588" s="3"/>
    </row>
    <row r="589" spans="2:14" x14ac:dyDescent="0.25">
      <c r="B589" s="1"/>
      <c r="C589" s="7"/>
      <c r="D589" s="114"/>
      <c r="E589" s="58"/>
      <c r="F589" s="58"/>
      <c r="G589" s="58"/>
      <c r="H589" s="58"/>
      <c r="I589" s="58"/>
      <c r="J589" s="58"/>
      <c r="K589" s="58"/>
      <c r="L589" s="58"/>
      <c r="M589" s="3"/>
      <c r="N589" s="3"/>
    </row>
    <row r="590" spans="2:14" x14ac:dyDescent="0.25">
      <c r="B590" s="1"/>
      <c r="C590" s="7"/>
      <c r="D590" s="114"/>
      <c r="E590" s="58"/>
      <c r="F590" s="58"/>
      <c r="G590" s="58"/>
      <c r="H590" s="58"/>
      <c r="I590" s="58"/>
      <c r="J590" s="58"/>
      <c r="K590" s="58"/>
      <c r="L590" s="58"/>
      <c r="M590" s="3"/>
      <c r="N590" s="3"/>
    </row>
    <row r="591" spans="2:14" x14ac:dyDescent="0.25">
      <c r="B591" s="1"/>
      <c r="C591" s="7"/>
      <c r="D591" s="114"/>
      <c r="E591" s="58"/>
      <c r="F591" s="58"/>
      <c r="G591" s="58"/>
      <c r="H591" s="58"/>
      <c r="I591" s="58"/>
      <c r="J591" s="58"/>
      <c r="K591" s="58"/>
      <c r="L591" s="58"/>
      <c r="M591" s="3"/>
      <c r="N591" s="3"/>
    </row>
    <row r="592" spans="2:14" x14ac:dyDescent="0.25">
      <c r="B592" s="1"/>
      <c r="C592" s="7"/>
      <c r="D592" s="114"/>
      <c r="E592" s="58"/>
      <c r="F592" s="58"/>
      <c r="G592" s="58"/>
      <c r="H592" s="58"/>
      <c r="I592" s="58"/>
      <c r="J592" s="58"/>
      <c r="K592" s="58"/>
      <c r="L592" s="58"/>
      <c r="M592" s="3"/>
      <c r="N592" s="3"/>
    </row>
    <row r="593" spans="2:14" x14ac:dyDescent="0.25">
      <c r="B593" s="1"/>
      <c r="C593" s="7"/>
      <c r="D593" s="114"/>
      <c r="E593" s="58"/>
      <c r="F593" s="58"/>
      <c r="G593" s="58"/>
      <c r="H593" s="58"/>
      <c r="I593" s="58"/>
      <c r="J593" s="58"/>
      <c r="K593" s="58"/>
      <c r="L593" s="58"/>
      <c r="M593" s="3"/>
      <c r="N593" s="3"/>
    </row>
    <row r="594" spans="2:14" x14ac:dyDescent="0.25">
      <c r="B594" s="1"/>
      <c r="C594" s="7"/>
      <c r="D594" s="114"/>
      <c r="E594" s="58"/>
      <c r="F594" s="58"/>
      <c r="G594" s="58"/>
      <c r="H594" s="58"/>
      <c r="I594" s="58"/>
      <c r="J594" s="58"/>
      <c r="K594" s="58"/>
      <c r="L594" s="58"/>
      <c r="M594" s="3"/>
      <c r="N594" s="3"/>
    </row>
    <row r="595" spans="2:14" x14ac:dyDescent="0.25">
      <c r="B595" s="1"/>
      <c r="C595" s="7"/>
      <c r="D595" s="114"/>
      <c r="E595" s="58"/>
      <c r="F595" s="58"/>
      <c r="G595" s="58"/>
      <c r="H595" s="58"/>
      <c r="I595" s="58"/>
      <c r="J595" s="58"/>
      <c r="K595" s="58"/>
      <c r="L595" s="58"/>
      <c r="M595" s="3"/>
      <c r="N595" s="3"/>
    </row>
    <row r="596" spans="2:14" x14ac:dyDescent="0.25">
      <c r="B596" s="1"/>
      <c r="C596" s="7"/>
      <c r="D596" s="114"/>
      <c r="E596" s="58"/>
      <c r="F596" s="58"/>
      <c r="G596" s="58"/>
      <c r="H596" s="58"/>
      <c r="I596" s="58"/>
      <c r="J596" s="58"/>
      <c r="K596" s="58"/>
      <c r="L596" s="58"/>
      <c r="M596" s="3"/>
      <c r="N596" s="3"/>
    </row>
    <row r="597" spans="2:14" x14ac:dyDescent="0.25">
      <c r="B597" s="1"/>
      <c r="C597" s="7"/>
      <c r="D597" s="114"/>
      <c r="E597" s="58"/>
      <c r="F597" s="58"/>
      <c r="G597" s="58"/>
      <c r="H597" s="58"/>
      <c r="I597" s="58"/>
      <c r="J597" s="58"/>
      <c r="K597" s="58"/>
      <c r="L597" s="58"/>
      <c r="M597" s="3"/>
      <c r="N597" s="3"/>
    </row>
    <row r="598" spans="2:14" x14ac:dyDescent="0.25">
      <c r="B598" s="1"/>
      <c r="C598" s="7"/>
      <c r="D598" s="114"/>
      <c r="E598" s="58"/>
      <c r="F598" s="58"/>
      <c r="G598" s="58"/>
      <c r="H598" s="58"/>
      <c r="I598" s="58"/>
      <c r="J598" s="58"/>
      <c r="K598" s="58"/>
      <c r="L598" s="58"/>
      <c r="M598" s="3"/>
      <c r="N598" s="3"/>
    </row>
    <row r="599" spans="2:14" x14ac:dyDescent="0.25">
      <c r="B599" s="1"/>
      <c r="C599" s="7"/>
      <c r="D599" s="114"/>
      <c r="E599" s="58"/>
      <c r="F599" s="58"/>
      <c r="G599" s="58"/>
      <c r="H599" s="58"/>
      <c r="I599" s="58"/>
      <c r="J599" s="58"/>
      <c r="K599" s="58"/>
      <c r="L599" s="58"/>
      <c r="M599" s="3"/>
      <c r="N599" s="3"/>
    </row>
    <row r="600" spans="2:14" x14ac:dyDescent="0.25">
      <c r="B600" s="1"/>
      <c r="C600" s="7"/>
      <c r="D600" s="114"/>
      <c r="E600" s="58"/>
      <c r="F600" s="58"/>
      <c r="G600" s="58"/>
      <c r="H600" s="58"/>
      <c r="I600" s="58"/>
      <c r="J600" s="58"/>
      <c r="K600" s="58"/>
      <c r="L600" s="58"/>
      <c r="M600" s="3"/>
      <c r="N600" s="3"/>
    </row>
    <row r="601" spans="2:14" x14ac:dyDescent="0.25">
      <c r="B601" s="1"/>
      <c r="C601" s="7"/>
      <c r="D601" s="114"/>
      <c r="E601" s="58"/>
      <c r="F601" s="58"/>
      <c r="G601" s="58"/>
      <c r="H601" s="58"/>
      <c r="I601" s="58"/>
      <c r="J601" s="58"/>
      <c r="K601" s="58"/>
      <c r="L601" s="58"/>
      <c r="M601" s="3"/>
      <c r="N601" s="3"/>
    </row>
    <row r="602" spans="2:14" x14ac:dyDescent="0.25">
      <c r="B602" s="1"/>
      <c r="C602" s="7"/>
      <c r="D602" s="114"/>
      <c r="E602" s="58"/>
      <c r="F602" s="58"/>
      <c r="G602" s="58"/>
      <c r="H602" s="58"/>
      <c r="I602" s="58"/>
      <c r="J602" s="58"/>
      <c r="K602" s="58"/>
      <c r="L602" s="58"/>
      <c r="M602" s="3"/>
      <c r="N602" s="3"/>
    </row>
    <row r="603" spans="2:14" x14ac:dyDescent="0.25">
      <c r="B603" s="1"/>
      <c r="C603" s="7"/>
      <c r="D603" s="114"/>
      <c r="E603" s="58"/>
      <c r="F603" s="58"/>
      <c r="G603" s="58"/>
      <c r="H603" s="58"/>
      <c r="I603" s="58"/>
      <c r="J603" s="58"/>
      <c r="K603" s="58"/>
      <c r="L603" s="58"/>
      <c r="M603" s="3"/>
      <c r="N603" s="3"/>
    </row>
    <row r="604" spans="2:14" x14ac:dyDescent="0.25">
      <c r="B604" s="1"/>
      <c r="C604" s="7"/>
      <c r="D604" s="114"/>
      <c r="E604" s="58"/>
      <c r="F604" s="58"/>
      <c r="G604" s="58"/>
      <c r="H604" s="58"/>
      <c r="I604" s="58"/>
      <c r="J604" s="58"/>
      <c r="K604" s="58"/>
      <c r="L604" s="58"/>
      <c r="M604" s="3"/>
      <c r="N604" s="3"/>
    </row>
    <row r="605" spans="2:14" x14ac:dyDescent="0.25">
      <c r="B605" s="1"/>
      <c r="C605" s="7"/>
      <c r="D605" s="114"/>
      <c r="E605" s="58"/>
      <c r="F605" s="58"/>
      <c r="G605" s="58"/>
      <c r="H605" s="58"/>
      <c r="I605" s="58"/>
      <c r="J605" s="58"/>
      <c r="K605" s="58"/>
      <c r="L605" s="58"/>
      <c r="M605" s="3"/>
      <c r="N605" s="3"/>
    </row>
    <row r="606" spans="2:14" x14ac:dyDescent="0.25">
      <c r="B606" s="1"/>
      <c r="C606" s="7"/>
      <c r="D606" s="114"/>
      <c r="E606" s="58"/>
      <c r="F606" s="58"/>
      <c r="G606" s="58"/>
      <c r="H606" s="58"/>
      <c r="I606" s="58"/>
      <c r="J606" s="58"/>
      <c r="K606" s="58"/>
      <c r="L606" s="58"/>
      <c r="M606" s="3"/>
      <c r="N606" s="3"/>
    </row>
    <row r="607" spans="2:14" x14ac:dyDescent="0.25">
      <c r="B607" s="1"/>
      <c r="C607" s="7"/>
      <c r="D607" s="114"/>
      <c r="E607" s="58"/>
      <c r="F607" s="58"/>
      <c r="G607" s="58"/>
      <c r="H607" s="58"/>
      <c r="I607" s="58"/>
      <c r="J607" s="58"/>
      <c r="K607" s="58"/>
      <c r="L607" s="58"/>
      <c r="M607" s="3"/>
      <c r="N607" s="3"/>
    </row>
    <row r="608" spans="2:14" x14ac:dyDescent="0.25">
      <c r="B608" s="1"/>
      <c r="C608" s="7"/>
      <c r="D608" s="114"/>
      <c r="E608" s="58"/>
      <c r="F608" s="58"/>
      <c r="G608" s="58"/>
      <c r="H608" s="58"/>
      <c r="I608" s="58"/>
      <c r="J608" s="58"/>
      <c r="K608" s="58"/>
      <c r="L608" s="58"/>
      <c r="M608" s="3"/>
      <c r="N608" s="3"/>
    </row>
    <row r="609" spans="2:14" x14ac:dyDescent="0.25">
      <c r="B609" s="1"/>
      <c r="C609" s="7"/>
      <c r="D609" s="114"/>
      <c r="E609" s="58"/>
      <c r="F609" s="58"/>
      <c r="G609" s="58"/>
      <c r="H609" s="58"/>
      <c r="I609" s="58"/>
      <c r="J609" s="58"/>
      <c r="K609" s="58"/>
      <c r="L609" s="58"/>
      <c r="M609" s="3"/>
      <c r="N609" s="3"/>
    </row>
    <row r="610" spans="2:14" x14ac:dyDescent="0.25">
      <c r="B610" s="1"/>
      <c r="C610" s="7"/>
      <c r="D610" s="114"/>
      <c r="E610" s="58"/>
      <c r="F610" s="58"/>
      <c r="G610" s="58"/>
      <c r="H610" s="58"/>
      <c r="I610" s="58"/>
      <c r="J610" s="58"/>
      <c r="K610" s="58"/>
      <c r="L610" s="58"/>
      <c r="M610" s="3"/>
      <c r="N610" s="3"/>
    </row>
    <row r="611" spans="2:14" x14ac:dyDescent="0.25">
      <c r="B611" s="1"/>
      <c r="C611" s="7"/>
      <c r="D611" s="114"/>
      <c r="E611" s="58"/>
      <c r="F611" s="58"/>
      <c r="G611" s="58"/>
      <c r="H611" s="58"/>
      <c r="I611" s="58"/>
      <c r="J611" s="58"/>
      <c r="K611" s="58"/>
      <c r="L611" s="58"/>
      <c r="M611" s="3"/>
      <c r="N611" s="3"/>
    </row>
    <row r="612" spans="2:14" x14ac:dyDescent="0.25">
      <c r="B612" s="1"/>
      <c r="C612" s="7"/>
      <c r="D612" s="114"/>
      <c r="E612" s="58"/>
      <c r="F612" s="58"/>
      <c r="G612" s="58"/>
      <c r="H612" s="58"/>
      <c r="I612" s="58"/>
      <c r="J612" s="58"/>
      <c r="K612" s="58"/>
      <c r="L612" s="58"/>
      <c r="M612" s="3"/>
      <c r="N612" s="3"/>
    </row>
    <row r="613" spans="2:14" x14ac:dyDescent="0.25">
      <c r="B613" s="1"/>
      <c r="C613" s="7"/>
      <c r="D613" s="114"/>
      <c r="E613" s="58"/>
      <c r="F613" s="58"/>
      <c r="G613" s="58"/>
      <c r="H613" s="58"/>
      <c r="I613" s="58"/>
      <c r="J613" s="58"/>
      <c r="K613" s="58"/>
      <c r="L613" s="58"/>
      <c r="M613" s="3"/>
      <c r="N613" s="3"/>
    </row>
    <row r="614" spans="2:14" x14ac:dyDescent="0.25">
      <c r="B614" s="1"/>
      <c r="C614" s="7"/>
      <c r="D614" s="114"/>
      <c r="E614" s="58"/>
      <c r="F614" s="58"/>
      <c r="G614" s="58"/>
      <c r="H614" s="58"/>
      <c r="I614" s="58"/>
      <c r="J614" s="58"/>
      <c r="K614" s="58"/>
      <c r="L614" s="58"/>
      <c r="M614" s="3"/>
      <c r="N614" s="3"/>
    </row>
    <row r="615" spans="2:14" x14ac:dyDescent="0.25">
      <c r="B615" s="1"/>
      <c r="C615" s="7"/>
      <c r="D615" s="114"/>
      <c r="E615" s="58"/>
      <c r="F615" s="58"/>
      <c r="G615" s="58"/>
      <c r="H615" s="58"/>
      <c r="I615" s="58"/>
      <c r="J615" s="58"/>
      <c r="K615" s="58"/>
      <c r="L615" s="58"/>
      <c r="M615" s="3"/>
      <c r="N615" s="3"/>
    </row>
    <row r="616" spans="2:14" x14ac:dyDescent="0.25">
      <c r="B616" s="1"/>
      <c r="C616" s="7"/>
      <c r="D616" s="114"/>
      <c r="E616" s="58"/>
      <c r="F616" s="58"/>
      <c r="G616" s="58"/>
      <c r="H616" s="58"/>
      <c r="I616" s="58"/>
      <c r="J616" s="58"/>
      <c r="K616" s="58"/>
      <c r="L616" s="58"/>
      <c r="M616" s="3"/>
      <c r="N616" s="3"/>
    </row>
    <row r="617" spans="2:14" x14ac:dyDescent="0.25">
      <c r="B617" s="1"/>
      <c r="C617" s="7"/>
      <c r="D617" s="114"/>
      <c r="E617" s="58"/>
      <c r="F617" s="58"/>
      <c r="G617" s="58"/>
      <c r="H617" s="58"/>
      <c r="I617" s="58"/>
      <c r="J617" s="58"/>
      <c r="K617" s="58"/>
      <c r="L617" s="58"/>
      <c r="M617" s="3"/>
      <c r="N617" s="3"/>
    </row>
    <row r="618" spans="2:14" x14ac:dyDescent="0.25">
      <c r="B618" s="1"/>
      <c r="C618" s="7"/>
      <c r="D618" s="114"/>
      <c r="E618" s="58"/>
      <c r="F618" s="58"/>
      <c r="G618" s="58"/>
      <c r="H618" s="58"/>
      <c r="I618" s="58"/>
      <c r="J618" s="58"/>
      <c r="K618" s="58"/>
      <c r="L618" s="58"/>
      <c r="M618" s="3"/>
      <c r="N618" s="3"/>
    </row>
    <row r="619" spans="2:14" x14ac:dyDescent="0.25">
      <c r="B619" s="1"/>
      <c r="C619" s="7"/>
      <c r="D619" s="114"/>
      <c r="E619" s="58"/>
      <c r="F619" s="58"/>
      <c r="G619" s="58"/>
      <c r="H619" s="58"/>
      <c r="I619" s="58"/>
      <c r="J619" s="58"/>
      <c r="K619" s="58"/>
      <c r="L619" s="58"/>
      <c r="M619" s="3"/>
      <c r="N619" s="3"/>
    </row>
    <row r="620" spans="2:14" x14ac:dyDescent="0.25">
      <c r="B620" s="1"/>
      <c r="C620" s="7"/>
      <c r="D620" s="114"/>
      <c r="E620" s="58"/>
      <c r="F620" s="58"/>
      <c r="G620" s="58"/>
      <c r="H620" s="58"/>
      <c r="I620" s="58"/>
      <c r="J620" s="58"/>
      <c r="K620" s="58"/>
      <c r="L620" s="58"/>
      <c r="M620" s="3"/>
      <c r="N620" s="3"/>
    </row>
    <row r="621" spans="2:14" x14ac:dyDescent="0.25">
      <c r="B621" s="1"/>
      <c r="C621" s="7"/>
      <c r="D621" s="114"/>
      <c r="E621" s="58"/>
      <c r="F621" s="58"/>
      <c r="G621" s="58"/>
      <c r="H621" s="58"/>
      <c r="I621" s="58"/>
      <c r="J621" s="58"/>
      <c r="K621" s="58"/>
      <c r="L621" s="58"/>
      <c r="M621" s="3"/>
      <c r="N621" s="3"/>
    </row>
    <row r="622" spans="2:14" x14ac:dyDescent="0.25">
      <c r="B622" s="1"/>
      <c r="C622" s="7"/>
      <c r="D622" s="114"/>
      <c r="E622" s="58"/>
      <c r="F622" s="58"/>
      <c r="G622" s="58"/>
      <c r="H622" s="58"/>
      <c r="I622" s="58"/>
      <c r="J622" s="58"/>
      <c r="K622" s="58"/>
      <c r="L622" s="58"/>
      <c r="M622" s="3"/>
      <c r="N622" s="3"/>
    </row>
    <row r="623" spans="2:14" x14ac:dyDescent="0.25">
      <c r="B623" s="1"/>
      <c r="C623" s="7"/>
      <c r="D623" s="114"/>
      <c r="E623" s="58"/>
      <c r="F623" s="58"/>
      <c r="G623" s="58"/>
      <c r="H623" s="58"/>
      <c r="I623" s="58"/>
      <c r="J623" s="58"/>
      <c r="K623" s="58"/>
      <c r="L623" s="58"/>
      <c r="M623" s="3"/>
      <c r="N623" s="3"/>
    </row>
    <row r="624" spans="2:14" x14ac:dyDescent="0.25">
      <c r="B624" s="1"/>
      <c r="C624" s="7"/>
      <c r="D624" s="114"/>
      <c r="E624" s="58"/>
      <c r="F624" s="58"/>
      <c r="G624" s="58"/>
      <c r="H624" s="58"/>
      <c r="I624" s="58"/>
      <c r="J624" s="58"/>
      <c r="K624" s="58"/>
      <c r="L624" s="58"/>
      <c r="M624" s="3"/>
      <c r="N624" s="3"/>
    </row>
    <row r="625" spans="2:14" x14ac:dyDescent="0.25">
      <c r="B625" s="1"/>
      <c r="C625" s="7"/>
      <c r="D625" s="114"/>
      <c r="E625" s="58"/>
      <c r="F625" s="58"/>
      <c r="G625" s="58"/>
      <c r="H625" s="58"/>
      <c r="I625" s="58"/>
      <c r="J625" s="58"/>
      <c r="K625" s="58"/>
      <c r="L625" s="58"/>
      <c r="M625" s="3"/>
      <c r="N625" s="3"/>
    </row>
    <row r="626" spans="2:14" x14ac:dyDescent="0.25">
      <c r="B626" s="1"/>
      <c r="C626" s="7"/>
      <c r="D626" s="114"/>
      <c r="E626" s="58"/>
      <c r="F626" s="58"/>
      <c r="G626" s="58"/>
      <c r="H626" s="58"/>
      <c r="I626" s="58"/>
      <c r="J626" s="58"/>
      <c r="K626" s="58"/>
      <c r="L626" s="58"/>
      <c r="M626" s="3"/>
      <c r="N626" s="3"/>
    </row>
    <row r="627" spans="2:14" x14ac:dyDescent="0.25">
      <c r="B627" s="1"/>
      <c r="C627" s="7"/>
      <c r="D627" s="114"/>
      <c r="E627" s="58"/>
      <c r="F627" s="58"/>
      <c r="G627" s="58"/>
      <c r="H627" s="58"/>
      <c r="I627" s="58"/>
      <c r="J627" s="58"/>
      <c r="K627" s="58"/>
      <c r="L627" s="58"/>
      <c r="M627" s="3"/>
      <c r="N627" s="3"/>
    </row>
    <row r="628" spans="2:14" x14ac:dyDescent="0.25">
      <c r="B628" s="1"/>
      <c r="C628" s="7"/>
      <c r="D628" s="114"/>
      <c r="E628" s="58"/>
      <c r="F628" s="58"/>
      <c r="G628" s="58"/>
      <c r="H628" s="58"/>
      <c r="I628" s="58"/>
      <c r="J628" s="58"/>
      <c r="K628" s="58"/>
      <c r="L628" s="58"/>
      <c r="M628" s="3"/>
      <c r="N628" s="3"/>
    </row>
    <row r="629" spans="2:14" x14ac:dyDescent="0.25">
      <c r="B629" s="1"/>
      <c r="C629" s="7"/>
      <c r="D629" s="114"/>
      <c r="E629" s="58"/>
      <c r="F629" s="58"/>
      <c r="G629" s="58"/>
      <c r="H629" s="58"/>
      <c r="I629" s="58"/>
      <c r="J629" s="58"/>
      <c r="K629" s="58"/>
      <c r="L629" s="58"/>
      <c r="M629" s="3"/>
      <c r="N629" s="3"/>
    </row>
    <row r="630" spans="2:14" x14ac:dyDescent="0.25">
      <c r="B630" s="1"/>
      <c r="C630" s="7"/>
      <c r="D630" s="114"/>
      <c r="E630" s="58"/>
      <c r="F630" s="58"/>
      <c r="G630" s="58"/>
      <c r="H630" s="58"/>
      <c r="I630" s="58"/>
      <c r="J630" s="58"/>
      <c r="K630" s="58"/>
      <c r="L630" s="58"/>
      <c r="M630" s="3"/>
      <c r="N630" s="3"/>
    </row>
    <row r="631" spans="2:14" x14ac:dyDescent="0.25">
      <c r="B631" s="1"/>
      <c r="C631" s="7"/>
      <c r="D631" s="114"/>
      <c r="E631" s="58"/>
      <c r="F631" s="58"/>
      <c r="G631" s="58"/>
      <c r="H631" s="58"/>
      <c r="I631" s="58"/>
      <c r="J631" s="58"/>
      <c r="K631" s="58"/>
      <c r="L631" s="58"/>
      <c r="M631" s="3"/>
      <c r="N631" s="3"/>
    </row>
    <row r="632" spans="2:14" x14ac:dyDescent="0.25">
      <c r="B632" s="1"/>
      <c r="C632" s="7"/>
      <c r="D632" s="114"/>
      <c r="E632" s="58"/>
      <c r="F632" s="58"/>
      <c r="G632" s="58"/>
      <c r="H632" s="58"/>
      <c r="I632" s="58"/>
      <c r="J632" s="58"/>
      <c r="K632" s="58"/>
      <c r="L632" s="58"/>
      <c r="M632" s="3"/>
      <c r="N632" s="3"/>
    </row>
    <row r="633" spans="2:14" x14ac:dyDescent="0.25">
      <c r="B633" s="1"/>
      <c r="C633" s="7"/>
      <c r="D633" s="114"/>
      <c r="E633" s="58"/>
      <c r="F633" s="58"/>
      <c r="G633" s="58"/>
      <c r="H633" s="58"/>
      <c r="I633" s="58"/>
      <c r="J633" s="58"/>
      <c r="K633" s="58"/>
      <c r="L633" s="58"/>
      <c r="M633" s="3"/>
      <c r="N633" s="3"/>
    </row>
    <row r="634" spans="2:14" x14ac:dyDescent="0.25">
      <c r="B634" s="1"/>
      <c r="C634" s="7"/>
      <c r="D634" s="114"/>
      <c r="E634" s="58"/>
      <c r="F634" s="58"/>
      <c r="G634" s="58"/>
      <c r="H634" s="58"/>
      <c r="I634" s="58"/>
      <c r="J634" s="58"/>
      <c r="K634" s="58"/>
      <c r="L634" s="58"/>
      <c r="M634" s="3"/>
      <c r="N634" s="3"/>
    </row>
    <row r="635" spans="2:14" x14ac:dyDescent="0.25">
      <c r="B635" s="1"/>
      <c r="C635" s="7"/>
      <c r="D635" s="114"/>
      <c r="E635" s="58"/>
      <c r="F635" s="58"/>
      <c r="G635" s="58"/>
      <c r="H635" s="58"/>
      <c r="I635" s="58"/>
      <c r="J635" s="58"/>
      <c r="K635" s="58"/>
      <c r="L635" s="58"/>
      <c r="M635" s="3"/>
      <c r="N635" s="3"/>
    </row>
    <row r="636" spans="2:14" x14ac:dyDescent="0.25">
      <c r="B636" s="1"/>
      <c r="C636" s="7"/>
      <c r="D636" s="114"/>
      <c r="E636" s="58"/>
      <c r="F636" s="58"/>
      <c r="G636" s="58"/>
      <c r="H636" s="58"/>
      <c r="I636" s="58"/>
      <c r="J636" s="58"/>
      <c r="K636" s="58"/>
      <c r="L636" s="58"/>
      <c r="M636" s="3"/>
      <c r="N636" s="3"/>
    </row>
    <row r="637" spans="2:14" x14ac:dyDescent="0.25">
      <c r="B637" s="1"/>
      <c r="C637" s="7"/>
      <c r="D637" s="114"/>
      <c r="E637" s="58"/>
      <c r="F637" s="58"/>
      <c r="G637" s="58"/>
      <c r="H637" s="58"/>
      <c r="I637" s="58"/>
      <c r="J637" s="58"/>
      <c r="K637" s="58"/>
      <c r="L637" s="58"/>
      <c r="M637" s="3"/>
      <c r="N637" s="3"/>
    </row>
    <row r="638" spans="2:14" x14ac:dyDescent="0.25">
      <c r="B638" s="1"/>
      <c r="C638" s="7"/>
      <c r="D638" s="114"/>
      <c r="E638" s="58"/>
      <c r="F638" s="58"/>
      <c r="G638" s="58"/>
      <c r="H638" s="58"/>
      <c r="I638" s="58"/>
      <c r="J638" s="58"/>
      <c r="K638" s="58"/>
      <c r="L638" s="58"/>
      <c r="M638" s="3"/>
      <c r="N638" s="3"/>
    </row>
    <row r="639" spans="2:14" x14ac:dyDescent="0.25">
      <c r="B639" s="1"/>
      <c r="C639" s="7"/>
      <c r="D639" s="114"/>
      <c r="E639" s="58"/>
      <c r="F639" s="58"/>
      <c r="G639" s="58"/>
      <c r="H639" s="58"/>
      <c r="I639" s="58"/>
      <c r="J639" s="58"/>
      <c r="K639" s="58"/>
      <c r="L639" s="58"/>
      <c r="M639" s="3"/>
      <c r="N639" s="3"/>
    </row>
    <row r="640" spans="2:14" x14ac:dyDescent="0.25">
      <c r="B640" s="1"/>
      <c r="C640" s="7"/>
      <c r="D640" s="114"/>
      <c r="E640" s="58"/>
      <c r="F640" s="58"/>
      <c r="G640" s="58"/>
      <c r="H640" s="58"/>
      <c r="I640" s="58"/>
      <c r="J640" s="58"/>
      <c r="K640" s="58"/>
      <c r="L640" s="58"/>
      <c r="M640" s="3"/>
      <c r="N640" s="3"/>
    </row>
    <row r="641" spans="2:14" x14ac:dyDescent="0.25">
      <c r="B641" s="1"/>
      <c r="C641" s="7"/>
      <c r="D641" s="114"/>
      <c r="E641" s="58"/>
      <c r="F641" s="58"/>
      <c r="G641" s="58"/>
      <c r="H641" s="58"/>
      <c r="I641" s="58"/>
      <c r="J641" s="58"/>
      <c r="K641" s="58"/>
      <c r="L641" s="58"/>
      <c r="M641" s="3"/>
      <c r="N641" s="3"/>
    </row>
    <row r="642" spans="2:14" x14ac:dyDescent="0.25">
      <c r="B642" s="1"/>
      <c r="C642" s="7"/>
      <c r="D642" s="114"/>
      <c r="E642" s="58"/>
      <c r="F642" s="58"/>
      <c r="G642" s="58"/>
      <c r="H642" s="58"/>
      <c r="I642" s="58"/>
      <c r="J642" s="58"/>
      <c r="K642" s="58"/>
      <c r="L642" s="58"/>
      <c r="M642" s="3"/>
      <c r="N642" s="3"/>
    </row>
    <row r="643" spans="2:14" x14ac:dyDescent="0.25">
      <c r="B643" s="1"/>
      <c r="C643" s="7"/>
      <c r="D643" s="114"/>
      <c r="E643" s="58"/>
      <c r="F643" s="58"/>
      <c r="G643" s="58"/>
      <c r="H643" s="58"/>
      <c r="I643" s="58"/>
      <c r="J643" s="58"/>
      <c r="K643" s="58"/>
      <c r="L643" s="58"/>
      <c r="M643" s="3"/>
      <c r="N643" s="3"/>
    </row>
    <row r="644" spans="2:14" x14ac:dyDescent="0.25">
      <c r="B644" s="1"/>
      <c r="C644" s="7"/>
      <c r="D644" s="114"/>
      <c r="E644" s="58"/>
      <c r="F644" s="58"/>
      <c r="G644" s="58"/>
      <c r="H644" s="58"/>
      <c r="I644" s="58"/>
      <c r="J644" s="58"/>
      <c r="K644" s="58"/>
      <c r="L644" s="58"/>
      <c r="M644" s="3"/>
      <c r="N644" s="3"/>
    </row>
    <row r="645" spans="2:14" x14ac:dyDescent="0.25">
      <c r="B645" s="1"/>
      <c r="C645" s="7"/>
      <c r="D645" s="114"/>
      <c r="E645" s="58"/>
      <c r="F645" s="58"/>
      <c r="G645" s="58"/>
      <c r="H645" s="58"/>
      <c r="I645" s="58"/>
      <c r="J645" s="58"/>
      <c r="K645" s="58"/>
      <c r="L645" s="58"/>
      <c r="M645" s="3"/>
      <c r="N645" s="3"/>
    </row>
    <row r="646" spans="2:14" x14ac:dyDescent="0.25">
      <c r="B646" s="1"/>
      <c r="C646" s="7"/>
      <c r="D646" s="114"/>
      <c r="E646" s="58"/>
      <c r="F646" s="58"/>
      <c r="G646" s="58"/>
      <c r="H646" s="58"/>
      <c r="I646" s="58"/>
      <c r="J646" s="58"/>
      <c r="K646" s="58"/>
      <c r="L646" s="58"/>
      <c r="M646" s="3"/>
      <c r="N646" s="3"/>
    </row>
    <row r="647" spans="2:14" x14ac:dyDescent="0.25">
      <c r="B647" s="1"/>
      <c r="C647" s="7"/>
      <c r="D647" s="114"/>
      <c r="E647" s="58"/>
      <c r="F647" s="58"/>
      <c r="G647" s="58"/>
      <c r="H647" s="58"/>
      <c r="I647" s="58"/>
      <c r="J647" s="58"/>
      <c r="K647" s="58"/>
      <c r="L647" s="58"/>
      <c r="M647" s="3"/>
      <c r="N647" s="3"/>
    </row>
    <row r="648" spans="2:14" x14ac:dyDescent="0.25">
      <c r="B648" s="1"/>
      <c r="C648" s="7"/>
      <c r="D648" s="114"/>
      <c r="E648" s="58"/>
      <c r="F648" s="58"/>
      <c r="G648" s="58"/>
      <c r="H648" s="58"/>
      <c r="I648" s="58"/>
      <c r="J648" s="58"/>
      <c r="K648" s="58"/>
      <c r="L648" s="58"/>
      <c r="M648" s="3"/>
      <c r="N648" s="3"/>
    </row>
    <row r="649" spans="2:14" x14ac:dyDescent="0.25">
      <c r="B649" s="1"/>
      <c r="C649" s="7"/>
      <c r="D649" s="114"/>
      <c r="E649" s="58"/>
      <c r="F649" s="58"/>
      <c r="G649" s="58"/>
      <c r="H649" s="58"/>
      <c r="I649" s="58"/>
      <c r="J649" s="58"/>
      <c r="K649" s="58"/>
      <c r="L649" s="58"/>
      <c r="M649" s="3"/>
      <c r="N649" s="3"/>
    </row>
    <row r="650" spans="2:14" x14ac:dyDescent="0.25">
      <c r="B650" s="1"/>
      <c r="C650" s="7"/>
      <c r="D650" s="114"/>
      <c r="E650" s="58"/>
      <c r="F650" s="58"/>
      <c r="G650" s="58"/>
      <c r="H650" s="58"/>
      <c r="I650" s="58"/>
      <c r="J650" s="58"/>
      <c r="K650" s="58"/>
      <c r="L650" s="58"/>
      <c r="M650" s="3"/>
      <c r="N650" s="3"/>
    </row>
    <row r="651" spans="2:14" x14ac:dyDescent="0.25">
      <c r="B651" s="1"/>
      <c r="C651" s="7"/>
      <c r="D651" s="114"/>
      <c r="E651" s="58"/>
      <c r="F651" s="58"/>
      <c r="G651" s="58"/>
      <c r="H651" s="58"/>
      <c r="I651" s="58"/>
      <c r="J651" s="58"/>
      <c r="K651" s="58"/>
      <c r="L651" s="58"/>
      <c r="M651" s="3"/>
      <c r="N651" s="3"/>
    </row>
    <row r="652" spans="2:14" x14ac:dyDescent="0.25">
      <c r="B652" s="1"/>
      <c r="C652" s="7"/>
      <c r="D652" s="114"/>
      <c r="E652" s="58"/>
      <c r="F652" s="58"/>
      <c r="G652" s="58"/>
      <c r="H652" s="58"/>
      <c r="I652" s="58"/>
      <c r="J652" s="58"/>
      <c r="K652" s="58"/>
      <c r="L652" s="58"/>
      <c r="M652" s="3"/>
      <c r="N652" s="3"/>
    </row>
    <row r="653" spans="2:14" x14ac:dyDescent="0.25">
      <c r="B653" s="1"/>
      <c r="C653" s="7"/>
      <c r="D653" s="114"/>
      <c r="E653" s="58"/>
      <c r="F653" s="58"/>
      <c r="G653" s="58"/>
      <c r="H653" s="58"/>
      <c r="I653" s="58"/>
      <c r="J653" s="58"/>
      <c r="K653" s="58"/>
      <c r="L653" s="58"/>
      <c r="M653" s="3"/>
      <c r="N653" s="3"/>
    </row>
    <row r="654" spans="2:14" x14ac:dyDescent="0.25">
      <c r="B654" s="1"/>
      <c r="C654" s="7"/>
      <c r="D654" s="114"/>
      <c r="E654" s="58"/>
      <c r="F654" s="58"/>
      <c r="G654" s="58"/>
      <c r="H654" s="58"/>
      <c r="I654" s="58"/>
      <c r="J654" s="58"/>
      <c r="K654" s="58"/>
      <c r="L654" s="58"/>
      <c r="M654" s="3"/>
      <c r="N654" s="3"/>
    </row>
    <row r="655" spans="2:14" x14ac:dyDescent="0.25">
      <c r="B655" s="1"/>
      <c r="C655" s="7"/>
      <c r="D655" s="114"/>
      <c r="E655" s="58"/>
      <c r="F655" s="58"/>
      <c r="G655" s="58"/>
      <c r="H655" s="58"/>
      <c r="I655" s="58"/>
      <c r="J655" s="58"/>
      <c r="K655" s="58"/>
      <c r="L655" s="58"/>
      <c r="M655" s="3"/>
      <c r="N655" s="3"/>
    </row>
    <row r="656" spans="2:14" x14ac:dyDescent="0.25">
      <c r="B656" s="1"/>
      <c r="C656" s="7"/>
      <c r="D656" s="114"/>
      <c r="E656" s="58"/>
      <c r="F656" s="58"/>
      <c r="G656" s="58"/>
      <c r="H656" s="58"/>
      <c r="I656" s="58"/>
      <c r="J656" s="58"/>
      <c r="K656" s="58"/>
      <c r="L656" s="58"/>
      <c r="M656" s="3"/>
      <c r="N656" s="3"/>
    </row>
    <row r="657" spans="2:14" x14ac:dyDescent="0.25">
      <c r="B657" s="1"/>
      <c r="C657" s="7"/>
      <c r="D657" s="114"/>
      <c r="E657" s="58"/>
      <c r="F657" s="58"/>
      <c r="G657" s="58"/>
      <c r="H657" s="58"/>
      <c r="I657" s="58"/>
      <c r="J657" s="58"/>
      <c r="K657" s="58"/>
      <c r="L657" s="58"/>
      <c r="M657" s="3"/>
      <c r="N657" s="3"/>
    </row>
    <row r="658" spans="2:14" x14ac:dyDescent="0.25">
      <c r="B658" s="1"/>
      <c r="C658" s="7"/>
      <c r="D658" s="114"/>
      <c r="E658" s="58"/>
      <c r="F658" s="58"/>
      <c r="G658" s="58"/>
      <c r="H658" s="58"/>
      <c r="I658" s="58"/>
      <c r="J658" s="58"/>
      <c r="K658" s="58"/>
      <c r="L658" s="58"/>
      <c r="M658" s="3"/>
      <c r="N658" s="3"/>
    </row>
    <row r="659" spans="2:14" x14ac:dyDescent="0.25">
      <c r="B659" s="1"/>
      <c r="C659" s="7"/>
      <c r="D659" s="114"/>
      <c r="E659" s="58"/>
      <c r="F659" s="58"/>
      <c r="G659" s="58"/>
      <c r="H659" s="58"/>
      <c r="I659" s="58"/>
      <c r="J659" s="58"/>
      <c r="K659" s="58"/>
      <c r="L659" s="58"/>
      <c r="M659" s="3"/>
      <c r="N659" s="3"/>
    </row>
    <row r="660" spans="2:14" x14ac:dyDescent="0.25">
      <c r="B660" s="1"/>
      <c r="C660" s="7"/>
      <c r="D660" s="114"/>
      <c r="E660" s="58"/>
      <c r="F660" s="58"/>
      <c r="G660" s="58"/>
      <c r="H660" s="58"/>
      <c r="I660" s="58"/>
      <c r="J660" s="58"/>
      <c r="K660" s="58"/>
      <c r="L660" s="58"/>
      <c r="M660" s="3"/>
      <c r="N660" s="3"/>
    </row>
    <row r="661" spans="2:14" x14ac:dyDescent="0.25">
      <c r="B661" s="1"/>
      <c r="C661" s="7"/>
      <c r="D661" s="114"/>
      <c r="E661" s="58"/>
      <c r="F661" s="58"/>
      <c r="G661" s="58"/>
      <c r="H661" s="58"/>
      <c r="I661" s="58"/>
      <c r="J661" s="58"/>
      <c r="K661" s="58"/>
      <c r="L661" s="58"/>
      <c r="M661" s="3"/>
      <c r="N661" s="3"/>
    </row>
    <row r="662" spans="2:14" x14ac:dyDescent="0.25">
      <c r="B662" s="1"/>
      <c r="C662" s="7"/>
      <c r="D662" s="114"/>
      <c r="E662" s="58"/>
      <c r="F662" s="58"/>
      <c r="G662" s="58"/>
      <c r="H662" s="58"/>
      <c r="I662" s="58"/>
      <c r="J662" s="58"/>
      <c r="K662" s="58"/>
      <c r="L662" s="58"/>
      <c r="M662" s="3"/>
      <c r="N662" s="3"/>
    </row>
    <row r="663" spans="2:14" x14ac:dyDescent="0.25">
      <c r="B663" s="1"/>
      <c r="C663" s="7"/>
      <c r="D663" s="114"/>
      <c r="E663" s="58"/>
      <c r="F663" s="58"/>
      <c r="G663" s="58"/>
      <c r="H663" s="58"/>
      <c r="I663" s="58"/>
      <c r="J663" s="58"/>
      <c r="K663" s="58"/>
      <c r="L663" s="58"/>
      <c r="M663" s="3"/>
      <c r="N663" s="3"/>
    </row>
    <row r="664" spans="2:14" x14ac:dyDescent="0.25">
      <c r="B664" s="1"/>
      <c r="C664" s="7"/>
      <c r="D664" s="114"/>
      <c r="E664" s="58"/>
      <c r="F664" s="58"/>
      <c r="G664" s="58"/>
      <c r="H664" s="58"/>
      <c r="I664" s="58"/>
      <c r="J664" s="58"/>
      <c r="K664" s="58"/>
      <c r="L664" s="58"/>
      <c r="M664" s="3"/>
      <c r="N664" s="3"/>
    </row>
    <row r="665" spans="2:14" x14ac:dyDescent="0.25">
      <c r="B665" s="1"/>
      <c r="C665" s="7"/>
      <c r="D665" s="114"/>
      <c r="E665" s="58"/>
      <c r="F665" s="58"/>
      <c r="G665" s="58"/>
      <c r="H665" s="58"/>
      <c r="I665" s="58"/>
      <c r="J665" s="58"/>
      <c r="K665" s="58"/>
      <c r="L665" s="58"/>
      <c r="M665" s="3"/>
      <c r="N665" s="3"/>
    </row>
    <row r="666" spans="2:14" x14ac:dyDescent="0.25">
      <c r="B666" s="1"/>
      <c r="C666" s="7"/>
      <c r="D666" s="114"/>
      <c r="E666" s="58"/>
      <c r="F666" s="58"/>
      <c r="G666" s="58"/>
      <c r="H666" s="58"/>
      <c r="I666" s="58"/>
      <c r="J666" s="58"/>
      <c r="K666" s="58"/>
      <c r="L666" s="58"/>
      <c r="M666" s="3"/>
      <c r="N666" s="3"/>
    </row>
    <row r="667" spans="2:14" x14ac:dyDescent="0.25">
      <c r="B667" s="1"/>
      <c r="C667" s="7"/>
      <c r="D667" s="114"/>
      <c r="E667" s="58"/>
      <c r="F667" s="58"/>
      <c r="G667" s="58"/>
      <c r="H667" s="58"/>
      <c r="I667" s="58"/>
      <c r="J667" s="58"/>
      <c r="K667" s="58"/>
      <c r="L667" s="58"/>
      <c r="M667" s="3"/>
      <c r="N667" s="3"/>
    </row>
    <row r="668" spans="2:14" x14ac:dyDescent="0.25">
      <c r="B668" s="1"/>
      <c r="C668" s="7"/>
      <c r="D668" s="114"/>
      <c r="E668" s="58"/>
      <c r="F668" s="58"/>
      <c r="G668" s="58"/>
      <c r="H668" s="58"/>
      <c r="I668" s="58"/>
      <c r="J668" s="58"/>
      <c r="K668" s="58"/>
      <c r="L668" s="58"/>
      <c r="M668" s="3"/>
      <c r="N668" s="3"/>
    </row>
    <row r="669" spans="2:14" x14ac:dyDescent="0.25">
      <c r="B669" s="1"/>
      <c r="C669" s="7"/>
      <c r="D669" s="114"/>
      <c r="E669" s="58"/>
      <c r="F669" s="58"/>
      <c r="G669" s="58"/>
      <c r="H669" s="58"/>
      <c r="I669" s="58"/>
      <c r="J669" s="58"/>
      <c r="K669" s="58"/>
      <c r="L669" s="58"/>
      <c r="M669" s="3"/>
      <c r="N669" s="3"/>
    </row>
    <row r="670" spans="2:14" x14ac:dyDescent="0.25">
      <c r="B670" s="1"/>
      <c r="C670" s="7"/>
      <c r="D670" s="114"/>
      <c r="E670" s="58"/>
      <c r="F670" s="58"/>
      <c r="G670" s="58"/>
      <c r="H670" s="58"/>
      <c r="I670" s="58"/>
      <c r="J670" s="58"/>
      <c r="K670" s="58"/>
      <c r="L670" s="58"/>
      <c r="M670" s="3"/>
      <c r="N670" s="3"/>
    </row>
    <row r="671" spans="2:14" x14ac:dyDescent="0.25">
      <c r="B671" s="1"/>
      <c r="C671" s="7"/>
      <c r="D671" s="114"/>
      <c r="E671" s="58"/>
      <c r="F671" s="58"/>
      <c r="G671" s="58"/>
      <c r="H671" s="58"/>
      <c r="I671" s="58"/>
      <c r="J671" s="58"/>
      <c r="K671" s="58"/>
      <c r="L671" s="58"/>
      <c r="M671" s="3"/>
      <c r="N671" s="3"/>
    </row>
    <row r="672" spans="2:14" s="62" customFormat="1" x14ac:dyDescent="0.25">
      <c r="B672" s="1"/>
      <c r="C672" s="7"/>
      <c r="D672" s="114"/>
      <c r="E672" s="58"/>
      <c r="F672" s="58"/>
      <c r="G672" s="58"/>
      <c r="H672" s="58"/>
      <c r="I672" s="58"/>
      <c r="J672" s="58"/>
      <c r="K672" s="58"/>
      <c r="M672" s="188"/>
      <c r="N672" s="188"/>
    </row>
    <row r="673" spans="2:14" s="62" customFormat="1" x14ac:dyDescent="0.25">
      <c r="B673" s="1"/>
      <c r="C673" s="7"/>
      <c r="D673" s="114"/>
      <c r="E673" s="58"/>
      <c r="F673" s="58"/>
      <c r="G673" s="58"/>
      <c r="H673" s="58"/>
      <c r="I673" s="58"/>
      <c r="J673" s="58"/>
      <c r="K673" s="58"/>
      <c r="M673" s="188"/>
      <c r="N673" s="188"/>
    </row>
    <row r="674" spans="2:14" s="62" customFormat="1" x14ac:dyDescent="0.25">
      <c r="B674" s="1"/>
      <c r="C674" s="7"/>
      <c r="D674" s="114"/>
      <c r="E674" s="58"/>
      <c r="F674" s="58"/>
      <c r="G674" s="58"/>
      <c r="H674" s="58"/>
      <c r="I674" s="58"/>
      <c r="J674" s="58"/>
      <c r="K674" s="58"/>
      <c r="M674" s="188"/>
      <c r="N674" s="188"/>
    </row>
    <row r="675" spans="2:14" s="62" customFormat="1" x14ac:dyDescent="0.25">
      <c r="B675" s="1"/>
      <c r="C675" s="7"/>
      <c r="D675" s="114"/>
      <c r="E675" s="58"/>
      <c r="F675" s="58"/>
      <c r="G675" s="58"/>
      <c r="H675" s="58"/>
      <c r="I675" s="58"/>
      <c r="J675" s="58"/>
      <c r="K675" s="58"/>
      <c r="M675" s="188"/>
      <c r="N675" s="188"/>
    </row>
    <row r="676" spans="2:14" s="62" customFormat="1" x14ac:dyDescent="0.25">
      <c r="B676" s="1"/>
      <c r="C676" s="7"/>
      <c r="D676" s="114"/>
      <c r="E676" s="58"/>
      <c r="F676" s="58"/>
      <c r="G676" s="58"/>
      <c r="H676" s="58"/>
      <c r="I676" s="58"/>
      <c r="J676" s="58"/>
      <c r="K676" s="58"/>
      <c r="M676" s="188"/>
      <c r="N676" s="188"/>
    </row>
    <row r="677" spans="2:14" s="62" customFormat="1" x14ac:dyDescent="0.25">
      <c r="B677" s="1"/>
      <c r="C677" s="7"/>
      <c r="D677" s="114"/>
      <c r="E677" s="58"/>
      <c r="F677" s="58"/>
      <c r="G677" s="58"/>
      <c r="H677" s="58"/>
      <c r="I677" s="58"/>
      <c r="J677" s="58"/>
      <c r="K677" s="58"/>
      <c r="M677" s="188"/>
      <c r="N677" s="188"/>
    </row>
    <row r="678" spans="2:14" s="62" customFormat="1" x14ac:dyDescent="0.25">
      <c r="B678" s="1"/>
      <c r="C678" s="7"/>
      <c r="D678" s="114"/>
      <c r="E678" s="58"/>
      <c r="F678" s="58"/>
      <c r="G678" s="58"/>
      <c r="H678" s="58"/>
      <c r="I678" s="58"/>
      <c r="J678" s="58"/>
      <c r="K678" s="58"/>
      <c r="M678" s="188"/>
      <c r="N678" s="188"/>
    </row>
    <row r="679" spans="2:14" s="62" customFormat="1" x14ac:dyDescent="0.25">
      <c r="B679" s="1"/>
      <c r="C679" s="7"/>
      <c r="D679" s="114"/>
      <c r="E679" s="58"/>
      <c r="F679" s="58"/>
      <c r="G679" s="58"/>
      <c r="H679" s="58"/>
      <c r="I679" s="58"/>
      <c r="J679" s="58"/>
      <c r="K679" s="58"/>
      <c r="M679" s="188"/>
      <c r="N679" s="188"/>
    </row>
    <row r="680" spans="2:14" s="62" customFormat="1" x14ac:dyDescent="0.25">
      <c r="B680" s="1"/>
      <c r="C680" s="7"/>
      <c r="D680" s="114"/>
      <c r="E680" s="58"/>
      <c r="F680" s="58"/>
      <c r="G680" s="58"/>
      <c r="H680" s="58"/>
      <c r="I680" s="58"/>
      <c r="J680" s="58"/>
      <c r="K680" s="58"/>
      <c r="M680" s="188"/>
      <c r="N680" s="188"/>
    </row>
    <row r="681" spans="2:14" s="62" customFormat="1" x14ac:dyDescent="0.25">
      <c r="B681" s="1"/>
      <c r="C681" s="7"/>
      <c r="D681" s="114"/>
      <c r="E681" s="58"/>
      <c r="F681" s="58"/>
      <c r="G681" s="58"/>
      <c r="H681" s="58"/>
      <c r="I681" s="58"/>
      <c r="J681" s="58"/>
      <c r="K681" s="58"/>
      <c r="M681" s="188"/>
      <c r="N681" s="188"/>
    </row>
    <row r="682" spans="2:14" s="62" customFormat="1" x14ac:dyDescent="0.25">
      <c r="B682" s="1"/>
      <c r="C682" s="7"/>
      <c r="D682" s="114"/>
      <c r="E682" s="58"/>
      <c r="F682" s="58"/>
      <c r="G682" s="58"/>
      <c r="H682" s="58"/>
      <c r="I682" s="58"/>
      <c r="J682" s="58"/>
      <c r="K682" s="58"/>
      <c r="M682" s="188"/>
      <c r="N682" s="188"/>
    </row>
    <row r="683" spans="2:14" s="62" customFormat="1" x14ac:dyDescent="0.25">
      <c r="B683" s="1"/>
      <c r="C683" s="7"/>
      <c r="D683" s="114"/>
      <c r="E683" s="58"/>
      <c r="F683" s="58"/>
      <c r="G683" s="58"/>
      <c r="H683" s="58"/>
      <c r="I683" s="58"/>
      <c r="J683" s="58"/>
      <c r="K683" s="58"/>
      <c r="M683" s="188"/>
      <c r="N683" s="188"/>
    </row>
    <row r="684" spans="2:14" s="62" customFormat="1" x14ac:dyDescent="0.25">
      <c r="B684" s="1"/>
      <c r="C684" s="7"/>
      <c r="D684" s="114"/>
      <c r="E684" s="58"/>
      <c r="F684" s="58"/>
      <c r="G684" s="58"/>
      <c r="H684" s="58"/>
      <c r="I684" s="58"/>
      <c r="J684" s="58"/>
      <c r="K684" s="58"/>
      <c r="M684" s="188"/>
      <c r="N684" s="188"/>
    </row>
    <row r="685" spans="2:14" s="62" customFormat="1" x14ac:dyDescent="0.25">
      <c r="B685" s="1"/>
      <c r="C685" s="7"/>
      <c r="D685" s="114"/>
      <c r="E685" s="58"/>
      <c r="F685" s="58"/>
      <c r="G685" s="58"/>
      <c r="H685" s="58"/>
      <c r="I685" s="58"/>
      <c r="J685" s="58"/>
      <c r="K685" s="58"/>
      <c r="M685" s="188"/>
      <c r="N685" s="188"/>
    </row>
    <row r="686" spans="2:14" s="62" customFormat="1" x14ac:dyDescent="0.25">
      <c r="B686" s="1"/>
      <c r="C686" s="7"/>
      <c r="D686" s="114"/>
      <c r="E686" s="58"/>
      <c r="F686" s="58"/>
      <c r="G686" s="58"/>
      <c r="H686" s="58"/>
      <c r="I686" s="58"/>
      <c r="J686" s="58"/>
      <c r="K686" s="58"/>
      <c r="M686" s="188"/>
      <c r="N686" s="188"/>
    </row>
    <row r="687" spans="2:14" s="62" customFormat="1" x14ac:dyDescent="0.25">
      <c r="B687" s="1"/>
      <c r="C687" s="7"/>
      <c r="D687" s="114"/>
      <c r="E687" s="58"/>
      <c r="F687" s="58"/>
      <c r="G687" s="58"/>
      <c r="H687" s="58"/>
      <c r="I687" s="58"/>
      <c r="J687" s="58"/>
      <c r="K687" s="58"/>
      <c r="M687" s="188"/>
      <c r="N687" s="188"/>
    </row>
    <row r="688" spans="2:14" s="62" customFormat="1" x14ac:dyDescent="0.25">
      <c r="B688" s="1"/>
      <c r="C688" s="7"/>
      <c r="D688" s="114"/>
      <c r="E688" s="58"/>
      <c r="F688" s="58"/>
      <c r="G688" s="58"/>
      <c r="H688" s="58"/>
      <c r="I688" s="58"/>
      <c r="J688" s="58"/>
      <c r="K688" s="58"/>
      <c r="M688" s="188"/>
      <c r="N688" s="188"/>
    </row>
    <row r="689" spans="2:14" s="62" customFormat="1" x14ac:dyDescent="0.25">
      <c r="B689" s="1"/>
      <c r="C689" s="7"/>
      <c r="D689" s="114"/>
      <c r="E689" s="58"/>
      <c r="F689" s="58"/>
      <c r="G689" s="58"/>
      <c r="H689" s="58"/>
      <c r="I689" s="58"/>
      <c r="J689" s="58"/>
      <c r="K689" s="58"/>
      <c r="M689" s="188"/>
      <c r="N689" s="188"/>
    </row>
    <row r="690" spans="2:14" s="62" customFormat="1" x14ac:dyDescent="0.25">
      <c r="B690" s="1"/>
      <c r="C690" s="7"/>
      <c r="D690" s="114"/>
      <c r="E690" s="58"/>
      <c r="F690" s="58"/>
      <c r="G690" s="58"/>
      <c r="H690" s="58"/>
      <c r="I690" s="58"/>
      <c r="J690" s="58"/>
      <c r="K690" s="58"/>
      <c r="M690" s="188"/>
      <c r="N690" s="188"/>
    </row>
    <row r="691" spans="2:14" s="62" customFormat="1" x14ac:dyDescent="0.25">
      <c r="B691" s="1"/>
      <c r="C691" s="7"/>
      <c r="D691" s="114"/>
      <c r="E691" s="58"/>
      <c r="F691" s="58"/>
      <c r="G691" s="58"/>
      <c r="H691" s="58"/>
      <c r="I691" s="58"/>
      <c r="J691" s="58"/>
      <c r="K691" s="58"/>
      <c r="M691" s="188"/>
      <c r="N691" s="188"/>
    </row>
    <row r="692" spans="2:14" s="62" customFormat="1" x14ac:dyDescent="0.25">
      <c r="B692" s="1"/>
      <c r="C692" s="7"/>
      <c r="D692" s="114"/>
      <c r="E692" s="58"/>
      <c r="F692" s="58"/>
      <c r="G692" s="58"/>
      <c r="H692" s="58"/>
      <c r="I692" s="58"/>
      <c r="J692" s="58"/>
      <c r="K692" s="58"/>
      <c r="M692" s="188"/>
      <c r="N692" s="188"/>
    </row>
    <row r="693" spans="2:14" s="62" customFormat="1" x14ac:dyDescent="0.25">
      <c r="B693" s="1"/>
      <c r="C693" s="7"/>
      <c r="D693" s="114"/>
      <c r="E693" s="58"/>
      <c r="F693" s="58"/>
      <c r="G693" s="58"/>
      <c r="H693" s="58"/>
      <c r="I693" s="58"/>
      <c r="J693" s="58"/>
      <c r="K693" s="58"/>
      <c r="M693" s="188"/>
      <c r="N693" s="188"/>
    </row>
    <row r="694" spans="2:14" s="62" customFormat="1" x14ac:dyDescent="0.25">
      <c r="B694" s="1"/>
      <c r="C694" s="7"/>
      <c r="D694" s="114"/>
      <c r="E694" s="58"/>
      <c r="F694" s="58"/>
      <c r="G694" s="58"/>
      <c r="H694" s="58"/>
      <c r="I694" s="58"/>
      <c r="J694" s="58"/>
      <c r="K694" s="58"/>
      <c r="M694" s="188"/>
      <c r="N694" s="188"/>
    </row>
    <row r="695" spans="2:14" s="62" customFormat="1" x14ac:dyDescent="0.25">
      <c r="B695" s="1"/>
      <c r="C695" s="7"/>
      <c r="D695" s="114"/>
      <c r="E695" s="58"/>
      <c r="F695" s="58"/>
      <c r="G695" s="58"/>
      <c r="H695" s="58"/>
      <c r="I695" s="58"/>
      <c r="J695" s="58"/>
      <c r="K695" s="58"/>
      <c r="M695" s="188"/>
      <c r="N695" s="188"/>
    </row>
    <row r="696" spans="2:14" s="62" customFormat="1" x14ac:dyDescent="0.25">
      <c r="B696" s="1"/>
      <c r="C696" s="7"/>
      <c r="D696" s="114"/>
      <c r="E696" s="58"/>
      <c r="F696" s="58"/>
      <c r="G696" s="58"/>
      <c r="H696" s="58"/>
      <c r="I696" s="58"/>
      <c r="J696" s="58"/>
      <c r="K696" s="58"/>
      <c r="M696" s="188"/>
      <c r="N696" s="188"/>
    </row>
    <row r="697" spans="2:14" s="62" customFormat="1" x14ac:dyDescent="0.25">
      <c r="B697" s="1"/>
      <c r="C697" s="7"/>
      <c r="D697" s="114"/>
      <c r="E697" s="58"/>
      <c r="F697" s="58"/>
      <c r="G697" s="58"/>
      <c r="H697" s="58"/>
      <c r="I697" s="58"/>
      <c r="J697" s="58"/>
      <c r="K697" s="58"/>
      <c r="M697" s="188"/>
      <c r="N697" s="188"/>
    </row>
    <row r="698" spans="2:14" s="62" customFormat="1" x14ac:dyDescent="0.25">
      <c r="B698" s="1"/>
      <c r="C698" s="7"/>
      <c r="D698" s="114"/>
      <c r="E698" s="58"/>
      <c r="F698" s="58"/>
      <c r="G698" s="58"/>
      <c r="H698" s="58"/>
      <c r="I698" s="58"/>
      <c r="J698" s="58"/>
      <c r="K698" s="58"/>
      <c r="M698" s="188"/>
      <c r="N698" s="188"/>
    </row>
    <row r="699" spans="2:14" s="62" customFormat="1" x14ac:dyDescent="0.25">
      <c r="B699" s="1"/>
      <c r="C699" s="7"/>
      <c r="D699" s="114"/>
      <c r="E699" s="58"/>
      <c r="F699" s="58"/>
      <c r="G699" s="58"/>
      <c r="H699" s="58"/>
      <c r="I699" s="58"/>
      <c r="J699" s="58"/>
      <c r="K699" s="58"/>
      <c r="M699" s="188"/>
      <c r="N699" s="188"/>
    </row>
    <row r="700" spans="2:14" s="62" customFormat="1" x14ac:dyDescent="0.25">
      <c r="B700" s="1"/>
      <c r="C700" s="7"/>
      <c r="D700" s="114"/>
      <c r="E700" s="58"/>
      <c r="F700" s="58"/>
      <c r="G700" s="58"/>
      <c r="H700" s="58"/>
      <c r="I700" s="58"/>
      <c r="J700" s="58"/>
      <c r="K700" s="58"/>
      <c r="M700" s="188"/>
      <c r="N700" s="188"/>
    </row>
    <row r="701" spans="2:14" s="62" customFormat="1" x14ac:dyDescent="0.25">
      <c r="B701" s="1"/>
      <c r="C701" s="7"/>
      <c r="D701" s="114"/>
      <c r="E701" s="58"/>
      <c r="F701" s="58"/>
      <c r="G701" s="58"/>
      <c r="H701" s="58"/>
      <c r="I701" s="58"/>
      <c r="J701" s="58"/>
      <c r="K701" s="58"/>
      <c r="M701" s="188"/>
      <c r="N701" s="188"/>
    </row>
    <row r="702" spans="2:14" s="62" customFormat="1" x14ac:dyDescent="0.25">
      <c r="B702" s="1"/>
      <c r="C702" s="7"/>
      <c r="D702" s="114"/>
      <c r="E702" s="58"/>
      <c r="F702" s="58"/>
      <c r="G702" s="58"/>
      <c r="H702" s="58"/>
      <c r="I702" s="58"/>
      <c r="J702" s="58"/>
      <c r="K702" s="58"/>
      <c r="M702" s="188"/>
      <c r="N702" s="188"/>
    </row>
    <row r="703" spans="2:14" s="62" customFormat="1" x14ac:dyDescent="0.25">
      <c r="B703" s="1"/>
      <c r="C703" s="7"/>
      <c r="D703" s="114"/>
      <c r="E703" s="58"/>
      <c r="F703" s="58"/>
      <c r="G703" s="58"/>
      <c r="H703" s="58"/>
      <c r="I703" s="58"/>
      <c r="J703" s="58"/>
      <c r="K703" s="58"/>
      <c r="M703" s="188"/>
      <c r="N703" s="188"/>
    </row>
    <row r="704" spans="2:14" s="62" customFormat="1" x14ac:dyDescent="0.25">
      <c r="B704" s="1"/>
      <c r="C704" s="7"/>
      <c r="D704" s="114"/>
      <c r="E704" s="58"/>
      <c r="F704" s="58"/>
      <c r="G704" s="58"/>
      <c r="H704" s="58"/>
      <c r="I704" s="58"/>
      <c r="J704" s="58"/>
      <c r="K704" s="58"/>
      <c r="M704" s="188"/>
      <c r="N704" s="188"/>
    </row>
    <row r="705" spans="2:14" s="62" customFormat="1" x14ac:dyDescent="0.25">
      <c r="B705" s="1"/>
      <c r="C705" s="7"/>
      <c r="D705" s="114"/>
      <c r="E705" s="58"/>
      <c r="F705" s="58"/>
      <c r="G705" s="58"/>
      <c r="H705" s="58"/>
      <c r="I705" s="58"/>
      <c r="J705" s="58"/>
      <c r="K705" s="58"/>
      <c r="M705" s="188"/>
      <c r="N705" s="188"/>
    </row>
    <row r="706" spans="2:14" s="62" customFormat="1" x14ac:dyDescent="0.25">
      <c r="B706" s="1"/>
      <c r="C706" s="7"/>
      <c r="D706" s="114"/>
      <c r="E706" s="58"/>
      <c r="F706" s="58"/>
      <c r="G706" s="58"/>
      <c r="H706" s="58"/>
      <c r="I706" s="58"/>
      <c r="J706" s="58"/>
      <c r="K706" s="58"/>
      <c r="M706" s="188"/>
      <c r="N706" s="188"/>
    </row>
    <row r="707" spans="2:14" s="62" customFormat="1" x14ac:dyDescent="0.25">
      <c r="B707" s="1"/>
      <c r="C707" s="7"/>
      <c r="D707" s="114"/>
      <c r="E707" s="58"/>
      <c r="F707" s="58"/>
      <c r="G707" s="58"/>
      <c r="H707" s="58"/>
      <c r="I707" s="58"/>
      <c r="J707" s="58"/>
      <c r="K707" s="58"/>
      <c r="M707" s="188"/>
      <c r="N707" s="188"/>
    </row>
    <row r="708" spans="2:14" s="62" customFormat="1" x14ac:dyDescent="0.25">
      <c r="B708" s="1"/>
      <c r="C708" s="7"/>
      <c r="D708" s="114"/>
      <c r="E708" s="58"/>
      <c r="F708" s="58"/>
      <c r="G708" s="58"/>
      <c r="H708" s="58"/>
      <c r="I708" s="58"/>
      <c r="J708" s="58"/>
      <c r="K708" s="58"/>
      <c r="M708" s="188"/>
      <c r="N708" s="188"/>
    </row>
    <row r="709" spans="2:14" s="62" customFormat="1" x14ac:dyDescent="0.25">
      <c r="B709" s="1"/>
      <c r="C709" s="7"/>
      <c r="D709" s="114"/>
      <c r="E709" s="58"/>
      <c r="F709" s="58"/>
      <c r="G709" s="58"/>
      <c r="H709" s="58"/>
      <c r="I709" s="58"/>
      <c r="J709" s="58"/>
      <c r="K709" s="58"/>
      <c r="M709" s="188"/>
      <c r="N709" s="188"/>
    </row>
    <row r="710" spans="2:14" s="62" customFormat="1" x14ac:dyDescent="0.25">
      <c r="B710" s="1"/>
      <c r="C710" s="7"/>
      <c r="D710" s="114"/>
      <c r="E710" s="58"/>
      <c r="F710" s="58"/>
      <c r="G710" s="58"/>
      <c r="H710" s="58"/>
      <c r="I710" s="58"/>
      <c r="J710" s="58"/>
      <c r="K710" s="58"/>
      <c r="M710" s="188"/>
      <c r="N710" s="188"/>
    </row>
    <row r="711" spans="2:14" s="62" customFormat="1" x14ac:dyDescent="0.25">
      <c r="B711" s="1"/>
      <c r="C711" s="7"/>
      <c r="D711" s="114"/>
      <c r="E711" s="58"/>
      <c r="F711" s="58"/>
      <c r="G711" s="58"/>
      <c r="H711" s="58"/>
      <c r="I711" s="58"/>
      <c r="J711" s="58"/>
      <c r="K711" s="58"/>
      <c r="M711" s="188"/>
      <c r="N711" s="188"/>
    </row>
    <row r="712" spans="2:14" s="62" customFormat="1" x14ac:dyDescent="0.25">
      <c r="B712" s="1"/>
      <c r="C712" s="7"/>
      <c r="D712" s="114"/>
      <c r="E712" s="58"/>
      <c r="F712" s="58"/>
      <c r="G712" s="58"/>
      <c r="H712" s="58"/>
      <c r="I712" s="58"/>
      <c r="J712" s="58"/>
      <c r="K712" s="58"/>
      <c r="M712" s="188"/>
      <c r="N712" s="188"/>
    </row>
    <row r="713" spans="2:14" s="62" customFormat="1" x14ac:dyDescent="0.25">
      <c r="B713" s="1"/>
      <c r="C713" s="7"/>
      <c r="D713" s="114"/>
      <c r="E713" s="58"/>
      <c r="F713" s="58"/>
      <c r="G713" s="58"/>
      <c r="H713" s="58"/>
      <c r="I713" s="58"/>
      <c r="J713" s="58"/>
      <c r="K713" s="58"/>
      <c r="M713" s="188"/>
      <c r="N713" s="188"/>
    </row>
    <row r="714" spans="2:14" s="62" customFormat="1" x14ac:dyDescent="0.25">
      <c r="B714" s="1"/>
      <c r="C714" s="7"/>
      <c r="D714" s="114"/>
      <c r="E714" s="58"/>
      <c r="F714" s="58"/>
      <c r="G714" s="58"/>
      <c r="H714" s="58"/>
      <c r="I714" s="58"/>
      <c r="J714" s="58"/>
      <c r="K714" s="58"/>
      <c r="M714" s="188"/>
      <c r="N714" s="188"/>
    </row>
    <row r="715" spans="2:14" s="62" customFormat="1" x14ac:dyDescent="0.25">
      <c r="B715" s="1"/>
      <c r="C715" s="7"/>
      <c r="D715" s="114"/>
      <c r="E715" s="58"/>
      <c r="F715" s="58"/>
      <c r="G715" s="58"/>
      <c r="H715" s="58"/>
      <c r="I715" s="58"/>
      <c r="J715" s="58"/>
      <c r="K715" s="58"/>
      <c r="M715" s="188"/>
      <c r="N715" s="188"/>
    </row>
    <row r="716" spans="2:14" s="62" customFormat="1" x14ac:dyDescent="0.25">
      <c r="B716" s="1"/>
      <c r="C716" s="7"/>
      <c r="D716" s="114"/>
      <c r="E716" s="58"/>
      <c r="F716" s="58"/>
      <c r="G716" s="58"/>
      <c r="H716" s="58"/>
      <c r="I716" s="58"/>
      <c r="J716" s="58"/>
      <c r="K716" s="58"/>
      <c r="M716" s="188"/>
      <c r="N716" s="188"/>
    </row>
    <row r="717" spans="2:14" s="62" customFormat="1" x14ac:dyDescent="0.25">
      <c r="B717" s="1"/>
      <c r="C717" s="7"/>
      <c r="D717" s="114"/>
      <c r="E717" s="58"/>
      <c r="F717" s="58"/>
      <c r="G717" s="58"/>
      <c r="H717" s="58"/>
      <c r="I717" s="58"/>
      <c r="J717" s="58"/>
      <c r="K717" s="58"/>
      <c r="M717" s="188"/>
      <c r="N717" s="188"/>
    </row>
    <row r="718" spans="2:14" s="62" customFormat="1" x14ac:dyDescent="0.25">
      <c r="B718" s="1"/>
      <c r="C718" s="7"/>
      <c r="D718" s="114"/>
      <c r="E718" s="58"/>
      <c r="F718" s="58"/>
      <c r="G718" s="58"/>
      <c r="H718" s="58"/>
      <c r="I718" s="58"/>
      <c r="J718" s="58"/>
      <c r="K718" s="58"/>
      <c r="M718" s="188"/>
      <c r="N718" s="188"/>
    </row>
    <row r="719" spans="2:14" s="62" customFormat="1" x14ac:dyDescent="0.25">
      <c r="B719" s="1"/>
      <c r="C719" s="7"/>
      <c r="D719" s="114"/>
      <c r="E719" s="58"/>
      <c r="F719" s="58"/>
      <c r="G719" s="58"/>
      <c r="H719" s="58"/>
      <c r="I719" s="58"/>
      <c r="J719" s="58"/>
      <c r="K719" s="58"/>
      <c r="M719" s="188"/>
      <c r="N719" s="188"/>
    </row>
    <row r="720" spans="2:14" s="62" customFormat="1" x14ac:dyDescent="0.25">
      <c r="B720" s="1"/>
      <c r="C720" s="7"/>
      <c r="D720" s="114"/>
      <c r="E720" s="58"/>
      <c r="F720" s="58"/>
      <c r="G720" s="58"/>
      <c r="H720" s="58"/>
      <c r="I720" s="58"/>
      <c r="J720" s="58"/>
      <c r="K720" s="58"/>
      <c r="M720" s="188"/>
      <c r="N720" s="188"/>
    </row>
    <row r="721" spans="2:14" s="62" customFormat="1" x14ac:dyDescent="0.25">
      <c r="B721" s="1"/>
      <c r="C721" s="7"/>
      <c r="D721" s="114"/>
      <c r="E721" s="58"/>
      <c r="F721" s="58"/>
      <c r="G721" s="58"/>
      <c r="H721" s="58"/>
      <c r="I721" s="58"/>
      <c r="J721" s="58"/>
      <c r="K721" s="58"/>
      <c r="M721" s="188"/>
      <c r="N721" s="188"/>
    </row>
    <row r="722" spans="2:14" s="62" customFormat="1" x14ac:dyDescent="0.25">
      <c r="B722" s="1"/>
      <c r="C722" s="7"/>
      <c r="D722" s="114"/>
      <c r="E722" s="58"/>
      <c r="F722" s="58"/>
      <c r="G722" s="58"/>
      <c r="H722" s="58"/>
      <c r="I722" s="58"/>
      <c r="J722" s="58"/>
      <c r="K722" s="58"/>
      <c r="M722" s="188"/>
      <c r="N722" s="188"/>
    </row>
    <row r="723" spans="2:14" s="62" customFormat="1" x14ac:dyDescent="0.25">
      <c r="B723" s="1"/>
      <c r="C723" s="7"/>
      <c r="D723" s="114"/>
      <c r="E723" s="58"/>
      <c r="F723" s="58"/>
      <c r="G723" s="58"/>
      <c r="H723" s="58"/>
      <c r="I723" s="58"/>
      <c r="J723" s="58"/>
      <c r="K723" s="58"/>
      <c r="M723" s="188"/>
      <c r="N723" s="188"/>
    </row>
    <row r="724" spans="2:14" s="62" customFormat="1" x14ac:dyDescent="0.25">
      <c r="B724" s="1"/>
      <c r="C724" s="7"/>
      <c r="D724" s="114"/>
      <c r="E724" s="58"/>
      <c r="F724" s="58"/>
      <c r="G724" s="58"/>
      <c r="H724" s="58"/>
      <c r="I724" s="58"/>
      <c r="J724" s="58"/>
      <c r="K724" s="58"/>
      <c r="M724" s="188"/>
      <c r="N724" s="188"/>
    </row>
    <row r="725" spans="2:14" s="62" customFormat="1" x14ac:dyDescent="0.25">
      <c r="B725" s="1"/>
      <c r="C725" s="7"/>
      <c r="D725" s="114"/>
      <c r="E725" s="58"/>
      <c r="F725" s="58"/>
      <c r="G725" s="58"/>
      <c r="H725" s="58"/>
      <c r="I725" s="58"/>
      <c r="J725" s="58"/>
      <c r="K725" s="58"/>
      <c r="M725" s="188"/>
      <c r="N725" s="188"/>
    </row>
    <row r="726" spans="2:14" s="62" customFormat="1" x14ac:dyDescent="0.25">
      <c r="B726" s="1"/>
      <c r="C726" s="7"/>
      <c r="D726" s="114"/>
      <c r="E726" s="58"/>
      <c r="F726" s="58"/>
      <c r="G726" s="58"/>
      <c r="H726" s="58"/>
      <c r="I726" s="58"/>
      <c r="J726" s="58"/>
      <c r="K726" s="58"/>
      <c r="M726" s="188"/>
      <c r="N726" s="188"/>
    </row>
    <row r="727" spans="2:14" s="62" customFormat="1" x14ac:dyDescent="0.25">
      <c r="B727" s="1"/>
      <c r="C727" s="7"/>
      <c r="D727" s="114"/>
      <c r="E727" s="58"/>
      <c r="F727" s="58"/>
      <c r="G727" s="58"/>
      <c r="H727" s="58"/>
      <c r="I727" s="58"/>
      <c r="J727" s="58"/>
      <c r="K727" s="58"/>
      <c r="M727" s="188"/>
      <c r="N727" s="188"/>
    </row>
    <row r="728" spans="2:14" s="62" customFormat="1" x14ac:dyDescent="0.25">
      <c r="B728" s="1"/>
      <c r="C728" s="7"/>
      <c r="D728" s="114"/>
      <c r="E728" s="58"/>
      <c r="F728" s="58"/>
      <c r="G728" s="58"/>
      <c r="H728" s="58"/>
      <c r="I728" s="58"/>
      <c r="J728" s="58"/>
      <c r="K728" s="58"/>
      <c r="M728" s="188"/>
      <c r="N728" s="188"/>
    </row>
    <row r="729" spans="2:14" s="62" customFormat="1" x14ac:dyDescent="0.25">
      <c r="B729" s="1"/>
      <c r="C729" s="7"/>
      <c r="D729" s="114"/>
      <c r="E729" s="58"/>
      <c r="F729" s="58"/>
      <c r="G729" s="58"/>
      <c r="H729" s="58"/>
      <c r="I729" s="58"/>
      <c r="J729" s="58"/>
      <c r="K729" s="58"/>
      <c r="M729" s="188"/>
      <c r="N729" s="188"/>
    </row>
    <row r="730" spans="2:14" s="62" customFormat="1" x14ac:dyDescent="0.25">
      <c r="B730" s="1"/>
      <c r="C730" s="7"/>
      <c r="D730" s="114"/>
      <c r="E730" s="58"/>
      <c r="F730" s="58"/>
      <c r="G730" s="58"/>
      <c r="H730" s="58"/>
      <c r="I730" s="58"/>
      <c r="J730" s="58"/>
      <c r="K730" s="58"/>
      <c r="M730" s="188"/>
      <c r="N730" s="188"/>
    </row>
    <row r="731" spans="2:14" s="62" customFormat="1" x14ac:dyDescent="0.25">
      <c r="B731" s="1"/>
      <c r="C731" s="7"/>
      <c r="D731" s="114"/>
      <c r="E731" s="58"/>
      <c r="F731" s="58"/>
      <c r="G731" s="58"/>
      <c r="H731" s="58"/>
      <c r="I731" s="58"/>
      <c r="J731" s="58"/>
      <c r="K731" s="58"/>
      <c r="M731" s="188"/>
      <c r="N731" s="188"/>
    </row>
    <row r="732" spans="2:14" s="62" customFormat="1" x14ac:dyDescent="0.25">
      <c r="B732" s="1"/>
      <c r="C732" s="7"/>
      <c r="D732" s="114"/>
      <c r="E732" s="58"/>
      <c r="F732" s="58"/>
      <c r="G732" s="58"/>
      <c r="H732" s="58"/>
      <c r="I732" s="58"/>
      <c r="J732" s="58"/>
      <c r="K732" s="58"/>
      <c r="M732" s="188"/>
      <c r="N732" s="188"/>
    </row>
    <row r="733" spans="2:14" s="62" customFormat="1" x14ac:dyDescent="0.25">
      <c r="B733" s="1"/>
      <c r="C733" s="7"/>
      <c r="D733" s="114"/>
      <c r="E733" s="58"/>
      <c r="F733" s="58"/>
      <c r="G733" s="58"/>
      <c r="H733" s="58"/>
      <c r="I733" s="58"/>
      <c r="J733" s="58"/>
      <c r="K733" s="58"/>
      <c r="M733" s="188"/>
      <c r="N733" s="188"/>
    </row>
    <row r="734" spans="2:14" s="62" customFormat="1" x14ac:dyDescent="0.25">
      <c r="B734" s="1"/>
      <c r="C734" s="7"/>
      <c r="D734" s="114"/>
      <c r="E734" s="58"/>
      <c r="F734" s="58"/>
      <c r="G734" s="58"/>
      <c r="H734" s="58"/>
      <c r="I734" s="58"/>
      <c r="J734" s="58"/>
      <c r="K734" s="58"/>
      <c r="M734" s="188"/>
      <c r="N734" s="188"/>
    </row>
    <row r="735" spans="2:14" s="62" customFormat="1" x14ac:dyDescent="0.25">
      <c r="B735" s="1"/>
      <c r="C735" s="7"/>
      <c r="D735" s="114"/>
      <c r="E735" s="58"/>
      <c r="F735" s="58"/>
      <c r="G735" s="58"/>
      <c r="H735" s="58"/>
      <c r="I735" s="58"/>
      <c r="J735" s="58"/>
      <c r="K735" s="58"/>
      <c r="M735" s="188"/>
      <c r="N735" s="188"/>
    </row>
    <row r="736" spans="2:14" s="62" customFormat="1" x14ac:dyDescent="0.25">
      <c r="B736" s="1"/>
      <c r="C736" s="7"/>
      <c r="D736" s="114"/>
      <c r="E736" s="58"/>
      <c r="F736" s="58"/>
      <c r="G736" s="58"/>
      <c r="H736" s="58"/>
      <c r="I736" s="58"/>
      <c r="J736" s="58"/>
      <c r="K736" s="58"/>
      <c r="M736" s="188"/>
      <c r="N736" s="188"/>
    </row>
    <row r="737" spans="2:14" s="62" customFormat="1" x14ac:dyDescent="0.25">
      <c r="B737" s="1"/>
      <c r="C737" s="7"/>
      <c r="D737" s="114"/>
      <c r="E737" s="58"/>
      <c r="F737" s="58"/>
      <c r="G737" s="58"/>
      <c r="H737" s="58"/>
      <c r="I737" s="58"/>
      <c r="J737" s="58"/>
      <c r="K737" s="58"/>
      <c r="M737" s="188"/>
      <c r="N737" s="188"/>
    </row>
    <row r="738" spans="2:14" s="62" customFormat="1" x14ac:dyDescent="0.25">
      <c r="B738" s="1"/>
      <c r="C738" s="7"/>
      <c r="D738" s="114"/>
      <c r="E738" s="58"/>
      <c r="F738" s="58"/>
      <c r="G738" s="58"/>
      <c r="H738" s="58"/>
      <c r="I738" s="58"/>
      <c r="J738" s="58"/>
      <c r="K738" s="58"/>
      <c r="M738" s="188"/>
      <c r="N738" s="188"/>
    </row>
    <row r="739" spans="2:14" s="62" customFormat="1" x14ac:dyDescent="0.25">
      <c r="B739" s="1"/>
      <c r="C739" s="7"/>
      <c r="D739" s="114"/>
      <c r="E739" s="58"/>
      <c r="F739" s="58"/>
      <c r="G739" s="58"/>
      <c r="H739" s="58"/>
      <c r="I739" s="58"/>
      <c r="J739" s="58"/>
      <c r="K739" s="58"/>
      <c r="M739" s="188"/>
      <c r="N739" s="188"/>
    </row>
    <row r="740" spans="2:14" s="62" customFormat="1" x14ac:dyDescent="0.25">
      <c r="B740" s="1"/>
      <c r="C740" s="7"/>
      <c r="D740" s="114"/>
      <c r="E740" s="58"/>
      <c r="F740" s="58"/>
      <c r="G740" s="58"/>
      <c r="H740" s="58"/>
      <c r="I740" s="58"/>
      <c r="J740" s="58"/>
      <c r="K740" s="58"/>
      <c r="M740" s="188"/>
      <c r="N740" s="188"/>
    </row>
    <row r="741" spans="2:14" s="62" customFormat="1" x14ac:dyDescent="0.25">
      <c r="B741" s="1"/>
      <c r="C741" s="7"/>
      <c r="D741" s="114"/>
      <c r="E741" s="58"/>
      <c r="F741" s="58"/>
      <c r="G741" s="58"/>
      <c r="H741" s="58"/>
      <c r="I741" s="58"/>
      <c r="J741" s="58"/>
      <c r="K741" s="58"/>
      <c r="M741" s="188"/>
      <c r="N741" s="188"/>
    </row>
    <row r="742" spans="2:14" s="62" customFormat="1" x14ac:dyDescent="0.25">
      <c r="B742" s="1"/>
      <c r="C742" s="7"/>
      <c r="D742" s="114"/>
      <c r="E742" s="58"/>
      <c r="F742" s="58"/>
      <c r="G742" s="58"/>
      <c r="H742" s="58"/>
      <c r="I742" s="58"/>
      <c r="J742" s="58"/>
      <c r="K742" s="58"/>
      <c r="M742" s="188"/>
      <c r="N742" s="188"/>
    </row>
    <row r="743" spans="2:14" s="62" customFormat="1" x14ac:dyDescent="0.25">
      <c r="B743" s="1"/>
      <c r="C743" s="7"/>
      <c r="D743" s="114"/>
      <c r="E743" s="58"/>
      <c r="F743" s="58"/>
      <c r="G743" s="58"/>
      <c r="H743" s="58"/>
      <c r="I743" s="58"/>
      <c r="J743" s="58"/>
      <c r="K743" s="58"/>
      <c r="M743" s="188"/>
      <c r="N743" s="188"/>
    </row>
    <row r="744" spans="2:14" s="62" customFormat="1" x14ac:dyDescent="0.25">
      <c r="B744" s="1"/>
      <c r="C744" s="7"/>
      <c r="D744" s="114"/>
      <c r="E744" s="58"/>
      <c r="F744" s="58"/>
      <c r="G744" s="58"/>
      <c r="H744" s="58"/>
      <c r="I744" s="58"/>
      <c r="J744" s="58"/>
      <c r="K744" s="58"/>
      <c r="M744" s="188"/>
      <c r="N744" s="188"/>
    </row>
    <row r="745" spans="2:14" s="62" customFormat="1" x14ac:dyDescent="0.25">
      <c r="B745" s="1"/>
      <c r="C745" s="7"/>
      <c r="D745" s="114"/>
      <c r="E745" s="58"/>
      <c r="F745" s="58"/>
      <c r="G745" s="58"/>
      <c r="H745" s="58"/>
      <c r="I745" s="58"/>
      <c r="J745" s="58"/>
      <c r="K745" s="58"/>
      <c r="M745" s="188"/>
      <c r="N745" s="188"/>
    </row>
    <row r="746" spans="2:14" s="62" customFormat="1" x14ac:dyDescent="0.25">
      <c r="B746" s="1"/>
      <c r="C746" s="7"/>
      <c r="D746" s="114"/>
      <c r="E746" s="58"/>
      <c r="F746" s="58"/>
      <c r="G746" s="58"/>
      <c r="H746" s="58"/>
      <c r="I746" s="58"/>
      <c r="J746" s="58"/>
      <c r="K746" s="58"/>
      <c r="M746" s="188"/>
      <c r="N746" s="188"/>
    </row>
    <row r="747" spans="2:14" s="62" customFormat="1" x14ac:dyDescent="0.25">
      <c r="B747" s="1"/>
      <c r="C747" s="7"/>
      <c r="D747" s="114"/>
      <c r="E747" s="58"/>
      <c r="F747" s="58"/>
      <c r="G747" s="58"/>
      <c r="H747" s="58"/>
      <c r="I747" s="58"/>
      <c r="J747" s="58"/>
      <c r="K747" s="58"/>
      <c r="M747" s="188"/>
      <c r="N747" s="188"/>
    </row>
    <row r="748" spans="2:14" s="62" customFormat="1" x14ac:dyDescent="0.25">
      <c r="B748" s="1"/>
      <c r="C748" s="7"/>
      <c r="D748" s="114"/>
      <c r="E748" s="58"/>
      <c r="F748" s="58"/>
      <c r="G748" s="58"/>
      <c r="H748" s="58"/>
      <c r="I748" s="58"/>
      <c r="J748" s="58"/>
      <c r="K748" s="58"/>
      <c r="M748" s="188"/>
      <c r="N748" s="188"/>
    </row>
    <row r="749" spans="2:14" s="62" customFormat="1" x14ac:dyDescent="0.25">
      <c r="B749" s="1"/>
      <c r="C749" s="7"/>
      <c r="D749" s="114"/>
      <c r="E749" s="58"/>
      <c r="F749" s="58"/>
      <c r="G749" s="58"/>
      <c r="H749" s="58"/>
      <c r="I749" s="58"/>
      <c r="J749" s="58"/>
      <c r="K749" s="58"/>
      <c r="M749" s="188"/>
      <c r="N749" s="188"/>
    </row>
    <row r="750" spans="2:14" s="62" customFormat="1" x14ac:dyDescent="0.25">
      <c r="B750" s="1"/>
      <c r="C750" s="7"/>
      <c r="D750" s="114"/>
      <c r="E750" s="58"/>
      <c r="F750" s="58"/>
      <c r="G750" s="58"/>
      <c r="H750" s="58"/>
      <c r="I750" s="58"/>
      <c r="J750" s="58"/>
      <c r="K750" s="58"/>
      <c r="M750" s="188"/>
      <c r="N750" s="188"/>
    </row>
    <row r="751" spans="2:14" s="62" customFormat="1" x14ac:dyDescent="0.25">
      <c r="B751" s="1"/>
      <c r="C751" s="7"/>
      <c r="D751" s="114"/>
      <c r="E751" s="58"/>
      <c r="F751" s="58"/>
      <c r="G751" s="58"/>
      <c r="H751" s="58"/>
      <c r="I751" s="58"/>
      <c r="J751" s="58"/>
      <c r="K751" s="58"/>
      <c r="M751" s="188"/>
      <c r="N751" s="188"/>
    </row>
    <row r="752" spans="2:14" s="62" customFormat="1" x14ac:dyDescent="0.25">
      <c r="B752" s="1"/>
      <c r="C752" s="7"/>
      <c r="D752" s="114"/>
      <c r="E752" s="58"/>
      <c r="F752" s="58"/>
      <c r="G752" s="58"/>
      <c r="H752" s="58"/>
      <c r="I752" s="58"/>
      <c r="J752" s="58"/>
      <c r="K752" s="58"/>
      <c r="M752" s="188"/>
      <c r="N752" s="188"/>
    </row>
    <row r="753" spans="2:14" s="62" customFormat="1" x14ac:dyDescent="0.25">
      <c r="B753" s="1"/>
      <c r="C753" s="7"/>
      <c r="D753" s="114"/>
      <c r="E753" s="58"/>
      <c r="F753" s="58"/>
      <c r="G753" s="58"/>
      <c r="H753" s="58"/>
      <c r="I753" s="58"/>
      <c r="J753" s="58"/>
      <c r="K753" s="58"/>
      <c r="M753" s="188"/>
      <c r="N753" s="188"/>
    </row>
    <row r="754" spans="2:14" s="62" customFormat="1" x14ac:dyDescent="0.25">
      <c r="B754" s="1"/>
      <c r="C754" s="7"/>
      <c r="D754" s="114"/>
      <c r="E754" s="58"/>
      <c r="F754" s="58"/>
      <c r="G754" s="58"/>
      <c r="H754" s="58"/>
      <c r="I754" s="58"/>
      <c r="J754" s="58"/>
      <c r="K754" s="58"/>
      <c r="M754" s="188"/>
      <c r="N754" s="188"/>
    </row>
    <row r="755" spans="2:14" s="62" customFormat="1" x14ac:dyDescent="0.25">
      <c r="B755" s="1"/>
      <c r="C755" s="7"/>
      <c r="D755" s="114"/>
      <c r="E755" s="58"/>
      <c r="F755" s="58"/>
      <c r="G755" s="58"/>
      <c r="H755" s="58"/>
      <c r="I755" s="58"/>
      <c r="J755" s="58"/>
      <c r="K755" s="58"/>
      <c r="M755" s="188"/>
      <c r="N755" s="188"/>
    </row>
    <row r="756" spans="2:14" s="62" customFormat="1" x14ac:dyDescent="0.25">
      <c r="B756" s="1"/>
      <c r="C756" s="7"/>
      <c r="D756" s="114"/>
      <c r="E756" s="58"/>
      <c r="F756" s="58"/>
      <c r="G756" s="58"/>
      <c r="H756" s="58"/>
      <c r="I756" s="58"/>
      <c r="J756" s="58"/>
      <c r="K756" s="58"/>
      <c r="M756" s="188"/>
      <c r="N756" s="188"/>
    </row>
    <row r="757" spans="2:14" s="62" customFormat="1" x14ac:dyDescent="0.25">
      <c r="B757" s="1"/>
      <c r="C757" s="7"/>
      <c r="D757" s="114"/>
      <c r="E757" s="58"/>
      <c r="F757" s="58"/>
      <c r="G757" s="58"/>
      <c r="H757" s="58"/>
      <c r="I757" s="58"/>
      <c r="J757" s="58"/>
      <c r="K757" s="58"/>
      <c r="M757" s="188"/>
      <c r="N757" s="188"/>
    </row>
    <row r="758" spans="2:14" s="62" customFormat="1" x14ac:dyDescent="0.25">
      <c r="B758" s="1"/>
      <c r="C758" s="7"/>
      <c r="D758" s="114"/>
      <c r="E758" s="58"/>
      <c r="F758" s="58"/>
      <c r="G758" s="58"/>
      <c r="H758" s="58"/>
      <c r="I758" s="58"/>
      <c r="J758" s="58"/>
      <c r="K758" s="58"/>
      <c r="M758" s="188"/>
      <c r="N758" s="188"/>
    </row>
    <row r="759" spans="2:14" s="62" customFormat="1" x14ac:dyDescent="0.25">
      <c r="B759" s="1"/>
      <c r="C759" s="7"/>
      <c r="D759" s="114"/>
      <c r="E759" s="58"/>
      <c r="F759" s="58"/>
      <c r="G759" s="58"/>
      <c r="H759" s="58"/>
      <c r="I759" s="58"/>
      <c r="J759" s="58"/>
      <c r="K759" s="58"/>
      <c r="M759" s="188"/>
      <c r="N759" s="188"/>
    </row>
    <row r="760" spans="2:14" s="62" customFormat="1" x14ac:dyDescent="0.25">
      <c r="B760" s="1"/>
      <c r="C760" s="7"/>
      <c r="D760" s="114"/>
      <c r="E760" s="58"/>
      <c r="F760" s="58"/>
      <c r="G760" s="58"/>
      <c r="H760" s="58"/>
      <c r="I760" s="58"/>
      <c r="J760" s="58"/>
      <c r="K760" s="58"/>
      <c r="M760" s="188"/>
      <c r="N760" s="188"/>
    </row>
    <row r="761" spans="2:14" s="62" customFormat="1" x14ac:dyDescent="0.25">
      <c r="B761" s="1"/>
      <c r="C761" s="7"/>
      <c r="D761" s="114"/>
      <c r="E761" s="58"/>
      <c r="F761" s="58"/>
      <c r="G761" s="58"/>
      <c r="H761" s="58"/>
      <c r="I761" s="58"/>
      <c r="J761" s="58"/>
      <c r="K761" s="58"/>
      <c r="M761" s="188"/>
      <c r="N761" s="188"/>
    </row>
    <row r="762" spans="2:14" s="62" customFormat="1" x14ac:dyDescent="0.25">
      <c r="B762" s="1"/>
      <c r="C762" s="7"/>
      <c r="D762" s="114"/>
      <c r="E762" s="58"/>
      <c r="F762" s="58"/>
      <c r="G762" s="58"/>
      <c r="H762" s="58"/>
      <c r="I762" s="58"/>
      <c r="J762" s="58"/>
      <c r="K762" s="58"/>
      <c r="M762" s="188"/>
      <c r="N762" s="188"/>
    </row>
    <row r="763" spans="2:14" s="62" customFormat="1" x14ac:dyDescent="0.25">
      <c r="B763" s="1"/>
      <c r="C763" s="7"/>
      <c r="D763" s="114"/>
      <c r="E763" s="58"/>
      <c r="F763" s="58"/>
      <c r="G763" s="58"/>
      <c r="H763" s="58"/>
      <c r="I763" s="58"/>
      <c r="J763" s="58"/>
      <c r="K763" s="58"/>
      <c r="M763" s="188"/>
      <c r="N763" s="188"/>
    </row>
    <row r="764" spans="2:14" s="62" customFormat="1" x14ac:dyDescent="0.25">
      <c r="B764" s="1"/>
      <c r="C764" s="7"/>
      <c r="D764" s="114"/>
      <c r="E764" s="58"/>
      <c r="F764" s="58"/>
      <c r="G764" s="58"/>
      <c r="H764" s="58"/>
      <c r="I764" s="58"/>
      <c r="J764" s="58"/>
      <c r="K764" s="58"/>
      <c r="M764" s="188"/>
      <c r="N764" s="188"/>
    </row>
    <row r="765" spans="2:14" s="62" customFormat="1" x14ac:dyDescent="0.25">
      <c r="B765" s="1"/>
      <c r="C765" s="7"/>
      <c r="D765" s="114"/>
      <c r="E765" s="58"/>
      <c r="F765" s="58"/>
      <c r="G765" s="58"/>
      <c r="H765" s="58"/>
      <c r="I765" s="58"/>
      <c r="J765" s="58"/>
      <c r="K765" s="58"/>
      <c r="M765" s="188"/>
      <c r="N765" s="188"/>
    </row>
    <row r="766" spans="2:14" s="62" customFormat="1" x14ac:dyDescent="0.25">
      <c r="B766" s="1"/>
      <c r="C766" s="7"/>
      <c r="D766" s="114"/>
      <c r="E766" s="58"/>
      <c r="F766" s="58"/>
      <c r="G766" s="58"/>
      <c r="H766" s="58"/>
      <c r="I766" s="58"/>
      <c r="J766" s="58"/>
      <c r="K766" s="58"/>
      <c r="M766" s="188"/>
      <c r="N766" s="188"/>
    </row>
    <row r="767" spans="2:14" s="62" customFormat="1" x14ac:dyDescent="0.25">
      <c r="B767" s="1"/>
      <c r="C767" s="7"/>
      <c r="D767" s="114"/>
      <c r="E767" s="58"/>
      <c r="F767" s="58"/>
      <c r="G767" s="58"/>
      <c r="H767" s="58"/>
      <c r="I767" s="58"/>
      <c r="J767" s="58"/>
      <c r="K767" s="58"/>
      <c r="M767" s="188"/>
      <c r="N767" s="188"/>
    </row>
    <row r="768" spans="2:14" s="62" customFormat="1" x14ac:dyDescent="0.25">
      <c r="B768" s="1"/>
      <c r="C768" s="7"/>
      <c r="D768" s="114"/>
      <c r="E768" s="58"/>
      <c r="F768" s="58"/>
      <c r="G768" s="58"/>
      <c r="H768" s="58"/>
      <c r="I768" s="58"/>
      <c r="J768" s="58"/>
      <c r="K768" s="58"/>
      <c r="M768" s="188"/>
      <c r="N768" s="188"/>
    </row>
    <row r="769" spans="2:14" s="62" customFormat="1" x14ac:dyDescent="0.25">
      <c r="B769" s="1"/>
      <c r="C769" s="7"/>
      <c r="D769" s="114"/>
      <c r="E769" s="58"/>
      <c r="F769" s="58"/>
      <c r="G769" s="58"/>
      <c r="H769" s="58"/>
      <c r="I769" s="58"/>
      <c r="J769" s="58"/>
      <c r="K769" s="58"/>
      <c r="M769" s="188"/>
      <c r="N769" s="188"/>
    </row>
    <row r="770" spans="2:14" s="62" customFormat="1" x14ac:dyDescent="0.25">
      <c r="B770" s="1"/>
      <c r="C770" s="7"/>
      <c r="D770" s="114"/>
      <c r="E770" s="58"/>
      <c r="F770" s="58"/>
      <c r="G770" s="58"/>
      <c r="H770" s="58"/>
      <c r="I770" s="58"/>
      <c r="J770" s="58"/>
      <c r="K770" s="58"/>
      <c r="M770" s="188"/>
      <c r="N770" s="188"/>
    </row>
    <row r="771" spans="2:14" s="62" customFormat="1" x14ac:dyDescent="0.25">
      <c r="B771" s="1"/>
      <c r="C771" s="7"/>
      <c r="D771" s="114"/>
      <c r="E771" s="58"/>
      <c r="F771" s="58"/>
      <c r="G771" s="58"/>
      <c r="H771" s="58"/>
      <c r="I771" s="58"/>
      <c r="J771" s="58"/>
      <c r="K771" s="58"/>
      <c r="M771" s="188"/>
      <c r="N771" s="188"/>
    </row>
    <row r="772" spans="2:14" s="62" customFormat="1" x14ac:dyDescent="0.25">
      <c r="B772" s="1"/>
      <c r="C772" s="7"/>
      <c r="D772" s="114"/>
      <c r="E772" s="58"/>
      <c r="F772" s="58"/>
      <c r="G772" s="58"/>
      <c r="H772" s="58"/>
      <c r="I772" s="58"/>
      <c r="J772" s="58"/>
      <c r="K772" s="58"/>
      <c r="M772" s="188"/>
      <c r="N772" s="188"/>
    </row>
    <row r="773" spans="2:14" s="62" customFormat="1" x14ac:dyDescent="0.25">
      <c r="B773" s="1"/>
      <c r="C773" s="7"/>
      <c r="D773" s="114"/>
      <c r="E773" s="58"/>
      <c r="F773" s="58"/>
      <c r="G773" s="58"/>
      <c r="H773" s="58"/>
      <c r="I773" s="58"/>
      <c r="J773" s="58"/>
      <c r="K773" s="58"/>
      <c r="M773" s="188"/>
      <c r="N773" s="188"/>
    </row>
    <row r="774" spans="2:14" s="62" customFormat="1" x14ac:dyDescent="0.25">
      <c r="B774" s="1"/>
      <c r="C774" s="7"/>
      <c r="D774" s="114"/>
      <c r="E774" s="58"/>
      <c r="F774" s="58"/>
      <c r="G774" s="58"/>
      <c r="H774" s="58"/>
      <c r="I774" s="58"/>
      <c r="J774" s="58"/>
      <c r="K774" s="58"/>
      <c r="M774" s="188"/>
      <c r="N774" s="188"/>
    </row>
    <row r="775" spans="2:14" s="62" customFormat="1" x14ac:dyDescent="0.25">
      <c r="B775" s="1"/>
      <c r="C775" s="7"/>
      <c r="D775" s="114"/>
      <c r="E775" s="58"/>
      <c r="F775" s="58"/>
      <c r="G775" s="58"/>
      <c r="H775" s="58"/>
      <c r="I775" s="58"/>
      <c r="J775" s="58"/>
      <c r="K775" s="58"/>
      <c r="M775" s="188"/>
      <c r="N775" s="188"/>
    </row>
    <row r="776" spans="2:14" s="62" customFormat="1" x14ac:dyDescent="0.25">
      <c r="B776" s="1"/>
      <c r="C776" s="7"/>
      <c r="D776" s="114"/>
      <c r="E776" s="58"/>
      <c r="F776" s="58"/>
      <c r="G776" s="58"/>
      <c r="H776" s="58"/>
      <c r="I776" s="58"/>
      <c r="J776" s="58"/>
      <c r="K776" s="58"/>
      <c r="M776" s="188"/>
      <c r="N776" s="188"/>
    </row>
    <row r="777" spans="2:14" s="62" customFormat="1" x14ac:dyDescent="0.25">
      <c r="B777" s="1"/>
      <c r="C777" s="7"/>
      <c r="D777" s="114"/>
      <c r="E777" s="58"/>
      <c r="F777" s="58"/>
      <c r="G777" s="58"/>
      <c r="H777" s="58"/>
      <c r="I777" s="58"/>
      <c r="J777" s="58"/>
      <c r="K777" s="58"/>
      <c r="M777" s="188"/>
      <c r="N777" s="188"/>
    </row>
    <row r="778" spans="2:14" s="62" customFormat="1" x14ac:dyDescent="0.25">
      <c r="B778" s="1"/>
      <c r="C778" s="7"/>
      <c r="D778" s="114"/>
      <c r="E778" s="58"/>
      <c r="F778" s="58"/>
      <c r="G778" s="58"/>
      <c r="H778" s="58"/>
      <c r="I778" s="58"/>
      <c r="J778" s="58"/>
      <c r="K778" s="58"/>
      <c r="M778" s="188"/>
      <c r="N778" s="188"/>
    </row>
    <row r="779" spans="2:14" s="62" customFormat="1" x14ac:dyDescent="0.25">
      <c r="B779" s="1"/>
      <c r="C779" s="7"/>
      <c r="D779" s="114"/>
      <c r="E779" s="58"/>
      <c r="F779" s="58"/>
      <c r="G779" s="58"/>
      <c r="H779" s="58"/>
      <c r="I779" s="58"/>
      <c r="J779" s="58"/>
      <c r="K779" s="58"/>
      <c r="M779" s="188"/>
      <c r="N779" s="188"/>
    </row>
    <row r="780" spans="2:14" s="62" customFormat="1" x14ac:dyDescent="0.25">
      <c r="B780" s="1"/>
      <c r="C780" s="7"/>
      <c r="D780" s="114"/>
      <c r="E780" s="58"/>
      <c r="F780" s="58"/>
      <c r="G780" s="58"/>
      <c r="H780" s="58"/>
      <c r="I780" s="58"/>
      <c r="J780" s="58"/>
      <c r="K780" s="58"/>
      <c r="M780" s="188"/>
      <c r="N780" s="188"/>
    </row>
    <row r="781" spans="2:14" s="62" customFormat="1" x14ac:dyDescent="0.25">
      <c r="B781" s="1"/>
      <c r="C781" s="7"/>
      <c r="D781" s="114"/>
      <c r="E781" s="58"/>
      <c r="F781" s="58"/>
      <c r="G781" s="58"/>
      <c r="H781" s="58"/>
      <c r="I781" s="58"/>
      <c r="J781" s="58"/>
      <c r="K781" s="58"/>
      <c r="M781" s="188"/>
      <c r="N781" s="188"/>
    </row>
    <row r="782" spans="2:14" s="62" customFormat="1" x14ac:dyDescent="0.25">
      <c r="B782" s="1"/>
      <c r="C782" s="7"/>
      <c r="D782" s="114"/>
      <c r="E782" s="58"/>
      <c r="F782" s="58"/>
      <c r="G782" s="58"/>
      <c r="H782" s="58"/>
      <c r="I782" s="58"/>
      <c r="J782" s="58"/>
      <c r="K782" s="58"/>
      <c r="M782" s="188"/>
      <c r="N782" s="188"/>
    </row>
    <row r="783" spans="2:14" s="62" customFormat="1" x14ac:dyDescent="0.25">
      <c r="B783" s="1"/>
      <c r="C783" s="7"/>
      <c r="D783" s="114"/>
      <c r="E783" s="58"/>
      <c r="F783" s="58"/>
      <c r="G783" s="58"/>
      <c r="H783" s="58"/>
      <c r="I783" s="58"/>
      <c r="J783" s="58"/>
      <c r="K783" s="58"/>
      <c r="M783" s="188"/>
      <c r="N783" s="188"/>
    </row>
    <row r="784" spans="2:14" s="62" customFormat="1" x14ac:dyDescent="0.25">
      <c r="B784" s="1"/>
      <c r="C784" s="7"/>
      <c r="D784" s="114"/>
      <c r="E784" s="58"/>
      <c r="F784" s="58"/>
      <c r="G784" s="58"/>
      <c r="H784" s="58"/>
      <c r="I784" s="58"/>
      <c r="J784" s="58"/>
      <c r="K784" s="58"/>
      <c r="M784" s="188"/>
      <c r="N784" s="188"/>
    </row>
    <row r="785" spans="2:14" s="62" customFormat="1" x14ac:dyDescent="0.25">
      <c r="B785" s="1"/>
      <c r="C785" s="7"/>
      <c r="D785" s="114"/>
      <c r="E785" s="58"/>
      <c r="F785" s="58"/>
      <c r="G785" s="58"/>
      <c r="H785" s="58"/>
      <c r="I785" s="58"/>
      <c r="J785" s="58"/>
      <c r="K785" s="58"/>
      <c r="M785" s="188"/>
      <c r="N785" s="188"/>
    </row>
    <row r="786" spans="2:14" s="62" customFormat="1" x14ac:dyDescent="0.25">
      <c r="B786" s="1"/>
      <c r="C786" s="7"/>
      <c r="D786" s="114"/>
      <c r="E786" s="58"/>
      <c r="F786" s="58"/>
      <c r="G786" s="58"/>
      <c r="H786" s="58"/>
      <c r="I786" s="58"/>
      <c r="J786" s="58"/>
      <c r="K786" s="58"/>
      <c r="M786" s="188"/>
      <c r="N786" s="188"/>
    </row>
    <row r="787" spans="2:14" s="62" customFormat="1" x14ac:dyDescent="0.25">
      <c r="B787" s="1"/>
      <c r="C787" s="7"/>
      <c r="D787" s="114"/>
      <c r="E787" s="58"/>
      <c r="F787" s="58"/>
      <c r="G787" s="58"/>
      <c r="H787" s="58"/>
      <c r="I787" s="58"/>
      <c r="J787" s="58"/>
      <c r="K787" s="58"/>
      <c r="M787" s="188"/>
      <c r="N787" s="188"/>
    </row>
    <row r="788" spans="2:14" s="62" customFormat="1" x14ac:dyDescent="0.25">
      <c r="B788" s="1"/>
      <c r="C788" s="7"/>
      <c r="D788" s="114"/>
      <c r="E788" s="58"/>
      <c r="F788" s="58"/>
      <c r="G788" s="58"/>
      <c r="H788" s="58"/>
      <c r="I788" s="58"/>
      <c r="J788" s="58"/>
      <c r="K788" s="58"/>
      <c r="M788" s="188"/>
      <c r="N788" s="188"/>
    </row>
    <row r="789" spans="2:14" s="62" customFormat="1" x14ac:dyDescent="0.25">
      <c r="B789" s="1"/>
      <c r="C789" s="7"/>
      <c r="D789" s="114"/>
      <c r="E789" s="58"/>
      <c r="F789" s="58"/>
      <c r="G789" s="58"/>
      <c r="H789" s="58"/>
      <c r="I789" s="58"/>
      <c r="J789" s="58"/>
      <c r="K789" s="58"/>
      <c r="M789" s="188"/>
      <c r="N789" s="188"/>
    </row>
    <row r="790" spans="2:14" s="62" customFormat="1" x14ac:dyDescent="0.25">
      <c r="B790" s="1"/>
      <c r="C790" s="7"/>
      <c r="D790" s="114"/>
      <c r="E790" s="58"/>
      <c r="F790" s="58"/>
      <c r="G790" s="58"/>
      <c r="H790" s="58"/>
      <c r="I790" s="58"/>
      <c r="J790" s="58"/>
      <c r="K790" s="58"/>
      <c r="M790" s="188"/>
      <c r="N790" s="188"/>
    </row>
    <row r="791" spans="2:14" s="62" customFormat="1" x14ac:dyDescent="0.25">
      <c r="B791" s="1"/>
      <c r="C791" s="7"/>
      <c r="D791" s="114"/>
      <c r="E791" s="58"/>
      <c r="F791" s="58"/>
      <c r="G791" s="58"/>
      <c r="H791" s="58"/>
      <c r="I791" s="58"/>
      <c r="J791" s="58"/>
      <c r="K791" s="58"/>
      <c r="M791" s="188"/>
      <c r="N791" s="188"/>
    </row>
    <row r="792" spans="2:14" s="62" customFormat="1" x14ac:dyDescent="0.25">
      <c r="B792" s="1"/>
      <c r="C792" s="7"/>
      <c r="D792" s="114"/>
      <c r="E792" s="58"/>
      <c r="F792" s="58"/>
      <c r="G792" s="58"/>
      <c r="H792" s="58"/>
      <c r="I792" s="58"/>
      <c r="J792" s="58"/>
      <c r="K792" s="58"/>
      <c r="M792" s="188"/>
      <c r="N792" s="188"/>
    </row>
    <row r="793" spans="2:14" s="62" customFormat="1" x14ac:dyDescent="0.25">
      <c r="B793" s="1"/>
      <c r="C793" s="7"/>
      <c r="D793" s="114"/>
      <c r="E793" s="58"/>
      <c r="F793" s="58"/>
      <c r="G793" s="58"/>
      <c r="H793" s="58"/>
      <c r="I793" s="58"/>
      <c r="J793" s="58"/>
      <c r="K793" s="58"/>
      <c r="M793" s="188"/>
      <c r="N793" s="188"/>
    </row>
    <row r="794" spans="2:14" s="62" customFormat="1" x14ac:dyDescent="0.25">
      <c r="B794" s="1"/>
      <c r="C794" s="7"/>
      <c r="D794" s="114"/>
      <c r="E794" s="58"/>
      <c r="F794" s="58"/>
      <c r="G794" s="58"/>
      <c r="H794" s="58"/>
      <c r="I794" s="58"/>
      <c r="J794" s="58"/>
      <c r="K794" s="58"/>
      <c r="M794" s="188"/>
      <c r="N794" s="188"/>
    </row>
    <row r="795" spans="2:14" s="62" customFormat="1" x14ac:dyDescent="0.25">
      <c r="B795" s="1"/>
      <c r="C795" s="7"/>
      <c r="D795" s="114"/>
      <c r="E795" s="58"/>
      <c r="F795" s="58"/>
      <c r="G795" s="58"/>
      <c r="H795" s="58"/>
      <c r="I795" s="58"/>
      <c r="J795" s="58"/>
      <c r="K795" s="58"/>
      <c r="M795" s="188"/>
      <c r="N795" s="188"/>
    </row>
    <row r="796" spans="2:14" s="62" customFormat="1" x14ac:dyDescent="0.25">
      <c r="B796" s="1"/>
      <c r="C796" s="7"/>
      <c r="D796" s="114"/>
      <c r="E796" s="58"/>
      <c r="F796" s="58"/>
      <c r="G796" s="58"/>
      <c r="H796" s="58"/>
      <c r="I796" s="58"/>
      <c r="J796" s="58"/>
      <c r="K796" s="58"/>
      <c r="M796" s="188"/>
      <c r="N796" s="188"/>
    </row>
    <row r="797" spans="2:14" s="62" customFormat="1" x14ac:dyDescent="0.25">
      <c r="B797" s="1"/>
      <c r="C797" s="7"/>
      <c r="D797" s="114"/>
      <c r="E797" s="58"/>
      <c r="F797" s="58"/>
      <c r="G797" s="58"/>
      <c r="H797" s="58"/>
      <c r="I797" s="58"/>
      <c r="J797" s="58"/>
      <c r="K797" s="58"/>
      <c r="M797" s="188"/>
      <c r="N797" s="188"/>
    </row>
    <row r="798" spans="2:14" s="62" customFormat="1" x14ac:dyDescent="0.25">
      <c r="B798" s="1"/>
      <c r="C798" s="7"/>
      <c r="D798" s="114"/>
      <c r="E798" s="58"/>
      <c r="F798" s="58"/>
      <c r="G798" s="58"/>
      <c r="H798" s="58"/>
      <c r="I798" s="58"/>
      <c r="J798" s="58"/>
      <c r="K798" s="58"/>
      <c r="M798" s="188"/>
      <c r="N798" s="188"/>
    </row>
    <row r="799" spans="2:14" s="62" customFormat="1" x14ac:dyDescent="0.25">
      <c r="B799" s="1"/>
      <c r="C799" s="7"/>
      <c r="D799" s="114"/>
      <c r="E799" s="58"/>
      <c r="F799" s="58"/>
      <c r="G799" s="58"/>
      <c r="H799" s="58"/>
      <c r="I799" s="58"/>
      <c r="J799" s="58"/>
      <c r="K799" s="58"/>
      <c r="M799" s="188"/>
      <c r="N799" s="188"/>
    </row>
    <row r="800" spans="2:14" s="62" customFormat="1" x14ac:dyDescent="0.25">
      <c r="B800" s="1"/>
      <c r="C800" s="7"/>
      <c r="D800" s="114"/>
      <c r="E800" s="58"/>
      <c r="F800" s="58"/>
      <c r="G800" s="58"/>
      <c r="H800" s="58"/>
      <c r="I800" s="58"/>
      <c r="J800" s="58"/>
      <c r="K800" s="58"/>
      <c r="M800" s="188"/>
      <c r="N800" s="188"/>
    </row>
    <row r="801" spans="2:14" s="62" customFormat="1" x14ac:dyDescent="0.25">
      <c r="B801" s="1"/>
      <c r="C801" s="7"/>
      <c r="D801" s="114"/>
      <c r="E801" s="58"/>
      <c r="F801" s="58"/>
      <c r="G801" s="58"/>
      <c r="H801" s="58"/>
      <c r="I801" s="58"/>
      <c r="J801" s="58"/>
      <c r="K801" s="58"/>
      <c r="M801" s="188"/>
      <c r="N801" s="188"/>
    </row>
    <row r="802" spans="2:14" s="62" customFormat="1" x14ac:dyDescent="0.25">
      <c r="B802" s="1"/>
      <c r="C802" s="7"/>
      <c r="D802" s="114"/>
      <c r="E802" s="58"/>
      <c r="F802" s="58"/>
      <c r="G802" s="58"/>
      <c r="H802" s="58"/>
      <c r="I802" s="58"/>
      <c r="J802" s="58"/>
      <c r="K802" s="58"/>
      <c r="M802" s="188"/>
      <c r="N802" s="188"/>
    </row>
    <row r="803" spans="2:14" s="62" customFormat="1" x14ac:dyDescent="0.25">
      <c r="B803" s="1"/>
      <c r="C803" s="7"/>
      <c r="D803" s="114"/>
      <c r="E803" s="58"/>
      <c r="F803" s="58"/>
      <c r="G803" s="58"/>
      <c r="H803" s="58"/>
      <c r="I803" s="58"/>
      <c r="J803" s="58"/>
      <c r="K803" s="58"/>
      <c r="M803" s="188"/>
      <c r="N803" s="188"/>
    </row>
    <row r="804" spans="2:14" s="62" customFormat="1" x14ac:dyDescent="0.25">
      <c r="B804" s="1"/>
      <c r="C804" s="7"/>
      <c r="D804" s="114"/>
      <c r="E804" s="58"/>
      <c r="F804" s="58"/>
      <c r="G804" s="58"/>
      <c r="H804" s="58"/>
      <c r="I804" s="58"/>
      <c r="J804" s="58"/>
      <c r="K804" s="58"/>
      <c r="M804" s="188"/>
      <c r="N804" s="188"/>
    </row>
    <row r="805" spans="2:14" s="62" customFormat="1" x14ac:dyDescent="0.25">
      <c r="B805" s="1"/>
      <c r="C805" s="7"/>
      <c r="D805" s="114"/>
      <c r="E805" s="58"/>
      <c r="F805" s="58"/>
      <c r="G805" s="58"/>
      <c r="H805" s="58"/>
      <c r="I805" s="58"/>
      <c r="J805" s="58"/>
      <c r="K805" s="58"/>
      <c r="M805" s="188"/>
      <c r="N805" s="188"/>
    </row>
    <row r="806" spans="2:14" s="62" customFormat="1" x14ac:dyDescent="0.25">
      <c r="B806" s="1"/>
      <c r="C806" s="7"/>
      <c r="D806" s="114"/>
      <c r="E806" s="58"/>
      <c r="F806" s="58"/>
      <c r="G806" s="58"/>
      <c r="H806" s="58"/>
      <c r="I806" s="58"/>
      <c r="J806" s="58"/>
      <c r="K806" s="58"/>
      <c r="M806" s="188"/>
      <c r="N806" s="188"/>
    </row>
    <row r="807" spans="2:14" s="62" customFormat="1" x14ac:dyDescent="0.25">
      <c r="B807" s="1"/>
      <c r="C807" s="7"/>
      <c r="D807" s="114"/>
      <c r="E807" s="58"/>
      <c r="F807" s="58"/>
      <c r="G807" s="58"/>
      <c r="H807" s="58"/>
      <c r="I807" s="58"/>
      <c r="J807" s="58"/>
      <c r="K807" s="58"/>
      <c r="M807" s="188"/>
      <c r="N807" s="188"/>
    </row>
    <row r="808" spans="2:14" s="62" customFormat="1" x14ac:dyDescent="0.25">
      <c r="B808" s="1"/>
      <c r="C808" s="7"/>
      <c r="D808" s="114"/>
      <c r="E808" s="58"/>
      <c r="F808" s="58"/>
      <c r="G808" s="58"/>
      <c r="H808" s="58"/>
      <c r="I808" s="58"/>
      <c r="J808" s="58"/>
      <c r="K808" s="58"/>
      <c r="M808" s="188"/>
      <c r="N808" s="188"/>
    </row>
    <row r="809" spans="2:14" s="62" customFormat="1" x14ac:dyDescent="0.25">
      <c r="B809" s="1"/>
      <c r="C809" s="7"/>
      <c r="D809" s="114"/>
      <c r="E809" s="58"/>
      <c r="F809" s="58"/>
      <c r="G809" s="58"/>
      <c r="H809" s="58"/>
      <c r="I809" s="58"/>
      <c r="J809" s="58"/>
      <c r="K809" s="58"/>
      <c r="M809" s="188"/>
      <c r="N809" s="188"/>
    </row>
    <row r="810" spans="2:14" s="62" customFormat="1" x14ac:dyDescent="0.25">
      <c r="B810" s="1"/>
      <c r="C810" s="7"/>
      <c r="D810" s="114"/>
      <c r="E810" s="58"/>
      <c r="F810" s="58"/>
      <c r="G810" s="58"/>
      <c r="H810" s="58"/>
      <c r="I810" s="58"/>
      <c r="J810" s="58"/>
      <c r="K810" s="58"/>
      <c r="M810" s="188"/>
      <c r="N810" s="188"/>
    </row>
    <row r="811" spans="2:14" s="62" customFormat="1" x14ac:dyDescent="0.25">
      <c r="B811" s="1"/>
      <c r="C811" s="7"/>
      <c r="D811" s="114"/>
      <c r="E811" s="58"/>
      <c r="F811" s="58"/>
      <c r="G811" s="58"/>
      <c r="H811" s="58"/>
      <c r="I811" s="58"/>
      <c r="J811" s="58"/>
      <c r="K811" s="58"/>
      <c r="M811" s="188"/>
      <c r="N811" s="188"/>
    </row>
    <row r="812" spans="2:14" s="62" customFormat="1" x14ac:dyDescent="0.25">
      <c r="B812" s="1"/>
      <c r="C812" s="7"/>
      <c r="D812" s="114"/>
      <c r="E812" s="58"/>
      <c r="F812" s="58"/>
      <c r="G812" s="58"/>
      <c r="H812" s="58"/>
      <c r="I812" s="58"/>
      <c r="J812" s="58"/>
      <c r="K812" s="58"/>
      <c r="M812" s="188"/>
      <c r="N812" s="188"/>
    </row>
    <row r="813" spans="2:14" s="62" customFormat="1" x14ac:dyDescent="0.25">
      <c r="B813" s="1"/>
      <c r="C813" s="7"/>
      <c r="D813" s="114"/>
      <c r="E813" s="58"/>
      <c r="F813" s="58"/>
      <c r="G813" s="58"/>
      <c r="H813" s="58"/>
      <c r="I813" s="58"/>
      <c r="J813" s="58"/>
      <c r="K813" s="58"/>
      <c r="M813" s="188"/>
      <c r="N813" s="188"/>
    </row>
    <row r="814" spans="2:14" s="62" customFormat="1" x14ac:dyDescent="0.25">
      <c r="B814" s="1"/>
      <c r="C814" s="7"/>
      <c r="D814" s="114"/>
      <c r="E814" s="58"/>
      <c r="F814" s="58"/>
      <c r="G814" s="58"/>
      <c r="H814" s="58"/>
      <c r="I814" s="58"/>
      <c r="J814" s="58"/>
      <c r="K814" s="58"/>
      <c r="M814" s="188"/>
      <c r="N814" s="188"/>
    </row>
    <row r="815" spans="2:14" s="62" customFormat="1" x14ac:dyDescent="0.25">
      <c r="B815" s="1"/>
      <c r="C815" s="7"/>
      <c r="D815" s="114"/>
      <c r="E815" s="58"/>
      <c r="F815" s="58"/>
      <c r="G815" s="58"/>
      <c r="H815" s="58"/>
      <c r="I815" s="58"/>
      <c r="J815" s="58"/>
      <c r="K815" s="58"/>
      <c r="M815" s="188"/>
      <c r="N815" s="188"/>
    </row>
    <row r="816" spans="2:14" s="62" customFormat="1" x14ac:dyDescent="0.25">
      <c r="B816" s="1"/>
      <c r="C816" s="7"/>
      <c r="D816" s="114"/>
      <c r="E816" s="58"/>
      <c r="F816" s="58"/>
      <c r="G816" s="58"/>
      <c r="H816" s="58"/>
      <c r="I816" s="58"/>
      <c r="J816" s="58"/>
      <c r="K816" s="58"/>
      <c r="M816" s="188"/>
      <c r="N816" s="188"/>
    </row>
    <row r="817" spans="2:14" s="62" customFormat="1" x14ac:dyDescent="0.25">
      <c r="B817" s="1"/>
      <c r="C817" s="7"/>
      <c r="D817" s="114"/>
      <c r="E817" s="58"/>
      <c r="F817" s="58"/>
      <c r="G817" s="58"/>
      <c r="H817" s="58"/>
      <c r="I817" s="58"/>
      <c r="J817" s="58"/>
      <c r="K817" s="58"/>
      <c r="M817" s="188"/>
      <c r="N817" s="188"/>
    </row>
    <row r="818" spans="2:14" s="62" customFormat="1" x14ac:dyDescent="0.25">
      <c r="B818" s="1"/>
      <c r="C818" s="7"/>
      <c r="D818" s="114"/>
      <c r="E818" s="58"/>
      <c r="F818" s="58"/>
      <c r="G818" s="58"/>
      <c r="H818" s="58"/>
      <c r="I818" s="58"/>
      <c r="J818" s="58"/>
      <c r="K818" s="58"/>
      <c r="M818" s="188"/>
      <c r="N818" s="188"/>
    </row>
    <row r="819" spans="2:14" s="62" customFormat="1" x14ac:dyDescent="0.25">
      <c r="B819" s="1"/>
      <c r="C819" s="7"/>
      <c r="D819" s="114"/>
      <c r="E819" s="58"/>
      <c r="F819" s="58"/>
      <c r="G819" s="58"/>
      <c r="H819" s="58"/>
      <c r="I819" s="58"/>
      <c r="J819" s="58"/>
      <c r="K819" s="58"/>
      <c r="M819" s="188"/>
      <c r="N819" s="188"/>
    </row>
    <row r="820" spans="2:14" s="62" customFormat="1" x14ac:dyDescent="0.25">
      <c r="B820" s="1"/>
      <c r="C820" s="7"/>
      <c r="D820" s="114"/>
      <c r="E820" s="58"/>
      <c r="F820" s="58"/>
      <c r="G820" s="58"/>
      <c r="H820" s="58"/>
      <c r="I820" s="58"/>
      <c r="J820" s="58"/>
      <c r="K820" s="58"/>
      <c r="M820" s="188"/>
      <c r="N820" s="188"/>
    </row>
    <row r="821" spans="2:14" s="62" customFormat="1" x14ac:dyDescent="0.25">
      <c r="B821" s="1"/>
      <c r="C821" s="7"/>
      <c r="D821" s="114"/>
      <c r="E821" s="58"/>
      <c r="F821" s="58"/>
      <c r="G821" s="58"/>
      <c r="H821" s="58"/>
      <c r="I821" s="58"/>
      <c r="J821" s="58"/>
      <c r="K821" s="58"/>
      <c r="M821" s="188"/>
      <c r="N821" s="188"/>
    </row>
    <row r="822" spans="2:14" s="62" customFormat="1" x14ac:dyDescent="0.25">
      <c r="B822" s="1"/>
      <c r="C822" s="7"/>
      <c r="D822" s="114"/>
      <c r="E822" s="58"/>
      <c r="F822" s="58"/>
      <c r="G822" s="58"/>
      <c r="H822" s="58"/>
      <c r="I822" s="58"/>
      <c r="J822" s="58"/>
      <c r="K822" s="58"/>
      <c r="M822" s="188"/>
      <c r="N822" s="188"/>
    </row>
    <row r="823" spans="2:14" s="62" customFormat="1" x14ac:dyDescent="0.25">
      <c r="B823" s="1"/>
      <c r="C823" s="7"/>
      <c r="D823" s="114"/>
      <c r="E823" s="58"/>
      <c r="F823" s="58"/>
      <c r="G823" s="58"/>
      <c r="H823" s="58"/>
      <c r="I823" s="58"/>
      <c r="J823" s="58"/>
      <c r="K823" s="58"/>
      <c r="M823" s="188"/>
      <c r="N823" s="188"/>
    </row>
    <row r="824" spans="2:14" s="62" customFormat="1" x14ac:dyDescent="0.25">
      <c r="B824" s="1"/>
      <c r="C824" s="7"/>
      <c r="D824" s="114"/>
      <c r="E824" s="58"/>
      <c r="F824" s="58"/>
      <c r="G824" s="58"/>
      <c r="H824" s="58"/>
      <c r="I824" s="58"/>
      <c r="J824" s="58"/>
      <c r="K824" s="58"/>
      <c r="M824" s="188"/>
      <c r="N824" s="188"/>
    </row>
    <row r="825" spans="2:14" s="62" customFormat="1" x14ac:dyDescent="0.25">
      <c r="B825" s="1"/>
      <c r="C825" s="7"/>
      <c r="D825" s="114"/>
      <c r="E825" s="58"/>
      <c r="F825" s="58"/>
      <c r="G825" s="58"/>
      <c r="H825" s="58"/>
      <c r="I825" s="58"/>
      <c r="J825" s="58"/>
      <c r="K825" s="58"/>
      <c r="M825" s="188"/>
      <c r="N825" s="188"/>
    </row>
    <row r="826" spans="2:14" s="62" customFormat="1" x14ac:dyDescent="0.25">
      <c r="B826" s="1"/>
      <c r="C826" s="7"/>
      <c r="D826" s="114"/>
      <c r="E826" s="58"/>
      <c r="F826" s="58"/>
      <c r="G826" s="58"/>
      <c r="H826" s="58"/>
      <c r="I826" s="58"/>
      <c r="J826" s="58"/>
      <c r="K826" s="58"/>
      <c r="M826" s="188"/>
      <c r="N826" s="188"/>
    </row>
    <row r="827" spans="2:14" s="62" customFormat="1" x14ac:dyDescent="0.25">
      <c r="B827" s="1"/>
      <c r="C827" s="7"/>
      <c r="D827" s="114"/>
      <c r="E827" s="58"/>
      <c r="F827" s="58"/>
      <c r="G827" s="58"/>
      <c r="H827" s="58"/>
      <c r="I827" s="58"/>
      <c r="J827" s="58"/>
      <c r="K827" s="58"/>
      <c r="M827" s="188"/>
      <c r="N827" s="188"/>
    </row>
    <row r="828" spans="2:14" s="62" customFormat="1" x14ac:dyDescent="0.25">
      <c r="B828" s="1"/>
      <c r="C828" s="7"/>
      <c r="D828" s="114"/>
      <c r="E828" s="58"/>
      <c r="F828" s="58"/>
      <c r="G828" s="58"/>
      <c r="H828" s="58"/>
      <c r="I828" s="58"/>
      <c r="J828" s="58"/>
      <c r="K828" s="58"/>
      <c r="M828" s="188"/>
      <c r="N828" s="188"/>
    </row>
    <row r="829" spans="2:14" s="62" customFormat="1" x14ac:dyDescent="0.25">
      <c r="B829" s="1"/>
      <c r="C829" s="7"/>
      <c r="D829" s="114"/>
      <c r="E829" s="58"/>
      <c r="F829" s="58"/>
      <c r="G829" s="58"/>
      <c r="H829" s="58"/>
      <c r="I829" s="58"/>
      <c r="J829" s="58"/>
      <c r="K829" s="58"/>
      <c r="M829" s="188"/>
      <c r="N829" s="188"/>
    </row>
    <row r="830" spans="2:14" s="62" customFormat="1" x14ac:dyDescent="0.25">
      <c r="B830" s="1"/>
      <c r="C830" s="7"/>
      <c r="D830" s="114"/>
      <c r="E830" s="58"/>
      <c r="F830" s="58"/>
      <c r="G830" s="58"/>
      <c r="H830" s="58"/>
      <c r="I830" s="58"/>
      <c r="J830" s="58"/>
      <c r="K830" s="58"/>
      <c r="M830" s="188"/>
      <c r="N830" s="188"/>
    </row>
    <row r="831" spans="2:14" s="62" customFormat="1" x14ac:dyDescent="0.25">
      <c r="B831" s="1"/>
      <c r="C831" s="7"/>
      <c r="D831" s="114"/>
      <c r="E831" s="58"/>
      <c r="F831" s="58"/>
      <c r="G831" s="58"/>
      <c r="H831" s="58"/>
      <c r="I831" s="58"/>
      <c r="J831" s="58"/>
      <c r="K831" s="58"/>
      <c r="M831" s="188"/>
      <c r="N831" s="188"/>
    </row>
    <row r="832" spans="2:14" s="62" customFormat="1" x14ac:dyDescent="0.25">
      <c r="B832" s="1"/>
      <c r="C832" s="7"/>
      <c r="D832" s="114"/>
      <c r="E832" s="58"/>
      <c r="F832" s="58"/>
      <c r="G832" s="58"/>
      <c r="H832" s="58"/>
      <c r="I832" s="58"/>
      <c r="J832" s="58"/>
      <c r="K832" s="58"/>
      <c r="M832" s="188"/>
      <c r="N832" s="188"/>
    </row>
  </sheetData>
  <mergeCells count="7">
    <mergeCell ref="M30:M31"/>
    <mergeCell ref="N30:N31"/>
    <mergeCell ref="D31:D32"/>
    <mergeCell ref="E31:E32"/>
    <mergeCell ref="F31:F32"/>
    <mergeCell ref="K31:K32"/>
    <mergeCell ref="G32:J3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Resumen de cajas</vt:lpstr>
      <vt:lpstr>Venezuela 3558</vt:lpstr>
      <vt:lpstr>JM Paz</vt:lpstr>
      <vt:lpstr>Ugarte</vt:lpstr>
      <vt:lpstr>San Lorenzo</vt:lpstr>
      <vt:lpstr>Fournier</vt:lpstr>
      <vt:lpstr>JB Justo</vt:lpstr>
      <vt:lpstr>Casa Jujuy</vt:lpstr>
      <vt:lpstr>LM Campos</vt:lpstr>
      <vt:lpstr>Oficina</vt:lpstr>
      <vt:lpstr>VARIOS</vt:lpstr>
      <vt:lpstr>Act Presupuesto Vene</vt:lpstr>
      <vt:lpstr>MO SL</vt:lpstr>
      <vt:lpstr>'Resumen de cajas'!Área_de_impresión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Usuario</cp:lastModifiedBy>
  <cp:lastPrinted>2018-12-21T16:54:23Z</cp:lastPrinted>
  <dcterms:created xsi:type="dcterms:W3CDTF">2016-12-29T14:58:51Z</dcterms:created>
  <dcterms:modified xsi:type="dcterms:W3CDTF">2019-01-10T19:09:52Z</dcterms:modified>
</cp:coreProperties>
</file>