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el\Desktop\Archivos de Caja\"/>
    </mc:Choice>
  </mc:AlternateContent>
  <xr:revisionPtr revIDLastSave="0" documentId="13_ncr:1_{860C0E18-0584-4E54-A09E-A124F65DD8E1}" xr6:coauthVersionLast="40" xr6:coauthVersionMax="40" xr10:uidLastSave="{00000000-0000-0000-0000-000000000000}"/>
  <bookViews>
    <workbookView xWindow="0" yWindow="0" windowWidth="23040" windowHeight="9048" xr2:uid="{7B59C45F-A3D6-4CF6-ABCC-BE24A56FF605}"/>
  </bookViews>
  <sheets>
    <sheet name="Venezuela 3558" sheetId="1" r:id="rId1"/>
    <sheet name="Hoja2" sheetId="2" r:id="rId2"/>
  </sheets>
  <definedNames>
    <definedName name="CAJA">'Venezuela 3558'!$A$4</definedName>
    <definedName name="Disponibilidad">'Venezuela 3558'!$O$4:$AE$15</definedName>
    <definedName name="Presupuesto">'Venezuela 3558'!$A$561:$A$586</definedName>
    <definedName name="RESUMEN">'Venezuela 3558'!$AL$4:$BC$15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7" i="1" l="1"/>
  <c r="AM9" i="1"/>
  <c r="AM8" i="1"/>
  <c r="AM7" i="1"/>
  <c r="AM6" i="1"/>
  <c r="AN9" i="1"/>
  <c r="AN8" i="1"/>
  <c r="AN7" i="1"/>
  <c r="AN6" i="1"/>
  <c r="AN5" i="1"/>
  <c r="AM5" i="1"/>
  <c r="W14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D557" i="1"/>
  <c r="AE16" i="1"/>
  <c r="AG6" i="1"/>
  <c r="AG7" i="1"/>
  <c r="AG8" i="1"/>
  <c r="AG9" i="1"/>
  <c r="AG10" i="1"/>
  <c r="AG11" i="1"/>
  <c r="AG12" i="1"/>
  <c r="AG13" i="1"/>
  <c r="AG14" i="1"/>
  <c r="AG15" i="1"/>
  <c r="A1" i="1"/>
  <c r="AG16" i="1" l="1"/>
  <c r="E557" i="1" l="1"/>
  <c r="F557" i="1"/>
  <c r="G557" i="1"/>
  <c r="H557" i="1"/>
  <c r="I105" i="1" l="1"/>
  <c r="I106" i="1"/>
  <c r="I107" i="1"/>
  <c r="J105" i="1"/>
  <c r="J106" i="1"/>
  <c r="J107" i="1"/>
  <c r="L105" i="1"/>
  <c r="L106" i="1"/>
  <c r="L10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 l="1"/>
  <c r="K557" i="1"/>
  <c r="L557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 l="1"/>
</calcChain>
</file>

<file path=xl/sharedStrings.xml><?xml version="1.0" encoding="utf-8"?>
<sst xmlns="http://schemas.openxmlformats.org/spreadsheetml/2006/main" count="1182" uniqueCount="422">
  <si>
    <t>FECHA</t>
  </si>
  <si>
    <t>DETALLE</t>
  </si>
  <si>
    <t>MATERIALES</t>
  </si>
  <si>
    <t>MANO DE OBRA</t>
  </si>
  <si>
    <t>VARIOS</t>
  </si>
  <si>
    <t>FUERA DE OBRA</t>
  </si>
  <si>
    <t>Salida en $</t>
  </si>
  <si>
    <t>Entrada en $</t>
  </si>
  <si>
    <t>Concepto</t>
  </si>
  <si>
    <t>Cnceptos</t>
  </si>
  <si>
    <t>Entrada en Usd</t>
  </si>
  <si>
    <t>Entrada en USD2</t>
  </si>
  <si>
    <t>Entrada en $2</t>
  </si>
  <si>
    <t>Salida en USD2</t>
  </si>
  <si>
    <t>Salida en $2</t>
  </si>
  <si>
    <t>Tipo de cambio</t>
  </si>
  <si>
    <t>Total</t>
  </si>
  <si>
    <t>Presupuesto</t>
  </si>
  <si>
    <t>Caja</t>
  </si>
  <si>
    <t>Presupuesto Inicial</t>
  </si>
  <si>
    <t>Salida en Usd</t>
  </si>
  <si>
    <t>CAJA</t>
  </si>
  <si>
    <t>cochera</t>
  </si>
  <si>
    <t>Disponibilidad</t>
  </si>
  <si>
    <t>Disponible</t>
  </si>
  <si>
    <t>Cant de amb</t>
  </si>
  <si>
    <t>M2 cub</t>
  </si>
  <si>
    <t>M2 descub</t>
  </si>
  <si>
    <t>M2 Totales</t>
  </si>
  <si>
    <t>Precio contado</t>
  </si>
  <si>
    <t>Estado</t>
  </si>
  <si>
    <t>Observaciones</t>
  </si>
  <si>
    <t>Piso</t>
  </si>
  <si>
    <t>Dpto</t>
  </si>
  <si>
    <t>D</t>
  </si>
  <si>
    <t>Ingresos Pendientes</t>
  </si>
  <si>
    <t>Detalle</t>
  </si>
  <si>
    <t>Fecha</t>
  </si>
  <si>
    <t>Monto U$</t>
  </si>
  <si>
    <t>Pagado U$</t>
  </si>
  <si>
    <t>Columna1</t>
  </si>
  <si>
    <t>Cliente</t>
  </si>
  <si>
    <t>Leza</t>
  </si>
  <si>
    <t>Nro Referencia</t>
  </si>
  <si>
    <t>Laura Correa</t>
  </si>
  <si>
    <t xml:space="preserve"> 2B; 2C y EG 12</t>
  </si>
  <si>
    <t xml:space="preserve"> 2E</t>
  </si>
  <si>
    <t>Pendiente</t>
  </si>
  <si>
    <t>APORTE 1</t>
  </si>
  <si>
    <t>mat electricos</t>
  </si>
  <si>
    <t>APORTE 2</t>
  </si>
  <si>
    <t>APORTE 3</t>
  </si>
  <si>
    <t>odilon mano de obra jornales</t>
  </si>
  <si>
    <t>caja odi a rendir</t>
  </si>
  <si>
    <t>odi gastos a rendir</t>
  </si>
  <si>
    <t>corralon el triunfo</t>
  </si>
  <si>
    <t>hierros acindar</t>
  </si>
  <si>
    <t>pedido corralon (aridos)</t>
  </si>
  <si>
    <t>volquetes</t>
  </si>
  <si>
    <t>AYSA</t>
  </si>
  <si>
    <t xml:space="preserve">odi jornales </t>
  </si>
  <si>
    <t>sereno</t>
  </si>
  <si>
    <t>Certif 931 odi anotar joernales</t>
  </si>
  <si>
    <t>Odilon</t>
  </si>
  <si>
    <t>APORTE 4</t>
  </si>
  <si>
    <t>odilon primer quincena</t>
  </si>
  <si>
    <t>APORTE 5</t>
  </si>
  <si>
    <t>baño quimico</t>
  </si>
  <si>
    <t>seg e higiene tecnico</t>
  </si>
  <si>
    <t xml:space="preserve">certificacion s e h </t>
  </si>
  <si>
    <t>volquetes excavacion</t>
  </si>
  <si>
    <t>ferreteria</t>
  </si>
  <si>
    <t>odi jornales junio segunda quincena</t>
  </si>
  <si>
    <t>canos plast p columnas</t>
  </si>
  <si>
    <t>hormigon acopio x 100 mt cub</t>
  </si>
  <si>
    <t>odi vs</t>
  </si>
  <si>
    <t>APORTE 6</t>
  </si>
  <si>
    <t>bano quimico</t>
  </si>
  <si>
    <t>volketes</t>
  </si>
  <si>
    <t>encofrados</t>
  </si>
  <si>
    <t>matelba</t>
  </si>
  <si>
    <t>odilon primer quincena julio</t>
  </si>
  <si>
    <t>calculista de  marzi</t>
  </si>
  <si>
    <t>APORTE 7</t>
  </si>
  <si>
    <t>seg e hig cert y tecnico</t>
  </si>
  <si>
    <t>desencofrante</t>
  </si>
  <si>
    <t>jabalina medicion</t>
  </si>
  <si>
    <t>odilon quincena seg julio</t>
  </si>
  <si>
    <t>varios odi a rendir</t>
  </si>
  <si>
    <t>bombas hormigón + volquetes</t>
  </si>
  <si>
    <t>odilon quincena 20 ago</t>
  </si>
  <si>
    <t>tensores</t>
  </si>
  <si>
    <t xml:space="preserve">volquetes </t>
  </si>
  <si>
    <t>caja odilon gastos varios</t>
  </si>
  <si>
    <t xml:space="preserve">odilon quincena </t>
  </si>
  <si>
    <t>seg e higiene</t>
  </si>
  <si>
    <t>pago de jornales (2da quincena agosto)</t>
  </si>
  <si>
    <t>Odilon Varios</t>
  </si>
  <si>
    <t>acopio hormigon</t>
  </si>
  <si>
    <t>bomba hormigon</t>
  </si>
  <si>
    <t>separadores y gastos odi</t>
  </si>
  <si>
    <t>pago jornales 1ra sept</t>
  </si>
  <si>
    <t>boletas de comprobantes</t>
  </si>
  <si>
    <t>gastos acordados</t>
  </si>
  <si>
    <t>APORTE 8</t>
  </si>
  <si>
    <t>APORTE 9</t>
  </si>
  <si>
    <t>APORTE 10</t>
  </si>
  <si>
    <t>pago de jornales (1er quincena septiembre)</t>
  </si>
  <si>
    <t>tecnofer</t>
  </si>
  <si>
    <t>el triunfo</t>
  </si>
  <si>
    <t>matafuegos</t>
  </si>
  <si>
    <t>APORTE 11</t>
  </si>
  <si>
    <t>APORTE 12</t>
  </si>
  <si>
    <t>pago odilon (mano de obra)</t>
  </si>
  <si>
    <t>odi mano de obra</t>
  </si>
  <si>
    <t>hierros y materiales</t>
  </si>
  <si>
    <t>administracion octubre</t>
  </si>
  <si>
    <t>Pago odi (1° quincena octubre)</t>
  </si>
  <si>
    <t>volquetes hasta 20/10</t>
  </si>
  <si>
    <t>sanitarios</t>
  </si>
  <si>
    <t>odi quincena 2da oct</t>
  </si>
  <si>
    <t>hormigon ult losa c bomba y bombeo</t>
  </si>
  <si>
    <t>APORTE 13</t>
  </si>
  <si>
    <t>odi m obra</t>
  </si>
  <si>
    <t>gastos odilon</t>
  </si>
  <si>
    <t>Pago odi (1° nov)</t>
  </si>
  <si>
    <t>adm noviembre</t>
  </si>
  <si>
    <t>aberturas sena alum</t>
  </si>
  <si>
    <t>deposito odilon</t>
  </si>
  <si>
    <t>odilon quincena</t>
  </si>
  <si>
    <t>seg e hig</t>
  </si>
  <si>
    <t>corralon 4 pedidos triunfo</t>
  </si>
  <si>
    <t>adelanto odilon m obra</t>
  </si>
  <si>
    <t>sanitarios  cloacales y otros</t>
  </si>
  <si>
    <t xml:space="preserve"> pago quincena odi</t>
  </si>
  <si>
    <t>bano y seg e hig</t>
  </si>
  <si>
    <t>puertas int corredizas</t>
  </si>
  <si>
    <t>El triunfo</t>
  </si>
  <si>
    <t>APORTE 14</t>
  </si>
  <si>
    <t>Materiales herrero</t>
  </si>
  <si>
    <t>El Triunfo</t>
  </si>
  <si>
    <t>Matelba</t>
  </si>
  <si>
    <t>Mano de obra Odilon</t>
  </si>
  <si>
    <t>Volquetes</t>
  </si>
  <si>
    <t>Diferencia compra puertas</t>
  </si>
  <si>
    <t>puertas deptos entrada</t>
  </si>
  <si>
    <t>pago jornales 1ra enero</t>
  </si>
  <si>
    <t>sereno enero</t>
  </si>
  <si>
    <t>ceramicos</t>
  </si>
  <si>
    <t>ceramicos construnort</t>
  </si>
  <si>
    <t>ceramicos construnort white</t>
  </si>
  <si>
    <t>administracion diciembre</t>
  </si>
  <si>
    <t>administracion enero</t>
  </si>
  <si>
    <t>tecnofer  mat ele</t>
  </si>
  <si>
    <t>tecnofer mat ele</t>
  </si>
  <si>
    <t>aysa deuda</t>
  </si>
  <si>
    <t>edesur</t>
  </si>
  <si>
    <t>odi quincena 2da ene</t>
  </si>
  <si>
    <t>retiro escombro</t>
  </si>
  <si>
    <t>certific seg e higiene</t>
  </si>
  <si>
    <t>administracion febrero</t>
  </si>
  <si>
    <t xml:space="preserve">m obra herrero </t>
  </si>
  <si>
    <t>odi quincena</t>
  </si>
  <si>
    <t>herrero mat</t>
  </si>
  <si>
    <t>matelba (reposicion robo)</t>
  </si>
  <si>
    <t>Aporte</t>
  </si>
  <si>
    <t>Aporte por adelantos Odi</t>
  </si>
  <si>
    <t>Adelanto Odi según planilla Charlie</t>
  </si>
  <si>
    <t>Aporte para compra ascensor</t>
  </si>
  <si>
    <t>Compra ascensor</t>
  </si>
  <si>
    <t>Quincena mano de obra odi</t>
  </si>
  <si>
    <t>Volketes</t>
  </si>
  <si>
    <t>Puertas faltantes</t>
  </si>
  <si>
    <t>durlock</t>
  </si>
  <si>
    <t>yeso</t>
  </si>
  <si>
    <t>flete</t>
  </si>
  <si>
    <t>muebles de cocina x 10 (viene de caja san lorenzo)</t>
  </si>
  <si>
    <t>bano quimico/volkete/sereno/seg e hig</t>
  </si>
  <si>
    <t>fact edesur</t>
  </si>
  <si>
    <t xml:space="preserve">quincena odi </t>
  </si>
  <si>
    <t>anafes y hornos showroom</t>
  </si>
  <si>
    <t>guardas y pastina</t>
  </si>
  <si>
    <t>materiales elec</t>
  </si>
  <si>
    <t>Mano de obra Odilon (retiro mat)</t>
  </si>
  <si>
    <t>mano de obra (retiro material)</t>
  </si>
  <si>
    <t>APORTE</t>
  </si>
  <si>
    <t>herrero mat techo ascensor y porton entrada</t>
  </si>
  <si>
    <t>galpon / escombros</t>
  </si>
  <si>
    <t>perito arquitect (vecinos)</t>
  </si>
  <si>
    <t>pintura mat</t>
  </si>
  <si>
    <t>iluminacion showroom</t>
  </si>
  <si>
    <t>termotanques</t>
  </si>
  <si>
    <t>yeso mat alpro</t>
  </si>
  <si>
    <t>gabinetes/portero / mat elec 2 fact</t>
  </si>
  <si>
    <t>materiales herrero sub escalera</t>
  </si>
  <si>
    <t xml:space="preserve">pago parcial aberturas </t>
  </si>
  <si>
    <t xml:space="preserve">mat electricos 6 facturas </t>
  </si>
  <si>
    <t>odilon m obra retiro herram 5 fact</t>
  </si>
  <si>
    <t>adelanto muebles cocina</t>
  </si>
  <si>
    <t>adelanto marmolero</t>
  </si>
  <si>
    <t>APORTE  RESERVA BOGADO KLUTERBACK</t>
  </si>
  <si>
    <t>refuerzo pago odilon m obra</t>
  </si>
  <si>
    <t>el triunfo 6 fact</t>
  </si>
  <si>
    <t xml:space="preserve">APORTE </t>
  </si>
  <si>
    <t>micropiso mat balcones</t>
  </si>
  <si>
    <t>durlock mat y yeso</t>
  </si>
  <si>
    <t>odi mano de obra adelanto</t>
  </si>
  <si>
    <t>herrero m obra (techo final)</t>
  </si>
  <si>
    <t>compra muebles showroom</t>
  </si>
  <si>
    <t>corralon triunfo</t>
  </si>
  <si>
    <t>pintura mat 5 fact</t>
  </si>
  <si>
    <t>sanitarios materiales</t>
  </si>
  <si>
    <t>odi mano de obra  retiro herram</t>
  </si>
  <si>
    <t>mat elec showroom</t>
  </si>
  <si>
    <t>puerta sotano</t>
  </si>
  <si>
    <t>pago edesur</t>
  </si>
  <si>
    <t>tapas luces y tomas</t>
  </si>
  <si>
    <t xml:space="preserve">futon y accesorios </t>
  </si>
  <si>
    <t xml:space="preserve">durlock mat </t>
  </si>
  <si>
    <t>guardas y listones blaistein</t>
  </si>
  <si>
    <t>saldo muebles coc y mesadas</t>
  </si>
  <si>
    <t>certif seg e hig 2 meses</t>
  </si>
  <si>
    <t>volketees escombro</t>
  </si>
  <si>
    <t>sanitarios sione</t>
  </si>
  <si>
    <t>guardas faltantes</t>
  </si>
  <si>
    <t xml:space="preserve">el triunfo </t>
  </si>
  <si>
    <t>odi adelanto</t>
  </si>
  <si>
    <t>ceramicos faltante y patios</t>
  </si>
  <si>
    <t>mesa y spots showroom</t>
  </si>
  <si>
    <t>pago marcela showroom</t>
  </si>
  <si>
    <t>odi reti mat tecnofer</t>
  </si>
  <si>
    <t>Aporte a cta obra Marce</t>
  </si>
  <si>
    <t>saldo aberturas</t>
  </si>
  <si>
    <t>sanit y volketes alq galpon</t>
  </si>
  <si>
    <t>pintureria imagen</t>
  </si>
  <si>
    <t>el triunfo corralon</t>
  </si>
  <si>
    <t>escaleras acceso terraza</t>
  </si>
  <si>
    <t>hormigon porteria p baja</t>
  </si>
  <si>
    <t>herrajes manijas etc</t>
  </si>
  <si>
    <t>seg e higiene tecnico/ sereno</t>
  </si>
  <si>
    <t>sanitarios lavadero y porteria</t>
  </si>
  <si>
    <t xml:space="preserve">herrero mat </t>
  </si>
  <si>
    <t>saldo muebles y mesadas</t>
  </si>
  <si>
    <t>edesur fact</t>
  </si>
  <si>
    <t>herrero pago m obra (saldo 100000)</t>
  </si>
  <si>
    <t>desmonte volquetes</t>
  </si>
  <si>
    <t>termos faltantes</t>
  </si>
  <si>
    <t>pintura/revestimiento</t>
  </si>
  <si>
    <t>materiales vecino venezuela (techo)</t>
  </si>
  <si>
    <t>micropiso p baja</t>
  </si>
  <si>
    <t>APORTE POR VENTA BOGADO</t>
  </si>
  <si>
    <t>micropiso</t>
  </si>
  <si>
    <t>odilon quincena m obra</t>
  </si>
  <si>
    <t>APORTE (cheques)</t>
  </si>
  <si>
    <t>ODI EXTRA M OBRA</t>
  </si>
  <si>
    <t>NICO AGOSTO</t>
  </si>
  <si>
    <t>pintureria</t>
  </si>
  <si>
    <t>pago corralon ch charly</t>
  </si>
  <si>
    <t>material pasillos y porteria durlock</t>
  </si>
  <si>
    <t>odi extra M OBRA</t>
  </si>
  <si>
    <t>APORTE POR VENTA BOGADO PB A</t>
  </si>
  <si>
    <t>ilum externa edificio</t>
  </si>
  <si>
    <t>matelba porteria</t>
  </si>
  <si>
    <t>pago herrero mano de obra</t>
  </si>
  <si>
    <t>VOLKETES</t>
  </si>
  <si>
    <t>QUINCENA ODI</t>
  </si>
  <si>
    <t>DEVOLUCION CHEQUE APORTADO</t>
  </si>
  <si>
    <t>m obra odilon</t>
  </si>
  <si>
    <t>sanitarios mat sione</t>
  </si>
  <si>
    <t>garden block c coloc</t>
  </si>
  <si>
    <t>fletes</t>
  </si>
  <si>
    <t>pastina</t>
  </si>
  <si>
    <t>NICO</t>
  </si>
  <si>
    <t>anafes</t>
  </si>
  <si>
    <t>coloc artefactos elec f presup</t>
  </si>
  <si>
    <t>EDESUR</t>
  </si>
  <si>
    <t>herrero m obra</t>
  </si>
  <si>
    <t>PISOCRETTE</t>
  </si>
  <si>
    <t>ODILON M OBRA</t>
  </si>
  <si>
    <t xml:space="preserve">bomba </t>
  </si>
  <si>
    <t>materiales complet terrazas gruesos</t>
  </si>
  <si>
    <t>aberturas p baja recepcion / dif viamonte</t>
  </si>
  <si>
    <t>matelba cableado p edesur</t>
  </si>
  <si>
    <t>pago odi quincena</t>
  </si>
  <si>
    <t>TECHO COMPLET MAT (CHAPA/PERFIL/AISL)</t>
  </si>
  <si>
    <t>retak completamiento</t>
  </si>
  <si>
    <t>quincena odi m obra</t>
  </si>
  <si>
    <t>aporte</t>
  </si>
  <si>
    <t>sanitarios 5to piso</t>
  </si>
  <si>
    <t>vanitoris completamiento</t>
  </si>
  <si>
    <t>volket</t>
  </si>
  <si>
    <t>revestimientos planta completam</t>
  </si>
  <si>
    <t>odi pago parcial (u$s 25000)</t>
  </si>
  <si>
    <t>ceramicos complet</t>
  </si>
  <si>
    <t>puertas completamiento 5to piso</t>
  </si>
  <si>
    <t>m obra odi quincena</t>
  </si>
  <si>
    <t>durlock completamiento y rep 4to</t>
  </si>
  <si>
    <t>mat elec</t>
  </si>
  <si>
    <t>Pago Odi (u$s 35000)</t>
  </si>
  <si>
    <t>materiales</t>
  </si>
  <si>
    <t>reparacion vecino</t>
  </si>
  <si>
    <t>pago odilon m obra (u$s 10000)</t>
  </si>
  <si>
    <t>herreria balcones 5to p</t>
  </si>
  <si>
    <t>m obra herrero</t>
  </si>
  <si>
    <t xml:space="preserve">pastina </t>
  </si>
  <si>
    <t>termos grandes</t>
  </si>
  <si>
    <t>odi m obra (u$s 20000)</t>
  </si>
  <si>
    <t>escalones escalera</t>
  </si>
  <si>
    <t>durlock completamiento</t>
  </si>
  <si>
    <t xml:space="preserve">aberturas 5to </t>
  </si>
  <si>
    <t>volkete</t>
  </si>
  <si>
    <t>toma externa edesur</t>
  </si>
  <si>
    <t xml:space="preserve">adel m obra </t>
  </si>
  <si>
    <t>VOLQUETES LIMPIEZA</t>
  </si>
  <si>
    <t>SERENO</t>
  </si>
  <si>
    <t>DURLOCK LAUNDRY</t>
  </si>
  <si>
    <t>escalera laundry</t>
  </si>
  <si>
    <t>herrero balcones nuevos m obra</t>
  </si>
  <si>
    <t>escalones madera esc</t>
  </si>
  <si>
    <t>MODIF Y AGREG MUEBLES COCINA(  venez)</t>
  </si>
  <si>
    <t>REPARACION VENEZUELA VECINO (HERRERO)</t>
  </si>
  <si>
    <t>pago saldo odi usd 15000</t>
  </si>
  <si>
    <t>motorizacion porton/ semaforo entraDA</t>
  </si>
  <si>
    <t>pint complet venez</t>
  </si>
  <si>
    <t>vecini venezuela mat techo nvo</t>
  </si>
  <si>
    <t>flete mudanza obra</t>
  </si>
  <si>
    <t xml:space="preserve">pago miguel </t>
  </si>
  <si>
    <t>controles remotos y sem venezuela</t>
  </si>
  <si>
    <t>pago materiales reparacion vecino venezuela</t>
  </si>
  <si>
    <t>pintura complet</t>
  </si>
  <si>
    <t>MAT/ TERMINACION GUILLERMO MUCIP</t>
  </si>
  <si>
    <t>zocalos</t>
  </si>
  <si>
    <t>termos</t>
  </si>
  <si>
    <t>mochilas y sanit</t>
  </si>
  <si>
    <t>varios</t>
  </si>
  <si>
    <t>elflein pintureria</t>
  </si>
  <si>
    <t>durlock pasillo aprob caba</t>
  </si>
  <si>
    <t>pago nico</t>
  </si>
  <si>
    <t>rep vecino venezuela</t>
  </si>
  <si>
    <t>vecino venezuela herrero mat</t>
  </si>
  <si>
    <t xml:space="preserve"> elect m obra complet venez</t>
  </si>
  <si>
    <t>pintura</t>
  </si>
  <si>
    <t>extracto ascensor y otros</t>
  </si>
  <si>
    <t>SALDO FINAL COMPLET VENEZ</t>
  </si>
  <si>
    <t>jorge 2 sem</t>
  </si>
  <si>
    <t>ceram faltante</t>
  </si>
  <si>
    <t>personal eze</t>
  </si>
  <si>
    <t>extra filtracion m obra</t>
  </si>
  <si>
    <t>mat filtracion</t>
  </si>
  <si>
    <t>pintureria eze</t>
  </si>
  <si>
    <t>FABIAN VENEZ (3000 + 36000)</t>
  </si>
  <si>
    <t>tapas inodoros x 26 vene</t>
  </si>
  <si>
    <t>COMPLET VENEZUELA PINT SILLET</t>
  </si>
  <si>
    <t>m obra fabian complet venez</t>
  </si>
  <si>
    <t>fabian mano de obra techos vene</t>
  </si>
  <si>
    <t>techista complet venezuela</t>
  </si>
  <si>
    <t>FABIAN COMPLET</t>
  </si>
  <si>
    <t>venezuela retac para complet</t>
  </si>
  <si>
    <t xml:space="preserve">FABIAN COMPLET 5TO VENEZUELA </t>
  </si>
  <si>
    <t>fabian complet venez</t>
  </si>
  <si>
    <t>durlock mat complet 5to</t>
  </si>
  <si>
    <t>pintureria complet</t>
  </si>
  <si>
    <t>ESCALERAS VENEZ COMPLET MAT</t>
  </si>
  <si>
    <t>elect venez</t>
  </si>
  <si>
    <t>fabian m obra complet</t>
  </si>
  <si>
    <t>gtos ferreteria fabian</t>
  </si>
  <si>
    <t>flete perfiles</t>
  </si>
  <si>
    <t>tecnofer nvos complet</t>
  </si>
  <si>
    <t>puertas int complet</t>
  </si>
  <si>
    <t>venezuela complet tecnofer</t>
  </si>
  <si>
    <t>venec complet pintureria</t>
  </si>
  <si>
    <t>fabian personal complet venez</t>
  </si>
  <si>
    <t>fabian techado venez</t>
  </si>
  <si>
    <t>volquete venezuela</t>
  </si>
  <si>
    <t>volkete ferret sanitarios venez complet</t>
  </si>
  <si>
    <t>fabian complet</t>
  </si>
  <si>
    <t>elect m obra</t>
  </si>
  <si>
    <t>termotanque para 4to F</t>
  </si>
  <si>
    <t>termotanque x 65 l</t>
  </si>
  <si>
    <t>PINTURA VENEZUELA COMPLET</t>
  </si>
  <si>
    <t>SERVICE BOMBA VENEZUELA</t>
  </si>
  <si>
    <t>varios sanit venez</t>
  </si>
  <si>
    <t>fabian</t>
  </si>
  <si>
    <t>sanitarios olivos 4</t>
  </si>
  <si>
    <t>escaleras complet herrero pablo</t>
  </si>
  <si>
    <t>saldo carpintero modif 4 to d v 3558</t>
  </si>
  <si>
    <t>saldo 4to c muebles v 3558</t>
  </si>
  <si>
    <t xml:space="preserve">saldo 4to e /4to d v 3558 carpintero </t>
  </si>
  <si>
    <t>durlock mat porteria falsa</t>
  </si>
  <si>
    <t>matelba(venezuela 358)</t>
  </si>
  <si>
    <t>Dif Edesur</t>
  </si>
  <si>
    <t>Fabian durlero por 2B y 2C</t>
  </si>
  <si>
    <t>copia controles cocheras</t>
  </si>
  <si>
    <t>seguro 5 epleados x 1 mes</t>
  </si>
  <si>
    <t>Seguro de obra</t>
  </si>
  <si>
    <t>cesos basura</t>
  </si>
  <si>
    <t>Edesur</t>
  </si>
  <si>
    <t>empleados ezequiel x 2 semanas</t>
  </si>
  <si>
    <t>carlos carpintero</t>
  </si>
  <si>
    <t>canaletas y desagues balcones</t>
  </si>
  <si>
    <t>Silletero</t>
  </si>
  <si>
    <t>hugo crespo ventanas</t>
  </si>
  <si>
    <t>reposicion ceramicos baño</t>
  </si>
  <si>
    <t>A nico por durlok fabian</t>
  </si>
  <si>
    <t>Fabian durlock</t>
  </si>
  <si>
    <t>sereno semana</t>
  </si>
  <si>
    <t>sereno fin de semana</t>
  </si>
  <si>
    <t xml:space="preserve">Carlos carpintero </t>
  </si>
  <si>
    <t xml:space="preserve">HERRERO VENEZUELA </t>
  </si>
  <si>
    <t>fact venezuela fabian</t>
  </si>
  <si>
    <t>m/obra venezuela fabian</t>
  </si>
  <si>
    <t>Seguro obra</t>
  </si>
  <si>
    <t>Caja ezequiel por copias llaves 1D + entrada edificio</t>
  </si>
  <si>
    <t>Pintureria Imagen deuda</t>
  </si>
  <si>
    <t>Sereno de fin de semana</t>
  </si>
  <si>
    <t>Sereno de semana</t>
  </si>
  <si>
    <t>Certificado catastral</t>
  </si>
  <si>
    <t>Alberto electricista</t>
  </si>
  <si>
    <t>Carlos carpintero</t>
  </si>
  <si>
    <t>RESUMEN</t>
  </si>
  <si>
    <t>Resumen</t>
  </si>
  <si>
    <t>TOTAL APORTE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</si>
</sst>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164" formatCode="[$USS]\ #,##0"/>
    <numFmt numFmtId="165" formatCode="_ [$$-2C0A]\ * #,##0.00_ ;_ [$$-2C0A]\ * \-#,##0.00_ ;_ [$$-2C0A]\ * &quot;-&quot;??_ ;_ @_ "/>
    <numFmt numFmtId="166" formatCode="&quot;$&quot;\ #,##0.00"/>
    <numFmt numFmtId="167" formatCode="_-[$USD]\ * #,##0_-;\-[$USD]\ * #,##0_-;_-[$USD]\ * &quot;-&quot;??_-;_-@_-"/>
    <numFmt numFmtId="168" formatCode="[$USD]\ #,##0"/>
    <numFmt numFmtId="169" formatCode="dd\-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</cellStyleXfs>
  <cellXfs count="88">
    <xf numFmtId="0" fontId="0" fillId="0" borderId="0" xfId="0"/>
    <xf numFmtId="165" fontId="2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4" fontId="2" fillId="2" borderId="5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 wrapText="1"/>
    </xf>
    <xf numFmtId="166" fontId="2" fillId="2" borderId="6" xfId="0" applyNumberFormat="1" applyFont="1" applyFill="1" applyBorder="1" applyAlignment="1">
      <alignment horizontal="center" vertical="center"/>
    </xf>
    <xf numFmtId="166" fontId="2" fillId="2" borderId="12" xfId="0" applyNumberFormat="1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4" fontId="0" fillId="0" borderId="7" xfId="1" applyFon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14" xfId="1" applyNumberFormat="1" applyFont="1" applyBorder="1" applyAlignment="1">
      <alignment horizontal="center"/>
    </xf>
    <xf numFmtId="44" fontId="0" fillId="0" borderId="7" xfId="1" applyNumberFormat="1" applyFont="1" applyBorder="1" applyAlignment="1">
      <alignment horizontal="center"/>
    </xf>
    <xf numFmtId="0" fontId="0" fillId="0" borderId="9" xfId="0" applyBorder="1"/>
    <xf numFmtId="44" fontId="0" fillId="0" borderId="9" xfId="0" applyNumberFormat="1" applyBorder="1" applyAlignment="1">
      <alignment horizontal="center"/>
    </xf>
    <xf numFmtId="0" fontId="4" fillId="0" borderId="0" xfId="2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68" fontId="0" fillId="0" borderId="3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68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8" fontId="0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5" fillId="0" borderId="5" xfId="3" applyFont="1" applyFill="1" applyBorder="1" applyAlignment="1">
      <alignment horizontal="center"/>
    </xf>
    <xf numFmtId="0" fontId="5" fillId="0" borderId="3" xfId="3" applyFont="1" applyFill="1" applyBorder="1" applyAlignment="1">
      <alignment horizontal="center"/>
    </xf>
    <xf numFmtId="0" fontId="8" fillId="0" borderId="3" xfId="3" applyFont="1" applyFill="1" applyBorder="1" applyAlignment="1">
      <alignment horizontal="center"/>
    </xf>
    <xf numFmtId="169" fontId="5" fillId="0" borderId="5" xfId="3" applyNumberFormat="1" applyFont="1" applyFill="1" applyBorder="1" applyAlignment="1">
      <alignment horizontal="center"/>
    </xf>
    <xf numFmtId="169" fontId="5" fillId="0" borderId="3" xfId="3" applyNumberFormat="1" applyFont="1" applyFill="1" applyBorder="1" applyAlignment="1">
      <alignment horizontal="center"/>
    </xf>
    <xf numFmtId="169" fontId="8" fillId="0" borderId="3" xfId="3" applyNumberFormat="1" applyFont="1" applyFill="1" applyBorder="1" applyAlignment="1">
      <alignment horizontal="center"/>
    </xf>
    <xf numFmtId="14" fontId="0" fillId="0" borderId="0" xfId="0" applyNumberFormat="1"/>
    <xf numFmtId="0" fontId="5" fillId="0" borderId="4" xfId="3" applyFont="1" applyFill="1" applyBorder="1" applyAlignment="1">
      <alignment horizontal="center"/>
    </xf>
    <xf numFmtId="168" fontId="0" fillId="0" borderId="8" xfId="0" applyNumberFormat="1" applyFont="1" applyBorder="1" applyAlignment="1">
      <alignment horizontal="center"/>
    </xf>
    <xf numFmtId="0" fontId="7" fillId="0" borderId="18" xfId="3" applyFont="1" applyFill="1" applyBorder="1" applyAlignment="1">
      <alignment horizontal="center" vertical="center"/>
    </xf>
    <xf numFmtId="0" fontId="7" fillId="0" borderId="19" xfId="3" applyFont="1" applyFill="1" applyBorder="1" applyAlignment="1">
      <alignment horizontal="center" vertical="center"/>
    </xf>
    <xf numFmtId="169" fontId="7" fillId="0" borderId="19" xfId="3" applyNumberFormat="1" applyFont="1" applyFill="1" applyBorder="1" applyAlignment="1">
      <alignment horizontal="center" vertical="center"/>
    </xf>
    <xf numFmtId="164" fontId="7" fillId="0" borderId="19" xfId="3" applyNumberFormat="1" applyFont="1" applyFill="1" applyBorder="1" applyAlignment="1">
      <alignment horizontal="center" vertical="center"/>
    </xf>
    <xf numFmtId="0" fontId="7" fillId="0" borderId="20" xfId="3" applyFont="1" applyFill="1" applyBorder="1" applyAlignment="1">
      <alignment horizontal="center" vertical="center"/>
    </xf>
    <xf numFmtId="0" fontId="9" fillId="0" borderId="9" xfId="3" applyFont="1" applyFill="1" applyBorder="1" applyAlignment="1">
      <alignment horizontal="center"/>
    </xf>
    <xf numFmtId="0" fontId="9" fillId="0" borderId="10" xfId="3" applyFont="1" applyFill="1" applyBorder="1" applyAlignment="1">
      <alignment horizontal="center"/>
    </xf>
    <xf numFmtId="169" fontId="9" fillId="0" borderId="10" xfId="3" applyNumberFormat="1" applyFont="1" applyFill="1" applyBorder="1" applyAlignment="1">
      <alignment horizontal="center"/>
    </xf>
    <xf numFmtId="168" fontId="0" fillId="0" borderId="10" xfId="0" applyNumberFormat="1" applyFont="1" applyBorder="1" applyAlignment="1">
      <alignment horizontal="center"/>
    </xf>
    <xf numFmtId="168" fontId="0" fillId="0" borderId="11" xfId="0" applyNumberFormat="1" applyFont="1" applyBorder="1" applyAlignment="1">
      <alignment horizontal="center"/>
    </xf>
    <xf numFmtId="0" fontId="5" fillId="0" borderId="15" xfId="0" applyNumberFormat="1" applyFont="1" applyFill="1" applyBorder="1" applyAlignment="1" applyProtection="1">
      <alignment horizontal="center"/>
    </xf>
    <xf numFmtId="0" fontId="5" fillId="0" borderId="17" xfId="0" applyNumberFormat="1" applyFont="1" applyFill="1" applyBorder="1" applyAlignment="1" applyProtection="1">
      <alignment horizontal="center"/>
    </xf>
    <xf numFmtId="0" fontId="8" fillId="0" borderId="17" xfId="0" applyNumberFormat="1" applyFont="1" applyFill="1" applyBorder="1" applyAlignment="1" applyProtection="1">
      <alignment horizontal="center"/>
    </xf>
    <xf numFmtId="0" fontId="0" fillId="0" borderId="17" xfId="0" applyFont="1" applyBorder="1" applyAlignment="1">
      <alignment horizontal="center"/>
    </xf>
    <xf numFmtId="168" fontId="0" fillId="0" borderId="16" xfId="0" applyNumberFormat="1" applyFont="1" applyBorder="1" applyAlignment="1">
      <alignment horizontal="center"/>
    </xf>
    <xf numFmtId="168" fontId="0" fillId="0" borderId="17" xfId="0" applyNumberFormat="1" applyFont="1" applyBorder="1" applyAlignment="1">
      <alignment horizontal="center"/>
    </xf>
    <xf numFmtId="14" fontId="0" fillId="0" borderId="5" xfId="0" applyNumberFormat="1" applyFont="1" applyBorder="1"/>
    <xf numFmtId="164" fontId="0" fillId="0" borderId="5" xfId="0" applyNumberFormat="1" applyFont="1" applyBorder="1"/>
    <xf numFmtId="165" fontId="0" fillId="0" borderId="10" xfId="0" applyNumberFormat="1" applyFont="1" applyBorder="1"/>
    <xf numFmtId="2" fontId="0" fillId="0" borderId="5" xfId="0" applyNumberFormat="1" applyFont="1" applyBorder="1" applyAlignment="1">
      <alignment horizontal="center"/>
    </xf>
    <xf numFmtId="166" fontId="0" fillId="0" borderId="5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Border="1" applyAlignment="1">
      <alignment horizontal="left"/>
    </xf>
    <xf numFmtId="166" fontId="0" fillId="0" borderId="3" xfId="0" applyNumberFormat="1" applyFont="1" applyFill="1" applyBorder="1"/>
    <xf numFmtId="166" fontId="0" fillId="0" borderId="10" xfId="0" applyNumberFormat="1" applyFont="1" applyBorder="1"/>
    <xf numFmtId="166" fontId="0" fillId="3" borderId="3" xfId="0" applyNumberFormat="1" applyFont="1" applyFill="1" applyBorder="1"/>
    <xf numFmtId="166" fontId="0" fillId="0" borderId="10" xfId="0" applyNumberFormat="1" applyFont="1" applyFill="1" applyBorder="1"/>
    <xf numFmtId="166" fontId="0" fillId="3" borderId="10" xfId="0" applyNumberFormat="1" applyFont="1" applyFill="1" applyBorder="1"/>
    <xf numFmtId="4" fontId="0" fillId="4" borderId="10" xfId="0" applyNumberFormat="1" applyFont="1" applyFill="1" applyBorder="1"/>
    <xf numFmtId="4" fontId="0" fillId="0" borderId="10" xfId="0" applyNumberFormat="1" applyFont="1" applyFill="1" applyBorder="1"/>
    <xf numFmtId="165" fontId="0" fillId="0" borderId="10" xfId="0" applyNumberFormat="1" applyFont="1" applyFill="1" applyBorder="1"/>
    <xf numFmtId="2" fontId="0" fillId="0" borderId="9" xfId="0" applyNumberFormat="1" applyBorder="1" applyAlignment="1">
      <alignment horizontal="center"/>
    </xf>
    <xf numFmtId="164" fontId="0" fillId="5" borderId="5" xfId="0" applyNumberFormat="1" applyFont="1" applyFill="1" applyBorder="1"/>
    <xf numFmtId="2" fontId="0" fillId="5" borderId="5" xfId="0" applyNumberFormat="1" applyFont="1" applyFill="1" applyBorder="1" applyAlignment="1">
      <alignment horizontal="center"/>
    </xf>
    <xf numFmtId="167" fontId="0" fillId="5" borderId="3" xfId="0" applyNumberFormat="1" applyFill="1" applyBorder="1" applyAlignment="1">
      <alignment horizontal="center"/>
    </xf>
    <xf numFmtId="168" fontId="0" fillId="6" borderId="3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/>
    <xf numFmtId="14" fontId="0" fillId="0" borderId="10" xfId="0" applyNumberFormat="1" applyBorder="1" applyAlignment="1">
      <alignment horizontal="center"/>
    </xf>
  </cellXfs>
  <cellStyles count="7">
    <cellStyle name="Hipervínculo" xfId="2" builtinId="8"/>
    <cellStyle name="Moneda" xfId="1" builtinId="4"/>
    <cellStyle name="Normal" xfId="0" builtinId="0"/>
    <cellStyle name="Normal 2" xfId="3" xr:uid="{3C770C94-CA3C-4A8C-9A99-EDD2AE17559C}"/>
    <cellStyle name="Normal 4" xfId="4" xr:uid="{4244EE0B-05FE-4082-A677-EEC41257E845}"/>
    <cellStyle name="Normal 5" xfId="5" xr:uid="{209C7702-8E5E-4705-B635-DDB8B1B3482B}"/>
    <cellStyle name="Normal 6" xfId="6" xr:uid="{D26961EC-702D-4299-AAB1-80B12A6DD8F8}"/>
  </cellStyles>
  <dxfs count="91">
    <dxf>
      <numFmt numFmtId="3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3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167" formatCode="_-[$USD]\ * #,##0_-;\-[$USD]\ * #,##0_-;_-[$USD]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7" formatCode="_-[$USD]\ * #,##0_-;\-[$USD]\ * #,##0_-;_-[$USD]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167" formatCode="_-[$USD]\ * #,##0_-;\-[$USD]\ * #,##0_-;_-[$USD]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167" formatCode="_-[$USD]\ * #,##0_-;\-[$USD]\ * #,##0_-;_-[$USD]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numFmt numFmtId="3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4" formatCode="_-&quot;$&quot;\ * #,##0.00_-;\-&quot;$&quot;\ * #,##0.00_-;_-&quot;$&quot;\ * &quot;-&quot;??_-;_-@_-"/>
      <alignment horizontal="center" textRotation="0" indent="0" justifyLastLine="0" shrinkToFit="0" readingOrder="0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7" formatCode="_-[$USD]\ * #,##0_-;\-[$USD]\ * #,##0_-;_-[$USD]\ * &quot;-&quot;??_-;_-@_-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_-[$USD]\ * #,##0_-;\-[$USD]\ * #,##0_-;_-[$USD]\ * &quot;-&quot;??_-;_-@_-"/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7" formatCode="_-[$USD]\ * #,##0_-;\-[$USD]\ * #,##0_-;_-[$USD]\ * &quot;-&quot;??_-;_-@_-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7" formatCode="_-[$USD]\ * #,##0_-;\-[$USD]\ * #,##0_-;_-[$USD]\ * &quot;-&quot;??_-;_-@_-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textRotation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USD]\ #,##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USD]\ #,##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USD]\ #,##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USD]\ #,##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USD]\ #,##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dd\-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8" formatCode="[$USD]\ #,##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_ [$$-2C0A]\ * #,##0.00_ ;_ [$$-2C0A]\ * \-#,##0.00_ ;_ [$$-2C0A]\ * &quot;-&quot;??_ ;_ @_ "/>
      <alignment horizontal="center" textRotation="0" indent="0" justifyLastLine="0" shrinkToFit="0" readingOrder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 [$$-2C0A]\ * #,##0.00_ ;_ [$$-2C0A]\ * \-#,##0.00_ ;_ [$$-2C0A]\ * &quot;-&quot;??_ ;_ @_ "/>
      <fill>
        <patternFill patternType="solid">
          <fgColor rgb="FFE7E6E6"/>
          <bgColor rgb="FFE7E6E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C9E9E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5C3A8-B289-4172-8ED8-B81EE75DA034}" name="Tabla1" displayName="Tabla1" ref="A5:L557" totalsRowCount="1" headerRowDxfId="90" dataDxfId="88" headerRowBorderDxfId="89" tableBorderDxfId="87" totalsRowBorderDxfId="86">
  <autoFilter ref="A5:L556" xr:uid="{E4EC2933-0F16-4B30-95B1-A616821BDD1B}"/>
  <tableColumns count="12">
    <tableColumn id="14" xr3:uid="{AD5604D3-A14E-4922-A287-09A2673B523D}" name="FECHA" totalsRowFunction="custom" dataDxfId="43" totalsRowDxfId="11">
      <totalsRowFormula>TODAY()</totalsRowFormula>
    </tableColumn>
    <tableColumn id="15" xr3:uid="{014DEDEA-E6DB-4E49-89A4-1311F44701B4}" name="Concepto" dataDxfId="42" totalsRowDxfId="10"/>
    <tableColumn id="2" xr3:uid="{F9FC385F-BE59-4D01-B148-7C2BABDD31D6}" name="DETALLE" dataDxfId="41" totalsRowDxfId="9"/>
    <tableColumn id="18" xr3:uid="{DAE7F793-C836-4B6E-A451-B8720226D611}" name="Tipo de cambio" totalsRowFunction="average" dataDxfId="40" totalsRowDxfId="8"/>
    <tableColumn id="3" xr3:uid="{91A9F121-5EF8-44E4-A376-AEB5863DF532}" name="Entrada en Usd" totalsRowFunction="sum" dataDxfId="39" totalsRowDxfId="7"/>
    <tableColumn id="4" xr3:uid="{9FEF8B1C-86C7-44DF-8FC6-C063D692D8D5}" name="Entrada en $" totalsRowFunction="sum" dataDxfId="38" totalsRowDxfId="6" dataCellStyle="Moneda"/>
    <tableColumn id="16" xr3:uid="{C04146F7-B4F9-4B06-BC58-DF7A2D2EA268}" name="Salida en Usd" totalsRowFunction="sum" dataDxfId="37" totalsRowDxfId="5"/>
    <tableColumn id="17" xr3:uid="{608A238F-7D94-477E-A4BA-BB8BE3857B2B}" name="Salida en $" totalsRowFunction="sum" dataDxfId="36" totalsRowDxfId="4" dataCellStyle="Moneda"/>
    <tableColumn id="13" xr3:uid="{B4303AFE-962C-4F53-8B2D-5381FC3A0609}" name="Entrada en USD2" totalsRowFunction="sum" dataDxfId="35" totalsRowDxfId="3">
      <calculatedColumnFormula>IF(Tabla1[[#This Row],[Entrada en $]]&gt;0,Tabla1[[#This Row],[Entrada en $]]/Tabla1[[#This Row],[Tipo de cambio]],Tabla1[[#This Row],[Entrada en Usd]])</calculatedColumnFormula>
    </tableColumn>
    <tableColumn id="12" xr3:uid="{426825FC-1ED0-48E1-AD07-D8F4E0AFEC10}" name="Salida en USD2" totalsRowFunction="sum" dataDxfId="34" totalsRowDxfId="2">
      <calculatedColumnFormula>IF(Tabla1[[#This Row],[Salida en $]]&gt;0,Tabla1[[#This Row],[Salida en $]]/Tabla1[[#This Row],[Tipo de cambio]],Tabla1[[#This Row],[Salida en Usd]])</calculatedColumnFormula>
    </tableColumn>
    <tableColumn id="10" xr3:uid="{1CC15BCB-A6A4-4CC5-ADD3-C6408930A3C0}" name="Entrada en $2" totalsRowFunction="sum" dataDxfId="33" totalsRowDxfId="1" dataCellStyle="Moneda">
      <calculatedColumnFormula>IF(Tabla1[[#This Row],[Entrada en Usd]]&lt;&gt;0,Tabla1[[#This Row],[Entrada en Usd]]*Tabla1[[#This Row],[Tipo de cambio]],Tabla1[[#This Row],[Entrada en $]])</calculatedColumnFormula>
    </tableColumn>
    <tableColumn id="11" xr3:uid="{438A3F7F-DA1E-4230-8A98-13CE7AE17DBE}" name="Salida en $2" totalsRowFunction="sum" dataDxfId="32" totalsRowDxfId="0" dataCellStyle="Moneda">
      <calculatedColumnFormula>IF(Tabla1[[#This Row],[Salida en Usd]]&gt;0,Tabla1[[#This Row],[Salida en Usd]]*Tabla1[[#This Row],[Tipo de cambio]],Tabla1[[#This Row],[Salida en $]])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0431EC-AEE1-4CA9-B7CB-59225B3377F7}" name="Tabla3" displayName="Tabla3" ref="O5:X14" totalsRowCount="1" headerRowDxfId="85" dataDxfId="83" headerRowBorderDxfId="84" tableBorderDxfId="82" totalsRowBorderDxfId="81">
  <autoFilter ref="O5:X13" xr:uid="{D4E222B7-8D62-4AD9-885E-82D9A0B971DD}"/>
  <tableColumns count="10">
    <tableColumn id="1" xr3:uid="{B659FD4B-5DD5-44BD-AE66-550832D3B9E6}" name="Estado" totalsRowLabel="Total" dataDxfId="80" totalsRowDxfId="79"/>
    <tableColumn id="10" xr3:uid="{941FB4DB-1E93-422A-A4FD-9FDA49EE1B5E}" name="Columna1" dataDxfId="78" totalsRowDxfId="77"/>
    <tableColumn id="2" xr3:uid="{9AEAF75A-43B1-4380-9562-E0D1C18A9316}" name="Piso" dataDxfId="76" totalsRowDxfId="75"/>
    <tableColumn id="3" xr3:uid="{0DE1BE7C-3CBF-4B61-BBD5-DC350FFD3CD2}" name="Dpto" dataDxfId="74" totalsRowDxfId="73"/>
    <tableColumn id="4" xr3:uid="{F38C6779-3C7D-4222-95D6-0E8171FF941A}" name="Cant de amb" dataDxfId="72" totalsRowDxfId="71"/>
    <tableColumn id="5" xr3:uid="{C30FFE18-7EAA-48B2-89B3-CCC60E5C1ABA}" name="M2 cub" dataDxfId="70" totalsRowDxfId="69"/>
    <tableColumn id="6" xr3:uid="{E346E891-9872-48B5-86E3-D515A5CD9DF7}" name="M2 descub" dataDxfId="68" totalsRowDxfId="67"/>
    <tableColumn id="7" xr3:uid="{97F8B25D-912A-4AB2-A5D4-2FA1CC84F1A9}" name="M2 Totales" dataDxfId="66" totalsRowDxfId="65"/>
    <tableColumn id="8" xr3:uid="{A3A47EFC-73D7-4571-91C5-C4E93FE6C190}" name="Precio contado" totalsRowFunction="sum" dataDxfId="64" totalsRowDxfId="63"/>
    <tableColumn id="9" xr3:uid="{F59C4B17-E054-4E1E-A2DA-655B00F2AE83}" name="Observaciones" dataDxfId="62" totalsRow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24A0D0-C40B-4F3D-9817-6D4997F9B2BB}" name="Tabla4" displayName="Tabla4" ref="AA5:AG16" totalsRowCount="1" headerRowDxfId="60" headerRowBorderDxfId="59" tableBorderDxfId="58" headerRowCellStyle="Normal 2">
  <autoFilter ref="AA5:AG15" xr:uid="{B9689B14-24E7-44CC-8F9B-A5252ADDC43B}"/>
  <tableColumns count="7">
    <tableColumn id="1" xr3:uid="{F9BF1B17-B4B8-4D11-9552-5EBDCAB43A76}" name="Cliente" totalsRowLabel="Total" dataDxfId="57" totalsRowDxfId="56" dataCellStyle="Normal 2"/>
    <tableColumn id="2" xr3:uid="{41DE0EC2-D703-4D58-B69D-59F07F9A4C8F}" name="Nro Referencia" dataDxfId="55" totalsRowDxfId="54" dataCellStyle="Normal 2"/>
    <tableColumn id="3" xr3:uid="{F69D04F9-AC61-457F-AB9F-4F6A7A99D472}" name="Detalle" dataDxfId="53" totalsRowDxfId="52" dataCellStyle="Normal 2"/>
    <tableColumn id="4" xr3:uid="{5036524F-D931-4DDA-8D3B-4ED3C189221E}" name="Fecha" dataDxfId="51" totalsRowDxfId="50" dataCellStyle="Normal 2"/>
    <tableColumn id="5" xr3:uid="{4BC12E63-54B7-44EA-BFBC-FF3F5642E232}" name="Monto U$" totalsRowFunction="sum" dataDxfId="49" totalsRowDxfId="48"/>
    <tableColumn id="6" xr3:uid="{26F48426-10A6-4279-B935-EFE2A8C8A272}" name="Pagado U$" dataDxfId="47" totalsRowDxfId="46"/>
    <tableColumn id="7" xr3:uid="{898BD06C-C512-48ED-AC58-A897C4DD175C}" name="Pendiente" totalsRowFunction="sum" dataDxfId="45" totalsRowDxfId="44">
      <calculatedColumnFormula>AE6-AF6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CC84-3A75-4B93-8B5E-86C51E285017}">
  <dimension ref="A1:AO561"/>
  <sheetViews>
    <sheetView showGridLines="0" tabSelected="1" workbookViewId="0">
      <pane ySplit="1" topLeftCell="A533" activePane="bottomLeft" state="frozen"/>
      <selection pane="bottomLeft" activeCell="A558" sqref="A558"/>
    </sheetView>
  </sheetViews>
  <sheetFormatPr baseColWidth="10" defaultRowHeight="14.4" x14ac:dyDescent="0.3"/>
  <cols>
    <col min="1" max="1" width="10.88671875" style="15" bestFit="1" customWidth="1"/>
    <col min="2" max="2" width="22.44140625" style="15" customWidth="1"/>
    <col min="3" max="3" width="34.21875" style="15" customWidth="1"/>
    <col min="4" max="4" width="15" style="15" customWidth="1"/>
    <col min="5" max="5" width="17.33203125" style="15" bestFit="1" customWidth="1"/>
    <col min="6" max="6" width="17.88671875" style="15" bestFit="1" customWidth="1"/>
    <col min="7" max="8" width="17.88671875" style="15" customWidth="1"/>
    <col min="9" max="12" width="16.77734375" style="15" customWidth="1"/>
    <col min="14" max="14" width="18.88671875" bestFit="1" customWidth="1"/>
    <col min="15" max="15" width="14.77734375" customWidth="1"/>
    <col min="16" max="16" width="12.88671875" customWidth="1"/>
    <col min="17" max="17" width="11.5546875" style="15"/>
    <col min="18" max="18" width="7" style="26" customWidth="1"/>
    <col min="19" max="19" width="13.5546875" style="15" customWidth="1"/>
    <col min="20" max="20" width="11.5546875" style="15"/>
    <col min="21" max="21" width="12.109375" style="15" customWidth="1"/>
    <col min="22" max="22" width="13.6640625" style="15" bestFit="1" customWidth="1"/>
    <col min="23" max="23" width="15.5546875" style="15" customWidth="1"/>
    <col min="24" max="24" width="15.109375" style="15" customWidth="1"/>
    <col min="27" max="27" width="28.33203125" customWidth="1"/>
    <col min="28" max="28" width="20.6640625" style="15" customWidth="1"/>
    <col min="29" max="29" width="18.88671875" style="15" bestFit="1" customWidth="1"/>
    <col min="30" max="30" width="18.109375" style="15" customWidth="1"/>
    <col min="31" max="31" width="12.33203125" customWidth="1"/>
    <col min="32" max="32" width="12.88671875" customWidth="1"/>
    <col min="33" max="33" width="12.44140625" customWidth="1"/>
    <col min="38" max="38" width="14.21875" bestFit="1" customWidth="1"/>
    <col min="39" max="39" width="16.33203125" bestFit="1" customWidth="1"/>
    <col min="40" max="40" width="15.33203125" bestFit="1" customWidth="1"/>
  </cols>
  <sheetData>
    <row r="1" spans="1:41" x14ac:dyDescent="0.3">
      <c r="A1" s="45">
        <f ca="1">TODAY()</f>
        <v>43475</v>
      </c>
      <c r="B1" s="25" t="s">
        <v>18</v>
      </c>
      <c r="C1" s="25" t="s">
        <v>19</v>
      </c>
      <c r="D1" s="25" t="s">
        <v>23</v>
      </c>
      <c r="E1" s="25" t="s">
        <v>420</v>
      </c>
      <c r="M1" s="15"/>
      <c r="O1" s="25" t="s">
        <v>18</v>
      </c>
      <c r="P1" s="25" t="s">
        <v>19</v>
      </c>
      <c r="Q1" s="25" t="s">
        <v>23</v>
      </c>
      <c r="R1" s="25" t="s">
        <v>420</v>
      </c>
      <c r="S1" s="26"/>
      <c r="Y1" s="15"/>
      <c r="AA1" s="25" t="s">
        <v>18</v>
      </c>
      <c r="AB1" s="25" t="s">
        <v>19</v>
      </c>
      <c r="AC1" s="25" t="s">
        <v>23</v>
      </c>
      <c r="AD1" s="25" t="s">
        <v>420</v>
      </c>
      <c r="AE1" s="15"/>
      <c r="AL1" s="25" t="s">
        <v>18</v>
      </c>
      <c r="AM1" s="25" t="s">
        <v>19</v>
      </c>
      <c r="AN1" s="25" t="s">
        <v>23</v>
      </c>
      <c r="AO1" s="25" t="s">
        <v>420</v>
      </c>
    </row>
    <row r="4" spans="1:41" x14ac:dyDescent="0.3">
      <c r="A4" s="15" t="s">
        <v>21</v>
      </c>
      <c r="O4" t="s">
        <v>24</v>
      </c>
      <c r="AA4" t="s">
        <v>35</v>
      </c>
      <c r="AL4" t="s">
        <v>419</v>
      </c>
    </row>
    <row r="5" spans="1:41" s="3" customFormat="1" ht="16.2" thickBot="1" x14ac:dyDescent="0.35">
      <c r="A5" s="4" t="s">
        <v>0</v>
      </c>
      <c r="B5" s="4" t="s">
        <v>8</v>
      </c>
      <c r="C5" s="5" t="s">
        <v>1</v>
      </c>
      <c r="D5" s="10" t="s">
        <v>15</v>
      </c>
      <c r="E5" s="6" t="s">
        <v>10</v>
      </c>
      <c r="F5" s="7" t="s">
        <v>7</v>
      </c>
      <c r="G5" s="7" t="s">
        <v>20</v>
      </c>
      <c r="H5" s="9" t="s">
        <v>6</v>
      </c>
      <c r="I5" s="12" t="s">
        <v>11</v>
      </c>
      <c r="J5" s="8" t="s">
        <v>13</v>
      </c>
      <c r="K5" s="11" t="s">
        <v>12</v>
      </c>
      <c r="L5" s="7" t="s">
        <v>14</v>
      </c>
      <c r="O5" s="35" t="s">
        <v>30</v>
      </c>
      <c r="P5" s="35" t="s">
        <v>40</v>
      </c>
      <c r="Q5" s="36" t="s">
        <v>32</v>
      </c>
      <c r="R5" s="37" t="s">
        <v>33</v>
      </c>
      <c r="S5" s="36" t="s">
        <v>25</v>
      </c>
      <c r="T5" s="36" t="s">
        <v>26</v>
      </c>
      <c r="U5" s="36" t="s">
        <v>27</v>
      </c>
      <c r="V5" s="36" t="s">
        <v>28</v>
      </c>
      <c r="W5" s="36" t="s">
        <v>29</v>
      </c>
      <c r="X5" s="38" t="s">
        <v>31</v>
      </c>
      <c r="AA5" s="48" t="s">
        <v>41</v>
      </c>
      <c r="AB5" s="49" t="s">
        <v>43</v>
      </c>
      <c r="AC5" s="49" t="s">
        <v>36</v>
      </c>
      <c r="AD5" s="50" t="s">
        <v>37</v>
      </c>
      <c r="AE5" s="51" t="s">
        <v>38</v>
      </c>
      <c r="AF5" s="49" t="s">
        <v>39</v>
      </c>
      <c r="AG5" s="52" t="s">
        <v>47</v>
      </c>
      <c r="AL5" s="85" t="s">
        <v>421</v>
      </c>
      <c r="AM5" s="83">
        <f>SUMIF(Tabla1[Concepto],"APORTE",Tabla1[Entrada en Usd])</f>
        <v>1303989.6492677496</v>
      </c>
      <c r="AN5" s="19">
        <f>SUMIF(Tabla1[Concepto],"APORTE",Tabla1[Entrada en $])</f>
        <v>0</v>
      </c>
    </row>
    <row r="6" spans="1:41" ht="15.6" x14ac:dyDescent="0.3">
      <c r="A6" s="64">
        <v>42478</v>
      </c>
      <c r="B6" s="13" t="s">
        <v>185</v>
      </c>
      <c r="C6" s="65" t="s">
        <v>48</v>
      </c>
      <c r="D6" s="67">
        <v>14.41</v>
      </c>
      <c r="E6" s="17">
        <v>53000</v>
      </c>
      <c r="F6" s="68"/>
      <c r="G6" s="17"/>
      <c r="H6" s="20">
        <v>0</v>
      </c>
      <c r="I6" s="18">
        <f>IF(Tabla1[[#This Row],[Entrada en $]]&gt;0,Tabla1[[#This Row],[Entrada en $]]/Tabla1[[#This Row],[Tipo de cambio]],Tabla1[[#This Row],[Entrada en Usd]])</f>
        <v>53000</v>
      </c>
      <c r="J6" s="17">
        <f>IF(Tabla1[[#This Row],[Salida en $]]&gt;0,Tabla1[[#This Row],[Salida en $]]/Tabla1[[#This Row],[Tipo de cambio]],Tabla1[[#This Row],[Salida en Usd]])</f>
        <v>0</v>
      </c>
      <c r="K6" s="16">
        <f>IF(Tabla1[[#This Row],[Entrada en Usd]]&lt;&gt;0,Tabla1[[#This Row],[Entrada en Usd]]*Tabla1[[#This Row],[Tipo de cambio]],Tabla1[[#This Row],[Entrada en $]])</f>
        <v>763730</v>
      </c>
      <c r="L6" s="16">
        <f>IF(Tabla1[[#This Row],[Salida en Usd]]&gt;0,Tabla1[[#This Row],[Salida en Usd]]*Tabla1[[#This Row],[Tipo de cambio]],Tabla1[[#This Row],[Salida en $]])</f>
        <v>0</v>
      </c>
      <c r="O6" s="29" t="s">
        <v>24</v>
      </c>
      <c r="P6" s="29"/>
      <c r="Q6" s="13">
        <v>1</v>
      </c>
      <c r="R6" s="27" t="s">
        <v>34</v>
      </c>
      <c r="S6" s="13">
        <v>2</v>
      </c>
      <c r="T6" s="13">
        <v>49</v>
      </c>
      <c r="U6" s="13">
        <v>5</v>
      </c>
      <c r="V6" s="13">
        <v>54</v>
      </c>
      <c r="W6" s="28">
        <v>117000</v>
      </c>
      <c r="X6" s="30"/>
      <c r="AA6" s="46" t="s">
        <v>42</v>
      </c>
      <c r="AB6" s="39">
        <v>1</v>
      </c>
      <c r="AC6" s="39" t="s">
        <v>45</v>
      </c>
      <c r="AD6" s="42">
        <v>43128</v>
      </c>
      <c r="AE6" s="34">
        <v>1000</v>
      </c>
      <c r="AF6" s="34">
        <v>0</v>
      </c>
      <c r="AG6" s="47">
        <f t="shared" ref="AG6:AG15" si="0">AE6-AF6</f>
        <v>1000</v>
      </c>
      <c r="AL6" s="86" t="s">
        <v>2</v>
      </c>
      <c r="AM6" s="19">
        <f>SUMIF(Tabla1[Concepto],"MATERIALES",Tabla1[Salida en Usd])</f>
        <v>0</v>
      </c>
      <c r="AN6" s="19">
        <f>SUMIF(Tabla1[Concepto],"MATERIALES",Tabla1[Salida en $])</f>
        <v>8199528.2400000021</v>
      </c>
    </row>
    <row r="7" spans="1:41" ht="15.6" x14ac:dyDescent="0.3">
      <c r="A7" s="64">
        <v>42495</v>
      </c>
      <c r="B7" s="13" t="s">
        <v>2</v>
      </c>
      <c r="C7" s="65" t="s">
        <v>49</v>
      </c>
      <c r="D7" s="67">
        <v>14.18</v>
      </c>
      <c r="E7" s="17"/>
      <c r="F7" s="69"/>
      <c r="G7" s="17"/>
      <c r="H7" s="20">
        <v>10433.93</v>
      </c>
      <c r="I7" s="18">
        <f>IF(Tabla1[[#This Row],[Entrada en $]]&gt;0,Tabla1[[#This Row],[Entrada en $]]/Tabla1[[#This Row],[Tipo de cambio]],Tabla1[[#This Row],[Entrada en Usd]])</f>
        <v>0</v>
      </c>
      <c r="J7" s="17">
        <f>IF(Tabla1[[#This Row],[Salida en $]]&gt;0,Tabla1[[#This Row],[Salida en $]]/Tabla1[[#This Row],[Tipo de cambio]],Tabla1[[#This Row],[Salida en Usd]])</f>
        <v>735.8201692524683</v>
      </c>
      <c r="K7" s="16">
        <f>IF(Tabla1[[#This Row],[Entrada en Usd]]&lt;&gt;0,Tabla1[[#This Row],[Entrada en Usd]]*Tabla1[[#This Row],[Tipo de cambio]],Tabla1[[#This Row],[Entrada en $]])</f>
        <v>0</v>
      </c>
      <c r="L7" s="16">
        <f>IF(Tabla1[[#This Row],[Salida en Usd]]&gt;0,Tabla1[[#This Row],[Salida en Usd]]*Tabla1[[#This Row],[Tipo de cambio]],Tabla1[[#This Row],[Salida en $]])</f>
        <v>10433.93</v>
      </c>
      <c r="O7" s="29" t="s">
        <v>24</v>
      </c>
      <c r="P7" s="29"/>
      <c r="Q7" s="13" t="s">
        <v>22</v>
      </c>
      <c r="R7" s="27"/>
      <c r="S7" s="13"/>
      <c r="T7" s="13"/>
      <c r="U7" s="13"/>
      <c r="V7" s="13"/>
      <c r="W7" s="28">
        <v>18500</v>
      </c>
      <c r="X7" s="30"/>
      <c r="AA7" s="46" t="s">
        <v>42</v>
      </c>
      <c r="AB7" s="39">
        <v>2</v>
      </c>
      <c r="AC7" s="40" t="s">
        <v>45</v>
      </c>
      <c r="AD7" s="43">
        <v>43158</v>
      </c>
      <c r="AE7" s="34">
        <v>1000</v>
      </c>
      <c r="AF7" s="34">
        <v>0</v>
      </c>
      <c r="AG7" s="47">
        <f t="shared" si="0"/>
        <v>1000</v>
      </c>
      <c r="AL7" s="86" t="s">
        <v>3</v>
      </c>
      <c r="AM7" s="19">
        <f>SUMIF(Tabla1[Concepto],"MANO DE OBRA",Tabla1[Salida en Usd])</f>
        <v>0</v>
      </c>
      <c r="AN7" s="19">
        <f>SUMIF(Tabla1[Concepto],"MANO DE OBRA",Tabla1[Salida en $])</f>
        <v>11517639.140000001</v>
      </c>
    </row>
    <row r="8" spans="1:41" ht="15.6" x14ac:dyDescent="0.3">
      <c r="A8" s="64">
        <v>42495</v>
      </c>
      <c r="B8" s="13" t="s">
        <v>185</v>
      </c>
      <c r="C8" s="65" t="s">
        <v>50</v>
      </c>
      <c r="D8" s="67">
        <v>14.18</v>
      </c>
      <c r="E8" s="17">
        <v>6944</v>
      </c>
      <c r="F8" s="69"/>
      <c r="G8" s="17"/>
      <c r="H8" s="20">
        <v>0</v>
      </c>
      <c r="I8" s="18">
        <f>IF(Tabla1[[#This Row],[Entrada en $]]&gt;0,Tabla1[[#This Row],[Entrada en $]]/Tabla1[[#This Row],[Tipo de cambio]],Tabla1[[#This Row],[Entrada en Usd]])</f>
        <v>6944</v>
      </c>
      <c r="J8" s="17">
        <f>IF(Tabla1[[#This Row],[Salida en $]]&gt;0,Tabla1[[#This Row],[Salida en $]]/Tabla1[[#This Row],[Tipo de cambio]],Tabla1[[#This Row],[Salida en Usd]])</f>
        <v>0</v>
      </c>
      <c r="K8" s="16">
        <f>IF(Tabla1[[#This Row],[Entrada en Usd]]&lt;&gt;0,Tabla1[[#This Row],[Entrada en Usd]]*Tabla1[[#This Row],[Tipo de cambio]],Tabla1[[#This Row],[Entrada en $]])</f>
        <v>98465.919999999998</v>
      </c>
      <c r="L8" s="16">
        <f>IF(Tabla1[[#This Row],[Salida en Usd]]&gt;0,Tabla1[[#This Row],[Salida en Usd]]*Tabla1[[#This Row],[Tipo de cambio]],Tabla1[[#This Row],[Salida en $]])</f>
        <v>0</v>
      </c>
      <c r="O8" s="29" t="s">
        <v>24</v>
      </c>
      <c r="P8" s="29"/>
      <c r="Q8" s="13" t="s">
        <v>22</v>
      </c>
      <c r="R8" s="27"/>
      <c r="S8" s="13"/>
      <c r="T8" s="13"/>
      <c r="U8" s="13"/>
      <c r="V8" s="13"/>
      <c r="W8" s="28">
        <v>18500</v>
      </c>
      <c r="X8" s="30"/>
      <c r="AA8" s="46" t="s">
        <v>42</v>
      </c>
      <c r="AB8" s="39">
        <v>3</v>
      </c>
      <c r="AC8" s="40" t="s">
        <v>45</v>
      </c>
      <c r="AD8" s="43">
        <v>43188</v>
      </c>
      <c r="AE8" s="34">
        <v>1000</v>
      </c>
      <c r="AF8" s="34">
        <v>0</v>
      </c>
      <c r="AG8" s="47">
        <f t="shared" si="0"/>
        <v>1000</v>
      </c>
      <c r="AL8" s="86" t="s">
        <v>4</v>
      </c>
      <c r="AM8" s="19">
        <f>SUMIF(Tabla1[Concepto],"VARIOS",Tabla1[Salida en Usd])</f>
        <v>0</v>
      </c>
      <c r="AN8" s="19">
        <f>SUMIF(Tabla1[Concepto],"VARIOS",Tabla1[Salida en $])</f>
        <v>989778</v>
      </c>
    </row>
    <row r="9" spans="1:41" ht="15.6" x14ac:dyDescent="0.3">
      <c r="A9" s="64">
        <v>42495</v>
      </c>
      <c r="B9" s="13" t="s">
        <v>185</v>
      </c>
      <c r="C9" s="65" t="s">
        <v>51</v>
      </c>
      <c r="D9" s="67">
        <v>14.18</v>
      </c>
      <c r="E9" s="17">
        <v>7083</v>
      </c>
      <c r="F9" s="69"/>
      <c r="G9" s="17"/>
      <c r="H9" s="20">
        <v>0</v>
      </c>
      <c r="I9" s="18">
        <f>IF(Tabla1[[#This Row],[Entrada en $]]&gt;0,Tabla1[[#This Row],[Entrada en $]]/Tabla1[[#This Row],[Tipo de cambio]],Tabla1[[#This Row],[Entrada en Usd]])</f>
        <v>7083</v>
      </c>
      <c r="J9" s="17">
        <f>IF(Tabla1[[#This Row],[Salida en $]]&gt;0,Tabla1[[#This Row],[Salida en $]]/Tabla1[[#This Row],[Tipo de cambio]],Tabla1[[#This Row],[Salida en Usd]])</f>
        <v>0</v>
      </c>
      <c r="K9" s="16">
        <f>IF(Tabla1[[#This Row],[Entrada en Usd]]&lt;&gt;0,Tabla1[[#This Row],[Entrada en Usd]]*Tabla1[[#This Row],[Tipo de cambio]],Tabla1[[#This Row],[Entrada en $]])</f>
        <v>100436.94</v>
      </c>
      <c r="L9" s="16">
        <f>IF(Tabla1[[#This Row],[Salida en Usd]]&gt;0,Tabla1[[#This Row],[Salida en Usd]]*Tabla1[[#This Row],[Tipo de cambio]],Tabla1[[#This Row],[Salida en $]])</f>
        <v>0</v>
      </c>
      <c r="O9" s="29" t="s">
        <v>24</v>
      </c>
      <c r="P9" s="29"/>
      <c r="Q9" s="13" t="s">
        <v>22</v>
      </c>
      <c r="R9" s="27"/>
      <c r="S9" s="13"/>
      <c r="T9" s="13"/>
      <c r="U9" s="13"/>
      <c r="V9" s="13"/>
      <c r="W9" s="28">
        <v>18500</v>
      </c>
      <c r="X9" s="30"/>
      <c r="AA9" s="46" t="s">
        <v>42</v>
      </c>
      <c r="AB9" s="39">
        <v>4</v>
      </c>
      <c r="AC9" s="41" t="s">
        <v>45</v>
      </c>
      <c r="AD9" s="44">
        <v>43218</v>
      </c>
      <c r="AE9" s="34">
        <v>1000</v>
      </c>
      <c r="AF9" s="34">
        <v>0</v>
      </c>
      <c r="AG9" s="47">
        <f t="shared" si="0"/>
        <v>1000</v>
      </c>
      <c r="AL9" s="86" t="s">
        <v>5</v>
      </c>
      <c r="AM9" s="19">
        <f>SUMIF(Tabla1[Concepto],"FUERA DE OBRA",Tabla1[Salida en Usd])</f>
        <v>0</v>
      </c>
      <c r="AN9" s="19">
        <f>SUMIF(Tabla1[Concepto],"FUERA DE OBRA",Tabla1[Salida en $])</f>
        <v>1398585.15</v>
      </c>
    </row>
    <row r="10" spans="1:41" ht="15.6" x14ac:dyDescent="0.3">
      <c r="A10" s="64">
        <v>42496</v>
      </c>
      <c r="B10" s="13" t="s">
        <v>3</v>
      </c>
      <c r="C10" s="65" t="s">
        <v>52</v>
      </c>
      <c r="D10" s="67">
        <v>14.14</v>
      </c>
      <c r="E10" s="17"/>
      <c r="F10" s="69"/>
      <c r="G10" s="17"/>
      <c r="H10" s="20">
        <v>40000</v>
      </c>
      <c r="I10" s="18">
        <f>IF(Tabla1[[#This Row],[Entrada en $]]&gt;0,Tabla1[[#This Row],[Entrada en $]]/Tabla1[[#This Row],[Tipo de cambio]],Tabla1[[#This Row],[Entrada en Usd]])</f>
        <v>0</v>
      </c>
      <c r="J10" s="17">
        <f>IF(Tabla1[[#This Row],[Salida en $]]&gt;0,Tabla1[[#This Row],[Salida en $]]/Tabla1[[#This Row],[Tipo de cambio]],Tabla1[[#This Row],[Salida en Usd]])</f>
        <v>2828.8543140028287</v>
      </c>
      <c r="K10" s="16">
        <f>IF(Tabla1[[#This Row],[Entrada en Usd]]&lt;&gt;0,Tabla1[[#This Row],[Entrada en Usd]]*Tabla1[[#This Row],[Tipo de cambio]],Tabla1[[#This Row],[Entrada en $]])</f>
        <v>0</v>
      </c>
      <c r="L10" s="16">
        <f>IF(Tabla1[[#This Row],[Salida en Usd]]&gt;0,Tabla1[[#This Row],[Salida en Usd]]*Tabla1[[#This Row],[Tipo de cambio]],Tabla1[[#This Row],[Salida en $]])</f>
        <v>40000</v>
      </c>
      <c r="O10" s="29" t="s">
        <v>24</v>
      </c>
      <c r="P10" s="29"/>
      <c r="Q10" s="13" t="s">
        <v>22</v>
      </c>
      <c r="R10" s="27"/>
      <c r="S10" s="13"/>
      <c r="T10" s="13"/>
      <c r="U10" s="13"/>
      <c r="V10" s="13"/>
      <c r="W10" s="28">
        <v>18500</v>
      </c>
      <c r="X10" s="30"/>
      <c r="AA10" s="46" t="s">
        <v>42</v>
      </c>
      <c r="AB10" s="39">
        <v>5</v>
      </c>
      <c r="AC10" s="41" t="s">
        <v>45</v>
      </c>
      <c r="AD10" s="44">
        <v>43248</v>
      </c>
      <c r="AE10" s="34">
        <v>1000</v>
      </c>
      <c r="AF10" s="34">
        <v>0</v>
      </c>
      <c r="AG10" s="47">
        <f t="shared" si="0"/>
        <v>1000</v>
      </c>
    </row>
    <row r="11" spans="1:41" ht="15.6" x14ac:dyDescent="0.3">
      <c r="A11" s="64">
        <v>42496</v>
      </c>
      <c r="B11" s="13" t="s">
        <v>2</v>
      </c>
      <c r="C11" s="65" t="s">
        <v>53</v>
      </c>
      <c r="D11" s="67">
        <v>14.14</v>
      </c>
      <c r="E11" s="17"/>
      <c r="F11" s="69"/>
      <c r="G11" s="17"/>
      <c r="H11" s="20">
        <v>30000</v>
      </c>
      <c r="I11" s="18">
        <f>IF(Tabla1[[#This Row],[Entrada en $]]&gt;0,Tabla1[[#This Row],[Entrada en $]]/Tabla1[[#This Row],[Tipo de cambio]],Tabla1[[#This Row],[Entrada en Usd]])</f>
        <v>0</v>
      </c>
      <c r="J11" s="17">
        <f>IF(Tabla1[[#This Row],[Salida en $]]&gt;0,Tabla1[[#This Row],[Salida en $]]/Tabla1[[#This Row],[Tipo de cambio]],Tabla1[[#This Row],[Salida en Usd]])</f>
        <v>2121.6407355021215</v>
      </c>
      <c r="K11" s="16">
        <f>IF(Tabla1[[#This Row],[Entrada en Usd]]&lt;&gt;0,Tabla1[[#This Row],[Entrada en Usd]]*Tabla1[[#This Row],[Tipo de cambio]],Tabla1[[#This Row],[Entrada en $]])</f>
        <v>0</v>
      </c>
      <c r="L11" s="16">
        <f>IF(Tabla1[[#This Row],[Salida en Usd]]&gt;0,Tabla1[[#This Row],[Salida en Usd]]*Tabla1[[#This Row],[Tipo de cambio]],Tabla1[[#This Row],[Salida en $]])</f>
        <v>30000</v>
      </c>
      <c r="O11" s="29" t="s">
        <v>24</v>
      </c>
      <c r="P11" s="29"/>
      <c r="Q11" s="13" t="s">
        <v>22</v>
      </c>
      <c r="R11" s="27"/>
      <c r="S11" s="13"/>
      <c r="T11" s="13"/>
      <c r="U11" s="13"/>
      <c r="V11" s="13"/>
      <c r="W11" s="28"/>
      <c r="X11" s="30"/>
      <c r="AA11" s="46" t="s">
        <v>42</v>
      </c>
      <c r="AB11" s="39">
        <v>6</v>
      </c>
      <c r="AC11" s="41" t="s">
        <v>45</v>
      </c>
      <c r="AD11" s="44">
        <v>43278</v>
      </c>
      <c r="AE11" s="34">
        <v>1000</v>
      </c>
      <c r="AF11" s="34">
        <v>0</v>
      </c>
      <c r="AG11" s="47">
        <f t="shared" si="0"/>
        <v>1000</v>
      </c>
    </row>
    <row r="12" spans="1:41" ht="15.6" x14ac:dyDescent="0.3">
      <c r="A12" s="64">
        <v>42498</v>
      </c>
      <c r="B12" s="13" t="s">
        <v>2</v>
      </c>
      <c r="C12" s="65" t="s">
        <v>49</v>
      </c>
      <c r="D12" s="67">
        <v>14.14</v>
      </c>
      <c r="E12" s="17"/>
      <c r="F12" s="69"/>
      <c r="G12" s="17"/>
      <c r="H12" s="20">
        <v>814.4</v>
      </c>
      <c r="I12" s="18">
        <f>IF(Tabla1[[#This Row],[Entrada en $]]&gt;0,Tabla1[[#This Row],[Entrada en $]]/Tabla1[[#This Row],[Tipo de cambio]],Tabla1[[#This Row],[Entrada en Usd]])</f>
        <v>0</v>
      </c>
      <c r="J12" s="17">
        <f>IF(Tabla1[[#This Row],[Salida en $]]&gt;0,Tabla1[[#This Row],[Salida en $]]/Tabla1[[#This Row],[Tipo de cambio]],Tabla1[[#This Row],[Salida en Usd]])</f>
        <v>57.595473833097593</v>
      </c>
      <c r="K12" s="16">
        <f>IF(Tabla1[[#This Row],[Entrada en Usd]]&lt;&gt;0,Tabla1[[#This Row],[Entrada en Usd]]*Tabla1[[#This Row],[Tipo de cambio]],Tabla1[[#This Row],[Entrada en $]])</f>
        <v>0</v>
      </c>
      <c r="L12" s="16">
        <f>IF(Tabla1[[#This Row],[Salida en Usd]]&gt;0,Tabla1[[#This Row],[Salida en Usd]]*Tabla1[[#This Row],[Tipo de cambio]],Tabla1[[#This Row],[Salida en $]])</f>
        <v>814.4</v>
      </c>
      <c r="O12" s="29" t="s">
        <v>24</v>
      </c>
      <c r="P12" s="29"/>
      <c r="Q12" s="13">
        <v>4</v>
      </c>
      <c r="R12" s="27" t="s">
        <v>34</v>
      </c>
      <c r="S12" s="13"/>
      <c r="T12" s="13"/>
      <c r="U12" s="13"/>
      <c r="V12" s="13"/>
      <c r="W12" s="28">
        <v>15000</v>
      </c>
      <c r="X12" s="30"/>
      <c r="AA12" s="46" t="s">
        <v>42</v>
      </c>
      <c r="AB12" s="39">
        <v>7</v>
      </c>
      <c r="AC12" s="41" t="s">
        <v>45</v>
      </c>
      <c r="AD12" s="44">
        <v>43308</v>
      </c>
      <c r="AE12" s="34">
        <v>1000</v>
      </c>
      <c r="AF12" s="34">
        <v>0</v>
      </c>
      <c r="AG12" s="47">
        <f t="shared" si="0"/>
        <v>1000</v>
      </c>
    </row>
    <row r="13" spans="1:41" ht="15.6" x14ac:dyDescent="0.3">
      <c r="A13" s="64">
        <v>42517</v>
      </c>
      <c r="B13" s="13" t="s">
        <v>2</v>
      </c>
      <c r="C13" s="65" t="s">
        <v>54</v>
      </c>
      <c r="D13" s="67">
        <v>14.27</v>
      </c>
      <c r="E13" s="17"/>
      <c r="F13" s="69"/>
      <c r="G13" s="17"/>
      <c r="H13" s="20">
        <v>20000</v>
      </c>
      <c r="I13" s="18">
        <f>IF(Tabla1[[#This Row],[Entrada en $]]&gt;0,Tabla1[[#This Row],[Entrada en $]]/Tabla1[[#This Row],[Tipo de cambio]],Tabla1[[#This Row],[Entrada en Usd]])</f>
        <v>0</v>
      </c>
      <c r="J13" s="17">
        <f>IF(Tabla1[[#This Row],[Salida en $]]&gt;0,Tabla1[[#This Row],[Salida en $]]/Tabla1[[#This Row],[Tipo de cambio]],Tabla1[[#This Row],[Salida en Usd]])</f>
        <v>1401.5416958654521</v>
      </c>
      <c r="K13" s="16">
        <f>IF(Tabla1[[#This Row],[Entrada en Usd]]&lt;&gt;0,Tabla1[[#This Row],[Entrada en Usd]]*Tabla1[[#This Row],[Tipo de cambio]],Tabla1[[#This Row],[Entrada en $]])</f>
        <v>0</v>
      </c>
      <c r="L13" s="16">
        <f>IF(Tabla1[[#This Row],[Salida en Usd]]&gt;0,Tabla1[[#This Row],[Salida en Usd]]*Tabla1[[#This Row],[Tipo de cambio]],Tabla1[[#This Row],[Salida en $]])</f>
        <v>20000</v>
      </c>
      <c r="O13" s="29" t="s">
        <v>24</v>
      </c>
      <c r="P13" s="23"/>
      <c r="Q13" s="14"/>
      <c r="R13" s="31"/>
      <c r="S13" s="14"/>
      <c r="T13" s="14"/>
      <c r="U13" s="14"/>
      <c r="V13" s="14"/>
      <c r="W13" s="32"/>
      <c r="X13" s="33"/>
      <c r="AA13" s="46" t="s">
        <v>42</v>
      </c>
      <c r="AB13" s="39">
        <v>8</v>
      </c>
      <c r="AC13" s="41" t="s">
        <v>45</v>
      </c>
      <c r="AD13" s="44">
        <v>43338</v>
      </c>
      <c r="AE13" s="34">
        <v>1000</v>
      </c>
      <c r="AF13" s="34">
        <v>0</v>
      </c>
      <c r="AG13" s="47">
        <f t="shared" si="0"/>
        <v>1000</v>
      </c>
    </row>
    <row r="14" spans="1:41" ht="15.6" x14ac:dyDescent="0.3">
      <c r="A14" s="64">
        <v>42521</v>
      </c>
      <c r="B14" s="13" t="s">
        <v>2</v>
      </c>
      <c r="C14" s="65" t="s">
        <v>55</v>
      </c>
      <c r="D14" s="67">
        <v>14.11</v>
      </c>
      <c r="E14" s="17"/>
      <c r="F14" s="69"/>
      <c r="G14" s="17"/>
      <c r="H14" s="20">
        <v>17184</v>
      </c>
      <c r="I14" s="18">
        <f>IF(Tabla1[[#This Row],[Entrada en $]]&gt;0,Tabla1[[#This Row],[Entrada en $]]/Tabla1[[#This Row],[Tipo de cambio]],Tabla1[[#This Row],[Entrada en Usd]])</f>
        <v>0</v>
      </c>
      <c r="J14" s="17">
        <f>IF(Tabla1[[#This Row],[Salida en $]]&gt;0,Tabla1[[#This Row],[Salida en $]]/Tabla1[[#This Row],[Tipo de cambio]],Tabla1[[#This Row],[Salida en Usd]])</f>
        <v>1217.8596739900779</v>
      </c>
      <c r="K14" s="16">
        <f>IF(Tabla1[[#This Row],[Entrada en Usd]]&lt;&gt;0,Tabla1[[#This Row],[Entrada en Usd]]*Tabla1[[#This Row],[Tipo de cambio]],Tabla1[[#This Row],[Entrada en $]])</f>
        <v>0</v>
      </c>
      <c r="L14" s="16">
        <f>IF(Tabla1[[#This Row],[Salida en Usd]]&gt;0,Tabla1[[#This Row],[Salida en Usd]]*Tabla1[[#This Row],[Tipo de cambio]],Tabla1[[#This Row],[Salida en $]])</f>
        <v>17184</v>
      </c>
      <c r="O14" s="23" t="s">
        <v>16</v>
      </c>
      <c r="P14" s="23"/>
      <c r="Q14" s="14"/>
      <c r="R14" s="31"/>
      <c r="S14" s="14"/>
      <c r="T14" s="14"/>
      <c r="U14" s="14"/>
      <c r="V14" s="14"/>
      <c r="W14" s="32">
        <f>SUBTOTAL(109,Tabla3[Precio contado])</f>
        <v>206000</v>
      </c>
      <c r="X14" s="33"/>
      <c r="AA14" s="46" t="s">
        <v>42</v>
      </c>
      <c r="AB14" s="39">
        <v>9</v>
      </c>
      <c r="AC14" s="41" t="s">
        <v>45</v>
      </c>
      <c r="AD14" s="44">
        <v>43368</v>
      </c>
      <c r="AE14" s="34">
        <v>1000</v>
      </c>
      <c r="AF14" s="34">
        <v>0</v>
      </c>
      <c r="AG14" s="47">
        <f t="shared" si="0"/>
        <v>1000</v>
      </c>
    </row>
    <row r="15" spans="1:41" ht="15.6" x14ac:dyDescent="0.3">
      <c r="A15" s="64"/>
      <c r="B15" s="13" t="s">
        <v>2</v>
      </c>
      <c r="C15" s="65" t="s">
        <v>56</v>
      </c>
      <c r="D15" s="67">
        <v>14.11</v>
      </c>
      <c r="E15" s="17"/>
      <c r="F15" s="69"/>
      <c r="G15" s="17"/>
      <c r="H15" s="20">
        <v>653000</v>
      </c>
      <c r="I15" s="18">
        <f>IF(Tabla1[[#This Row],[Entrada en $]]&gt;0,Tabla1[[#This Row],[Entrada en $]]/Tabla1[[#This Row],[Tipo de cambio]],Tabla1[[#This Row],[Entrada en Usd]])</f>
        <v>0</v>
      </c>
      <c r="J15" s="17">
        <f>IF(Tabla1[[#This Row],[Salida en $]]&gt;0,Tabla1[[#This Row],[Salida en $]]/Tabla1[[#This Row],[Tipo de cambio]],Tabla1[[#This Row],[Salida en Usd]])</f>
        <v>46279.234585400431</v>
      </c>
      <c r="K15" s="16">
        <f>IF(Tabla1[[#This Row],[Entrada en Usd]]&lt;&gt;0,Tabla1[[#This Row],[Entrada en Usd]]*Tabla1[[#This Row],[Tipo de cambio]],Tabla1[[#This Row],[Entrada en $]])</f>
        <v>0</v>
      </c>
      <c r="L15" s="16">
        <f>IF(Tabla1[[#This Row],[Salida en Usd]]&gt;0,Tabla1[[#This Row],[Salida en Usd]]*Tabla1[[#This Row],[Tipo de cambio]],Tabla1[[#This Row],[Salida en $]])</f>
        <v>653000</v>
      </c>
      <c r="AA15" s="53" t="s">
        <v>44</v>
      </c>
      <c r="AB15" s="54">
        <v>1</v>
      </c>
      <c r="AC15" s="54" t="s">
        <v>46</v>
      </c>
      <c r="AD15" s="55"/>
      <c r="AE15" s="56">
        <v>7200</v>
      </c>
      <c r="AF15" s="56"/>
      <c r="AG15" s="57">
        <f t="shared" si="0"/>
        <v>7200</v>
      </c>
    </row>
    <row r="16" spans="1:41" ht="15.6" x14ac:dyDescent="0.3">
      <c r="A16" s="64"/>
      <c r="B16" s="13" t="s">
        <v>2</v>
      </c>
      <c r="C16" s="65" t="s">
        <v>57</v>
      </c>
      <c r="D16" s="67">
        <v>14.11</v>
      </c>
      <c r="E16" s="17"/>
      <c r="F16" s="69"/>
      <c r="G16" s="17"/>
      <c r="H16" s="20">
        <v>51000</v>
      </c>
      <c r="I16" s="18">
        <f>IF(Tabla1[[#This Row],[Entrada en $]]&gt;0,Tabla1[[#This Row],[Entrada en $]]/Tabla1[[#This Row],[Tipo de cambio]],Tabla1[[#This Row],[Entrada en Usd]])</f>
        <v>0</v>
      </c>
      <c r="J16" s="17">
        <f>IF(Tabla1[[#This Row],[Salida en $]]&gt;0,Tabla1[[#This Row],[Salida en $]]/Tabla1[[#This Row],[Tipo de cambio]],Tabla1[[#This Row],[Salida en Usd]])</f>
        <v>3614.4578313253014</v>
      </c>
      <c r="K16" s="16">
        <f>IF(Tabla1[[#This Row],[Entrada en Usd]]&lt;&gt;0,Tabla1[[#This Row],[Entrada en Usd]]*Tabla1[[#This Row],[Tipo de cambio]],Tabla1[[#This Row],[Entrada en $]])</f>
        <v>0</v>
      </c>
      <c r="L16" s="16">
        <f>IF(Tabla1[[#This Row],[Salida en Usd]]&gt;0,Tabla1[[#This Row],[Salida en Usd]]*Tabla1[[#This Row],[Tipo de cambio]],Tabla1[[#This Row],[Salida en $]])</f>
        <v>51000</v>
      </c>
      <c r="AA16" s="58" t="s">
        <v>16</v>
      </c>
      <c r="AB16" s="59"/>
      <c r="AC16" s="60"/>
      <c r="AD16" s="60"/>
      <c r="AE16" s="63">
        <f>SUBTOTAL(109,Tabla4[Monto U$])</f>
        <v>16200</v>
      </c>
      <c r="AF16" s="61"/>
      <c r="AG16" s="62">
        <f>SUBTOTAL(109,Tabla4[Pendiente])</f>
        <v>16200</v>
      </c>
    </row>
    <row r="17" spans="1:12" x14ac:dyDescent="0.3">
      <c r="A17" s="64"/>
      <c r="B17" s="13" t="s">
        <v>4</v>
      </c>
      <c r="C17" s="65" t="s">
        <v>58</v>
      </c>
      <c r="D17" s="67">
        <v>14.11</v>
      </c>
      <c r="E17" s="17"/>
      <c r="F17" s="69"/>
      <c r="G17" s="17"/>
      <c r="H17" s="20">
        <v>2700</v>
      </c>
      <c r="I17" s="18">
        <f>IF(Tabla1[[#This Row],[Entrada en $]]&gt;0,Tabla1[[#This Row],[Entrada en $]]/Tabla1[[#This Row],[Tipo de cambio]],Tabla1[[#This Row],[Entrada en Usd]])</f>
        <v>0</v>
      </c>
      <c r="J17" s="17">
        <f>IF(Tabla1[[#This Row],[Salida en $]]&gt;0,Tabla1[[#This Row],[Salida en $]]/Tabla1[[#This Row],[Tipo de cambio]],Tabla1[[#This Row],[Salida en Usd]])</f>
        <v>191.35364989369242</v>
      </c>
      <c r="K17" s="16">
        <f>IF(Tabla1[[#This Row],[Entrada en Usd]]&lt;&gt;0,Tabla1[[#This Row],[Entrada en Usd]]*Tabla1[[#This Row],[Tipo de cambio]],Tabla1[[#This Row],[Entrada en $]])</f>
        <v>0</v>
      </c>
      <c r="L17" s="16">
        <f>IF(Tabla1[[#This Row],[Salida en Usd]]&gt;0,Tabla1[[#This Row],[Salida en Usd]]*Tabla1[[#This Row],[Tipo de cambio]],Tabla1[[#This Row],[Salida en $]])</f>
        <v>2700</v>
      </c>
    </row>
    <row r="18" spans="1:12" x14ac:dyDescent="0.3">
      <c r="A18" s="64"/>
      <c r="B18" s="13" t="s">
        <v>2</v>
      </c>
      <c r="C18" s="65" t="s">
        <v>49</v>
      </c>
      <c r="D18" s="67">
        <v>14.11</v>
      </c>
      <c r="E18" s="17"/>
      <c r="F18" s="69"/>
      <c r="G18" s="17"/>
      <c r="H18" s="20">
        <v>6585</v>
      </c>
      <c r="I18" s="18">
        <f>IF(Tabla1[[#This Row],[Entrada en $]]&gt;0,Tabla1[[#This Row],[Entrada en $]]/Tabla1[[#This Row],[Tipo de cambio]],Tabla1[[#This Row],[Entrada en Usd]])</f>
        <v>0</v>
      </c>
      <c r="J18" s="17">
        <f>IF(Tabla1[[#This Row],[Salida en $]]&gt;0,Tabla1[[#This Row],[Salida en $]]/Tabla1[[#This Row],[Tipo de cambio]],Tabla1[[#This Row],[Salida en Usd]])</f>
        <v>466.69029057406095</v>
      </c>
      <c r="K18" s="16">
        <f>IF(Tabla1[[#This Row],[Entrada en Usd]]&lt;&gt;0,Tabla1[[#This Row],[Entrada en Usd]]*Tabla1[[#This Row],[Tipo de cambio]],Tabla1[[#This Row],[Entrada en $]])</f>
        <v>0</v>
      </c>
      <c r="L18" s="16">
        <f>IF(Tabla1[[#This Row],[Salida en Usd]]&gt;0,Tabla1[[#This Row],[Salida en Usd]]*Tabla1[[#This Row],[Tipo de cambio]],Tabla1[[#This Row],[Salida en $]])</f>
        <v>6585</v>
      </c>
    </row>
    <row r="19" spans="1:12" x14ac:dyDescent="0.3">
      <c r="A19" s="64"/>
      <c r="B19" s="13" t="s">
        <v>2</v>
      </c>
      <c r="C19" s="65" t="s">
        <v>55</v>
      </c>
      <c r="D19" s="67">
        <v>14.11</v>
      </c>
      <c r="E19" s="17"/>
      <c r="F19" s="69"/>
      <c r="G19" s="17"/>
      <c r="H19" s="20">
        <v>19700</v>
      </c>
      <c r="I19" s="18">
        <f>IF(Tabla1[[#This Row],[Entrada en $]]&gt;0,Tabla1[[#This Row],[Entrada en $]]/Tabla1[[#This Row],[Tipo de cambio]],Tabla1[[#This Row],[Entrada en Usd]])</f>
        <v>0</v>
      </c>
      <c r="J19" s="17">
        <f>IF(Tabla1[[#This Row],[Salida en $]]&gt;0,Tabla1[[#This Row],[Salida en $]]/Tabla1[[#This Row],[Tipo de cambio]],Tabla1[[#This Row],[Salida en Usd]])</f>
        <v>1396.1729270021262</v>
      </c>
      <c r="K19" s="16">
        <f>IF(Tabla1[[#This Row],[Entrada en Usd]]&lt;&gt;0,Tabla1[[#This Row],[Entrada en Usd]]*Tabla1[[#This Row],[Tipo de cambio]],Tabla1[[#This Row],[Entrada en $]])</f>
        <v>0</v>
      </c>
      <c r="L19" s="16">
        <f>IF(Tabla1[[#This Row],[Salida en Usd]]&gt;0,Tabla1[[#This Row],[Salida en Usd]]*Tabla1[[#This Row],[Tipo de cambio]],Tabla1[[#This Row],[Salida en $]])</f>
        <v>19700</v>
      </c>
    </row>
    <row r="20" spans="1:12" x14ac:dyDescent="0.3">
      <c r="A20" s="64">
        <v>42523</v>
      </c>
      <c r="B20" s="13" t="s">
        <v>5</v>
      </c>
      <c r="C20" s="65" t="s">
        <v>59</v>
      </c>
      <c r="D20" s="67">
        <v>13.96</v>
      </c>
      <c r="E20" s="17"/>
      <c r="F20" s="69"/>
      <c r="G20" s="17"/>
      <c r="H20" s="20">
        <v>685.73</v>
      </c>
      <c r="I20" s="18">
        <f>IF(Tabla1[[#This Row],[Entrada en $]]&gt;0,Tabla1[[#This Row],[Entrada en $]]/Tabla1[[#This Row],[Tipo de cambio]],Tabla1[[#This Row],[Entrada en Usd]])</f>
        <v>0</v>
      </c>
      <c r="J20" s="17">
        <f>IF(Tabla1[[#This Row],[Salida en $]]&gt;0,Tabla1[[#This Row],[Salida en $]]/Tabla1[[#This Row],[Tipo de cambio]],Tabla1[[#This Row],[Salida en Usd]])</f>
        <v>49.121060171919773</v>
      </c>
      <c r="K20" s="16">
        <f>IF(Tabla1[[#This Row],[Entrada en Usd]]&lt;&gt;0,Tabla1[[#This Row],[Entrada en Usd]]*Tabla1[[#This Row],[Tipo de cambio]],Tabla1[[#This Row],[Entrada en $]])</f>
        <v>0</v>
      </c>
      <c r="L20" s="16">
        <f>IF(Tabla1[[#This Row],[Salida en Usd]]&gt;0,Tabla1[[#This Row],[Salida en Usd]]*Tabla1[[#This Row],[Tipo de cambio]],Tabla1[[#This Row],[Salida en $]])</f>
        <v>685.73</v>
      </c>
    </row>
    <row r="21" spans="1:12" x14ac:dyDescent="0.3">
      <c r="A21" s="64">
        <v>42524</v>
      </c>
      <c r="B21" s="13" t="s">
        <v>3</v>
      </c>
      <c r="C21" s="65" t="s">
        <v>60</v>
      </c>
      <c r="D21" s="67">
        <v>13.88</v>
      </c>
      <c r="E21" s="17"/>
      <c r="F21" s="69"/>
      <c r="G21" s="17"/>
      <c r="H21" s="20">
        <v>50000</v>
      </c>
      <c r="I21" s="18">
        <f>IF(Tabla1[[#This Row],[Entrada en $]]&gt;0,Tabla1[[#This Row],[Entrada en $]]/Tabla1[[#This Row],[Tipo de cambio]],Tabla1[[#This Row],[Entrada en Usd]])</f>
        <v>0</v>
      </c>
      <c r="J21" s="17">
        <f>IF(Tabla1[[#This Row],[Salida en $]]&gt;0,Tabla1[[#This Row],[Salida en $]]/Tabla1[[#This Row],[Tipo de cambio]],Tabla1[[#This Row],[Salida en Usd]])</f>
        <v>3602.3054755043227</v>
      </c>
      <c r="K21" s="16">
        <f>IF(Tabla1[[#This Row],[Entrada en Usd]]&lt;&gt;0,Tabla1[[#This Row],[Entrada en Usd]]*Tabla1[[#This Row],[Tipo de cambio]],Tabla1[[#This Row],[Entrada en $]])</f>
        <v>0</v>
      </c>
      <c r="L21" s="16">
        <f>IF(Tabla1[[#This Row],[Salida en Usd]]&gt;0,Tabla1[[#This Row],[Salida en Usd]]*Tabla1[[#This Row],[Tipo de cambio]],Tabla1[[#This Row],[Salida en $]])</f>
        <v>50000</v>
      </c>
    </row>
    <row r="22" spans="1:12" x14ac:dyDescent="0.3">
      <c r="A22" s="64">
        <v>42524</v>
      </c>
      <c r="B22" s="13" t="s">
        <v>5</v>
      </c>
      <c r="C22" s="65" t="s">
        <v>61</v>
      </c>
      <c r="D22" s="67">
        <v>13.88</v>
      </c>
      <c r="E22" s="17"/>
      <c r="F22" s="69"/>
      <c r="G22" s="17"/>
      <c r="H22" s="20">
        <v>13000</v>
      </c>
      <c r="I22" s="18">
        <f>IF(Tabla1[[#This Row],[Entrada en $]]&gt;0,Tabla1[[#This Row],[Entrada en $]]/Tabla1[[#This Row],[Tipo de cambio]],Tabla1[[#This Row],[Entrada en Usd]])</f>
        <v>0</v>
      </c>
      <c r="J22" s="17">
        <f>IF(Tabla1[[#This Row],[Salida en $]]&gt;0,Tabla1[[#This Row],[Salida en $]]/Tabla1[[#This Row],[Tipo de cambio]],Tabla1[[#This Row],[Salida en Usd]])</f>
        <v>936.59942363112384</v>
      </c>
      <c r="K22" s="16">
        <f>IF(Tabla1[[#This Row],[Entrada en Usd]]&lt;&gt;0,Tabla1[[#This Row],[Entrada en Usd]]*Tabla1[[#This Row],[Tipo de cambio]],Tabla1[[#This Row],[Entrada en $]])</f>
        <v>0</v>
      </c>
      <c r="L22" s="16">
        <f>IF(Tabla1[[#This Row],[Salida en Usd]]&gt;0,Tabla1[[#This Row],[Salida en Usd]]*Tabla1[[#This Row],[Tipo de cambio]],Tabla1[[#This Row],[Salida en $]])</f>
        <v>13000</v>
      </c>
    </row>
    <row r="23" spans="1:12" x14ac:dyDescent="0.3">
      <c r="A23" s="64">
        <v>42531</v>
      </c>
      <c r="B23" s="13" t="s">
        <v>3</v>
      </c>
      <c r="C23" s="65" t="s">
        <v>62</v>
      </c>
      <c r="D23" s="67">
        <v>13.91</v>
      </c>
      <c r="E23" s="17"/>
      <c r="F23" s="69"/>
      <c r="G23" s="17"/>
      <c r="H23" s="20">
        <v>32470.14</v>
      </c>
      <c r="I23" s="18">
        <f>IF(Tabla1[[#This Row],[Entrada en $]]&gt;0,Tabla1[[#This Row],[Entrada en $]]/Tabla1[[#This Row],[Tipo de cambio]],Tabla1[[#This Row],[Entrada en Usd]])</f>
        <v>0</v>
      </c>
      <c r="J23" s="17">
        <f>IF(Tabla1[[#This Row],[Salida en $]]&gt;0,Tabla1[[#This Row],[Salida en $]]/Tabla1[[#This Row],[Tipo de cambio]],Tabla1[[#This Row],[Salida en Usd]])</f>
        <v>2334.3019410496045</v>
      </c>
      <c r="K23" s="16">
        <f>IF(Tabla1[[#This Row],[Entrada en Usd]]&lt;&gt;0,Tabla1[[#This Row],[Entrada en Usd]]*Tabla1[[#This Row],[Tipo de cambio]],Tabla1[[#This Row],[Entrada en $]])</f>
        <v>0</v>
      </c>
      <c r="L23" s="16">
        <f>IF(Tabla1[[#This Row],[Salida en Usd]]&gt;0,Tabla1[[#This Row],[Salida en Usd]]*Tabla1[[#This Row],[Tipo de cambio]],Tabla1[[#This Row],[Salida en $]])</f>
        <v>32470.14</v>
      </c>
    </row>
    <row r="24" spans="1:12" x14ac:dyDescent="0.3">
      <c r="A24" s="64"/>
      <c r="B24" s="13" t="s">
        <v>3</v>
      </c>
      <c r="C24" s="65" t="s">
        <v>63</v>
      </c>
      <c r="D24" s="67">
        <v>13.91</v>
      </c>
      <c r="E24" s="17"/>
      <c r="F24" s="69"/>
      <c r="G24" s="17"/>
      <c r="H24" s="20">
        <v>32500</v>
      </c>
      <c r="I24" s="18">
        <f>IF(Tabla1[[#This Row],[Entrada en $]]&gt;0,Tabla1[[#This Row],[Entrada en $]]/Tabla1[[#This Row],[Tipo de cambio]],Tabla1[[#This Row],[Entrada en Usd]])</f>
        <v>0</v>
      </c>
      <c r="J24" s="17">
        <f>IF(Tabla1[[#This Row],[Salida en $]]&gt;0,Tabla1[[#This Row],[Salida en $]]/Tabla1[[#This Row],[Tipo de cambio]],Tabla1[[#This Row],[Salida en Usd]])</f>
        <v>2336.4485981308412</v>
      </c>
      <c r="K24" s="16">
        <f>IF(Tabla1[[#This Row],[Entrada en Usd]]&lt;&gt;0,Tabla1[[#This Row],[Entrada en Usd]]*Tabla1[[#This Row],[Tipo de cambio]],Tabla1[[#This Row],[Entrada en $]])</f>
        <v>0</v>
      </c>
      <c r="L24" s="16">
        <f>IF(Tabla1[[#This Row],[Salida en Usd]]&gt;0,Tabla1[[#This Row],[Salida en Usd]]*Tabla1[[#This Row],[Tipo de cambio]],Tabla1[[#This Row],[Salida en $]])</f>
        <v>32500</v>
      </c>
    </row>
    <row r="25" spans="1:12" x14ac:dyDescent="0.3">
      <c r="A25" s="64">
        <v>42531</v>
      </c>
      <c r="B25" s="13" t="s">
        <v>2</v>
      </c>
      <c r="C25" s="65" t="s">
        <v>55</v>
      </c>
      <c r="D25" s="67">
        <v>13.91</v>
      </c>
      <c r="E25" s="17"/>
      <c r="F25" s="69"/>
      <c r="G25" s="17"/>
      <c r="H25" s="20">
        <v>24000</v>
      </c>
      <c r="I25" s="18">
        <f>IF(Tabla1[[#This Row],[Entrada en $]]&gt;0,Tabla1[[#This Row],[Entrada en $]]/Tabla1[[#This Row],[Tipo de cambio]],Tabla1[[#This Row],[Entrada en Usd]])</f>
        <v>0</v>
      </c>
      <c r="J25" s="17">
        <f>IF(Tabla1[[#This Row],[Salida en $]]&gt;0,Tabla1[[#This Row],[Salida en $]]/Tabla1[[#This Row],[Tipo de cambio]],Tabla1[[#This Row],[Salida en Usd]])</f>
        <v>1725.3774263120058</v>
      </c>
      <c r="K25" s="16">
        <f>IF(Tabla1[[#This Row],[Entrada en Usd]]&lt;&gt;0,Tabla1[[#This Row],[Entrada en Usd]]*Tabla1[[#This Row],[Tipo de cambio]],Tabla1[[#This Row],[Entrada en $]])</f>
        <v>0</v>
      </c>
      <c r="L25" s="16">
        <f>IF(Tabla1[[#This Row],[Salida en Usd]]&gt;0,Tabla1[[#This Row],[Salida en Usd]]*Tabla1[[#This Row],[Tipo de cambio]],Tabla1[[#This Row],[Salida en $]])</f>
        <v>24000</v>
      </c>
    </row>
    <row r="26" spans="1:12" x14ac:dyDescent="0.3">
      <c r="A26" s="64">
        <v>42537</v>
      </c>
      <c r="B26" s="13" t="s">
        <v>185</v>
      </c>
      <c r="C26" s="65" t="s">
        <v>64</v>
      </c>
      <c r="D26" s="67">
        <v>14.02</v>
      </c>
      <c r="E26" s="17">
        <v>2816</v>
      </c>
      <c r="F26" s="69"/>
      <c r="G26" s="17"/>
      <c r="H26" s="20">
        <v>0</v>
      </c>
      <c r="I26" s="18">
        <f>IF(Tabla1[[#This Row],[Entrada en $]]&gt;0,Tabla1[[#This Row],[Entrada en $]]/Tabla1[[#This Row],[Tipo de cambio]],Tabla1[[#This Row],[Entrada en Usd]])</f>
        <v>2816</v>
      </c>
      <c r="J26" s="17">
        <f>IF(Tabla1[[#This Row],[Salida en $]]&gt;0,Tabla1[[#This Row],[Salida en $]]/Tabla1[[#This Row],[Tipo de cambio]],Tabla1[[#This Row],[Salida en Usd]])</f>
        <v>0</v>
      </c>
      <c r="K26" s="16">
        <f>IF(Tabla1[[#This Row],[Entrada en Usd]]&lt;&gt;0,Tabla1[[#This Row],[Entrada en Usd]]*Tabla1[[#This Row],[Tipo de cambio]],Tabla1[[#This Row],[Entrada en $]])</f>
        <v>39480.32</v>
      </c>
      <c r="L26" s="16">
        <f>IF(Tabla1[[#This Row],[Salida en Usd]]&gt;0,Tabla1[[#This Row],[Salida en Usd]]*Tabla1[[#This Row],[Tipo de cambio]],Tabla1[[#This Row],[Salida en $]])</f>
        <v>0</v>
      </c>
    </row>
    <row r="27" spans="1:12" x14ac:dyDescent="0.3">
      <c r="A27" s="64">
        <v>42539</v>
      </c>
      <c r="B27" s="13" t="s">
        <v>3</v>
      </c>
      <c r="C27" s="65" t="s">
        <v>65</v>
      </c>
      <c r="D27" s="67">
        <v>14.02</v>
      </c>
      <c r="E27" s="17"/>
      <c r="F27" s="69"/>
      <c r="G27" s="17"/>
      <c r="H27" s="20">
        <v>80000</v>
      </c>
      <c r="I27" s="18">
        <f>IF(Tabla1[[#This Row],[Entrada en $]]&gt;0,Tabla1[[#This Row],[Entrada en $]]/Tabla1[[#This Row],[Tipo de cambio]],Tabla1[[#This Row],[Entrada en Usd]])</f>
        <v>0</v>
      </c>
      <c r="J27" s="17">
        <f>IF(Tabla1[[#This Row],[Salida en $]]&gt;0,Tabla1[[#This Row],[Salida en $]]/Tabla1[[#This Row],[Tipo de cambio]],Tabla1[[#This Row],[Salida en Usd]])</f>
        <v>5706.1340941512126</v>
      </c>
      <c r="K27" s="16">
        <f>IF(Tabla1[[#This Row],[Entrada en Usd]]&lt;&gt;0,Tabla1[[#This Row],[Entrada en Usd]]*Tabla1[[#This Row],[Tipo de cambio]],Tabla1[[#This Row],[Entrada en $]])</f>
        <v>0</v>
      </c>
      <c r="L27" s="16">
        <f>IF(Tabla1[[#This Row],[Salida en Usd]]&gt;0,Tabla1[[#This Row],[Salida en Usd]]*Tabla1[[#This Row],[Tipo de cambio]],Tabla1[[#This Row],[Salida en $]])</f>
        <v>80000</v>
      </c>
    </row>
    <row r="28" spans="1:12" x14ac:dyDescent="0.3">
      <c r="A28" s="64">
        <v>42544</v>
      </c>
      <c r="B28" s="13" t="s">
        <v>185</v>
      </c>
      <c r="C28" s="65" t="s">
        <v>66</v>
      </c>
      <c r="D28" s="67">
        <v>14.5</v>
      </c>
      <c r="E28" s="17">
        <v>20000</v>
      </c>
      <c r="F28" s="69"/>
      <c r="G28" s="17"/>
      <c r="H28" s="20">
        <v>0</v>
      </c>
      <c r="I28" s="18">
        <f>IF(Tabla1[[#This Row],[Entrada en $]]&gt;0,Tabla1[[#This Row],[Entrada en $]]/Tabla1[[#This Row],[Tipo de cambio]],Tabla1[[#This Row],[Entrada en Usd]])</f>
        <v>20000</v>
      </c>
      <c r="J28" s="17">
        <f>IF(Tabla1[[#This Row],[Salida en $]]&gt;0,Tabla1[[#This Row],[Salida en $]]/Tabla1[[#This Row],[Tipo de cambio]],Tabla1[[#This Row],[Salida en Usd]])</f>
        <v>0</v>
      </c>
      <c r="K28" s="16">
        <f>IF(Tabla1[[#This Row],[Entrada en Usd]]&lt;&gt;0,Tabla1[[#This Row],[Entrada en Usd]]*Tabla1[[#This Row],[Tipo de cambio]],Tabla1[[#This Row],[Entrada en $]])</f>
        <v>290000</v>
      </c>
      <c r="L28" s="16">
        <f>IF(Tabla1[[#This Row],[Salida en Usd]]&gt;0,Tabla1[[#This Row],[Salida en Usd]]*Tabla1[[#This Row],[Tipo de cambio]],Tabla1[[#This Row],[Salida en $]])</f>
        <v>0</v>
      </c>
    </row>
    <row r="29" spans="1:12" x14ac:dyDescent="0.3">
      <c r="A29" s="64">
        <v>42544</v>
      </c>
      <c r="B29" s="13" t="s">
        <v>4</v>
      </c>
      <c r="C29" s="65" t="s">
        <v>67</v>
      </c>
      <c r="D29" s="67">
        <v>14.5</v>
      </c>
      <c r="E29" s="17"/>
      <c r="F29" s="69"/>
      <c r="G29" s="17"/>
      <c r="H29" s="20">
        <v>1450</v>
      </c>
      <c r="I29" s="18">
        <f>IF(Tabla1[[#This Row],[Entrada en $]]&gt;0,Tabla1[[#This Row],[Entrada en $]]/Tabla1[[#This Row],[Tipo de cambio]],Tabla1[[#This Row],[Entrada en Usd]])</f>
        <v>0</v>
      </c>
      <c r="J29" s="17">
        <f>IF(Tabla1[[#This Row],[Salida en $]]&gt;0,Tabla1[[#This Row],[Salida en $]]/Tabla1[[#This Row],[Tipo de cambio]],Tabla1[[#This Row],[Salida en Usd]])</f>
        <v>100</v>
      </c>
      <c r="K29" s="16">
        <f>IF(Tabla1[[#This Row],[Entrada en Usd]]&lt;&gt;0,Tabla1[[#This Row],[Entrada en Usd]]*Tabla1[[#This Row],[Tipo de cambio]],Tabla1[[#This Row],[Entrada en $]])</f>
        <v>0</v>
      </c>
      <c r="L29" s="16">
        <f>IF(Tabla1[[#This Row],[Salida en Usd]]&gt;0,Tabla1[[#This Row],[Salida en Usd]]*Tabla1[[#This Row],[Tipo de cambio]],Tabla1[[#This Row],[Salida en $]])</f>
        <v>1450</v>
      </c>
    </row>
    <row r="30" spans="1:12" x14ac:dyDescent="0.3">
      <c r="A30" s="64">
        <v>42544</v>
      </c>
      <c r="B30" s="13" t="s">
        <v>5</v>
      </c>
      <c r="C30" s="65" t="s">
        <v>68</v>
      </c>
      <c r="D30" s="67">
        <v>14.5</v>
      </c>
      <c r="E30" s="17"/>
      <c r="F30" s="69"/>
      <c r="G30" s="17"/>
      <c r="H30" s="20">
        <v>21000</v>
      </c>
      <c r="I30" s="18">
        <f>IF(Tabla1[[#This Row],[Entrada en $]]&gt;0,Tabla1[[#This Row],[Entrada en $]]/Tabla1[[#This Row],[Tipo de cambio]],Tabla1[[#This Row],[Entrada en Usd]])</f>
        <v>0</v>
      </c>
      <c r="J30" s="17">
        <f>IF(Tabla1[[#This Row],[Salida en $]]&gt;0,Tabla1[[#This Row],[Salida en $]]/Tabla1[[#This Row],[Tipo de cambio]],Tabla1[[#This Row],[Salida en Usd]])</f>
        <v>1448.2758620689656</v>
      </c>
      <c r="K30" s="16">
        <f>IF(Tabla1[[#This Row],[Entrada en Usd]]&lt;&gt;0,Tabla1[[#This Row],[Entrada en Usd]]*Tabla1[[#This Row],[Tipo de cambio]],Tabla1[[#This Row],[Entrada en $]])</f>
        <v>0</v>
      </c>
      <c r="L30" s="16">
        <f>IF(Tabla1[[#This Row],[Salida en Usd]]&gt;0,Tabla1[[#This Row],[Salida en Usd]]*Tabla1[[#This Row],[Tipo de cambio]],Tabla1[[#This Row],[Salida en $]])</f>
        <v>21000</v>
      </c>
    </row>
    <row r="31" spans="1:12" x14ac:dyDescent="0.3">
      <c r="A31" s="64">
        <v>42544</v>
      </c>
      <c r="B31" s="13" t="s">
        <v>5</v>
      </c>
      <c r="C31" s="65" t="s">
        <v>69</v>
      </c>
      <c r="D31" s="67">
        <v>14.5</v>
      </c>
      <c r="E31" s="17"/>
      <c r="F31" s="69"/>
      <c r="G31" s="17"/>
      <c r="H31" s="20">
        <v>10000</v>
      </c>
      <c r="I31" s="18">
        <f>IF(Tabla1[[#This Row],[Entrada en $]]&gt;0,Tabla1[[#This Row],[Entrada en $]]/Tabla1[[#This Row],[Tipo de cambio]],Tabla1[[#This Row],[Entrada en Usd]])</f>
        <v>0</v>
      </c>
      <c r="J31" s="17">
        <f>IF(Tabla1[[#This Row],[Salida en $]]&gt;0,Tabla1[[#This Row],[Salida en $]]/Tabla1[[#This Row],[Tipo de cambio]],Tabla1[[#This Row],[Salida en Usd]])</f>
        <v>689.65517241379314</v>
      </c>
      <c r="K31" s="16">
        <f>IF(Tabla1[[#This Row],[Entrada en Usd]]&lt;&gt;0,Tabla1[[#This Row],[Entrada en Usd]]*Tabla1[[#This Row],[Tipo de cambio]],Tabla1[[#This Row],[Entrada en $]])</f>
        <v>0</v>
      </c>
      <c r="L31" s="16">
        <f>IF(Tabla1[[#This Row],[Salida en Usd]]&gt;0,Tabla1[[#This Row],[Salida en Usd]]*Tabla1[[#This Row],[Tipo de cambio]],Tabla1[[#This Row],[Salida en $]])</f>
        <v>10000</v>
      </c>
    </row>
    <row r="32" spans="1:12" x14ac:dyDescent="0.3">
      <c r="A32" s="64">
        <v>42544</v>
      </c>
      <c r="B32" s="13" t="s">
        <v>4</v>
      </c>
      <c r="C32" s="65" t="s">
        <v>70</v>
      </c>
      <c r="D32" s="67">
        <v>14.5</v>
      </c>
      <c r="E32" s="17"/>
      <c r="F32" s="69"/>
      <c r="G32" s="17"/>
      <c r="H32" s="20">
        <v>19700</v>
      </c>
      <c r="I32" s="18">
        <f>IF(Tabla1[[#This Row],[Entrada en $]]&gt;0,Tabla1[[#This Row],[Entrada en $]]/Tabla1[[#This Row],[Tipo de cambio]],Tabla1[[#This Row],[Entrada en Usd]])</f>
        <v>0</v>
      </c>
      <c r="J32" s="17">
        <f>IF(Tabla1[[#This Row],[Salida en $]]&gt;0,Tabla1[[#This Row],[Salida en $]]/Tabla1[[#This Row],[Tipo de cambio]],Tabla1[[#This Row],[Salida en Usd]])</f>
        <v>1358.6206896551723</v>
      </c>
      <c r="K32" s="16">
        <f>IF(Tabla1[[#This Row],[Entrada en Usd]]&lt;&gt;0,Tabla1[[#This Row],[Entrada en Usd]]*Tabla1[[#This Row],[Tipo de cambio]],Tabla1[[#This Row],[Entrada en $]])</f>
        <v>0</v>
      </c>
      <c r="L32" s="16">
        <f>IF(Tabla1[[#This Row],[Salida en Usd]]&gt;0,Tabla1[[#This Row],[Salida en Usd]]*Tabla1[[#This Row],[Tipo de cambio]],Tabla1[[#This Row],[Salida en $]])</f>
        <v>19700</v>
      </c>
    </row>
    <row r="33" spans="1:12" x14ac:dyDescent="0.3">
      <c r="A33" s="64">
        <v>42544</v>
      </c>
      <c r="B33" s="13" t="s">
        <v>2</v>
      </c>
      <c r="C33" s="65" t="s">
        <v>71</v>
      </c>
      <c r="D33" s="67">
        <v>14.5</v>
      </c>
      <c r="E33" s="17"/>
      <c r="F33" s="69"/>
      <c r="G33" s="17"/>
      <c r="H33" s="20">
        <v>1223</v>
      </c>
      <c r="I33" s="18">
        <f>IF(Tabla1[[#This Row],[Entrada en $]]&gt;0,Tabla1[[#This Row],[Entrada en $]]/Tabla1[[#This Row],[Tipo de cambio]],Tabla1[[#This Row],[Entrada en Usd]])</f>
        <v>0</v>
      </c>
      <c r="J33" s="17">
        <f>IF(Tabla1[[#This Row],[Salida en $]]&gt;0,Tabla1[[#This Row],[Salida en $]]/Tabla1[[#This Row],[Tipo de cambio]],Tabla1[[#This Row],[Salida en Usd]])</f>
        <v>84.34482758620689</v>
      </c>
      <c r="K33" s="16">
        <f>IF(Tabla1[[#This Row],[Entrada en Usd]]&lt;&gt;0,Tabla1[[#This Row],[Entrada en Usd]]*Tabla1[[#This Row],[Tipo de cambio]],Tabla1[[#This Row],[Entrada en $]])</f>
        <v>0</v>
      </c>
      <c r="L33" s="16">
        <f>IF(Tabla1[[#This Row],[Salida en Usd]]&gt;0,Tabla1[[#This Row],[Salida en Usd]]*Tabla1[[#This Row],[Tipo de cambio]],Tabla1[[#This Row],[Salida en $]])</f>
        <v>1223</v>
      </c>
    </row>
    <row r="34" spans="1:12" x14ac:dyDescent="0.3">
      <c r="A34" s="64">
        <v>42549</v>
      </c>
      <c r="B34" s="13" t="s">
        <v>3</v>
      </c>
      <c r="C34" s="65" t="s">
        <v>72</v>
      </c>
      <c r="D34" s="67">
        <v>14.8</v>
      </c>
      <c r="E34" s="17"/>
      <c r="F34" s="69"/>
      <c r="G34" s="17"/>
      <c r="H34" s="20">
        <v>90000</v>
      </c>
      <c r="I34" s="18">
        <f>IF(Tabla1[[#This Row],[Entrada en $]]&gt;0,Tabla1[[#This Row],[Entrada en $]]/Tabla1[[#This Row],[Tipo de cambio]],Tabla1[[#This Row],[Entrada en Usd]])</f>
        <v>0</v>
      </c>
      <c r="J34" s="17">
        <f>IF(Tabla1[[#This Row],[Salida en $]]&gt;0,Tabla1[[#This Row],[Salida en $]]/Tabla1[[#This Row],[Tipo de cambio]],Tabla1[[#This Row],[Salida en Usd]])</f>
        <v>6081.0810810810808</v>
      </c>
      <c r="K34" s="16">
        <f>IF(Tabla1[[#This Row],[Entrada en Usd]]&lt;&gt;0,Tabla1[[#This Row],[Entrada en Usd]]*Tabla1[[#This Row],[Tipo de cambio]],Tabla1[[#This Row],[Entrada en $]])</f>
        <v>0</v>
      </c>
      <c r="L34" s="16">
        <f>IF(Tabla1[[#This Row],[Salida en Usd]]&gt;0,Tabla1[[#This Row],[Salida en Usd]]*Tabla1[[#This Row],[Tipo de cambio]],Tabla1[[#This Row],[Salida en $]])</f>
        <v>90000</v>
      </c>
    </row>
    <row r="35" spans="1:12" x14ac:dyDescent="0.3">
      <c r="A35" s="64">
        <v>42549</v>
      </c>
      <c r="B35" s="13" t="s">
        <v>2</v>
      </c>
      <c r="C35" s="65" t="s">
        <v>73</v>
      </c>
      <c r="D35" s="67">
        <v>14.8</v>
      </c>
      <c r="E35" s="17"/>
      <c r="F35" s="69"/>
      <c r="G35" s="17"/>
      <c r="H35" s="20">
        <v>10000</v>
      </c>
      <c r="I35" s="18">
        <f>IF(Tabla1[[#This Row],[Entrada en $]]&gt;0,Tabla1[[#This Row],[Entrada en $]]/Tabla1[[#This Row],[Tipo de cambio]],Tabla1[[#This Row],[Entrada en Usd]])</f>
        <v>0</v>
      </c>
      <c r="J35" s="17">
        <f>IF(Tabla1[[#This Row],[Salida en $]]&gt;0,Tabla1[[#This Row],[Salida en $]]/Tabla1[[#This Row],[Tipo de cambio]],Tabla1[[#This Row],[Salida en Usd]])</f>
        <v>675.67567567567562</v>
      </c>
      <c r="K35" s="16">
        <f>IF(Tabla1[[#This Row],[Entrada en Usd]]&lt;&gt;0,Tabla1[[#This Row],[Entrada en Usd]]*Tabla1[[#This Row],[Tipo de cambio]],Tabla1[[#This Row],[Entrada en $]])</f>
        <v>0</v>
      </c>
      <c r="L35" s="16">
        <f>IF(Tabla1[[#This Row],[Salida en Usd]]&gt;0,Tabla1[[#This Row],[Salida en Usd]]*Tabla1[[#This Row],[Tipo de cambio]],Tabla1[[#This Row],[Salida en $]])</f>
        <v>10000</v>
      </c>
    </row>
    <row r="36" spans="1:12" x14ac:dyDescent="0.3">
      <c r="A36" s="64">
        <v>42562</v>
      </c>
      <c r="B36" s="13" t="s">
        <v>2</v>
      </c>
      <c r="C36" s="65" t="s">
        <v>55</v>
      </c>
      <c r="D36" s="67">
        <v>14.8</v>
      </c>
      <c r="E36" s="17"/>
      <c r="F36" s="69"/>
      <c r="G36" s="17"/>
      <c r="H36" s="20">
        <v>48214</v>
      </c>
      <c r="I36" s="18">
        <f>IF(Tabla1[[#This Row],[Entrada en $]]&gt;0,Tabla1[[#This Row],[Entrada en $]]/Tabla1[[#This Row],[Tipo de cambio]],Tabla1[[#This Row],[Entrada en Usd]])</f>
        <v>0</v>
      </c>
      <c r="J36" s="17">
        <f>IF(Tabla1[[#This Row],[Salida en $]]&gt;0,Tabla1[[#This Row],[Salida en $]]/Tabla1[[#This Row],[Tipo de cambio]],Tabla1[[#This Row],[Salida en Usd]])</f>
        <v>3257.7027027027025</v>
      </c>
      <c r="K36" s="16">
        <f>IF(Tabla1[[#This Row],[Entrada en Usd]]&lt;&gt;0,Tabla1[[#This Row],[Entrada en Usd]]*Tabla1[[#This Row],[Tipo de cambio]],Tabla1[[#This Row],[Entrada en $]])</f>
        <v>0</v>
      </c>
      <c r="L36" s="16">
        <f>IF(Tabla1[[#This Row],[Salida en Usd]]&gt;0,Tabla1[[#This Row],[Salida en Usd]]*Tabla1[[#This Row],[Tipo de cambio]],Tabla1[[#This Row],[Salida en $]])</f>
        <v>48214</v>
      </c>
    </row>
    <row r="37" spans="1:12" x14ac:dyDescent="0.3">
      <c r="A37" s="64">
        <v>42562</v>
      </c>
      <c r="B37" s="13" t="s">
        <v>2</v>
      </c>
      <c r="C37" s="65" t="s">
        <v>55</v>
      </c>
      <c r="D37" s="67">
        <v>14.8</v>
      </c>
      <c r="E37" s="17"/>
      <c r="F37" s="69"/>
      <c r="G37" s="17"/>
      <c r="H37" s="20">
        <v>4274</v>
      </c>
      <c r="I37" s="18">
        <f>IF(Tabla1[[#This Row],[Entrada en $]]&gt;0,Tabla1[[#This Row],[Entrada en $]]/Tabla1[[#This Row],[Tipo de cambio]],Tabla1[[#This Row],[Entrada en Usd]])</f>
        <v>0</v>
      </c>
      <c r="J37" s="17">
        <f>IF(Tabla1[[#This Row],[Salida en $]]&gt;0,Tabla1[[#This Row],[Salida en $]]/Tabla1[[#This Row],[Tipo de cambio]],Tabla1[[#This Row],[Salida en Usd]])</f>
        <v>288.78378378378375</v>
      </c>
      <c r="K37" s="16">
        <f>IF(Tabla1[[#This Row],[Entrada en Usd]]&lt;&gt;0,Tabla1[[#This Row],[Entrada en Usd]]*Tabla1[[#This Row],[Tipo de cambio]],Tabla1[[#This Row],[Entrada en $]])</f>
        <v>0</v>
      </c>
      <c r="L37" s="16">
        <f>IF(Tabla1[[#This Row],[Salida en Usd]]&gt;0,Tabla1[[#This Row],[Salida en Usd]]*Tabla1[[#This Row],[Tipo de cambio]],Tabla1[[#This Row],[Salida en $]])</f>
        <v>4274</v>
      </c>
    </row>
    <row r="38" spans="1:12" x14ac:dyDescent="0.3">
      <c r="A38" s="64">
        <v>42564</v>
      </c>
      <c r="B38" s="13" t="s">
        <v>2</v>
      </c>
      <c r="C38" s="65" t="s">
        <v>74</v>
      </c>
      <c r="D38" s="67">
        <v>14.8</v>
      </c>
      <c r="E38" s="17"/>
      <c r="F38" s="69"/>
      <c r="G38" s="17"/>
      <c r="H38" s="20">
        <v>217000</v>
      </c>
      <c r="I38" s="18">
        <f>IF(Tabla1[[#This Row],[Entrada en $]]&gt;0,Tabla1[[#This Row],[Entrada en $]]/Tabla1[[#This Row],[Tipo de cambio]],Tabla1[[#This Row],[Entrada en Usd]])</f>
        <v>0</v>
      </c>
      <c r="J38" s="17">
        <f>IF(Tabla1[[#This Row],[Salida en $]]&gt;0,Tabla1[[#This Row],[Salida en $]]/Tabla1[[#This Row],[Tipo de cambio]],Tabla1[[#This Row],[Salida en Usd]])</f>
        <v>14662.162162162162</v>
      </c>
      <c r="K38" s="16">
        <f>IF(Tabla1[[#This Row],[Entrada en Usd]]&lt;&gt;0,Tabla1[[#This Row],[Entrada en Usd]]*Tabla1[[#This Row],[Tipo de cambio]],Tabla1[[#This Row],[Entrada en $]])</f>
        <v>0</v>
      </c>
      <c r="L38" s="16">
        <f>IF(Tabla1[[#This Row],[Salida en Usd]]&gt;0,Tabla1[[#This Row],[Salida en Usd]]*Tabla1[[#This Row],[Tipo de cambio]],Tabla1[[#This Row],[Salida en $]])</f>
        <v>217000</v>
      </c>
    </row>
    <row r="39" spans="1:12" x14ac:dyDescent="0.3">
      <c r="A39" s="64">
        <v>42564</v>
      </c>
      <c r="B39" s="13" t="s">
        <v>2</v>
      </c>
      <c r="C39" s="65" t="s">
        <v>75</v>
      </c>
      <c r="D39" s="67">
        <v>14.8</v>
      </c>
      <c r="E39" s="17"/>
      <c r="F39" s="69"/>
      <c r="G39" s="17"/>
      <c r="H39" s="20">
        <v>25000</v>
      </c>
      <c r="I39" s="18">
        <f>IF(Tabla1[[#This Row],[Entrada en $]]&gt;0,Tabla1[[#This Row],[Entrada en $]]/Tabla1[[#This Row],[Tipo de cambio]],Tabla1[[#This Row],[Entrada en Usd]])</f>
        <v>0</v>
      </c>
      <c r="J39" s="17">
        <f>IF(Tabla1[[#This Row],[Salida en $]]&gt;0,Tabla1[[#This Row],[Salida en $]]/Tabla1[[#This Row],[Tipo de cambio]],Tabla1[[#This Row],[Salida en Usd]])</f>
        <v>1689.1891891891892</v>
      </c>
      <c r="K39" s="16">
        <f>IF(Tabla1[[#This Row],[Entrada en Usd]]&lt;&gt;0,Tabla1[[#This Row],[Entrada en Usd]]*Tabla1[[#This Row],[Tipo de cambio]],Tabla1[[#This Row],[Entrada en $]])</f>
        <v>0</v>
      </c>
      <c r="L39" s="16">
        <f>IF(Tabla1[[#This Row],[Salida en Usd]]&gt;0,Tabla1[[#This Row],[Salida en Usd]]*Tabla1[[#This Row],[Tipo de cambio]],Tabla1[[#This Row],[Salida en $]])</f>
        <v>25000</v>
      </c>
    </row>
    <row r="40" spans="1:12" x14ac:dyDescent="0.3">
      <c r="A40" s="64">
        <v>42565</v>
      </c>
      <c r="B40" s="13" t="s">
        <v>185</v>
      </c>
      <c r="C40" s="65" t="s">
        <v>76</v>
      </c>
      <c r="D40" s="67">
        <v>14.8</v>
      </c>
      <c r="E40" s="17">
        <v>15100</v>
      </c>
      <c r="F40" s="69"/>
      <c r="G40" s="17"/>
      <c r="H40" s="20">
        <v>0</v>
      </c>
      <c r="I40" s="18">
        <f>IF(Tabla1[[#This Row],[Entrada en $]]&gt;0,Tabla1[[#This Row],[Entrada en $]]/Tabla1[[#This Row],[Tipo de cambio]],Tabla1[[#This Row],[Entrada en Usd]])</f>
        <v>15100</v>
      </c>
      <c r="J40" s="17">
        <f>IF(Tabla1[[#This Row],[Salida en $]]&gt;0,Tabla1[[#This Row],[Salida en $]]/Tabla1[[#This Row],[Tipo de cambio]],Tabla1[[#This Row],[Salida en Usd]])</f>
        <v>0</v>
      </c>
      <c r="K40" s="16">
        <f>IF(Tabla1[[#This Row],[Entrada en Usd]]&lt;&gt;0,Tabla1[[#This Row],[Entrada en Usd]]*Tabla1[[#This Row],[Tipo de cambio]],Tabla1[[#This Row],[Entrada en $]])</f>
        <v>223480</v>
      </c>
      <c r="L40" s="16">
        <f>IF(Tabla1[[#This Row],[Salida en Usd]]&gt;0,Tabla1[[#This Row],[Salida en Usd]]*Tabla1[[#This Row],[Tipo de cambio]],Tabla1[[#This Row],[Salida en $]])</f>
        <v>0</v>
      </c>
    </row>
    <row r="41" spans="1:12" x14ac:dyDescent="0.3">
      <c r="A41" s="64">
        <v>42566</v>
      </c>
      <c r="B41" s="13" t="s">
        <v>4</v>
      </c>
      <c r="C41" s="65" t="s">
        <v>77</v>
      </c>
      <c r="D41" s="67">
        <v>14.9</v>
      </c>
      <c r="E41" s="17"/>
      <c r="F41" s="69"/>
      <c r="G41" s="17"/>
      <c r="H41" s="20">
        <v>2900</v>
      </c>
      <c r="I41" s="18">
        <f>IF(Tabla1[[#This Row],[Entrada en $]]&gt;0,Tabla1[[#This Row],[Entrada en $]]/Tabla1[[#This Row],[Tipo de cambio]],Tabla1[[#This Row],[Entrada en Usd]])</f>
        <v>0</v>
      </c>
      <c r="J41" s="17">
        <f>IF(Tabla1[[#This Row],[Salida en $]]&gt;0,Tabla1[[#This Row],[Salida en $]]/Tabla1[[#This Row],[Tipo de cambio]],Tabla1[[#This Row],[Salida en Usd]])</f>
        <v>194.63087248322148</v>
      </c>
      <c r="K41" s="16">
        <f>IF(Tabla1[[#This Row],[Entrada en Usd]]&lt;&gt;0,Tabla1[[#This Row],[Entrada en Usd]]*Tabla1[[#This Row],[Tipo de cambio]],Tabla1[[#This Row],[Entrada en $]])</f>
        <v>0</v>
      </c>
      <c r="L41" s="16">
        <f>IF(Tabla1[[#This Row],[Salida en Usd]]&gt;0,Tabla1[[#This Row],[Salida en Usd]]*Tabla1[[#This Row],[Tipo de cambio]],Tabla1[[#This Row],[Salida en $]])</f>
        <v>2900</v>
      </c>
    </row>
    <row r="42" spans="1:12" x14ac:dyDescent="0.3">
      <c r="A42" s="64">
        <v>42566</v>
      </c>
      <c r="B42" s="13" t="s">
        <v>5</v>
      </c>
      <c r="C42" s="65" t="s">
        <v>68</v>
      </c>
      <c r="D42" s="67">
        <v>14.9</v>
      </c>
      <c r="E42" s="17"/>
      <c r="F42" s="69"/>
      <c r="G42" s="17"/>
      <c r="H42" s="20">
        <v>9000</v>
      </c>
      <c r="I42" s="18">
        <f>IF(Tabla1[[#This Row],[Entrada en $]]&gt;0,Tabla1[[#This Row],[Entrada en $]]/Tabla1[[#This Row],[Tipo de cambio]],Tabla1[[#This Row],[Entrada en Usd]])</f>
        <v>0</v>
      </c>
      <c r="J42" s="17">
        <f>IF(Tabla1[[#This Row],[Salida en $]]&gt;0,Tabla1[[#This Row],[Salida en $]]/Tabla1[[#This Row],[Tipo de cambio]],Tabla1[[#This Row],[Salida en Usd]])</f>
        <v>604.02684563758385</v>
      </c>
      <c r="K42" s="16">
        <f>IF(Tabla1[[#This Row],[Entrada en Usd]]&lt;&gt;0,Tabla1[[#This Row],[Entrada en Usd]]*Tabla1[[#This Row],[Tipo de cambio]],Tabla1[[#This Row],[Entrada en $]])</f>
        <v>0</v>
      </c>
      <c r="L42" s="16">
        <f>IF(Tabla1[[#This Row],[Salida en Usd]]&gt;0,Tabla1[[#This Row],[Salida en Usd]]*Tabla1[[#This Row],[Tipo de cambio]],Tabla1[[#This Row],[Salida en $]])</f>
        <v>9000</v>
      </c>
    </row>
    <row r="43" spans="1:12" x14ac:dyDescent="0.3">
      <c r="A43" s="64">
        <v>42566</v>
      </c>
      <c r="B43" s="13" t="s">
        <v>5</v>
      </c>
      <c r="C43" s="65" t="s">
        <v>69</v>
      </c>
      <c r="D43" s="67">
        <v>14.9</v>
      </c>
      <c r="E43" s="17"/>
      <c r="F43" s="69"/>
      <c r="G43" s="17"/>
      <c r="H43" s="20">
        <v>5500</v>
      </c>
      <c r="I43" s="18">
        <f>IF(Tabla1[[#This Row],[Entrada en $]]&gt;0,Tabla1[[#This Row],[Entrada en $]]/Tabla1[[#This Row],[Tipo de cambio]],Tabla1[[#This Row],[Entrada en Usd]])</f>
        <v>0</v>
      </c>
      <c r="J43" s="17">
        <f>IF(Tabla1[[#This Row],[Salida en $]]&gt;0,Tabla1[[#This Row],[Salida en $]]/Tabla1[[#This Row],[Tipo de cambio]],Tabla1[[#This Row],[Salida en Usd]])</f>
        <v>369.1275167785235</v>
      </c>
      <c r="K43" s="16">
        <f>IF(Tabla1[[#This Row],[Entrada en Usd]]&lt;&gt;0,Tabla1[[#This Row],[Entrada en Usd]]*Tabla1[[#This Row],[Tipo de cambio]],Tabla1[[#This Row],[Entrada en $]])</f>
        <v>0</v>
      </c>
      <c r="L43" s="16">
        <f>IF(Tabla1[[#This Row],[Salida en Usd]]&gt;0,Tabla1[[#This Row],[Salida en Usd]]*Tabla1[[#This Row],[Tipo de cambio]],Tabla1[[#This Row],[Salida en $]])</f>
        <v>5500</v>
      </c>
    </row>
    <row r="44" spans="1:12" x14ac:dyDescent="0.3">
      <c r="A44" s="64">
        <v>42566</v>
      </c>
      <c r="B44" s="13" t="s">
        <v>4</v>
      </c>
      <c r="C44" s="65" t="s">
        <v>78</v>
      </c>
      <c r="D44" s="67">
        <v>14.9</v>
      </c>
      <c r="E44" s="17"/>
      <c r="F44" s="69"/>
      <c r="G44" s="17"/>
      <c r="H44" s="20">
        <v>13500</v>
      </c>
      <c r="I44" s="18">
        <f>IF(Tabla1[[#This Row],[Entrada en $]]&gt;0,Tabla1[[#This Row],[Entrada en $]]/Tabla1[[#This Row],[Tipo de cambio]],Tabla1[[#This Row],[Entrada en Usd]])</f>
        <v>0</v>
      </c>
      <c r="J44" s="17">
        <f>IF(Tabla1[[#This Row],[Salida en $]]&gt;0,Tabla1[[#This Row],[Salida en $]]/Tabla1[[#This Row],[Tipo de cambio]],Tabla1[[#This Row],[Salida en Usd]])</f>
        <v>906.04026845637577</v>
      </c>
      <c r="K44" s="16">
        <f>IF(Tabla1[[#This Row],[Entrada en Usd]]&lt;&gt;0,Tabla1[[#This Row],[Entrada en Usd]]*Tabla1[[#This Row],[Tipo de cambio]],Tabla1[[#This Row],[Entrada en $]])</f>
        <v>0</v>
      </c>
      <c r="L44" s="16">
        <f>IF(Tabla1[[#This Row],[Salida en Usd]]&gt;0,Tabla1[[#This Row],[Salida en Usd]]*Tabla1[[#This Row],[Tipo de cambio]],Tabla1[[#This Row],[Salida en $]])</f>
        <v>13500</v>
      </c>
    </row>
    <row r="45" spans="1:12" x14ac:dyDescent="0.3">
      <c r="A45" s="64">
        <v>42566</v>
      </c>
      <c r="B45" s="13" t="s">
        <v>2</v>
      </c>
      <c r="C45" s="65" t="s">
        <v>71</v>
      </c>
      <c r="D45" s="67">
        <v>14.9</v>
      </c>
      <c r="E45" s="17"/>
      <c r="F45" s="69"/>
      <c r="G45" s="17"/>
      <c r="H45" s="20">
        <v>6000</v>
      </c>
      <c r="I45" s="18">
        <f>IF(Tabla1[[#This Row],[Entrada en $]]&gt;0,Tabla1[[#This Row],[Entrada en $]]/Tabla1[[#This Row],[Tipo de cambio]],Tabla1[[#This Row],[Entrada en Usd]])</f>
        <v>0</v>
      </c>
      <c r="J45" s="17">
        <f>IF(Tabla1[[#This Row],[Salida en $]]&gt;0,Tabla1[[#This Row],[Salida en $]]/Tabla1[[#This Row],[Tipo de cambio]],Tabla1[[#This Row],[Salida en Usd]])</f>
        <v>402.68456375838923</v>
      </c>
      <c r="K45" s="16">
        <f>IF(Tabla1[[#This Row],[Entrada en Usd]]&lt;&gt;0,Tabla1[[#This Row],[Entrada en Usd]]*Tabla1[[#This Row],[Tipo de cambio]],Tabla1[[#This Row],[Entrada en $]])</f>
        <v>0</v>
      </c>
      <c r="L45" s="16">
        <f>IF(Tabla1[[#This Row],[Salida en Usd]]&gt;0,Tabla1[[#This Row],[Salida en Usd]]*Tabla1[[#This Row],[Tipo de cambio]],Tabla1[[#This Row],[Salida en $]])</f>
        <v>6000</v>
      </c>
    </row>
    <row r="46" spans="1:12" x14ac:dyDescent="0.3">
      <c r="A46" s="64">
        <v>42566</v>
      </c>
      <c r="B46" s="13" t="s">
        <v>5</v>
      </c>
      <c r="C46" s="65" t="s">
        <v>61</v>
      </c>
      <c r="D46" s="67">
        <v>14.9</v>
      </c>
      <c r="E46" s="17"/>
      <c r="F46" s="69"/>
      <c r="G46" s="17"/>
      <c r="H46" s="20">
        <v>6000</v>
      </c>
      <c r="I46" s="18">
        <f>IF(Tabla1[[#This Row],[Entrada en $]]&gt;0,Tabla1[[#This Row],[Entrada en $]]/Tabla1[[#This Row],[Tipo de cambio]],Tabla1[[#This Row],[Entrada en Usd]])</f>
        <v>0</v>
      </c>
      <c r="J46" s="17">
        <f>IF(Tabla1[[#This Row],[Salida en $]]&gt;0,Tabla1[[#This Row],[Salida en $]]/Tabla1[[#This Row],[Tipo de cambio]],Tabla1[[#This Row],[Salida en Usd]])</f>
        <v>402.68456375838923</v>
      </c>
      <c r="K46" s="16">
        <f>IF(Tabla1[[#This Row],[Entrada en Usd]]&lt;&gt;0,Tabla1[[#This Row],[Entrada en Usd]]*Tabla1[[#This Row],[Tipo de cambio]],Tabla1[[#This Row],[Entrada en $]])</f>
        <v>0</v>
      </c>
      <c r="L46" s="16">
        <f>IF(Tabla1[[#This Row],[Salida en Usd]]&gt;0,Tabla1[[#This Row],[Salida en Usd]]*Tabla1[[#This Row],[Tipo de cambio]],Tabla1[[#This Row],[Salida en $]])</f>
        <v>6000</v>
      </c>
    </row>
    <row r="47" spans="1:12" x14ac:dyDescent="0.3">
      <c r="A47" s="64">
        <v>42566</v>
      </c>
      <c r="B47" s="13" t="s">
        <v>2</v>
      </c>
      <c r="C47" s="65" t="s">
        <v>79</v>
      </c>
      <c r="D47" s="67">
        <v>14.9</v>
      </c>
      <c r="E47" s="17"/>
      <c r="F47" s="69"/>
      <c r="G47" s="17"/>
      <c r="H47" s="20">
        <v>8000</v>
      </c>
      <c r="I47" s="18">
        <f>IF(Tabla1[[#This Row],[Entrada en $]]&gt;0,Tabla1[[#This Row],[Entrada en $]]/Tabla1[[#This Row],[Tipo de cambio]],Tabla1[[#This Row],[Entrada en Usd]])</f>
        <v>0</v>
      </c>
      <c r="J47" s="17">
        <f>IF(Tabla1[[#This Row],[Salida en $]]&gt;0,Tabla1[[#This Row],[Salida en $]]/Tabla1[[#This Row],[Tipo de cambio]],Tabla1[[#This Row],[Salida en Usd]])</f>
        <v>536.91275167785238</v>
      </c>
      <c r="K47" s="16">
        <f>IF(Tabla1[[#This Row],[Entrada en Usd]]&lt;&gt;0,Tabla1[[#This Row],[Entrada en Usd]]*Tabla1[[#This Row],[Tipo de cambio]],Tabla1[[#This Row],[Entrada en $]])</f>
        <v>0</v>
      </c>
      <c r="L47" s="16">
        <f>IF(Tabla1[[#This Row],[Salida en Usd]]&gt;0,Tabla1[[#This Row],[Salida en Usd]]*Tabla1[[#This Row],[Tipo de cambio]],Tabla1[[#This Row],[Salida en $]])</f>
        <v>8000</v>
      </c>
    </row>
    <row r="48" spans="1:12" x14ac:dyDescent="0.3">
      <c r="A48" s="64">
        <v>42570</v>
      </c>
      <c r="B48" s="13" t="s">
        <v>2</v>
      </c>
      <c r="C48" s="65" t="s">
        <v>80</v>
      </c>
      <c r="D48" s="67">
        <v>14.9</v>
      </c>
      <c r="E48" s="17"/>
      <c r="F48" s="69"/>
      <c r="G48" s="17"/>
      <c r="H48" s="20">
        <v>2582</v>
      </c>
      <c r="I48" s="18">
        <f>IF(Tabla1[[#This Row],[Entrada en $]]&gt;0,Tabla1[[#This Row],[Entrada en $]]/Tabla1[[#This Row],[Tipo de cambio]],Tabla1[[#This Row],[Entrada en Usd]])</f>
        <v>0</v>
      </c>
      <c r="J48" s="17">
        <f>IF(Tabla1[[#This Row],[Salida en $]]&gt;0,Tabla1[[#This Row],[Salida en $]]/Tabla1[[#This Row],[Tipo de cambio]],Tabla1[[#This Row],[Salida en Usd]])</f>
        <v>173.28859060402684</v>
      </c>
      <c r="K48" s="16">
        <f>IF(Tabla1[[#This Row],[Entrada en Usd]]&lt;&gt;0,Tabla1[[#This Row],[Entrada en Usd]]*Tabla1[[#This Row],[Tipo de cambio]],Tabla1[[#This Row],[Entrada en $]])</f>
        <v>0</v>
      </c>
      <c r="L48" s="16">
        <f>IF(Tabla1[[#This Row],[Salida en Usd]]&gt;0,Tabla1[[#This Row],[Salida en Usd]]*Tabla1[[#This Row],[Tipo de cambio]],Tabla1[[#This Row],[Salida en $]])</f>
        <v>2582</v>
      </c>
    </row>
    <row r="49" spans="1:12" x14ac:dyDescent="0.3">
      <c r="A49" s="64">
        <v>42570</v>
      </c>
      <c r="B49" s="13" t="s">
        <v>3</v>
      </c>
      <c r="C49" s="65" t="s">
        <v>81</v>
      </c>
      <c r="D49" s="67">
        <v>14.9</v>
      </c>
      <c r="E49" s="17"/>
      <c r="F49" s="69"/>
      <c r="G49" s="17"/>
      <c r="H49" s="20">
        <v>115000</v>
      </c>
      <c r="I49" s="18">
        <f>IF(Tabla1[[#This Row],[Entrada en $]]&gt;0,Tabla1[[#This Row],[Entrada en $]]/Tabla1[[#This Row],[Tipo de cambio]],Tabla1[[#This Row],[Entrada en Usd]])</f>
        <v>0</v>
      </c>
      <c r="J49" s="17">
        <f>IF(Tabla1[[#This Row],[Salida en $]]&gt;0,Tabla1[[#This Row],[Salida en $]]/Tabla1[[#This Row],[Tipo de cambio]],Tabla1[[#This Row],[Salida en Usd]])</f>
        <v>7718.1208053691271</v>
      </c>
      <c r="K49" s="16">
        <f>IF(Tabla1[[#This Row],[Entrada en Usd]]&lt;&gt;0,Tabla1[[#This Row],[Entrada en Usd]]*Tabla1[[#This Row],[Tipo de cambio]],Tabla1[[#This Row],[Entrada en $]])</f>
        <v>0</v>
      </c>
      <c r="L49" s="16">
        <f>IF(Tabla1[[#This Row],[Salida en Usd]]&gt;0,Tabla1[[#This Row],[Salida en Usd]]*Tabla1[[#This Row],[Tipo de cambio]],Tabla1[[#This Row],[Salida en $]])</f>
        <v>115000</v>
      </c>
    </row>
    <row r="50" spans="1:12" x14ac:dyDescent="0.3">
      <c r="A50" s="64">
        <v>42571</v>
      </c>
      <c r="B50" s="13" t="s">
        <v>2</v>
      </c>
      <c r="C50" s="65" t="s">
        <v>55</v>
      </c>
      <c r="D50" s="67">
        <v>15</v>
      </c>
      <c r="E50" s="17"/>
      <c r="F50" s="69"/>
      <c r="G50" s="17"/>
      <c r="H50" s="20">
        <v>36900</v>
      </c>
      <c r="I50" s="18">
        <f>IF(Tabla1[[#This Row],[Entrada en $]]&gt;0,Tabla1[[#This Row],[Entrada en $]]/Tabla1[[#This Row],[Tipo de cambio]],Tabla1[[#This Row],[Entrada en Usd]])</f>
        <v>0</v>
      </c>
      <c r="J50" s="17">
        <f>IF(Tabla1[[#This Row],[Salida en $]]&gt;0,Tabla1[[#This Row],[Salida en $]]/Tabla1[[#This Row],[Tipo de cambio]],Tabla1[[#This Row],[Salida en Usd]])</f>
        <v>2460</v>
      </c>
      <c r="K50" s="16">
        <f>IF(Tabla1[[#This Row],[Entrada en Usd]]&lt;&gt;0,Tabla1[[#This Row],[Entrada en Usd]]*Tabla1[[#This Row],[Tipo de cambio]],Tabla1[[#This Row],[Entrada en $]])</f>
        <v>0</v>
      </c>
      <c r="L50" s="16">
        <f>IF(Tabla1[[#This Row],[Salida en Usd]]&gt;0,Tabla1[[#This Row],[Salida en Usd]]*Tabla1[[#This Row],[Tipo de cambio]],Tabla1[[#This Row],[Salida en $]])</f>
        <v>36900</v>
      </c>
    </row>
    <row r="51" spans="1:12" x14ac:dyDescent="0.3">
      <c r="A51" s="64">
        <v>42571</v>
      </c>
      <c r="B51" s="13" t="s">
        <v>4</v>
      </c>
      <c r="C51" s="65" t="s">
        <v>70</v>
      </c>
      <c r="D51" s="67">
        <v>15</v>
      </c>
      <c r="E51" s="17"/>
      <c r="F51" s="69"/>
      <c r="G51" s="17"/>
      <c r="H51" s="20">
        <v>15000</v>
      </c>
      <c r="I51" s="18">
        <f>IF(Tabla1[[#This Row],[Entrada en $]]&gt;0,Tabla1[[#This Row],[Entrada en $]]/Tabla1[[#This Row],[Tipo de cambio]],Tabla1[[#This Row],[Entrada en Usd]])</f>
        <v>0</v>
      </c>
      <c r="J51" s="17">
        <f>IF(Tabla1[[#This Row],[Salida en $]]&gt;0,Tabla1[[#This Row],[Salida en $]]/Tabla1[[#This Row],[Tipo de cambio]],Tabla1[[#This Row],[Salida en Usd]])</f>
        <v>1000</v>
      </c>
      <c r="K51" s="16">
        <f>IF(Tabla1[[#This Row],[Entrada en Usd]]&lt;&gt;0,Tabla1[[#This Row],[Entrada en Usd]]*Tabla1[[#This Row],[Tipo de cambio]],Tabla1[[#This Row],[Entrada en $]])</f>
        <v>0</v>
      </c>
      <c r="L51" s="16">
        <f>IF(Tabla1[[#This Row],[Salida en Usd]]&gt;0,Tabla1[[#This Row],[Salida en Usd]]*Tabla1[[#This Row],[Tipo de cambio]],Tabla1[[#This Row],[Salida en $]])</f>
        <v>15000</v>
      </c>
    </row>
    <row r="52" spans="1:12" x14ac:dyDescent="0.3">
      <c r="A52" s="64">
        <v>42572</v>
      </c>
      <c r="B52" s="13" t="s">
        <v>5</v>
      </c>
      <c r="C52" s="65" t="s">
        <v>82</v>
      </c>
      <c r="D52" s="67">
        <v>15</v>
      </c>
      <c r="E52" s="17"/>
      <c r="F52" s="69"/>
      <c r="G52" s="17"/>
      <c r="H52" s="20">
        <v>30000</v>
      </c>
      <c r="I52" s="18">
        <f>IF(Tabla1[[#This Row],[Entrada en $]]&gt;0,Tabla1[[#This Row],[Entrada en $]]/Tabla1[[#This Row],[Tipo de cambio]],Tabla1[[#This Row],[Entrada en Usd]])</f>
        <v>0</v>
      </c>
      <c r="J52" s="17">
        <f>IF(Tabla1[[#This Row],[Salida en $]]&gt;0,Tabla1[[#This Row],[Salida en $]]/Tabla1[[#This Row],[Tipo de cambio]],Tabla1[[#This Row],[Salida en Usd]])</f>
        <v>2000</v>
      </c>
      <c r="K52" s="16">
        <f>IF(Tabla1[[#This Row],[Entrada en Usd]]&lt;&gt;0,Tabla1[[#This Row],[Entrada en Usd]]*Tabla1[[#This Row],[Tipo de cambio]],Tabla1[[#This Row],[Entrada en $]])</f>
        <v>0</v>
      </c>
      <c r="L52" s="16">
        <f>IF(Tabla1[[#This Row],[Salida en Usd]]&gt;0,Tabla1[[#This Row],[Salida en Usd]]*Tabla1[[#This Row],[Tipo de cambio]],Tabla1[[#This Row],[Salida en $]])</f>
        <v>30000</v>
      </c>
    </row>
    <row r="53" spans="1:12" x14ac:dyDescent="0.3">
      <c r="A53" s="64">
        <v>42578</v>
      </c>
      <c r="B53" s="13" t="s">
        <v>2</v>
      </c>
      <c r="C53" s="65" t="s">
        <v>55</v>
      </c>
      <c r="D53" s="67">
        <v>15.15</v>
      </c>
      <c r="E53" s="17"/>
      <c r="F53" s="69"/>
      <c r="G53" s="17"/>
      <c r="H53" s="20">
        <v>24800</v>
      </c>
      <c r="I53" s="18">
        <f>IF(Tabla1[[#This Row],[Entrada en $]]&gt;0,Tabla1[[#This Row],[Entrada en $]]/Tabla1[[#This Row],[Tipo de cambio]],Tabla1[[#This Row],[Entrada en Usd]])</f>
        <v>0</v>
      </c>
      <c r="J53" s="17">
        <f>IF(Tabla1[[#This Row],[Salida en $]]&gt;0,Tabla1[[#This Row],[Salida en $]]/Tabla1[[#This Row],[Tipo de cambio]],Tabla1[[#This Row],[Salida en Usd]])</f>
        <v>1636.9636963696369</v>
      </c>
      <c r="K53" s="16">
        <f>IF(Tabla1[[#This Row],[Entrada en Usd]]&lt;&gt;0,Tabla1[[#This Row],[Entrada en Usd]]*Tabla1[[#This Row],[Tipo de cambio]],Tabla1[[#This Row],[Entrada en $]])</f>
        <v>0</v>
      </c>
      <c r="L53" s="16">
        <f>IF(Tabla1[[#This Row],[Salida en Usd]]&gt;0,Tabla1[[#This Row],[Salida en Usd]]*Tabla1[[#This Row],[Tipo de cambio]],Tabla1[[#This Row],[Salida en $]])</f>
        <v>24800</v>
      </c>
    </row>
    <row r="54" spans="1:12" x14ac:dyDescent="0.3">
      <c r="A54" s="64">
        <v>42579</v>
      </c>
      <c r="B54" s="13" t="s">
        <v>185</v>
      </c>
      <c r="C54" s="65" t="s">
        <v>83</v>
      </c>
      <c r="D54" s="67">
        <v>15.12</v>
      </c>
      <c r="E54" s="17">
        <v>16333</v>
      </c>
      <c r="F54" s="69"/>
      <c r="G54" s="17"/>
      <c r="H54" s="20">
        <v>0</v>
      </c>
      <c r="I54" s="18">
        <f>IF(Tabla1[[#This Row],[Entrada en $]]&gt;0,Tabla1[[#This Row],[Entrada en $]]/Tabla1[[#This Row],[Tipo de cambio]],Tabla1[[#This Row],[Entrada en Usd]])</f>
        <v>16333</v>
      </c>
      <c r="J54" s="17">
        <f>IF(Tabla1[[#This Row],[Salida en $]]&gt;0,Tabla1[[#This Row],[Salida en $]]/Tabla1[[#This Row],[Tipo de cambio]],Tabla1[[#This Row],[Salida en Usd]])</f>
        <v>0</v>
      </c>
      <c r="K54" s="16">
        <f>IF(Tabla1[[#This Row],[Entrada en Usd]]&lt;&gt;0,Tabla1[[#This Row],[Entrada en Usd]]*Tabla1[[#This Row],[Tipo de cambio]],Tabla1[[#This Row],[Entrada en $]])</f>
        <v>246954.96</v>
      </c>
      <c r="L54" s="16">
        <f>IF(Tabla1[[#This Row],[Salida en Usd]]&gt;0,Tabla1[[#This Row],[Salida en Usd]]*Tabla1[[#This Row],[Tipo de cambio]],Tabla1[[#This Row],[Salida en $]])</f>
        <v>0</v>
      </c>
    </row>
    <row r="55" spans="1:12" x14ac:dyDescent="0.3">
      <c r="A55" s="64">
        <v>42583</v>
      </c>
      <c r="B55" s="13" t="s">
        <v>4</v>
      </c>
      <c r="C55" s="65" t="s">
        <v>77</v>
      </c>
      <c r="D55" s="67">
        <v>15.09</v>
      </c>
      <c r="E55" s="17"/>
      <c r="F55" s="69"/>
      <c r="G55" s="17"/>
      <c r="H55" s="20">
        <v>3000</v>
      </c>
      <c r="I55" s="18">
        <f>IF(Tabla1[[#This Row],[Entrada en $]]&gt;0,Tabla1[[#This Row],[Entrada en $]]/Tabla1[[#This Row],[Tipo de cambio]],Tabla1[[#This Row],[Entrada en Usd]])</f>
        <v>0</v>
      </c>
      <c r="J55" s="17">
        <f>IF(Tabla1[[#This Row],[Salida en $]]&gt;0,Tabla1[[#This Row],[Salida en $]]/Tabla1[[#This Row],[Tipo de cambio]],Tabla1[[#This Row],[Salida en Usd]])</f>
        <v>198.80715705765408</v>
      </c>
      <c r="K55" s="16">
        <f>IF(Tabla1[[#This Row],[Entrada en Usd]]&lt;&gt;0,Tabla1[[#This Row],[Entrada en Usd]]*Tabla1[[#This Row],[Tipo de cambio]],Tabla1[[#This Row],[Entrada en $]])</f>
        <v>0</v>
      </c>
      <c r="L55" s="16">
        <f>IF(Tabla1[[#This Row],[Salida en Usd]]&gt;0,Tabla1[[#This Row],[Salida en Usd]]*Tabla1[[#This Row],[Tipo de cambio]],Tabla1[[#This Row],[Salida en $]])</f>
        <v>3000</v>
      </c>
    </row>
    <row r="56" spans="1:12" x14ac:dyDescent="0.3">
      <c r="A56" s="64">
        <v>42583</v>
      </c>
      <c r="B56" s="13" t="s">
        <v>5</v>
      </c>
      <c r="C56" s="65" t="s">
        <v>84</v>
      </c>
      <c r="D56" s="67">
        <v>15.09</v>
      </c>
      <c r="E56" s="17"/>
      <c r="F56" s="69"/>
      <c r="G56" s="17"/>
      <c r="H56" s="20">
        <v>15700</v>
      </c>
      <c r="I56" s="18">
        <f>IF(Tabla1[[#This Row],[Entrada en $]]&gt;0,Tabla1[[#This Row],[Entrada en $]]/Tabla1[[#This Row],[Tipo de cambio]],Tabla1[[#This Row],[Entrada en Usd]])</f>
        <v>0</v>
      </c>
      <c r="J56" s="17">
        <f>IF(Tabla1[[#This Row],[Salida en $]]&gt;0,Tabla1[[#This Row],[Salida en $]]/Tabla1[[#This Row],[Tipo de cambio]],Tabla1[[#This Row],[Salida en Usd]])</f>
        <v>1040.4241219350563</v>
      </c>
      <c r="K56" s="16">
        <f>IF(Tabla1[[#This Row],[Entrada en Usd]]&lt;&gt;0,Tabla1[[#This Row],[Entrada en Usd]]*Tabla1[[#This Row],[Tipo de cambio]],Tabla1[[#This Row],[Entrada en $]])</f>
        <v>0</v>
      </c>
      <c r="L56" s="16">
        <f>IF(Tabla1[[#This Row],[Salida en Usd]]&gt;0,Tabla1[[#This Row],[Salida en Usd]]*Tabla1[[#This Row],[Tipo de cambio]],Tabla1[[#This Row],[Salida en $]])</f>
        <v>15700</v>
      </c>
    </row>
    <row r="57" spans="1:12" x14ac:dyDescent="0.3">
      <c r="A57" s="64">
        <v>42583</v>
      </c>
      <c r="B57" s="13" t="s">
        <v>4</v>
      </c>
      <c r="C57" s="65" t="s">
        <v>70</v>
      </c>
      <c r="D57" s="67">
        <v>15.09</v>
      </c>
      <c r="E57" s="17"/>
      <c r="F57" s="69"/>
      <c r="G57" s="17"/>
      <c r="H57" s="20">
        <v>6750</v>
      </c>
      <c r="I57" s="18">
        <f>IF(Tabla1[[#This Row],[Entrada en $]]&gt;0,Tabla1[[#This Row],[Entrada en $]]/Tabla1[[#This Row],[Tipo de cambio]],Tabla1[[#This Row],[Entrada en Usd]])</f>
        <v>0</v>
      </c>
      <c r="J57" s="17">
        <f>IF(Tabla1[[#This Row],[Salida en $]]&gt;0,Tabla1[[#This Row],[Salida en $]]/Tabla1[[#This Row],[Tipo de cambio]],Tabla1[[#This Row],[Salida en Usd]])</f>
        <v>447.31610337972165</v>
      </c>
      <c r="K57" s="16">
        <f>IF(Tabla1[[#This Row],[Entrada en Usd]]&lt;&gt;0,Tabla1[[#This Row],[Entrada en Usd]]*Tabla1[[#This Row],[Tipo de cambio]],Tabla1[[#This Row],[Entrada en $]])</f>
        <v>0</v>
      </c>
      <c r="L57" s="16">
        <f>IF(Tabla1[[#This Row],[Salida en Usd]]&gt;0,Tabla1[[#This Row],[Salida en Usd]]*Tabla1[[#This Row],[Tipo de cambio]],Tabla1[[#This Row],[Salida en $]])</f>
        <v>6750</v>
      </c>
    </row>
    <row r="58" spans="1:12" x14ac:dyDescent="0.3">
      <c r="A58" s="64">
        <v>42583</v>
      </c>
      <c r="B58" s="13" t="s">
        <v>5</v>
      </c>
      <c r="C58" s="65" t="s">
        <v>61</v>
      </c>
      <c r="D58" s="67">
        <v>15.09</v>
      </c>
      <c r="E58" s="17"/>
      <c r="F58" s="69"/>
      <c r="G58" s="17"/>
      <c r="H58" s="20">
        <v>6000</v>
      </c>
      <c r="I58" s="18">
        <f>IF(Tabla1[[#This Row],[Entrada en $]]&gt;0,Tabla1[[#This Row],[Entrada en $]]/Tabla1[[#This Row],[Tipo de cambio]],Tabla1[[#This Row],[Entrada en Usd]])</f>
        <v>0</v>
      </c>
      <c r="J58" s="17">
        <f>IF(Tabla1[[#This Row],[Salida en $]]&gt;0,Tabla1[[#This Row],[Salida en $]]/Tabla1[[#This Row],[Tipo de cambio]],Tabla1[[#This Row],[Salida en Usd]])</f>
        <v>397.61431411530816</v>
      </c>
      <c r="K58" s="16">
        <f>IF(Tabla1[[#This Row],[Entrada en Usd]]&lt;&gt;0,Tabla1[[#This Row],[Entrada en Usd]]*Tabla1[[#This Row],[Tipo de cambio]],Tabla1[[#This Row],[Entrada en $]])</f>
        <v>0</v>
      </c>
      <c r="L58" s="16">
        <f>IF(Tabla1[[#This Row],[Salida en Usd]]&gt;0,Tabla1[[#This Row],[Salida en Usd]]*Tabla1[[#This Row],[Tipo de cambio]],Tabla1[[#This Row],[Salida en $]])</f>
        <v>6000</v>
      </c>
    </row>
    <row r="59" spans="1:12" x14ac:dyDescent="0.3">
      <c r="A59" s="64">
        <v>42583</v>
      </c>
      <c r="B59" s="13" t="s">
        <v>2</v>
      </c>
      <c r="C59" s="65" t="s">
        <v>85</v>
      </c>
      <c r="D59" s="67">
        <v>15.09</v>
      </c>
      <c r="E59" s="17"/>
      <c r="F59" s="69"/>
      <c r="G59" s="17"/>
      <c r="H59" s="20">
        <v>6600</v>
      </c>
      <c r="I59" s="18">
        <f>IF(Tabla1[[#This Row],[Entrada en $]]&gt;0,Tabla1[[#This Row],[Entrada en $]]/Tabla1[[#This Row],[Tipo de cambio]],Tabla1[[#This Row],[Entrada en Usd]])</f>
        <v>0</v>
      </c>
      <c r="J59" s="17">
        <f>IF(Tabla1[[#This Row],[Salida en $]]&gt;0,Tabla1[[#This Row],[Salida en $]]/Tabla1[[#This Row],[Tipo de cambio]],Tabla1[[#This Row],[Salida en Usd]])</f>
        <v>437.37574552683895</v>
      </c>
      <c r="K59" s="16">
        <f>IF(Tabla1[[#This Row],[Entrada en Usd]]&lt;&gt;0,Tabla1[[#This Row],[Entrada en Usd]]*Tabla1[[#This Row],[Tipo de cambio]],Tabla1[[#This Row],[Entrada en $]])</f>
        <v>0</v>
      </c>
      <c r="L59" s="16">
        <f>IF(Tabla1[[#This Row],[Salida en Usd]]&gt;0,Tabla1[[#This Row],[Salida en Usd]]*Tabla1[[#This Row],[Tipo de cambio]],Tabla1[[#This Row],[Salida en $]])</f>
        <v>6600</v>
      </c>
    </row>
    <row r="60" spans="1:12" x14ac:dyDescent="0.3">
      <c r="A60" s="64">
        <v>42583</v>
      </c>
      <c r="B60" s="13" t="s">
        <v>2</v>
      </c>
      <c r="C60" s="65" t="s">
        <v>86</v>
      </c>
      <c r="D60" s="67">
        <v>15.09</v>
      </c>
      <c r="E60" s="17"/>
      <c r="F60" s="69"/>
      <c r="G60" s="17"/>
      <c r="H60" s="20">
        <v>3000</v>
      </c>
      <c r="I60" s="18">
        <f>IF(Tabla1[[#This Row],[Entrada en $]]&gt;0,Tabla1[[#This Row],[Entrada en $]]/Tabla1[[#This Row],[Tipo de cambio]],Tabla1[[#This Row],[Entrada en Usd]])</f>
        <v>0</v>
      </c>
      <c r="J60" s="17">
        <f>IF(Tabla1[[#This Row],[Salida en $]]&gt;0,Tabla1[[#This Row],[Salida en $]]/Tabla1[[#This Row],[Tipo de cambio]],Tabla1[[#This Row],[Salida en Usd]])</f>
        <v>198.80715705765408</v>
      </c>
      <c r="K60" s="16">
        <f>IF(Tabla1[[#This Row],[Entrada en Usd]]&lt;&gt;0,Tabla1[[#This Row],[Entrada en Usd]]*Tabla1[[#This Row],[Tipo de cambio]],Tabla1[[#This Row],[Entrada en $]])</f>
        <v>0</v>
      </c>
      <c r="L60" s="16">
        <f>IF(Tabla1[[#This Row],[Salida en Usd]]&gt;0,Tabla1[[#This Row],[Salida en Usd]]*Tabla1[[#This Row],[Tipo de cambio]],Tabla1[[#This Row],[Salida en $]])</f>
        <v>3000</v>
      </c>
    </row>
    <row r="61" spans="1:12" x14ac:dyDescent="0.3">
      <c r="A61" s="64">
        <v>42583</v>
      </c>
      <c r="B61" s="13" t="s">
        <v>2</v>
      </c>
      <c r="C61" s="65" t="s">
        <v>71</v>
      </c>
      <c r="D61" s="67">
        <v>15.09</v>
      </c>
      <c r="E61" s="17"/>
      <c r="F61" s="69"/>
      <c r="G61" s="17"/>
      <c r="H61" s="20">
        <v>2440</v>
      </c>
      <c r="I61" s="18">
        <f>IF(Tabla1[[#This Row],[Entrada en $]]&gt;0,Tabla1[[#This Row],[Entrada en $]]/Tabla1[[#This Row],[Tipo de cambio]],Tabla1[[#This Row],[Entrada en Usd]])</f>
        <v>0</v>
      </c>
      <c r="J61" s="17">
        <f>IF(Tabla1[[#This Row],[Salida en $]]&gt;0,Tabla1[[#This Row],[Salida en $]]/Tabla1[[#This Row],[Tipo de cambio]],Tabla1[[#This Row],[Salida en Usd]])</f>
        <v>161.69648774022531</v>
      </c>
      <c r="K61" s="16">
        <f>IF(Tabla1[[#This Row],[Entrada en Usd]]&lt;&gt;0,Tabla1[[#This Row],[Entrada en Usd]]*Tabla1[[#This Row],[Tipo de cambio]],Tabla1[[#This Row],[Entrada en $]])</f>
        <v>0</v>
      </c>
      <c r="L61" s="16">
        <f>IF(Tabla1[[#This Row],[Salida en Usd]]&gt;0,Tabla1[[#This Row],[Salida en Usd]]*Tabla1[[#This Row],[Tipo de cambio]],Tabla1[[#This Row],[Salida en $]])</f>
        <v>2440</v>
      </c>
    </row>
    <row r="62" spans="1:12" x14ac:dyDescent="0.3">
      <c r="A62" s="64">
        <v>42586</v>
      </c>
      <c r="B62" s="13" t="s">
        <v>3</v>
      </c>
      <c r="C62" s="65" t="s">
        <v>87</v>
      </c>
      <c r="D62" s="67">
        <v>14.93</v>
      </c>
      <c r="E62" s="17"/>
      <c r="F62" s="69"/>
      <c r="G62" s="17"/>
      <c r="H62" s="20">
        <v>100000</v>
      </c>
      <c r="I62" s="18">
        <f>IF(Tabla1[[#This Row],[Entrada en $]]&gt;0,Tabla1[[#This Row],[Entrada en $]]/Tabla1[[#This Row],[Tipo de cambio]],Tabla1[[#This Row],[Entrada en Usd]])</f>
        <v>0</v>
      </c>
      <c r="J62" s="17">
        <f>IF(Tabla1[[#This Row],[Salida en $]]&gt;0,Tabla1[[#This Row],[Salida en $]]/Tabla1[[#This Row],[Tipo de cambio]],Tabla1[[#This Row],[Salida en Usd]])</f>
        <v>6697.9236436704623</v>
      </c>
      <c r="K62" s="16">
        <f>IF(Tabla1[[#This Row],[Entrada en Usd]]&lt;&gt;0,Tabla1[[#This Row],[Entrada en Usd]]*Tabla1[[#This Row],[Tipo de cambio]],Tabla1[[#This Row],[Entrada en $]])</f>
        <v>0</v>
      </c>
      <c r="L62" s="16">
        <f>IF(Tabla1[[#This Row],[Salida en Usd]]&gt;0,Tabla1[[#This Row],[Salida en Usd]]*Tabla1[[#This Row],[Tipo de cambio]],Tabla1[[#This Row],[Salida en $]])</f>
        <v>100000</v>
      </c>
    </row>
    <row r="63" spans="1:12" x14ac:dyDescent="0.3">
      <c r="A63" s="64">
        <v>42586</v>
      </c>
      <c r="B63" s="13" t="s">
        <v>2</v>
      </c>
      <c r="C63" s="65" t="s">
        <v>49</v>
      </c>
      <c r="D63" s="67">
        <v>14.93</v>
      </c>
      <c r="E63" s="17"/>
      <c r="F63" s="69"/>
      <c r="G63" s="17"/>
      <c r="H63" s="20">
        <v>13177</v>
      </c>
      <c r="I63" s="18">
        <f>IF(Tabla1[[#This Row],[Entrada en $]]&gt;0,Tabla1[[#This Row],[Entrada en $]]/Tabla1[[#This Row],[Tipo de cambio]],Tabla1[[#This Row],[Entrada en Usd]])</f>
        <v>0</v>
      </c>
      <c r="J63" s="17">
        <f>IF(Tabla1[[#This Row],[Salida en $]]&gt;0,Tabla1[[#This Row],[Salida en $]]/Tabla1[[#This Row],[Tipo de cambio]],Tabla1[[#This Row],[Salida en Usd]])</f>
        <v>882.58539852645686</v>
      </c>
      <c r="K63" s="16">
        <f>IF(Tabla1[[#This Row],[Entrada en Usd]]&lt;&gt;0,Tabla1[[#This Row],[Entrada en Usd]]*Tabla1[[#This Row],[Tipo de cambio]],Tabla1[[#This Row],[Entrada en $]])</f>
        <v>0</v>
      </c>
      <c r="L63" s="16">
        <f>IF(Tabla1[[#This Row],[Salida en Usd]]&gt;0,Tabla1[[#This Row],[Salida en Usd]]*Tabla1[[#This Row],[Tipo de cambio]],Tabla1[[#This Row],[Salida en $]])</f>
        <v>13177</v>
      </c>
    </row>
    <row r="64" spans="1:12" x14ac:dyDescent="0.3">
      <c r="A64" s="64">
        <v>42590</v>
      </c>
      <c r="B64" s="13" t="s">
        <v>2</v>
      </c>
      <c r="C64" s="65" t="s">
        <v>55</v>
      </c>
      <c r="D64" s="67">
        <v>14.93</v>
      </c>
      <c r="E64" s="17"/>
      <c r="F64" s="69"/>
      <c r="G64" s="17"/>
      <c r="H64" s="20">
        <v>32150</v>
      </c>
      <c r="I64" s="18">
        <f>IF(Tabla1[[#This Row],[Entrada en $]]&gt;0,Tabla1[[#This Row],[Entrada en $]]/Tabla1[[#This Row],[Tipo de cambio]],Tabla1[[#This Row],[Entrada en Usd]])</f>
        <v>0</v>
      </c>
      <c r="J64" s="17">
        <f>IF(Tabla1[[#This Row],[Salida en $]]&gt;0,Tabla1[[#This Row],[Salida en $]]/Tabla1[[#This Row],[Tipo de cambio]],Tabla1[[#This Row],[Salida en Usd]])</f>
        <v>2153.3824514400535</v>
      </c>
      <c r="K64" s="16">
        <f>IF(Tabla1[[#This Row],[Entrada en Usd]]&lt;&gt;0,Tabla1[[#This Row],[Entrada en Usd]]*Tabla1[[#This Row],[Tipo de cambio]],Tabla1[[#This Row],[Entrada en $]])</f>
        <v>0</v>
      </c>
      <c r="L64" s="16">
        <f>IF(Tabla1[[#This Row],[Salida en Usd]]&gt;0,Tabla1[[#This Row],[Salida en Usd]]*Tabla1[[#This Row],[Tipo de cambio]],Tabla1[[#This Row],[Salida en $]])</f>
        <v>32150</v>
      </c>
    </row>
    <row r="65" spans="1:12" x14ac:dyDescent="0.3">
      <c r="A65" s="64">
        <v>42592</v>
      </c>
      <c r="B65" s="13" t="s">
        <v>2</v>
      </c>
      <c r="C65" s="65" t="s">
        <v>88</v>
      </c>
      <c r="D65" s="67">
        <v>14.9</v>
      </c>
      <c r="E65" s="17"/>
      <c r="F65" s="69"/>
      <c r="G65" s="17"/>
      <c r="H65" s="20">
        <v>10000</v>
      </c>
      <c r="I65" s="18">
        <f>IF(Tabla1[[#This Row],[Entrada en $]]&gt;0,Tabla1[[#This Row],[Entrada en $]]/Tabla1[[#This Row],[Tipo de cambio]],Tabla1[[#This Row],[Entrada en Usd]])</f>
        <v>0</v>
      </c>
      <c r="J65" s="17">
        <f>IF(Tabla1[[#This Row],[Salida en $]]&gt;0,Tabla1[[#This Row],[Salida en $]]/Tabla1[[#This Row],[Tipo de cambio]],Tabla1[[#This Row],[Salida en Usd]])</f>
        <v>671.14093959731542</v>
      </c>
      <c r="K65" s="16">
        <f>IF(Tabla1[[#This Row],[Entrada en Usd]]&lt;&gt;0,Tabla1[[#This Row],[Entrada en Usd]]*Tabla1[[#This Row],[Tipo de cambio]],Tabla1[[#This Row],[Entrada en $]])</f>
        <v>0</v>
      </c>
      <c r="L65" s="16">
        <f>IF(Tabla1[[#This Row],[Salida en Usd]]&gt;0,Tabla1[[#This Row],[Salida en Usd]]*Tabla1[[#This Row],[Tipo de cambio]],Tabla1[[#This Row],[Salida en $]])</f>
        <v>10000</v>
      </c>
    </row>
    <row r="66" spans="1:12" x14ac:dyDescent="0.3">
      <c r="A66" s="64">
        <v>42594</v>
      </c>
      <c r="B66" s="13" t="s">
        <v>2</v>
      </c>
      <c r="C66" s="65" t="s">
        <v>89</v>
      </c>
      <c r="D66" s="67">
        <v>14.94</v>
      </c>
      <c r="E66" s="17"/>
      <c r="F66" s="69"/>
      <c r="G66" s="17"/>
      <c r="H66" s="20">
        <v>17000</v>
      </c>
      <c r="I66" s="18">
        <f>IF(Tabla1[[#This Row],[Entrada en $]]&gt;0,Tabla1[[#This Row],[Entrada en $]]/Tabla1[[#This Row],[Tipo de cambio]],Tabla1[[#This Row],[Entrada en Usd]])</f>
        <v>0</v>
      </c>
      <c r="J66" s="17">
        <f>IF(Tabla1[[#This Row],[Salida en $]]&gt;0,Tabla1[[#This Row],[Salida en $]]/Tabla1[[#This Row],[Tipo de cambio]],Tabla1[[#This Row],[Salida en Usd]])</f>
        <v>1137.8848728246319</v>
      </c>
      <c r="K66" s="16">
        <f>IF(Tabla1[[#This Row],[Entrada en Usd]]&lt;&gt;0,Tabla1[[#This Row],[Entrada en Usd]]*Tabla1[[#This Row],[Tipo de cambio]],Tabla1[[#This Row],[Entrada en $]])</f>
        <v>0</v>
      </c>
      <c r="L66" s="16">
        <f>IF(Tabla1[[#This Row],[Salida en Usd]]&gt;0,Tabla1[[#This Row],[Salida en Usd]]*Tabla1[[#This Row],[Tipo de cambio]],Tabla1[[#This Row],[Salida en $]])</f>
        <v>17000</v>
      </c>
    </row>
    <row r="67" spans="1:12" x14ac:dyDescent="0.3">
      <c r="A67" s="64">
        <v>42602</v>
      </c>
      <c r="B67" s="13" t="s">
        <v>3</v>
      </c>
      <c r="C67" s="65" t="s">
        <v>90</v>
      </c>
      <c r="D67" s="67">
        <v>15.02</v>
      </c>
      <c r="E67" s="17"/>
      <c r="F67" s="69"/>
      <c r="G67" s="17"/>
      <c r="H67" s="20">
        <v>110000</v>
      </c>
      <c r="I67" s="18">
        <f>IF(Tabla1[[#This Row],[Entrada en $]]&gt;0,Tabla1[[#This Row],[Entrada en $]]/Tabla1[[#This Row],[Tipo de cambio]],Tabla1[[#This Row],[Entrada en Usd]])</f>
        <v>0</v>
      </c>
      <c r="J67" s="17">
        <f>IF(Tabla1[[#This Row],[Salida en $]]&gt;0,Tabla1[[#This Row],[Salida en $]]/Tabla1[[#This Row],[Tipo de cambio]],Tabla1[[#This Row],[Salida en Usd]])</f>
        <v>7323.5685752330228</v>
      </c>
      <c r="K67" s="16">
        <f>IF(Tabla1[[#This Row],[Entrada en Usd]]&lt;&gt;0,Tabla1[[#This Row],[Entrada en Usd]]*Tabla1[[#This Row],[Tipo de cambio]],Tabla1[[#This Row],[Entrada en $]])</f>
        <v>0</v>
      </c>
      <c r="L67" s="16">
        <f>IF(Tabla1[[#This Row],[Salida en Usd]]&gt;0,Tabla1[[#This Row],[Salida en Usd]]*Tabla1[[#This Row],[Tipo de cambio]],Tabla1[[#This Row],[Salida en $]])</f>
        <v>110000</v>
      </c>
    </row>
    <row r="68" spans="1:12" x14ac:dyDescent="0.3">
      <c r="A68" s="64">
        <v>42602</v>
      </c>
      <c r="B68" s="13" t="s">
        <v>4</v>
      </c>
      <c r="C68" s="65" t="s">
        <v>77</v>
      </c>
      <c r="D68" s="67">
        <v>15.02</v>
      </c>
      <c r="E68" s="17"/>
      <c r="F68" s="69"/>
      <c r="G68" s="17"/>
      <c r="H68" s="20">
        <v>4706</v>
      </c>
      <c r="I68" s="18">
        <f>IF(Tabla1[[#This Row],[Entrada en $]]&gt;0,Tabla1[[#This Row],[Entrada en $]]/Tabla1[[#This Row],[Tipo de cambio]],Tabla1[[#This Row],[Entrada en Usd]])</f>
        <v>0</v>
      </c>
      <c r="J68" s="17">
        <f>IF(Tabla1[[#This Row],[Salida en $]]&gt;0,Tabla1[[#This Row],[Salida en $]]/Tabla1[[#This Row],[Tipo de cambio]],Tabla1[[#This Row],[Salida en Usd]])</f>
        <v>313.31557922769639</v>
      </c>
      <c r="K68" s="16">
        <f>IF(Tabla1[[#This Row],[Entrada en Usd]]&lt;&gt;0,Tabla1[[#This Row],[Entrada en Usd]]*Tabla1[[#This Row],[Tipo de cambio]],Tabla1[[#This Row],[Entrada en $]])</f>
        <v>0</v>
      </c>
      <c r="L68" s="16">
        <f>IF(Tabla1[[#This Row],[Salida en Usd]]&gt;0,Tabla1[[#This Row],[Salida en Usd]]*Tabla1[[#This Row],[Tipo de cambio]],Tabla1[[#This Row],[Salida en $]])</f>
        <v>4706</v>
      </c>
    </row>
    <row r="69" spans="1:12" x14ac:dyDescent="0.3">
      <c r="A69" s="64">
        <v>42602</v>
      </c>
      <c r="B69" s="13" t="s">
        <v>5</v>
      </c>
      <c r="C69" s="65" t="s">
        <v>68</v>
      </c>
      <c r="D69" s="67">
        <v>15.05</v>
      </c>
      <c r="E69" s="17"/>
      <c r="F69" s="69"/>
      <c r="G69" s="17"/>
      <c r="H69" s="20">
        <v>9600</v>
      </c>
      <c r="I69" s="18">
        <f>IF(Tabla1[[#This Row],[Entrada en $]]&gt;0,Tabla1[[#This Row],[Entrada en $]]/Tabla1[[#This Row],[Tipo de cambio]],Tabla1[[#This Row],[Entrada en Usd]])</f>
        <v>0</v>
      </c>
      <c r="J69" s="17">
        <f>IF(Tabla1[[#This Row],[Salida en $]]&gt;0,Tabla1[[#This Row],[Salida en $]]/Tabla1[[#This Row],[Tipo de cambio]],Tabla1[[#This Row],[Salida en Usd]])</f>
        <v>637.87375415282384</v>
      </c>
      <c r="K69" s="16">
        <f>IF(Tabla1[[#This Row],[Entrada en Usd]]&lt;&gt;0,Tabla1[[#This Row],[Entrada en Usd]]*Tabla1[[#This Row],[Tipo de cambio]],Tabla1[[#This Row],[Entrada en $]])</f>
        <v>0</v>
      </c>
      <c r="L69" s="16">
        <f>IF(Tabla1[[#This Row],[Salida en Usd]]&gt;0,Tabla1[[#This Row],[Salida en Usd]]*Tabla1[[#This Row],[Tipo de cambio]],Tabla1[[#This Row],[Salida en $]])</f>
        <v>9600</v>
      </c>
    </row>
    <row r="70" spans="1:12" x14ac:dyDescent="0.3">
      <c r="A70" s="64">
        <v>42602</v>
      </c>
      <c r="B70" s="13" t="s">
        <v>2</v>
      </c>
      <c r="C70" s="65" t="s">
        <v>91</v>
      </c>
      <c r="D70" s="67">
        <v>15.02</v>
      </c>
      <c r="E70" s="17"/>
      <c r="F70" s="69"/>
      <c r="G70" s="17"/>
      <c r="H70" s="20">
        <v>1700</v>
      </c>
      <c r="I70" s="18">
        <f>IF(Tabla1[[#This Row],[Entrada en $]]&gt;0,Tabla1[[#This Row],[Entrada en $]]/Tabla1[[#This Row],[Tipo de cambio]],Tabla1[[#This Row],[Entrada en Usd]])</f>
        <v>0</v>
      </c>
      <c r="J70" s="17">
        <f>IF(Tabla1[[#This Row],[Salida en $]]&gt;0,Tabla1[[#This Row],[Salida en $]]/Tabla1[[#This Row],[Tipo de cambio]],Tabla1[[#This Row],[Salida en Usd]])</f>
        <v>113.18242343541944</v>
      </c>
      <c r="K70" s="16">
        <f>IF(Tabla1[[#This Row],[Entrada en Usd]]&lt;&gt;0,Tabla1[[#This Row],[Entrada en Usd]]*Tabla1[[#This Row],[Tipo de cambio]],Tabla1[[#This Row],[Entrada en $]])</f>
        <v>0</v>
      </c>
      <c r="L70" s="16">
        <f>IF(Tabla1[[#This Row],[Salida en Usd]]&gt;0,Tabla1[[#This Row],[Salida en Usd]]*Tabla1[[#This Row],[Tipo de cambio]],Tabla1[[#This Row],[Salida en $]])</f>
        <v>1700</v>
      </c>
    </row>
    <row r="71" spans="1:12" x14ac:dyDescent="0.3">
      <c r="A71" s="64">
        <v>42602</v>
      </c>
      <c r="B71" s="13" t="s">
        <v>4</v>
      </c>
      <c r="C71" s="65" t="s">
        <v>92</v>
      </c>
      <c r="D71" s="67">
        <v>15.02</v>
      </c>
      <c r="E71" s="17"/>
      <c r="F71" s="69"/>
      <c r="G71" s="17"/>
      <c r="H71" s="20">
        <v>4000</v>
      </c>
      <c r="I71" s="18">
        <f>IF(Tabla1[[#This Row],[Entrada en $]]&gt;0,Tabla1[[#This Row],[Entrada en $]]/Tabla1[[#This Row],[Tipo de cambio]],Tabla1[[#This Row],[Entrada en Usd]])</f>
        <v>0</v>
      </c>
      <c r="J71" s="17">
        <f>IF(Tabla1[[#This Row],[Salida en $]]&gt;0,Tabla1[[#This Row],[Salida en $]]/Tabla1[[#This Row],[Tipo de cambio]],Tabla1[[#This Row],[Salida en Usd]])</f>
        <v>266.31158455392813</v>
      </c>
      <c r="K71" s="16">
        <f>IF(Tabla1[[#This Row],[Entrada en Usd]]&lt;&gt;0,Tabla1[[#This Row],[Entrada en Usd]]*Tabla1[[#This Row],[Tipo de cambio]],Tabla1[[#This Row],[Entrada en $]])</f>
        <v>0</v>
      </c>
      <c r="L71" s="16">
        <f>IF(Tabla1[[#This Row],[Salida en Usd]]&gt;0,Tabla1[[#This Row],[Salida en Usd]]*Tabla1[[#This Row],[Tipo de cambio]],Tabla1[[#This Row],[Salida en $]])</f>
        <v>4000</v>
      </c>
    </row>
    <row r="72" spans="1:12" x14ac:dyDescent="0.3">
      <c r="A72" s="64">
        <v>42607</v>
      </c>
      <c r="B72" s="13" t="s">
        <v>2</v>
      </c>
      <c r="C72" s="65" t="s">
        <v>55</v>
      </c>
      <c r="D72" s="67">
        <v>15.09</v>
      </c>
      <c r="E72" s="17"/>
      <c r="F72" s="69"/>
      <c r="G72" s="17"/>
      <c r="H72" s="20">
        <v>12881</v>
      </c>
      <c r="I72" s="18">
        <f>IF(Tabla1[[#This Row],[Entrada en $]]&gt;0,Tabla1[[#This Row],[Entrada en $]]/Tabla1[[#This Row],[Tipo de cambio]],Tabla1[[#This Row],[Entrada en Usd]])</f>
        <v>0</v>
      </c>
      <c r="J72" s="17">
        <f>IF(Tabla1[[#This Row],[Salida en $]]&gt;0,Tabla1[[#This Row],[Salida en $]]/Tabla1[[#This Row],[Tipo de cambio]],Tabla1[[#This Row],[Salida en Usd]])</f>
        <v>853.61166335321411</v>
      </c>
      <c r="K72" s="16">
        <f>IF(Tabla1[[#This Row],[Entrada en Usd]]&lt;&gt;0,Tabla1[[#This Row],[Entrada en Usd]]*Tabla1[[#This Row],[Tipo de cambio]],Tabla1[[#This Row],[Entrada en $]])</f>
        <v>0</v>
      </c>
      <c r="L72" s="16">
        <f>IF(Tabla1[[#This Row],[Salida en Usd]]&gt;0,Tabla1[[#This Row],[Salida en Usd]]*Tabla1[[#This Row],[Tipo de cambio]],Tabla1[[#This Row],[Salida en $]])</f>
        <v>12881</v>
      </c>
    </row>
    <row r="73" spans="1:12" x14ac:dyDescent="0.3">
      <c r="A73" s="64">
        <v>42612</v>
      </c>
      <c r="B73" s="13" t="s">
        <v>2</v>
      </c>
      <c r="C73" s="65" t="s">
        <v>93</v>
      </c>
      <c r="D73" s="67">
        <v>15.09</v>
      </c>
      <c r="E73" s="17"/>
      <c r="F73" s="69"/>
      <c r="G73" s="17"/>
      <c r="H73" s="20">
        <v>20000</v>
      </c>
      <c r="I73" s="18">
        <f>IF(Tabla1[[#This Row],[Entrada en $]]&gt;0,Tabla1[[#This Row],[Entrada en $]]/Tabla1[[#This Row],[Tipo de cambio]],Tabla1[[#This Row],[Entrada en Usd]])</f>
        <v>0</v>
      </c>
      <c r="J73" s="17">
        <f>IF(Tabla1[[#This Row],[Salida en $]]&gt;0,Tabla1[[#This Row],[Salida en $]]/Tabla1[[#This Row],[Tipo de cambio]],Tabla1[[#This Row],[Salida en Usd]])</f>
        <v>1325.3810470510273</v>
      </c>
      <c r="K73" s="16">
        <f>IF(Tabla1[[#This Row],[Entrada en Usd]]&lt;&gt;0,Tabla1[[#This Row],[Entrada en Usd]]*Tabla1[[#This Row],[Tipo de cambio]],Tabla1[[#This Row],[Entrada en $]])</f>
        <v>0</v>
      </c>
      <c r="L73" s="16">
        <f>IF(Tabla1[[#This Row],[Salida en Usd]]&gt;0,Tabla1[[#This Row],[Salida en Usd]]*Tabla1[[#This Row],[Tipo de cambio]],Tabla1[[#This Row],[Salida en $]])</f>
        <v>20000</v>
      </c>
    </row>
    <row r="74" spans="1:12" x14ac:dyDescent="0.3">
      <c r="A74" s="64">
        <v>42615</v>
      </c>
      <c r="B74" s="13" t="s">
        <v>3</v>
      </c>
      <c r="C74" s="65" t="s">
        <v>94</v>
      </c>
      <c r="D74" s="67">
        <v>14.99</v>
      </c>
      <c r="E74" s="17"/>
      <c r="F74" s="69"/>
      <c r="G74" s="17"/>
      <c r="H74" s="20">
        <v>120000</v>
      </c>
      <c r="I74" s="18">
        <f>IF(Tabla1[[#This Row],[Entrada en $]]&gt;0,Tabla1[[#This Row],[Entrada en $]]/Tabla1[[#This Row],[Tipo de cambio]],Tabla1[[#This Row],[Entrada en Usd]])</f>
        <v>0</v>
      </c>
      <c r="J74" s="17">
        <f>IF(Tabla1[[#This Row],[Salida en $]]&gt;0,Tabla1[[#This Row],[Salida en $]]/Tabla1[[#This Row],[Tipo de cambio]],Tabla1[[#This Row],[Salida en Usd]])</f>
        <v>8005.3368912608403</v>
      </c>
      <c r="K74" s="16">
        <f>IF(Tabla1[[#This Row],[Entrada en Usd]]&lt;&gt;0,Tabla1[[#This Row],[Entrada en Usd]]*Tabla1[[#This Row],[Tipo de cambio]],Tabla1[[#This Row],[Entrada en $]])</f>
        <v>0</v>
      </c>
      <c r="L74" s="16">
        <f>IF(Tabla1[[#This Row],[Salida en Usd]]&gt;0,Tabla1[[#This Row],[Salida en Usd]]*Tabla1[[#This Row],[Tipo de cambio]],Tabla1[[#This Row],[Salida en $]])</f>
        <v>120000</v>
      </c>
    </row>
    <row r="75" spans="1:12" x14ac:dyDescent="0.3">
      <c r="A75" s="64">
        <v>42614</v>
      </c>
      <c r="B75" s="13" t="s">
        <v>2</v>
      </c>
      <c r="C75" s="65" t="s">
        <v>80</v>
      </c>
      <c r="D75" s="67">
        <v>14.99</v>
      </c>
      <c r="E75" s="17"/>
      <c r="F75" s="69"/>
      <c r="G75" s="17"/>
      <c r="H75" s="20">
        <v>17952</v>
      </c>
      <c r="I75" s="18">
        <f>IF(Tabla1[[#This Row],[Entrada en $]]&gt;0,Tabla1[[#This Row],[Entrada en $]]/Tabla1[[#This Row],[Tipo de cambio]],Tabla1[[#This Row],[Entrada en Usd]])</f>
        <v>0</v>
      </c>
      <c r="J75" s="17">
        <f>IF(Tabla1[[#This Row],[Salida en $]]&gt;0,Tabla1[[#This Row],[Salida en $]]/Tabla1[[#This Row],[Tipo de cambio]],Tabla1[[#This Row],[Salida en Usd]])</f>
        <v>1197.5983989326216</v>
      </c>
      <c r="K75" s="16">
        <f>IF(Tabla1[[#This Row],[Entrada en Usd]]&lt;&gt;0,Tabla1[[#This Row],[Entrada en Usd]]*Tabla1[[#This Row],[Tipo de cambio]],Tabla1[[#This Row],[Entrada en $]])</f>
        <v>0</v>
      </c>
      <c r="L75" s="16">
        <f>IF(Tabla1[[#This Row],[Salida en Usd]]&gt;0,Tabla1[[#This Row],[Salida en Usd]]*Tabla1[[#This Row],[Tipo de cambio]],Tabla1[[#This Row],[Salida en $]])</f>
        <v>17952</v>
      </c>
    </row>
    <row r="76" spans="1:12" x14ac:dyDescent="0.3">
      <c r="A76" s="64">
        <v>42604</v>
      </c>
      <c r="B76" s="13" t="s">
        <v>4</v>
      </c>
      <c r="C76" s="65" t="s">
        <v>67</v>
      </c>
      <c r="D76" s="67">
        <v>15.06</v>
      </c>
      <c r="E76" s="17"/>
      <c r="F76" s="69"/>
      <c r="G76" s="17"/>
      <c r="H76" s="20">
        <v>1529</v>
      </c>
      <c r="I76" s="18">
        <f>IF(Tabla1[[#This Row],[Entrada en $]]&gt;0,Tabla1[[#This Row],[Entrada en $]]/Tabla1[[#This Row],[Tipo de cambio]],Tabla1[[#This Row],[Entrada en Usd]])</f>
        <v>0</v>
      </c>
      <c r="J76" s="17">
        <f>IF(Tabla1[[#This Row],[Salida en $]]&gt;0,Tabla1[[#This Row],[Salida en $]]/Tabla1[[#This Row],[Tipo de cambio]],Tabla1[[#This Row],[Salida en Usd]])</f>
        <v>101.52722443559097</v>
      </c>
      <c r="K76" s="16">
        <f>IF(Tabla1[[#This Row],[Entrada en Usd]]&lt;&gt;0,Tabla1[[#This Row],[Entrada en Usd]]*Tabla1[[#This Row],[Tipo de cambio]],Tabla1[[#This Row],[Entrada en $]])</f>
        <v>0</v>
      </c>
      <c r="L76" s="16">
        <f>IF(Tabla1[[#This Row],[Salida en Usd]]&gt;0,Tabla1[[#This Row],[Salida en Usd]]*Tabla1[[#This Row],[Tipo de cambio]],Tabla1[[#This Row],[Salida en $]])</f>
        <v>1529</v>
      </c>
    </row>
    <row r="77" spans="1:12" x14ac:dyDescent="0.3">
      <c r="A77" s="64">
        <v>42602</v>
      </c>
      <c r="B77" s="13" t="s">
        <v>5</v>
      </c>
      <c r="C77" s="65" t="s">
        <v>95</v>
      </c>
      <c r="D77" s="67">
        <v>15.02</v>
      </c>
      <c r="E77" s="17"/>
      <c r="F77" s="69"/>
      <c r="G77" s="17"/>
      <c r="H77" s="20">
        <v>6000</v>
      </c>
      <c r="I77" s="18">
        <f>IF(Tabla1[[#This Row],[Entrada en $]]&gt;0,Tabla1[[#This Row],[Entrada en $]]/Tabla1[[#This Row],[Tipo de cambio]],Tabla1[[#This Row],[Entrada en Usd]])</f>
        <v>0</v>
      </c>
      <c r="J77" s="17">
        <f>IF(Tabla1[[#This Row],[Salida en $]]&gt;0,Tabla1[[#This Row],[Salida en $]]/Tabla1[[#This Row],[Tipo de cambio]],Tabla1[[#This Row],[Salida en Usd]])</f>
        <v>399.46737683089214</v>
      </c>
      <c r="K77" s="16">
        <f>IF(Tabla1[[#This Row],[Entrada en Usd]]&lt;&gt;0,Tabla1[[#This Row],[Entrada en Usd]]*Tabla1[[#This Row],[Tipo de cambio]],Tabla1[[#This Row],[Entrada en $]])</f>
        <v>0</v>
      </c>
      <c r="L77" s="16">
        <f>IF(Tabla1[[#This Row],[Salida en Usd]]&gt;0,Tabla1[[#This Row],[Salida en Usd]]*Tabla1[[#This Row],[Tipo de cambio]],Tabla1[[#This Row],[Salida en $]])</f>
        <v>6000</v>
      </c>
    </row>
    <row r="78" spans="1:12" x14ac:dyDescent="0.3">
      <c r="A78" s="64">
        <v>42618</v>
      </c>
      <c r="B78" s="13" t="s">
        <v>5</v>
      </c>
      <c r="C78" s="65" t="s">
        <v>69</v>
      </c>
      <c r="D78" s="67">
        <v>14.98</v>
      </c>
      <c r="E78" s="17"/>
      <c r="F78" s="69"/>
      <c r="G78" s="17"/>
      <c r="H78" s="20">
        <v>5500</v>
      </c>
      <c r="I78" s="18">
        <f>IF(Tabla1[[#This Row],[Entrada en $]]&gt;0,Tabla1[[#This Row],[Entrada en $]]/Tabla1[[#This Row],[Tipo de cambio]],Tabla1[[#This Row],[Entrada en Usd]])</f>
        <v>0</v>
      </c>
      <c r="J78" s="17">
        <f>IF(Tabla1[[#This Row],[Salida en $]]&gt;0,Tabla1[[#This Row],[Salida en $]]/Tabla1[[#This Row],[Tipo de cambio]],Tabla1[[#This Row],[Salida en Usd]])</f>
        <v>367.15620827770357</v>
      </c>
      <c r="K78" s="16">
        <f>IF(Tabla1[[#This Row],[Entrada en Usd]]&lt;&gt;0,Tabla1[[#This Row],[Entrada en Usd]]*Tabla1[[#This Row],[Tipo de cambio]],Tabla1[[#This Row],[Entrada en $]])</f>
        <v>0</v>
      </c>
      <c r="L78" s="16">
        <f>IF(Tabla1[[#This Row],[Salida en Usd]]&gt;0,Tabla1[[#This Row],[Salida en Usd]]*Tabla1[[#This Row],[Tipo de cambio]],Tabla1[[#This Row],[Salida en $]])</f>
        <v>5500</v>
      </c>
    </row>
    <row r="79" spans="1:12" x14ac:dyDescent="0.3">
      <c r="A79" s="64">
        <v>42618</v>
      </c>
      <c r="B79" s="13" t="s">
        <v>4</v>
      </c>
      <c r="C79" s="65" t="s">
        <v>58</v>
      </c>
      <c r="D79" s="67">
        <v>14.98</v>
      </c>
      <c r="E79" s="17"/>
      <c r="F79" s="69"/>
      <c r="G79" s="17"/>
      <c r="H79" s="20">
        <v>5100</v>
      </c>
      <c r="I79" s="18">
        <f>IF(Tabla1[[#This Row],[Entrada en $]]&gt;0,Tabla1[[#This Row],[Entrada en $]]/Tabla1[[#This Row],[Tipo de cambio]],Tabla1[[#This Row],[Entrada en Usd]])</f>
        <v>0</v>
      </c>
      <c r="J79" s="17">
        <f>IF(Tabla1[[#This Row],[Salida en $]]&gt;0,Tabla1[[#This Row],[Salida en $]]/Tabla1[[#This Row],[Tipo de cambio]],Tabla1[[#This Row],[Salida en Usd]])</f>
        <v>340.45393858477968</v>
      </c>
      <c r="K79" s="16">
        <f>IF(Tabla1[[#This Row],[Entrada en Usd]]&lt;&gt;0,Tabla1[[#This Row],[Entrada en Usd]]*Tabla1[[#This Row],[Tipo de cambio]],Tabla1[[#This Row],[Entrada en $]])</f>
        <v>0</v>
      </c>
      <c r="L79" s="16">
        <f>IF(Tabla1[[#This Row],[Salida en Usd]]&gt;0,Tabla1[[#This Row],[Salida en Usd]]*Tabla1[[#This Row],[Tipo de cambio]],Tabla1[[#This Row],[Salida en $]])</f>
        <v>5100</v>
      </c>
    </row>
    <row r="80" spans="1:12" x14ac:dyDescent="0.3">
      <c r="A80" s="64">
        <v>42618</v>
      </c>
      <c r="B80" s="13" t="s">
        <v>3</v>
      </c>
      <c r="C80" s="65" t="s">
        <v>96</v>
      </c>
      <c r="D80" s="67">
        <v>14.98</v>
      </c>
      <c r="E80" s="17"/>
      <c r="F80" s="69"/>
      <c r="G80" s="17"/>
      <c r="H80" s="20">
        <v>120000</v>
      </c>
      <c r="I80" s="18">
        <f>IF(Tabla1[[#This Row],[Entrada en $]]&gt;0,Tabla1[[#This Row],[Entrada en $]]/Tabla1[[#This Row],[Tipo de cambio]],Tabla1[[#This Row],[Entrada en Usd]])</f>
        <v>0</v>
      </c>
      <c r="J80" s="17">
        <f>IF(Tabla1[[#This Row],[Salida en $]]&gt;0,Tabla1[[#This Row],[Salida en $]]/Tabla1[[#This Row],[Tipo de cambio]],Tabla1[[#This Row],[Salida en Usd]])</f>
        <v>8010.6809078771694</v>
      </c>
      <c r="K80" s="16">
        <f>IF(Tabla1[[#This Row],[Entrada en Usd]]&lt;&gt;0,Tabla1[[#This Row],[Entrada en Usd]]*Tabla1[[#This Row],[Tipo de cambio]],Tabla1[[#This Row],[Entrada en $]])</f>
        <v>0</v>
      </c>
      <c r="L80" s="16">
        <f>IF(Tabla1[[#This Row],[Salida en Usd]]&gt;0,Tabla1[[#This Row],[Salida en Usd]]*Tabla1[[#This Row],[Tipo de cambio]],Tabla1[[#This Row],[Salida en $]])</f>
        <v>120000</v>
      </c>
    </row>
    <row r="81" spans="1:12" x14ac:dyDescent="0.3">
      <c r="A81" s="64"/>
      <c r="B81" s="13" t="s">
        <v>5</v>
      </c>
      <c r="C81" s="65" t="s">
        <v>61</v>
      </c>
      <c r="D81" s="67">
        <v>14.98</v>
      </c>
      <c r="E81" s="17"/>
      <c r="F81" s="69"/>
      <c r="G81" s="17"/>
      <c r="H81" s="20">
        <v>6000</v>
      </c>
      <c r="I81" s="18">
        <f>IF(Tabla1[[#This Row],[Entrada en $]]&gt;0,Tabla1[[#This Row],[Entrada en $]]/Tabla1[[#This Row],[Tipo de cambio]],Tabla1[[#This Row],[Entrada en Usd]])</f>
        <v>0</v>
      </c>
      <c r="J81" s="17">
        <f>IF(Tabla1[[#This Row],[Salida en $]]&gt;0,Tabla1[[#This Row],[Salida en $]]/Tabla1[[#This Row],[Tipo de cambio]],Tabla1[[#This Row],[Salida en Usd]])</f>
        <v>400.53404539385849</v>
      </c>
      <c r="K81" s="16">
        <f>IF(Tabla1[[#This Row],[Entrada en Usd]]&lt;&gt;0,Tabla1[[#This Row],[Entrada en Usd]]*Tabla1[[#This Row],[Tipo de cambio]],Tabla1[[#This Row],[Entrada en $]])</f>
        <v>0</v>
      </c>
      <c r="L81" s="16">
        <f>IF(Tabla1[[#This Row],[Salida en Usd]]&gt;0,Tabla1[[#This Row],[Salida en Usd]]*Tabla1[[#This Row],[Tipo de cambio]],Tabla1[[#This Row],[Salida en $]])</f>
        <v>6000</v>
      </c>
    </row>
    <row r="82" spans="1:12" x14ac:dyDescent="0.3">
      <c r="A82" s="64">
        <v>42618</v>
      </c>
      <c r="B82" s="13" t="s">
        <v>2</v>
      </c>
      <c r="C82" s="65" t="s">
        <v>97</v>
      </c>
      <c r="D82" s="67">
        <v>14.98</v>
      </c>
      <c r="E82" s="17"/>
      <c r="F82" s="69"/>
      <c r="G82" s="17"/>
      <c r="H82" s="20">
        <v>15000</v>
      </c>
      <c r="I82" s="18">
        <f>IF(Tabla1[[#This Row],[Entrada en $]]&gt;0,Tabla1[[#This Row],[Entrada en $]]/Tabla1[[#This Row],[Tipo de cambio]],Tabla1[[#This Row],[Entrada en Usd]])</f>
        <v>0</v>
      </c>
      <c r="J82" s="17">
        <f>IF(Tabla1[[#This Row],[Salida en $]]&gt;0,Tabla1[[#This Row],[Salida en $]]/Tabla1[[#This Row],[Tipo de cambio]],Tabla1[[#This Row],[Salida en Usd]])</f>
        <v>1001.3351134846462</v>
      </c>
      <c r="K82" s="16">
        <f>IF(Tabla1[[#This Row],[Entrada en Usd]]&lt;&gt;0,Tabla1[[#This Row],[Entrada en Usd]]*Tabla1[[#This Row],[Tipo de cambio]],Tabla1[[#This Row],[Entrada en $]])</f>
        <v>0</v>
      </c>
      <c r="L82" s="16">
        <f>IF(Tabla1[[#This Row],[Salida en Usd]]&gt;0,Tabla1[[#This Row],[Salida en Usd]]*Tabla1[[#This Row],[Tipo de cambio]],Tabla1[[#This Row],[Salida en $]])</f>
        <v>15000</v>
      </c>
    </row>
    <row r="83" spans="1:12" x14ac:dyDescent="0.3">
      <c r="A83" s="64">
        <v>42619</v>
      </c>
      <c r="B83" s="13" t="s">
        <v>2</v>
      </c>
      <c r="C83" s="65" t="s">
        <v>98</v>
      </c>
      <c r="D83" s="67">
        <v>14.96</v>
      </c>
      <c r="E83" s="17"/>
      <c r="F83" s="69"/>
      <c r="G83" s="17"/>
      <c r="H83" s="20">
        <v>63000</v>
      </c>
      <c r="I83" s="18">
        <f>IF(Tabla1[[#This Row],[Entrada en $]]&gt;0,Tabla1[[#This Row],[Entrada en $]]/Tabla1[[#This Row],[Tipo de cambio]],Tabla1[[#This Row],[Entrada en Usd]])</f>
        <v>0</v>
      </c>
      <c r="J83" s="17">
        <f>IF(Tabla1[[#This Row],[Salida en $]]&gt;0,Tabla1[[#This Row],[Salida en $]]/Tabla1[[#This Row],[Tipo de cambio]],Tabla1[[#This Row],[Salida en Usd]])</f>
        <v>4211.229946524064</v>
      </c>
      <c r="K83" s="16">
        <f>IF(Tabla1[[#This Row],[Entrada en Usd]]&lt;&gt;0,Tabla1[[#This Row],[Entrada en Usd]]*Tabla1[[#This Row],[Tipo de cambio]],Tabla1[[#This Row],[Entrada en $]])</f>
        <v>0</v>
      </c>
      <c r="L83" s="16">
        <f>IF(Tabla1[[#This Row],[Salida en Usd]]&gt;0,Tabla1[[#This Row],[Salida en Usd]]*Tabla1[[#This Row],[Tipo de cambio]],Tabla1[[#This Row],[Salida en $]])</f>
        <v>63000</v>
      </c>
    </row>
    <row r="84" spans="1:12" x14ac:dyDescent="0.3">
      <c r="A84" s="64">
        <v>42626</v>
      </c>
      <c r="B84" s="13" t="s">
        <v>2</v>
      </c>
      <c r="C84" s="65" t="s">
        <v>99</v>
      </c>
      <c r="D84" s="67">
        <v>14.97</v>
      </c>
      <c r="E84" s="17"/>
      <c r="F84" s="69"/>
      <c r="G84" s="17"/>
      <c r="H84" s="20">
        <v>13500</v>
      </c>
      <c r="I84" s="18">
        <f>IF(Tabla1[[#This Row],[Entrada en $]]&gt;0,Tabla1[[#This Row],[Entrada en $]]/Tabla1[[#This Row],[Tipo de cambio]],Tabla1[[#This Row],[Entrada en Usd]])</f>
        <v>0</v>
      </c>
      <c r="J84" s="17">
        <f>IF(Tabla1[[#This Row],[Salida en $]]&gt;0,Tabla1[[#This Row],[Salida en $]]/Tabla1[[#This Row],[Tipo de cambio]],Tabla1[[#This Row],[Salida en Usd]])</f>
        <v>901.80360721442878</v>
      </c>
      <c r="K84" s="16">
        <f>IF(Tabla1[[#This Row],[Entrada en Usd]]&lt;&gt;0,Tabla1[[#This Row],[Entrada en Usd]]*Tabla1[[#This Row],[Tipo de cambio]],Tabla1[[#This Row],[Entrada en $]])</f>
        <v>0</v>
      </c>
      <c r="L84" s="16">
        <f>IF(Tabla1[[#This Row],[Salida en Usd]]&gt;0,Tabla1[[#This Row],[Salida en Usd]]*Tabla1[[#This Row],[Tipo de cambio]],Tabla1[[#This Row],[Salida en $]])</f>
        <v>13500</v>
      </c>
    </row>
    <row r="85" spans="1:12" x14ac:dyDescent="0.3">
      <c r="A85" s="64">
        <v>42626</v>
      </c>
      <c r="B85" s="13" t="s">
        <v>2</v>
      </c>
      <c r="C85" s="65" t="s">
        <v>100</v>
      </c>
      <c r="D85" s="67">
        <v>14.97</v>
      </c>
      <c r="E85" s="17"/>
      <c r="F85" s="69"/>
      <c r="G85" s="17"/>
      <c r="H85" s="20">
        <v>12000</v>
      </c>
      <c r="I85" s="18">
        <f>IF(Tabla1[[#This Row],[Entrada en $]]&gt;0,Tabla1[[#This Row],[Entrada en $]]/Tabla1[[#This Row],[Tipo de cambio]],Tabla1[[#This Row],[Entrada en Usd]])</f>
        <v>0</v>
      </c>
      <c r="J85" s="17">
        <f>IF(Tabla1[[#This Row],[Salida en $]]&gt;0,Tabla1[[#This Row],[Salida en $]]/Tabla1[[#This Row],[Tipo de cambio]],Tabla1[[#This Row],[Salida en Usd]])</f>
        <v>801.60320641282567</v>
      </c>
      <c r="K85" s="16">
        <f>IF(Tabla1[[#This Row],[Entrada en Usd]]&lt;&gt;0,Tabla1[[#This Row],[Entrada en Usd]]*Tabla1[[#This Row],[Tipo de cambio]],Tabla1[[#This Row],[Entrada en $]])</f>
        <v>0</v>
      </c>
      <c r="L85" s="16">
        <f>IF(Tabla1[[#This Row],[Salida en Usd]]&gt;0,Tabla1[[#This Row],[Salida en Usd]]*Tabla1[[#This Row],[Tipo de cambio]],Tabla1[[#This Row],[Salida en $]])</f>
        <v>12000</v>
      </c>
    </row>
    <row r="86" spans="1:12" x14ac:dyDescent="0.3">
      <c r="A86" s="64">
        <v>42627</v>
      </c>
      <c r="B86" s="13" t="s">
        <v>3</v>
      </c>
      <c r="C86" s="65" t="s">
        <v>101</v>
      </c>
      <c r="D86" s="67">
        <v>15.01</v>
      </c>
      <c r="E86" s="17"/>
      <c r="F86" s="69"/>
      <c r="G86" s="17"/>
      <c r="H86" s="20">
        <v>120000</v>
      </c>
      <c r="I86" s="18">
        <f>IF(Tabla1[[#This Row],[Entrada en $]]&gt;0,Tabla1[[#This Row],[Entrada en $]]/Tabla1[[#This Row],[Tipo de cambio]],Tabla1[[#This Row],[Entrada en Usd]])</f>
        <v>0</v>
      </c>
      <c r="J86" s="17">
        <f>IF(Tabla1[[#This Row],[Salida en $]]&gt;0,Tabla1[[#This Row],[Salida en $]]/Tabla1[[#This Row],[Tipo de cambio]],Tabla1[[#This Row],[Salida en Usd]])</f>
        <v>7994.6702198534313</v>
      </c>
      <c r="K86" s="16">
        <f>IF(Tabla1[[#This Row],[Entrada en Usd]]&lt;&gt;0,Tabla1[[#This Row],[Entrada en Usd]]*Tabla1[[#This Row],[Tipo de cambio]],Tabla1[[#This Row],[Entrada en $]])</f>
        <v>0</v>
      </c>
      <c r="L86" s="16">
        <f>IF(Tabla1[[#This Row],[Salida en Usd]]&gt;0,Tabla1[[#This Row],[Salida en Usd]]*Tabla1[[#This Row],[Tipo de cambio]],Tabla1[[#This Row],[Salida en $]])</f>
        <v>120000</v>
      </c>
    </row>
    <row r="87" spans="1:12" x14ac:dyDescent="0.3">
      <c r="A87" s="64">
        <v>42626</v>
      </c>
      <c r="B87" s="13" t="s">
        <v>2</v>
      </c>
      <c r="C87" s="65" t="s">
        <v>55</v>
      </c>
      <c r="D87" s="67">
        <v>14.97</v>
      </c>
      <c r="E87" s="17"/>
      <c r="F87" s="69"/>
      <c r="G87" s="17"/>
      <c r="H87" s="20">
        <v>44747</v>
      </c>
      <c r="I87" s="18">
        <f>IF(Tabla1[[#This Row],[Entrada en $]]&gt;0,Tabla1[[#This Row],[Entrada en $]]/Tabla1[[#This Row],[Tipo de cambio]],Tabla1[[#This Row],[Entrada en Usd]])</f>
        <v>0</v>
      </c>
      <c r="J87" s="17">
        <f>IF(Tabla1[[#This Row],[Salida en $]]&gt;0,Tabla1[[#This Row],[Salida en $]]/Tabla1[[#This Row],[Tipo de cambio]],Tabla1[[#This Row],[Salida en Usd]])</f>
        <v>2989.1115564462257</v>
      </c>
      <c r="K87" s="16">
        <f>IF(Tabla1[[#This Row],[Entrada en Usd]]&lt;&gt;0,Tabla1[[#This Row],[Entrada en Usd]]*Tabla1[[#This Row],[Tipo de cambio]],Tabla1[[#This Row],[Entrada en $]])</f>
        <v>0</v>
      </c>
      <c r="L87" s="16">
        <f>IF(Tabla1[[#This Row],[Salida en Usd]]&gt;0,Tabla1[[#This Row],[Salida en Usd]]*Tabla1[[#This Row],[Tipo de cambio]],Tabla1[[#This Row],[Salida en $]])</f>
        <v>44747</v>
      </c>
    </row>
    <row r="88" spans="1:12" x14ac:dyDescent="0.3">
      <c r="A88" s="64">
        <v>42633</v>
      </c>
      <c r="B88" s="13" t="s">
        <v>4</v>
      </c>
      <c r="C88" s="65" t="s">
        <v>67</v>
      </c>
      <c r="D88" s="67">
        <v>15.36</v>
      </c>
      <c r="E88" s="17"/>
      <c r="F88" s="69"/>
      <c r="G88" s="17"/>
      <c r="H88" s="20">
        <v>2600</v>
      </c>
      <c r="I88" s="18">
        <f>IF(Tabla1[[#This Row],[Entrada en $]]&gt;0,Tabla1[[#This Row],[Entrada en $]]/Tabla1[[#This Row],[Tipo de cambio]],Tabla1[[#This Row],[Entrada en Usd]])</f>
        <v>0</v>
      </c>
      <c r="J88" s="17">
        <f>IF(Tabla1[[#This Row],[Salida en $]]&gt;0,Tabla1[[#This Row],[Salida en $]]/Tabla1[[#This Row],[Tipo de cambio]],Tabla1[[#This Row],[Salida en Usd]])</f>
        <v>169.27083333333334</v>
      </c>
      <c r="K88" s="16">
        <f>IF(Tabla1[[#This Row],[Entrada en Usd]]&lt;&gt;0,Tabla1[[#This Row],[Entrada en Usd]]*Tabla1[[#This Row],[Tipo de cambio]],Tabla1[[#This Row],[Entrada en $]])</f>
        <v>0</v>
      </c>
      <c r="L88" s="16">
        <f>IF(Tabla1[[#This Row],[Salida en Usd]]&gt;0,Tabla1[[#This Row],[Salida en Usd]]*Tabla1[[#This Row],[Tipo de cambio]],Tabla1[[#This Row],[Salida en $]])</f>
        <v>2600</v>
      </c>
    </row>
    <row r="89" spans="1:12" x14ac:dyDescent="0.3">
      <c r="A89" s="64">
        <v>42618</v>
      </c>
      <c r="B89" s="13" t="s">
        <v>4</v>
      </c>
      <c r="C89" s="65" t="s">
        <v>58</v>
      </c>
      <c r="D89" s="67">
        <v>14.98</v>
      </c>
      <c r="E89" s="17"/>
      <c r="F89" s="69"/>
      <c r="G89" s="17"/>
      <c r="H89" s="20">
        <v>2550</v>
      </c>
      <c r="I89" s="18">
        <f>IF(Tabla1[[#This Row],[Entrada en $]]&gt;0,Tabla1[[#This Row],[Entrada en $]]/Tabla1[[#This Row],[Tipo de cambio]],Tabla1[[#This Row],[Entrada en Usd]])</f>
        <v>0</v>
      </c>
      <c r="J89" s="17">
        <f>IF(Tabla1[[#This Row],[Salida en $]]&gt;0,Tabla1[[#This Row],[Salida en $]]/Tabla1[[#This Row],[Tipo de cambio]],Tabla1[[#This Row],[Salida en Usd]])</f>
        <v>170.22696929238984</v>
      </c>
      <c r="K89" s="16">
        <f>IF(Tabla1[[#This Row],[Entrada en Usd]]&lt;&gt;0,Tabla1[[#This Row],[Entrada en Usd]]*Tabla1[[#This Row],[Tipo de cambio]],Tabla1[[#This Row],[Entrada en $]])</f>
        <v>0</v>
      </c>
      <c r="L89" s="16">
        <f>IF(Tabla1[[#This Row],[Salida en Usd]]&gt;0,Tabla1[[#This Row],[Salida en Usd]]*Tabla1[[#This Row],[Tipo de cambio]],Tabla1[[#This Row],[Salida en $]])</f>
        <v>2550</v>
      </c>
    </row>
    <row r="90" spans="1:12" x14ac:dyDescent="0.3">
      <c r="A90" s="64"/>
      <c r="B90" s="13" t="s">
        <v>2</v>
      </c>
      <c r="C90" s="65" t="s">
        <v>102</v>
      </c>
      <c r="D90" s="67">
        <v>14.98</v>
      </c>
      <c r="E90" s="17"/>
      <c r="F90" s="69"/>
      <c r="G90" s="17"/>
      <c r="H90" s="20">
        <v>2800</v>
      </c>
      <c r="I90" s="18">
        <f>IF(Tabla1[[#This Row],[Entrada en $]]&gt;0,Tabla1[[#This Row],[Entrada en $]]/Tabla1[[#This Row],[Tipo de cambio]],Tabla1[[#This Row],[Entrada en Usd]])</f>
        <v>0</v>
      </c>
      <c r="J90" s="17">
        <f>IF(Tabla1[[#This Row],[Salida en $]]&gt;0,Tabla1[[#This Row],[Salida en $]]/Tabla1[[#This Row],[Tipo de cambio]],Tabla1[[#This Row],[Salida en Usd]])</f>
        <v>186.91588785046727</v>
      </c>
      <c r="K90" s="16">
        <f>IF(Tabla1[[#This Row],[Entrada en Usd]]&lt;&gt;0,Tabla1[[#This Row],[Entrada en Usd]]*Tabla1[[#This Row],[Tipo de cambio]],Tabla1[[#This Row],[Entrada en $]])</f>
        <v>0</v>
      </c>
      <c r="L90" s="16">
        <f>IF(Tabla1[[#This Row],[Salida en Usd]]&gt;0,Tabla1[[#This Row],[Salida en Usd]]*Tabla1[[#This Row],[Tipo de cambio]],Tabla1[[#This Row],[Salida en $]])</f>
        <v>2800</v>
      </c>
    </row>
    <row r="91" spans="1:12" x14ac:dyDescent="0.3">
      <c r="A91" s="64">
        <v>42618</v>
      </c>
      <c r="B91" s="13" t="s">
        <v>2</v>
      </c>
      <c r="C91" s="65" t="s">
        <v>103</v>
      </c>
      <c r="D91" s="67">
        <v>14.98</v>
      </c>
      <c r="E91" s="17"/>
      <c r="F91" s="69"/>
      <c r="G91" s="17"/>
      <c r="H91" s="20">
        <v>20000</v>
      </c>
      <c r="I91" s="18">
        <f>IF(Tabla1[[#This Row],[Entrada en $]]&gt;0,Tabla1[[#This Row],[Entrada en $]]/Tabla1[[#This Row],[Tipo de cambio]],Tabla1[[#This Row],[Entrada en Usd]])</f>
        <v>0</v>
      </c>
      <c r="J91" s="17">
        <f>IF(Tabla1[[#This Row],[Salida en $]]&gt;0,Tabla1[[#This Row],[Salida en $]]/Tabla1[[#This Row],[Tipo de cambio]],Tabla1[[#This Row],[Salida en Usd]])</f>
        <v>1335.1134846461948</v>
      </c>
      <c r="K91" s="16">
        <f>IF(Tabla1[[#This Row],[Entrada en Usd]]&lt;&gt;0,Tabla1[[#This Row],[Entrada en Usd]]*Tabla1[[#This Row],[Tipo de cambio]],Tabla1[[#This Row],[Entrada en $]])</f>
        <v>0</v>
      </c>
      <c r="L91" s="16">
        <f>IF(Tabla1[[#This Row],[Salida en Usd]]&gt;0,Tabla1[[#This Row],[Salida en Usd]]*Tabla1[[#This Row],[Tipo de cambio]],Tabla1[[#This Row],[Salida en $]])</f>
        <v>20000</v>
      </c>
    </row>
    <row r="92" spans="1:12" x14ac:dyDescent="0.3">
      <c r="A92" s="64">
        <v>42631</v>
      </c>
      <c r="B92" s="13" t="s">
        <v>185</v>
      </c>
      <c r="C92" s="65" t="s">
        <v>104</v>
      </c>
      <c r="D92" s="67">
        <v>15.2</v>
      </c>
      <c r="E92" s="17">
        <v>14144</v>
      </c>
      <c r="F92" s="69"/>
      <c r="G92" s="17"/>
      <c r="H92" s="20">
        <v>0</v>
      </c>
      <c r="I92" s="18">
        <f>IF(Tabla1[[#This Row],[Entrada en $]]&gt;0,Tabla1[[#This Row],[Entrada en $]]/Tabla1[[#This Row],[Tipo de cambio]],Tabla1[[#This Row],[Entrada en Usd]])</f>
        <v>14144</v>
      </c>
      <c r="J92" s="17">
        <f>IF(Tabla1[[#This Row],[Salida en $]]&gt;0,Tabla1[[#This Row],[Salida en $]]/Tabla1[[#This Row],[Tipo de cambio]],Tabla1[[#This Row],[Salida en Usd]])</f>
        <v>0</v>
      </c>
      <c r="K92" s="16">
        <f>IF(Tabla1[[#This Row],[Entrada en Usd]]&lt;&gt;0,Tabla1[[#This Row],[Entrada en Usd]]*Tabla1[[#This Row],[Tipo de cambio]],Tabla1[[#This Row],[Entrada en $]])</f>
        <v>214988.79999999999</v>
      </c>
      <c r="L92" s="16">
        <f>IF(Tabla1[[#This Row],[Salida en Usd]]&gt;0,Tabla1[[#This Row],[Salida en Usd]]*Tabla1[[#This Row],[Tipo de cambio]],Tabla1[[#This Row],[Salida en $]])</f>
        <v>0</v>
      </c>
    </row>
    <row r="93" spans="1:12" x14ac:dyDescent="0.3">
      <c r="A93" s="64">
        <v>42633</v>
      </c>
      <c r="B93" s="13" t="s">
        <v>185</v>
      </c>
      <c r="C93" s="65" t="s">
        <v>105</v>
      </c>
      <c r="D93" s="67">
        <v>15.36</v>
      </c>
      <c r="E93" s="17">
        <v>13089</v>
      </c>
      <c r="F93" s="69"/>
      <c r="G93" s="17"/>
      <c r="H93" s="20">
        <v>0</v>
      </c>
      <c r="I93" s="18">
        <f>IF(Tabla1[[#This Row],[Entrada en $]]&gt;0,Tabla1[[#This Row],[Entrada en $]]/Tabla1[[#This Row],[Tipo de cambio]],Tabla1[[#This Row],[Entrada en Usd]])</f>
        <v>13089</v>
      </c>
      <c r="J93" s="17">
        <f>IF(Tabla1[[#This Row],[Salida en $]]&gt;0,Tabla1[[#This Row],[Salida en $]]/Tabla1[[#This Row],[Tipo de cambio]],Tabla1[[#This Row],[Salida en Usd]])</f>
        <v>0</v>
      </c>
      <c r="K93" s="16">
        <f>IF(Tabla1[[#This Row],[Entrada en Usd]]&lt;&gt;0,Tabla1[[#This Row],[Entrada en Usd]]*Tabla1[[#This Row],[Tipo de cambio]],Tabla1[[#This Row],[Entrada en $]])</f>
        <v>201047.03999999998</v>
      </c>
      <c r="L93" s="16">
        <f>IF(Tabla1[[#This Row],[Salida en Usd]]&gt;0,Tabla1[[#This Row],[Salida en Usd]]*Tabla1[[#This Row],[Tipo de cambio]],Tabla1[[#This Row],[Salida en $]])</f>
        <v>0</v>
      </c>
    </row>
    <row r="94" spans="1:12" x14ac:dyDescent="0.3">
      <c r="A94" s="64">
        <v>42633</v>
      </c>
      <c r="B94" s="13" t="s">
        <v>185</v>
      </c>
      <c r="C94" s="65" t="s">
        <v>106</v>
      </c>
      <c r="D94" s="67">
        <v>15.36</v>
      </c>
      <c r="E94" s="17">
        <v>44873</v>
      </c>
      <c r="F94" s="69"/>
      <c r="G94" s="17"/>
      <c r="H94" s="20">
        <v>0</v>
      </c>
      <c r="I94" s="18">
        <f>IF(Tabla1[[#This Row],[Entrada en $]]&gt;0,Tabla1[[#This Row],[Entrada en $]]/Tabla1[[#This Row],[Tipo de cambio]],Tabla1[[#This Row],[Entrada en Usd]])</f>
        <v>44873</v>
      </c>
      <c r="J94" s="17">
        <f>IF(Tabla1[[#This Row],[Salida en $]]&gt;0,Tabla1[[#This Row],[Salida en $]]/Tabla1[[#This Row],[Tipo de cambio]],Tabla1[[#This Row],[Salida en Usd]])</f>
        <v>0</v>
      </c>
      <c r="K94" s="16">
        <f>IF(Tabla1[[#This Row],[Entrada en Usd]]&lt;&gt;0,Tabla1[[#This Row],[Entrada en Usd]]*Tabla1[[#This Row],[Tipo de cambio]],Tabla1[[#This Row],[Entrada en $]])</f>
        <v>689249.28000000003</v>
      </c>
      <c r="L94" s="16">
        <f>IF(Tabla1[[#This Row],[Salida en Usd]]&gt;0,Tabla1[[#This Row],[Salida en Usd]]*Tabla1[[#This Row],[Tipo de cambio]],Tabla1[[#This Row],[Salida en $]])</f>
        <v>0</v>
      </c>
    </row>
    <row r="95" spans="1:12" x14ac:dyDescent="0.3">
      <c r="A95" s="64">
        <v>42633</v>
      </c>
      <c r="B95" s="13" t="s">
        <v>3</v>
      </c>
      <c r="C95" s="65" t="s">
        <v>107</v>
      </c>
      <c r="D95" s="67">
        <v>15.36</v>
      </c>
      <c r="E95" s="17"/>
      <c r="F95" s="69"/>
      <c r="G95" s="17"/>
      <c r="H95" s="20">
        <v>120000</v>
      </c>
      <c r="I95" s="18">
        <f>IF(Tabla1[[#This Row],[Entrada en $]]&gt;0,Tabla1[[#This Row],[Entrada en $]]/Tabla1[[#This Row],[Tipo de cambio]],Tabla1[[#This Row],[Entrada en Usd]])</f>
        <v>0</v>
      </c>
      <c r="J95" s="17">
        <f>IF(Tabla1[[#This Row],[Salida en $]]&gt;0,Tabla1[[#This Row],[Salida en $]]/Tabla1[[#This Row],[Tipo de cambio]],Tabla1[[#This Row],[Salida en Usd]])</f>
        <v>7812.5</v>
      </c>
      <c r="K95" s="16">
        <f>IF(Tabla1[[#This Row],[Entrada en Usd]]&lt;&gt;0,Tabla1[[#This Row],[Entrada en Usd]]*Tabla1[[#This Row],[Tipo de cambio]],Tabla1[[#This Row],[Entrada en $]])</f>
        <v>0</v>
      </c>
      <c r="L95" s="16">
        <f>IF(Tabla1[[#This Row],[Salida en Usd]]&gt;0,Tabla1[[#This Row],[Salida en Usd]]*Tabla1[[#This Row],[Tipo de cambio]],Tabla1[[#This Row],[Salida en $]])</f>
        <v>120000</v>
      </c>
    </row>
    <row r="96" spans="1:12" x14ac:dyDescent="0.3">
      <c r="A96" s="64">
        <v>42635</v>
      </c>
      <c r="B96" s="13" t="s">
        <v>2</v>
      </c>
      <c r="C96" s="65" t="s">
        <v>98</v>
      </c>
      <c r="D96" s="67">
        <v>15.3</v>
      </c>
      <c r="E96" s="17"/>
      <c r="F96" s="69"/>
      <c r="G96" s="17"/>
      <c r="H96" s="20">
        <v>112000</v>
      </c>
      <c r="I96" s="18">
        <f>IF(Tabla1[[#This Row],[Entrada en $]]&gt;0,Tabla1[[#This Row],[Entrada en $]]/Tabla1[[#This Row],[Tipo de cambio]],Tabla1[[#This Row],[Entrada en Usd]])</f>
        <v>0</v>
      </c>
      <c r="J96" s="17">
        <f>IF(Tabla1[[#This Row],[Salida en $]]&gt;0,Tabla1[[#This Row],[Salida en $]]/Tabla1[[#This Row],[Tipo de cambio]],Tabla1[[#This Row],[Salida en Usd]])</f>
        <v>7320.2614379084962</v>
      </c>
      <c r="K96" s="16">
        <f>IF(Tabla1[[#This Row],[Entrada en Usd]]&lt;&gt;0,Tabla1[[#This Row],[Entrada en Usd]]*Tabla1[[#This Row],[Tipo de cambio]],Tabla1[[#This Row],[Entrada en $]])</f>
        <v>0</v>
      </c>
      <c r="L96" s="16">
        <f>IF(Tabla1[[#This Row],[Salida en Usd]]&gt;0,Tabla1[[#This Row],[Salida en Usd]]*Tabla1[[#This Row],[Tipo de cambio]],Tabla1[[#This Row],[Salida en $]])</f>
        <v>112000</v>
      </c>
    </row>
    <row r="97" spans="1:12" x14ac:dyDescent="0.3">
      <c r="A97" s="64">
        <v>42639</v>
      </c>
      <c r="B97" s="13" t="s">
        <v>2</v>
      </c>
      <c r="C97" s="65" t="s">
        <v>108</v>
      </c>
      <c r="D97" s="67">
        <v>15.4</v>
      </c>
      <c r="E97" s="17"/>
      <c r="F97" s="69"/>
      <c r="G97" s="17"/>
      <c r="H97" s="20">
        <v>15408.48</v>
      </c>
      <c r="I97" s="18">
        <f>IF(Tabla1[[#This Row],[Entrada en $]]&gt;0,Tabla1[[#This Row],[Entrada en $]]/Tabla1[[#This Row],[Tipo de cambio]],Tabla1[[#This Row],[Entrada en Usd]])</f>
        <v>0</v>
      </c>
      <c r="J97" s="17">
        <f>IF(Tabla1[[#This Row],[Salida en $]]&gt;0,Tabla1[[#This Row],[Salida en $]]/Tabla1[[#This Row],[Tipo de cambio]],Tabla1[[#This Row],[Salida en Usd]])</f>
        <v>1000.5506493506493</v>
      </c>
      <c r="K97" s="16">
        <f>IF(Tabla1[[#This Row],[Entrada en Usd]]&lt;&gt;0,Tabla1[[#This Row],[Entrada en Usd]]*Tabla1[[#This Row],[Tipo de cambio]],Tabla1[[#This Row],[Entrada en $]])</f>
        <v>0</v>
      </c>
      <c r="L97" s="16">
        <f>IF(Tabla1[[#This Row],[Salida en Usd]]&gt;0,Tabla1[[#This Row],[Salida en Usd]]*Tabla1[[#This Row],[Tipo de cambio]],Tabla1[[#This Row],[Salida en $]])</f>
        <v>15408.48</v>
      </c>
    </row>
    <row r="98" spans="1:12" x14ac:dyDescent="0.3">
      <c r="A98" s="64">
        <v>42640</v>
      </c>
      <c r="B98" s="13" t="s">
        <v>2</v>
      </c>
      <c r="C98" s="65" t="s">
        <v>108</v>
      </c>
      <c r="D98" s="67">
        <v>15.38</v>
      </c>
      <c r="E98" s="17"/>
      <c r="F98" s="69"/>
      <c r="G98" s="17"/>
      <c r="H98" s="20">
        <v>14150</v>
      </c>
      <c r="I98" s="18">
        <f>IF(Tabla1[[#This Row],[Entrada en $]]&gt;0,Tabla1[[#This Row],[Entrada en $]]/Tabla1[[#This Row],[Tipo de cambio]],Tabla1[[#This Row],[Entrada en Usd]])</f>
        <v>0</v>
      </c>
      <c r="J98" s="17">
        <f>IF(Tabla1[[#This Row],[Salida en $]]&gt;0,Tabla1[[#This Row],[Salida en $]]/Tabla1[[#This Row],[Tipo de cambio]],Tabla1[[#This Row],[Salida en Usd]])</f>
        <v>920.0260078023407</v>
      </c>
      <c r="K98" s="16">
        <f>IF(Tabla1[[#This Row],[Entrada en Usd]]&lt;&gt;0,Tabla1[[#This Row],[Entrada en Usd]]*Tabla1[[#This Row],[Tipo de cambio]],Tabla1[[#This Row],[Entrada en $]])</f>
        <v>0</v>
      </c>
      <c r="L98" s="16">
        <f>IF(Tabla1[[#This Row],[Salida en Usd]]&gt;0,Tabla1[[#This Row],[Salida en Usd]]*Tabla1[[#This Row],[Tipo de cambio]],Tabla1[[#This Row],[Salida en $]])</f>
        <v>14150</v>
      </c>
    </row>
    <row r="99" spans="1:12" x14ac:dyDescent="0.3">
      <c r="A99" s="64">
        <v>42640</v>
      </c>
      <c r="B99" s="13" t="s">
        <v>2</v>
      </c>
      <c r="C99" s="65" t="s">
        <v>109</v>
      </c>
      <c r="D99" s="67">
        <v>15.38</v>
      </c>
      <c r="E99" s="17"/>
      <c r="F99" s="69"/>
      <c r="G99" s="17"/>
      <c r="H99" s="20">
        <v>23071</v>
      </c>
      <c r="I99" s="18">
        <f>IF(Tabla1[[#This Row],[Entrada en $]]&gt;0,Tabla1[[#This Row],[Entrada en $]]/Tabla1[[#This Row],[Tipo de cambio]],Tabla1[[#This Row],[Entrada en Usd]])</f>
        <v>0</v>
      </c>
      <c r="J99" s="17">
        <f>IF(Tabla1[[#This Row],[Salida en $]]&gt;0,Tabla1[[#This Row],[Salida en $]]/Tabla1[[#This Row],[Tipo de cambio]],Tabla1[[#This Row],[Salida en Usd]])</f>
        <v>1500.0650195058518</v>
      </c>
      <c r="K99" s="16">
        <f>IF(Tabla1[[#This Row],[Entrada en Usd]]&lt;&gt;0,Tabla1[[#This Row],[Entrada en Usd]]*Tabla1[[#This Row],[Tipo de cambio]],Tabla1[[#This Row],[Entrada en $]])</f>
        <v>0</v>
      </c>
      <c r="L99" s="16">
        <f>IF(Tabla1[[#This Row],[Salida en Usd]]&gt;0,Tabla1[[#This Row],[Salida en Usd]]*Tabla1[[#This Row],[Tipo de cambio]],Tabla1[[#This Row],[Salida en $]])</f>
        <v>23071</v>
      </c>
    </row>
    <row r="100" spans="1:12" x14ac:dyDescent="0.3">
      <c r="A100" s="64"/>
      <c r="B100" s="13" t="s">
        <v>4</v>
      </c>
      <c r="C100" s="65" t="s">
        <v>110</v>
      </c>
      <c r="D100" s="67">
        <v>15.38</v>
      </c>
      <c r="E100" s="17"/>
      <c r="F100" s="69"/>
      <c r="G100" s="17"/>
      <c r="H100" s="20">
        <v>3250</v>
      </c>
      <c r="I100" s="18">
        <f>IF(Tabla1[[#This Row],[Entrada en $]]&gt;0,Tabla1[[#This Row],[Entrada en $]]/Tabla1[[#This Row],[Tipo de cambio]],Tabla1[[#This Row],[Entrada en Usd]])</f>
        <v>0</v>
      </c>
      <c r="J100" s="17">
        <f>IF(Tabla1[[#This Row],[Salida en $]]&gt;0,Tabla1[[#This Row],[Salida en $]]/Tabla1[[#This Row],[Tipo de cambio]],Tabla1[[#This Row],[Salida en Usd]])</f>
        <v>211.31339401820546</v>
      </c>
      <c r="K100" s="16">
        <f>IF(Tabla1[[#This Row],[Entrada en Usd]]&lt;&gt;0,Tabla1[[#This Row],[Entrada en Usd]]*Tabla1[[#This Row],[Tipo de cambio]],Tabla1[[#This Row],[Entrada en $]])</f>
        <v>0</v>
      </c>
      <c r="L100" s="16">
        <f>IF(Tabla1[[#This Row],[Salida en Usd]]&gt;0,Tabla1[[#This Row],[Salida en Usd]]*Tabla1[[#This Row],[Tipo de cambio]],Tabla1[[#This Row],[Salida en $]])</f>
        <v>3250</v>
      </c>
    </row>
    <row r="101" spans="1:12" x14ac:dyDescent="0.3">
      <c r="A101" s="64">
        <v>42642</v>
      </c>
      <c r="B101" s="13" t="s">
        <v>185</v>
      </c>
      <c r="C101" s="65" t="s">
        <v>111</v>
      </c>
      <c r="D101" s="67">
        <v>15.34</v>
      </c>
      <c r="E101" s="17">
        <v>2594</v>
      </c>
      <c r="F101" s="69"/>
      <c r="G101" s="17"/>
      <c r="H101" s="20">
        <v>0</v>
      </c>
      <c r="I101" s="18">
        <f>IF(Tabla1[[#This Row],[Entrada en $]]&gt;0,Tabla1[[#This Row],[Entrada en $]]/Tabla1[[#This Row],[Tipo de cambio]],Tabla1[[#This Row],[Entrada en Usd]])</f>
        <v>2594</v>
      </c>
      <c r="J101" s="17">
        <f>IF(Tabla1[[#This Row],[Salida en $]]&gt;0,Tabla1[[#This Row],[Salida en $]]/Tabla1[[#This Row],[Tipo de cambio]],Tabla1[[#This Row],[Salida en Usd]])</f>
        <v>0</v>
      </c>
      <c r="K101" s="16">
        <f>IF(Tabla1[[#This Row],[Entrada en Usd]]&lt;&gt;0,Tabla1[[#This Row],[Entrada en Usd]]*Tabla1[[#This Row],[Tipo de cambio]],Tabla1[[#This Row],[Entrada en $]])</f>
        <v>39791.96</v>
      </c>
      <c r="L101" s="16">
        <f>IF(Tabla1[[#This Row],[Salida en Usd]]&gt;0,Tabla1[[#This Row],[Salida en Usd]]*Tabla1[[#This Row],[Tipo de cambio]],Tabla1[[#This Row],[Salida en $]])</f>
        <v>0</v>
      </c>
    </row>
    <row r="102" spans="1:12" x14ac:dyDescent="0.3">
      <c r="A102" s="64">
        <v>42643</v>
      </c>
      <c r="B102" s="13" t="s">
        <v>185</v>
      </c>
      <c r="C102" s="65" t="s">
        <v>112</v>
      </c>
      <c r="D102" s="67">
        <v>15.31</v>
      </c>
      <c r="E102" s="17">
        <v>49613</v>
      </c>
      <c r="F102" s="69"/>
      <c r="G102" s="17"/>
      <c r="H102" s="20">
        <v>0</v>
      </c>
      <c r="I102" s="18">
        <f>IF(Tabla1[[#This Row],[Entrada en $]]&gt;0,Tabla1[[#This Row],[Entrada en $]]/Tabla1[[#This Row],[Tipo de cambio]],Tabla1[[#This Row],[Entrada en Usd]])</f>
        <v>49613</v>
      </c>
      <c r="J102" s="17">
        <f>IF(Tabla1[[#This Row],[Salida en $]]&gt;0,Tabla1[[#This Row],[Salida en $]]/Tabla1[[#This Row],[Tipo de cambio]],Tabla1[[#This Row],[Salida en Usd]])</f>
        <v>0</v>
      </c>
      <c r="K102" s="16">
        <f>IF(Tabla1[[#This Row],[Entrada en Usd]]&lt;&gt;0,Tabla1[[#This Row],[Entrada en Usd]]*Tabla1[[#This Row],[Tipo de cambio]],Tabla1[[#This Row],[Entrada en $]])</f>
        <v>759575.03</v>
      </c>
      <c r="L102" s="16">
        <f>IF(Tabla1[[#This Row],[Salida en Usd]]&gt;0,Tabla1[[#This Row],[Salida en Usd]]*Tabla1[[#This Row],[Tipo de cambio]],Tabla1[[#This Row],[Salida en $]])</f>
        <v>0</v>
      </c>
    </row>
    <row r="103" spans="1:12" x14ac:dyDescent="0.3">
      <c r="A103" s="64">
        <v>42647</v>
      </c>
      <c r="B103" s="13" t="s">
        <v>3</v>
      </c>
      <c r="C103" s="65" t="s">
        <v>113</v>
      </c>
      <c r="D103" s="67">
        <v>15.17</v>
      </c>
      <c r="E103" s="17"/>
      <c r="F103" s="69"/>
      <c r="G103" s="17"/>
      <c r="H103" s="20">
        <v>60000</v>
      </c>
      <c r="I103" s="18">
        <f>IF(Tabla1[[#This Row],[Entrada en $]]&gt;0,Tabla1[[#This Row],[Entrada en $]]/Tabla1[[#This Row],[Tipo de cambio]],Tabla1[[#This Row],[Entrada en Usd]])</f>
        <v>0</v>
      </c>
      <c r="J103" s="17">
        <f>IF(Tabla1[[#This Row],[Salida en $]]&gt;0,Tabla1[[#This Row],[Salida en $]]/Tabla1[[#This Row],[Tipo de cambio]],Tabla1[[#This Row],[Salida en Usd]])</f>
        <v>3955.1746868820042</v>
      </c>
      <c r="K103" s="16">
        <f>IF(Tabla1[[#This Row],[Entrada en Usd]]&lt;&gt;0,Tabla1[[#This Row],[Entrada en Usd]]*Tabla1[[#This Row],[Tipo de cambio]],Tabla1[[#This Row],[Entrada en $]])</f>
        <v>0</v>
      </c>
      <c r="L103" s="16">
        <f>IF(Tabla1[[#This Row],[Salida en Usd]]&gt;0,Tabla1[[#This Row],[Salida en Usd]]*Tabla1[[#This Row],[Tipo de cambio]],Tabla1[[#This Row],[Salida en $]])</f>
        <v>60000</v>
      </c>
    </row>
    <row r="104" spans="1:12" x14ac:dyDescent="0.3">
      <c r="A104" s="64">
        <v>42648</v>
      </c>
      <c r="B104" s="13" t="s">
        <v>3</v>
      </c>
      <c r="C104" s="65" t="s">
        <v>114</v>
      </c>
      <c r="D104" s="67">
        <v>15.2</v>
      </c>
      <c r="E104" s="17"/>
      <c r="F104" s="69"/>
      <c r="G104" s="17"/>
      <c r="H104" s="20">
        <v>68000</v>
      </c>
      <c r="I104" s="18">
        <f>IF(Tabla1[[#This Row],[Entrada en $]]&gt;0,Tabla1[[#This Row],[Entrada en $]]/Tabla1[[#This Row],[Tipo de cambio]],Tabla1[[#This Row],[Entrada en Usd]])</f>
        <v>0</v>
      </c>
      <c r="J104" s="17">
        <f>IF(Tabla1[[#This Row],[Salida en $]]&gt;0,Tabla1[[#This Row],[Salida en $]]/Tabla1[[#This Row],[Tipo de cambio]],Tabla1[[#This Row],[Salida en Usd]])</f>
        <v>4473.6842105263158</v>
      </c>
      <c r="K104" s="16">
        <f>IF(Tabla1[[#This Row],[Entrada en Usd]]&lt;&gt;0,Tabla1[[#This Row],[Entrada en Usd]]*Tabla1[[#This Row],[Tipo de cambio]],Tabla1[[#This Row],[Entrada en $]])</f>
        <v>0</v>
      </c>
      <c r="L104" s="16">
        <f>IF(Tabla1[[#This Row],[Salida en Usd]]&gt;0,Tabla1[[#This Row],[Salida en Usd]]*Tabla1[[#This Row],[Tipo de cambio]],Tabla1[[#This Row],[Salida en $]])</f>
        <v>68000</v>
      </c>
    </row>
    <row r="105" spans="1:12" x14ac:dyDescent="0.3">
      <c r="A105" s="64">
        <v>42648</v>
      </c>
      <c r="B105" s="13" t="s">
        <v>2</v>
      </c>
      <c r="C105" s="65" t="s">
        <v>103</v>
      </c>
      <c r="D105" s="67">
        <v>15.2</v>
      </c>
      <c r="E105" s="17"/>
      <c r="F105" s="69"/>
      <c r="G105" s="17"/>
      <c r="H105" s="19">
        <v>57500</v>
      </c>
      <c r="I105" s="18">
        <f>IF(Tabla1[[#This Row],[Entrada en $]]&gt;0,Tabla1[[#This Row],[Entrada en $]]/Tabla1[[#This Row],[Tipo de cambio]],Tabla1[[#This Row],[Entrada en Usd]])</f>
        <v>0</v>
      </c>
      <c r="J105" s="17">
        <f>IF(Tabla1[[#This Row],[Salida en $]]&gt;0,Tabla1[[#This Row],[Salida en $]]/Tabla1[[#This Row],[Tipo de cambio]],Tabla1[[#This Row],[Salida en Usd]])</f>
        <v>3782.8947368421054</v>
      </c>
      <c r="K105" s="21">
        <f>IF(Tabla1[[#This Row],[Entrada en Usd]]&lt;&gt;0,Tabla1[[#This Row],[Entrada en Usd]]*Tabla1[[#This Row],[Tipo de cambio]],Tabla1[[#This Row],[Entrada en $]])</f>
        <v>0</v>
      </c>
      <c r="L105" s="22">
        <f>IF(Tabla1[[#This Row],[Salida en Usd]]&gt;0,Tabla1[[#This Row],[Salida en Usd]]*Tabla1[[#This Row],[Tipo de cambio]],Tabla1[[#This Row],[Salida en $]])</f>
        <v>57500</v>
      </c>
    </row>
    <row r="106" spans="1:12" x14ac:dyDescent="0.3">
      <c r="A106" s="64">
        <v>42648</v>
      </c>
      <c r="B106" s="13" t="s">
        <v>2</v>
      </c>
      <c r="C106" s="65" t="s">
        <v>115</v>
      </c>
      <c r="D106" s="67">
        <v>15.2</v>
      </c>
      <c r="E106" s="17"/>
      <c r="F106" s="69"/>
      <c r="G106" s="17"/>
      <c r="H106" s="19">
        <v>87071</v>
      </c>
      <c r="I106" s="18">
        <f>IF(Tabla1[[#This Row],[Entrada en $]]&gt;0,Tabla1[[#This Row],[Entrada en $]]/Tabla1[[#This Row],[Tipo de cambio]],Tabla1[[#This Row],[Entrada en Usd]])</f>
        <v>0</v>
      </c>
      <c r="J106" s="17">
        <f>IF(Tabla1[[#This Row],[Salida en $]]&gt;0,Tabla1[[#This Row],[Salida en $]]/Tabla1[[#This Row],[Tipo de cambio]],Tabla1[[#This Row],[Salida en Usd]])</f>
        <v>5728.355263157895</v>
      </c>
      <c r="K106" s="21">
        <f>IF(Tabla1[[#This Row],[Entrada en Usd]]&lt;&gt;0,Tabla1[[#This Row],[Entrada en Usd]]*Tabla1[[#This Row],[Tipo de cambio]],Tabla1[[#This Row],[Entrada en $]])</f>
        <v>0</v>
      </c>
      <c r="L106" s="22">
        <f>IF(Tabla1[[#This Row],[Salida en Usd]]&gt;0,Tabla1[[#This Row],[Salida en Usd]]*Tabla1[[#This Row],[Tipo de cambio]],Tabla1[[#This Row],[Salida en $]])</f>
        <v>87071</v>
      </c>
    </row>
    <row r="107" spans="1:12" x14ac:dyDescent="0.3">
      <c r="A107" s="64">
        <v>42648</v>
      </c>
      <c r="B107" s="13" t="s">
        <v>5</v>
      </c>
      <c r="C107" s="65" t="s">
        <v>116</v>
      </c>
      <c r="D107" s="67">
        <v>15.2</v>
      </c>
      <c r="E107" s="17"/>
      <c r="F107" s="69"/>
      <c r="G107" s="17"/>
      <c r="H107" s="19">
        <v>2500</v>
      </c>
      <c r="I107" s="18">
        <f>IF(Tabla1[[#This Row],[Entrada en $]]&gt;0,Tabla1[[#This Row],[Entrada en $]]/Tabla1[[#This Row],[Tipo de cambio]],Tabla1[[#This Row],[Entrada en Usd]])</f>
        <v>0</v>
      </c>
      <c r="J107" s="17">
        <f>IF(Tabla1[[#This Row],[Salida en $]]&gt;0,Tabla1[[#This Row],[Salida en $]]/Tabla1[[#This Row],[Tipo de cambio]],Tabla1[[#This Row],[Salida en Usd]])</f>
        <v>164.47368421052633</v>
      </c>
      <c r="K107" s="21">
        <f>IF(Tabla1[[#This Row],[Entrada en Usd]]&lt;&gt;0,Tabla1[[#This Row],[Entrada en Usd]]*Tabla1[[#This Row],[Tipo de cambio]],Tabla1[[#This Row],[Entrada en $]])</f>
        <v>0</v>
      </c>
      <c r="L107" s="22">
        <f>IF(Tabla1[[#This Row],[Salida en Usd]]&gt;0,Tabla1[[#This Row],[Salida en Usd]]*Tabla1[[#This Row],[Tipo de cambio]],Tabla1[[#This Row],[Salida en $]])</f>
        <v>2500</v>
      </c>
    </row>
    <row r="108" spans="1:12" x14ac:dyDescent="0.3">
      <c r="A108" s="64">
        <v>42654</v>
      </c>
      <c r="B108" s="13" t="s">
        <v>2</v>
      </c>
      <c r="C108" s="65" t="s">
        <v>54</v>
      </c>
      <c r="D108" s="67">
        <v>15.19</v>
      </c>
      <c r="E108" s="17"/>
      <c r="F108" s="69"/>
      <c r="G108" s="17"/>
      <c r="H108" s="20">
        <v>20000</v>
      </c>
      <c r="I108" s="18">
        <f>IF(Tabla1[[#This Row],[Entrada en $]]&gt;0,Tabla1[[#This Row],[Entrada en $]]/Tabla1[[#This Row],[Tipo de cambio]],Tabla1[[#This Row],[Entrada en Usd]])</f>
        <v>0</v>
      </c>
      <c r="J108" s="17">
        <f>IF(Tabla1[[#This Row],[Salida en $]]&gt;0,Tabla1[[#This Row],[Salida en $]]/Tabla1[[#This Row],[Tipo de cambio]],Tabla1[[#This Row],[Salida en Usd]])</f>
        <v>1316.6556945358789</v>
      </c>
      <c r="K108" s="16">
        <f>IF(Tabla1[[#This Row],[Entrada en Usd]]&lt;&gt;0,Tabla1[[#This Row],[Entrada en Usd]]*Tabla1[[#This Row],[Tipo de cambio]],Tabla1[[#This Row],[Entrada en $]])</f>
        <v>0</v>
      </c>
      <c r="L108" s="16">
        <f>IF(Tabla1[[#This Row],[Salida en Usd]]&gt;0,Tabla1[[#This Row],[Salida en Usd]]*Tabla1[[#This Row],[Tipo de cambio]],Tabla1[[#This Row],[Salida en $]])</f>
        <v>20000</v>
      </c>
    </row>
    <row r="109" spans="1:12" x14ac:dyDescent="0.3">
      <c r="A109" s="64">
        <v>42654</v>
      </c>
      <c r="B109" s="13" t="s">
        <v>2</v>
      </c>
      <c r="C109" s="65" t="s">
        <v>108</v>
      </c>
      <c r="D109" s="67">
        <v>15.19</v>
      </c>
      <c r="E109" s="17"/>
      <c r="F109" s="69"/>
      <c r="G109" s="17"/>
      <c r="H109" s="20">
        <v>3556</v>
      </c>
      <c r="I109" s="18">
        <f>IF(Tabla1[[#This Row],[Entrada en $]]&gt;0,Tabla1[[#This Row],[Entrada en $]]/Tabla1[[#This Row],[Tipo de cambio]],Tabla1[[#This Row],[Entrada en Usd]])</f>
        <v>0</v>
      </c>
      <c r="J109" s="17">
        <f>IF(Tabla1[[#This Row],[Salida en $]]&gt;0,Tabla1[[#This Row],[Salida en $]]/Tabla1[[#This Row],[Tipo de cambio]],Tabla1[[#This Row],[Salida en Usd]])</f>
        <v>234.10138248847926</v>
      </c>
      <c r="K109" s="16">
        <f>IF(Tabla1[[#This Row],[Entrada en Usd]]&lt;&gt;0,Tabla1[[#This Row],[Entrada en Usd]]*Tabla1[[#This Row],[Tipo de cambio]],Tabla1[[#This Row],[Entrada en $]])</f>
        <v>0</v>
      </c>
      <c r="L109" s="16">
        <f>IF(Tabla1[[#This Row],[Salida en Usd]]&gt;0,Tabla1[[#This Row],[Salida en Usd]]*Tabla1[[#This Row],[Tipo de cambio]],Tabla1[[#This Row],[Salida en $]])</f>
        <v>3556</v>
      </c>
    </row>
    <row r="110" spans="1:12" x14ac:dyDescent="0.3">
      <c r="A110" s="64">
        <v>42654</v>
      </c>
      <c r="B110" s="13" t="s">
        <v>2</v>
      </c>
      <c r="C110" s="65" t="s">
        <v>108</v>
      </c>
      <c r="D110" s="67">
        <v>15.19</v>
      </c>
      <c r="E110" s="17"/>
      <c r="F110" s="69"/>
      <c r="G110" s="17"/>
      <c r="H110" s="20">
        <v>15408</v>
      </c>
      <c r="I110" s="18">
        <f>IF(Tabla1[[#This Row],[Entrada en $]]&gt;0,Tabla1[[#This Row],[Entrada en $]]/Tabla1[[#This Row],[Tipo de cambio]],Tabla1[[#This Row],[Entrada en Usd]])</f>
        <v>0</v>
      </c>
      <c r="J110" s="17">
        <f>IF(Tabla1[[#This Row],[Salida en $]]&gt;0,Tabla1[[#This Row],[Salida en $]]/Tabla1[[#This Row],[Tipo de cambio]],Tabla1[[#This Row],[Salida en Usd]])</f>
        <v>1014.3515470704411</v>
      </c>
      <c r="K110" s="16">
        <f>IF(Tabla1[[#This Row],[Entrada en Usd]]&lt;&gt;0,Tabla1[[#This Row],[Entrada en Usd]]*Tabla1[[#This Row],[Tipo de cambio]],Tabla1[[#This Row],[Entrada en $]])</f>
        <v>0</v>
      </c>
      <c r="L110" s="16">
        <f>IF(Tabla1[[#This Row],[Salida en Usd]]&gt;0,Tabla1[[#This Row],[Salida en Usd]]*Tabla1[[#This Row],[Tipo de cambio]],Tabla1[[#This Row],[Salida en $]])</f>
        <v>15408</v>
      </c>
    </row>
    <row r="111" spans="1:12" x14ac:dyDescent="0.3">
      <c r="A111" s="64">
        <v>42654</v>
      </c>
      <c r="B111" s="13" t="s">
        <v>2</v>
      </c>
      <c r="C111" s="65" t="s">
        <v>55</v>
      </c>
      <c r="D111" s="67">
        <v>15.19</v>
      </c>
      <c r="E111" s="17"/>
      <c r="F111" s="69"/>
      <c r="G111" s="17"/>
      <c r="H111" s="20">
        <v>67718.399999999994</v>
      </c>
      <c r="I111" s="18">
        <f>IF(Tabla1[[#This Row],[Entrada en $]]&gt;0,Tabla1[[#This Row],[Entrada en $]]/Tabla1[[#This Row],[Tipo de cambio]],Tabla1[[#This Row],[Entrada en Usd]])</f>
        <v>0</v>
      </c>
      <c r="J111" s="17">
        <f>IF(Tabla1[[#This Row],[Salida en $]]&gt;0,Tabla1[[#This Row],[Salida en $]]/Tabla1[[#This Row],[Tipo de cambio]],Tabla1[[#This Row],[Salida en Usd]])</f>
        <v>4458.0908492429226</v>
      </c>
      <c r="K111" s="16">
        <f>IF(Tabla1[[#This Row],[Entrada en Usd]]&lt;&gt;0,Tabla1[[#This Row],[Entrada en Usd]]*Tabla1[[#This Row],[Tipo de cambio]],Tabla1[[#This Row],[Entrada en $]])</f>
        <v>0</v>
      </c>
      <c r="L111" s="16">
        <f>IF(Tabla1[[#This Row],[Salida en Usd]]&gt;0,Tabla1[[#This Row],[Salida en Usd]]*Tabla1[[#This Row],[Tipo de cambio]],Tabla1[[#This Row],[Salida en $]])</f>
        <v>67718.399999999994</v>
      </c>
    </row>
    <row r="112" spans="1:12" x14ac:dyDescent="0.3">
      <c r="A112" s="64">
        <v>42657</v>
      </c>
      <c r="B112" s="13" t="s">
        <v>3</v>
      </c>
      <c r="C112" s="65" t="s">
        <v>117</v>
      </c>
      <c r="D112" s="67">
        <v>15.2</v>
      </c>
      <c r="E112" s="17"/>
      <c r="F112" s="69"/>
      <c r="G112" s="17"/>
      <c r="H112" s="20">
        <v>130000</v>
      </c>
      <c r="I112" s="18">
        <f>IF(Tabla1[[#This Row],[Entrada en $]]&gt;0,Tabla1[[#This Row],[Entrada en $]]/Tabla1[[#This Row],[Tipo de cambio]],Tabla1[[#This Row],[Entrada en Usd]])</f>
        <v>0</v>
      </c>
      <c r="J112" s="17">
        <f>IF(Tabla1[[#This Row],[Salida en $]]&gt;0,Tabla1[[#This Row],[Salida en $]]/Tabla1[[#This Row],[Tipo de cambio]],Tabla1[[#This Row],[Salida en Usd]])</f>
        <v>8552.6315789473683</v>
      </c>
      <c r="K112" s="16">
        <f>IF(Tabla1[[#This Row],[Entrada en Usd]]&lt;&gt;0,Tabla1[[#This Row],[Entrada en Usd]]*Tabla1[[#This Row],[Tipo de cambio]],Tabla1[[#This Row],[Entrada en $]])</f>
        <v>0</v>
      </c>
      <c r="L112" s="16">
        <f>IF(Tabla1[[#This Row],[Salida en Usd]]&gt;0,Tabla1[[#This Row],[Salida en Usd]]*Tabla1[[#This Row],[Tipo de cambio]],Tabla1[[#This Row],[Salida en $]])</f>
        <v>130000</v>
      </c>
    </row>
    <row r="113" spans="1:12" x14ac:dyDescent="0.3">
      <c r="A113" s="64">
        <v>42665</v>
      </c>
      <c r="B113" s="13" t="s">
        <v>4</v>
      </c>
      <c r="C113" s="65" t="s">
        <v>67</v>
      </c>
      <c r="D113" s="67">
        <v>15.18</v>
      </c>
      <c r="E113" s="17"/>
      <c r="F113" s="69"/>
      <c r="G113" s="17"/>
      <c r="H113" s="20">
        <v>1550</v>
      </c>
      <c r="I113" s="18">
        <f>IF(Tabla1[[#This Row],[Entrada en $]]&gt;0,Tabla1[[#This Row],[Entrada en $]]/Tabla1[[#This Row],[Tipo de cambio]],Tabla1[[#This Row],[Entrada en Usd]])</f>
        <v>0</v>
      </c>
      <c r="J113" s="17">
        <f>IF(Tabla1[[#This Row],[Salida en $]]&gt;0,Tabla1[[#This Row],[Salida en $]]/Tabla1[[#This Row],[Tipo de cambio]],Tabla1[[#This Row],[Salida en Usd]])</f>
        <v>102.10803689064559</v>
      </c>
      <c r="K113" s="16">
        <f>IF(Tabla1[[#This Row],[Entrada en Usd]]&lt;&gt;0,Tabla1[[#This Row],[Entrada en Usd]]*Tabla1[[#This Row],[Tipo de cambio]],Tabla1[[#This Row],[Entrada en $]])</f>
        <v>0</v>
      </c>
      <c r="L113" s="16">
        <f>IF(Tabla1[[#This Row],[Salida en Usd]]&gt;0,Tabla1[[#This Row],[Salida en Usd]]*Tabla1[[#This Row],[Tipo de cambio]],Tabla1[[#This Row],[Salida en $]])</f>
        <v>1550</v>
      </c>
    </row>
    <row r="114" spans="1:12" x14ac:dyDescent="0.3">
      <c r="A114" s="64">
        <v>42663</v>
      </c>
      <c r="B114" s="13" t="s">
        <v>4</v>
      </c>
      <c r="C114" s="65" t="s">
        <v>118</v>
      </c>
      <c r="D114" s="67">
        <v>15.18</v>
      </c>
      <c r="E114" s="17"/>
      <c r="F114" s="69"/>
      <c r="G114" s="17"/>
      <c r="H114" s="20">
        <v>4250</v>
      </c>
      <c r="I114" s="18">
        <f>IF(Tabla1[[#This Row],[Entrada en $]]&gt;0,Tabla1[[#This Row],[Entrada en $]]/Tabla1[[#This Row],[Tipo de cambio]],Tabla1[[#This Row],[Entrada en Usd]])</f>
        <v>0</v>
      </c>
      <c r="J114" s="17">
        <f>IF(Tabla1[[#This Row],[Salida en $]]&gt;0,Tabla1[[#This Row],[Salida en $]]/Tabla1[[#This Row],[Tipo de cambio]],Tabla1[[#This Row],[Salida en Usd]])</f>
        <v>279.97364953886694</v>
      </c>
      <c r="K114" s="16">
        <f>IF(Tabla1[[#This Row],[Entrada en Usd]]&lt;&gt;0,Tabla1[[#This Row],[Entrada en Usd]]*Tabla1[[#This Row],[Tipo de cambio]],Tabla1[[#This Row],[Entrada en $]])</f>
        <v>0</v>
      </c>
      <c r="L114" s="16">
        <f>IF(Tabla1[[#This Row],[Salida en Usd]]&gt;0,Tabla1[[#This Row],[Salida en Usd]]*Tabla1[[#This Row],[Tipo de cambio]],Tabla1[[#This Row],[Salida en $]])</f>
        <v>4250</v>
      </c>
    </row>
    <row r="115" spans="1:12" x14ac:dyDescent="0.3">
      <c r="A115" s="64">
        <v>42663</v>
      </c>
      <c r="B115" s="13" t="s">
        <v>2</v>
      </c>
      <c r="C115" s="65" t="s">
        <v>88</v>
      </c>
      <c r="D115" s="67">
        <v>15.18</v>
      </c>
      <c r="E115" s="17"/>
      <c r="F115" s="69"/>
      <c r="G115" s="17"/>
      <c r="H115" s="20">
        <v>1500</v>
      </c>
      <c r="I115" s="18">
        <f>IF(Tabla1[[#This Row],[Entrada en $]]&gt;0,Tabla1[[#This Row],[Entrada en $]]/Tabla1[[#This Row],[Tipo de cambio]],Tabla1[[#This Row],[Entrada en Usd]])</f>
        <v>0</v>
      </c>
      <c r="J115" s="17">
        <f>IF(Tabla1[[#This Row],[Salida en $]]&gt;0,Tabla1[[#This Row],[Salida en $]]/Tabla1[[#This Row],[Tipo de cambio]],Tabla1[[#This Row],[Salida en Usd]])</f>
        <v>98.814229249011859</v>
      </c>
      <c r="K115" s="16">
        <f>IF(Tabla1[[#This Row],[Entrada en Usd]]&lt;&gt;0,Tabla1[[#This Row],[Entrada en Usd]]*Tabla1[[#This Row],[Tipo de cambio]],Tabla1[[#This Row],[Entrada en $]])</f>
        <v>0</v>
      </c>
      <c r="L115" s="16">
        <f>IF(Tabla1[[#This Row],[Salida en Usd]]&gt;0,Tabla1[[#This Row],[Salida en Usd]]*Tabla1[[#This Row],[Tipo de cambio]],Tabla1[[#This Row],[Salida en $]])</f>
        <v>1500</v>
      </c>
    </row>
    <row r="116" spans="1:12" x14ac:dyDescent="0.3">
      <c r="A116" s="64">
        <v>42663</v>
      </c>
      <c r="B116" s="13" t="s">
        <v>2</v>
      </c>
      <c r="C116" s="65" t="s">
        <v>119</v>
      </c>
      <c r="D116" s="67">
        <v>15.18</v>
      </c>
      <c r="E116" s="17"/>
      <c r="F116" s="69"/>
      <c r="G116" s="17"/>
      <c r="H116" s="20">
        <v>280000</v>
      </c>
      <c r="I116" s="18">
        <f>IF(Tabla1[[#This Row],[Entrada en $]]&gt;0,Tabla1[[#This Row],[Entrada en $]]/Tabla1[[#This Row],[Tipo de cambio]],Tabla1[[#This Row],[Entrada en Usd]])</f>
        <v>0</v>
      </c>
      <c r="J116" s="17">
        <f>IF(Tabla1[[#This Row],[Salida en $]]&gt;0,Tabla1[[#This Row],[Salida en $]]/Tabla1[[#This Row],[Tipo de cambio]],Tabla1[[#This Row],[Salida en Usd]])</f>
        <v>18445.32279314888</v>
      </c>
      <c r="K116" s="16">
        <f>IF(Tabla1[[#This Row],[Entrada en Usd]]&lt;&gt;0,Tabla1[[#This Row],[Entrada en Usd]]*Tabla1[[#This Row],[Tipo de cambio]],Tabla1[[#This Row],[Entrada en $]])</f>
        <v>0</v>
      </c>
      <c r="L116" s="16">
        <f>IF(Tabla1[[#This Row],[Salida en Usd]]&gt;0,Tabla1[[#This Row],[Salida en Usd]]*Tabla1[[#This Row],[Tipo de cambio]],Tabla1[[#This Row],[Salida en $]])</f>
        <v>280000</v>
      </c>
    </row>
    <row r="117" spans="1:12" x14ac:dyDescent="0.3">
      <c r="A117" s="64">
        <v>42663</v>
      </c>
      <c r="B117" s="13" t="s">
        <v>2</v>
      </c>
      <c r="C117" s="65" t="s">
        <v>109</v>
      </c>
      <c r="D117" s="67">
        <v>15.18</v>
      </c>
      <c r="E117" s="17"/>
      <c r="F117" s="69"/>
      <c r="G117" s="17"/>
      <c r="H117" s="20">
        <v>17866</v>
      </c>
      <c r="I117" s="18">
        <f>IF(Tabla1[[#This Row],[Entrada en $]]&gt;0,Tabla1[[#This Row],[Entrada en $]]/Tabla1[[#This Row],[Tipo de cambio]],Tabla1[[#This Row],[Entrada en Usd]])</f>
        <v>0</v>
      </c>
      <c r="J117" s="17">
        <f>IF(Tabla1[[#This Row],[Salida en $]]&gt;0,Tabla1[[#This Row],[Salida en $]]/Tabla1[[#This Row],[Tipo de cambio]],Tabla1[[#This Row],[Salida en Usd]])</f>
        <v>1176.943346508564</v>
      </c>
      <c r="K117" s="16">
        <f>IF(Tabla1[[#This Row],[Entrada en Usd]]&lt;&gt;0,Tabla1[[#This Row],[Entrada en Usd]]*Tabla1[[#This Row],[Tipo de cambio]],Tabla1[[#This Row],[Entrada en $]])</f>
        <v>0</v>
      </c>
      <c r="L117" s="16">
        <f>IF(Tabla1[[#This Row],[Salida en Usd]]&gt;0,Tabla1[[#This Row],[Salida en Usd]]*Tabla1[[#This Row],[Tipo de cambio]],Tabla1[[#This Row],[Salida en $]])</f>
        <v>17866</v>
      </c>
    </row>
    <row r="118" spans="1:12" x14ac:dyDescent="0.3">
      <c r="A118" s="64"/>
      <c r="B118" s="13" t="s">
        <v>3</v>
      </c>
      <c r="C118" s="65" t="s">
        <v>120</v>
      </c>
      <c r="D118" s="67">
        <v>15.18</v>
      </c>
      <c r="E118" s="17"/>
      <c r="F118" s="69"/>
      <c r="G118" s="17"/>
      <c r="H118" s="20">
        <v>130000</v>
      </c>
      <c r="I118" s="18">
        <f>IF(Tabla1[[#This Row],[Entrada en $]]&gt;0,Tabla1[[#This Row],[Entrada en $]]/Tabla1[[#This Row],[Tipo de cambio]],Tabla1[[#This Row],[Entrada en Usd]])</f>
        <v>0</v>
      </c>
      <c r="J118" s="17">
        <f>IF(Tabla1[[#This Row],[Salida en $]]&gt;0,Tabla1[[#This Row],[Salida en $]]/Tabla1[[#This Row],[Tipo de cambio]],Tabla1[[#This Row],[Salida en Usd]])</f>
        <v>8563.899868247694</v>
      </c>
      <c r="K118" s="16">
        <f>IF(Tabla1[[#This Row],[Entrada en Usd]]&lt;&gt;0,Tabla1[[#This Row],[Entrada en Usd]]*Tabla1[[#This Row],[Tipo de cambio]],Tabla1[[#This Row],[Entrada en $]])</f>
        <v>0</v>
      </c>
      <c r="L118" s="16">
        <f>IF(Tabla1[[#This Row],[Salida en Usd]]&gt;0,Tabla1[[#This Row],[Salida en Usd]]*Tabla1[[#This Row],[Tipo de cambio]],Tabla1[[#This Row],[Salida en $]])</f>
        <v>130000</v>
      </c>
    </row>
    <row r="119" spans="1:12" x14ac:dyDescent="0.3">
      <c r="A119" s="64"/>
      <c r="B119" s="13" t="s">
        <v>2</v>
      </c>
      <c r="C119" s="65" t="s">
        <v>121</v>
      </c>
      <c r="D119" s="67">
        <v>15.18</v>
      </c>
      <c r="E119" s="17"/>
      <c r="F119" s="69"/>
      <c r="G119" s="17"/>
      <c r="H119" s="20">
        <v>165000</v>
      </c>
      <c r="I119" s="18">
        <f>IF(Tabla1[[#This Row],[Entrada en $]]&gt;0,Tabla1[[#This Row],[Entrada en $]]/Tabla1[[#This Row],[Tipo de cambio]],Tabla1[[#This Row],[Entrada en Usd]])</f>
        <v>0</v>
      </c>
      <c r="J119" s="17">
        <f>IF(Tabla1[[#This Row],[Salida en $]]&gt;0,Tabla1[[#This Row],[Salida en $]]/Tabla1[[#This Row],[Tipo de cambio]],Tabla1[[#This Row],[Salida en Usd]])</f>
        <v>10869.565217391304</v>
      </c>
      <c r="K119" s="16">
        <f>IF(Tabla1[[#This Row],[Entrada en Usd]]&lt;&gt;0,Tabla1[[#This Row],[Entrada en Usd]]*Tabla1[[#This Row],[Tipo de cambio]],Tabla1[[#This Row],[Entrada en $]])</f>
        <v>0</v>
      </c>
      <c r="L119" s="16">
        <f>IF(Tabla1[[#This Row],[Salida en Usd]]&gt;0,Tabla1[[#This Row],[Salida en Usd]]*Tabla1[[#This Row],[Tipo de cambio]],Tabla1[[#This Row],[Salida en $]])</f>
        <v>165000</v>
      </c>
    </row>
    <row r="120" spans="1:12" x14ac:dyDescent="0.3">
      <c r="A120" s="64"/>
      <c r="B120" s="13" t="s">
        <v>2</v>
      </c>
      <c r="C120" s="65" t="s">
        <v>88</v>
      </c>
      <c r="D120" s="67">
        <v>15.18</v>
      </c>
      <c r="E120" s="17"/>
      <c r="F120" s="69"/>
      <c r="G120" s="17"/>
      <c r="H120" s="20">
        <v>10000</v>
      </c>
      <c r="I120" s="18">
        <f>IF(Tabla1[[#This Row],[Entrada en $]]&gt;0,Tabla1[[#This Row],[Entrada en $]]/Tabla1[[#This Row],[Tipo de cambio]],Tabla1[[#This Row],[Entrada en Usd]])</f>
        <v>0</v>
      </c>
      <c r="J120" s="17">
        <f>IF(Tabla1[[#This Row],[Salida en $]]&gt;0,Tabla1[[#This Row],[Salida en $]]/Tabla1[[#This Row],[Tipo de cambio]],Tabla1[[#This Row],[Salida en Usd]])</f>
        <v>658.76152832674575</v>
      </c>
      <c r="K120" s="16">
        <f>IF(Tabla1[[#This Row],[Entrada en Usd]]&lt;&gt;0,Tabla1[[#This Row],[Entrada en Usd]]*Tabla1[[#This Row],[Tipo de cambio]],Tabla1[[#This Row],[Entrada en $]])</f>
        <v>0</v>
      </c>
      <c r="L120" s="16">
        <f>IF(Tabla1[[#This Row],[Salida en Usd]]&gt;0,Tabla1[[#This Row],[Salida en Usd]]*Tabla1[[#This Row],[Tipo de cambio]],Tabla1[[#This Row],[Salida en $]])</f>
        <v>10000</v>
      </c>
    </row>
    <row r="121" spans="1:12" x14ac:dyDescent="0.3">
      <c r="A121" s="64">
        <v>42671</v>
      </c>
      <c r="B121" s="13" t="s">
        <v>185</v>
      </c>
      <c r="C121" s="65" t="s">
        <v>122</v>
      </c>
      <c r="D121" s="67">
        <v>15.17</v>
      </c>
      <c r="E121" s="17">
        <v>39906</v>
      </c>
      <c r="F121" s="69"/>
      <c r="G121" s="17"/>
      <c r="H121" s="20">
        <v>0</v>
      </c>
      <c r="I121" s="18">
        <f>IF(Tabla1[[#This Row],[Entrada en $]]&gt;0,Tabla1[[#This Row],[Entrada en $]]/Tabla1[[#This Row],[Tipo de cambio]],Tabla1[[#This Row],[Entrada en Usd]])</f>
        <v>39906</v>
      </c>
      <c r="J121" s="17">
        <f>IF(Tabla1[[#This Row],[Salida en $]]&gt;0,Tabla1[[#This Row],[Salida en $]]/Tabla1[[#This Row],[Tipo de cambio]],Tabla1[[#This Row],[Salida en Usd]])</f>
        <v>0</v>
      </c>
      <c r="K121" s="16">
        <f>IF(Tabla1[[#This Row],[Entrada en Usd]]&lt;&gt;0,Tabla1[[#This Row],[Entrada en Usd]]*Tabla1[[#This Row],[Tipo de cambio]],Tabla1[[#This Row],[Entrada en $]])</f>
        <v>605374.02</v>
      </c>
      <c r="L121" s="16">
        <f>IF(Tabla1[[#This Row],[Salida en Usd]]&gt;0,Tabla1[[#This Row],[Salida en Usd]]*Tabla1[[#This Row],[Tipo de cambio]],Tabla1[[#This Row],[Salida en $]])</f>
        <v>0</v>
      </c>
    </row>
    <row r="122" spans="1:12" x14ac:dyDescent="0.3">
      <c r="A122" s="64">
        <v>42675</v>
      </c>
      <c r="B122" s="13" t="s">
        <v>2</v>
      </c>
      <c r="C122" s="65" t="s">
        <v>108</v>
      </c>
      <c r="D122" s="67">
        <v>15.03</v>
      </c>
      <c r="E122" s="17"/>
      <c r="F122" s="69"/>
      <c r="G122" s="17"/>
      <c r="H122" s="20">
        <v>3428</v>
      </c>
      <c r="I122" s="18">
        <f>IF(Tabla1[[#This Row],[Entrada en $]]&gt;0,Tabla1[[#This Row],[Entrada en $]]/Tabla1[[#This Row],[Tipo de cambio]],Tabla1[[#This Row],[Entrada en Usd]])</f>
        <v>0</v>
      </c>
      <c r="J122" s="17">
        <f>IF(Tabla1[[#This Row],[Salida en $]]&gt;0,Tabla1[[#This Row],[Salida en $]]/Tabla1[[#This Row],[Tipo de cambio]],Tabla1[[#This Row],[Salida en Usd]])</f>
        <v>228.07717897538257</v>
      </c>
      <c r="K122" s="16">
        <f>IF(Tabla1[[#This Row],[Entrada en Usd]]&lt;&gt;0,Tabla1[[#This Row],[Entrada en Usd]]*Tabla1[[#This Row],[Tipo de cambio]],Tabla1[[#This Row],[Entrada en $]])</f>
        <v>0</v>
      </c>
      <c r="L122" s="16">
        <f>IF(Tabla1[[#This Row],[Salida en Usd]]&gt;0,Tabla1[[#This Row],[Salida en Usd]]*Tabla1[[#This Row],[Tipo de cambio]],Tabla1[[#This Row],[Salida en $]])</f>
        <v>3428</v>
      </c>
    </row>
    <row r="123" spans="1:12" x14ac:dyDescent="0.3">
      <c r="A123" s="64">
        <v>42675</v>
      </c>
      <c r="B123" s="13" t="s">
        <v>2</v>
      </c>
      <c r="C123" s="65" t="s">
        <v>109</v>
      </c>
      <c r="D123" s="67">
        <v>15.03</v>
      </c>
      <c r="E123" s="17"/>
      <c r="F123" s="69"/>
      <c r="G123" s="17"/>
      <c r="H123" s="20">
        <v>57980</v>
      </c>
      <c r="I123" s="18">
        <f>IF(Tabla1[[#This Row],[Entrada en $]]&gt;0,Tabla1[[#This Row],[Entrada en $]]/Tabla1[[#This Row],[Tipo de cambio]],Tabla1[[#This Row],[Entrada en Usd]])</f>
        <v>0</v>
      </c>
      <c r="J123" s="17">
        <f>IF(Tabla1[[#This Row],[Salida en $]]&gt;0,Tabla1[[#This Row],[Salida en $]]/Tabla1[[#This Row],[Tipo de cambio]],Tabla1[[#This Row],[Salida en Usd]])</f>
        <v>3857.6180971390554</v>
      </c>
      <c r="K123" s="16">
        <f>IF(Tabla1[[#This Row],[Entrada en Usd]]&lt;&gt;0,Tabla1[[#This Row],[Entrada en Usd]]*Tabla1[[#This Row],[Tipo de cambio]],Tabla1[[#This Row],[Entrada en $]])</f>
        <v>0</v>
      </c>
      <c r="L123" s="16">
        <f>IF(Tabla1[[#This Row],[Salida en Usd]]&gt;0,Tabla1[[#This Row],[Salida en Usd]]*Tabla1[[#This Row],[Tipo de cambio]],Tabla1[[#This Row],[Salida en $]])</f>
        <v>57980</v>
      </c>
    </row>
    <row r="124" spans="1:12" x14ac:dyDescent="0.3">
      <c r="A124" s="64">
        <v>43044</v>
      </c>
      <c r="B124" s="13" t="s">
        <v>3</v>
      </c>
      <c r="C124" s="65" t="s">
        <v>123</v>
      </c>
      <c r="D124" s="67">
        <v>15.02</v>
      </c>
      <c r="E124" s="17"/>
      <c r="F124" s="69"/>
      <c r="G124" s="17"/>
      <c r="H124" s="20">
        <v>130000</v>
      </c>
      <c r="I124" s="18">
        <f>IF(Tabla1[[#This Row],[Entrada en $]]&gt;0,Tabla1[[#This Row],[Entrada en $]]/Tabla1[[#This Row],[Tipo de cambio]],Tabla1[[#This Row],[Entrada en Usd]])</f>
        <v>0</v>
      </c>
      <c r="J124" s="17">
        <f>IF(Tabla1[[#This Row],[Salida en $]]&gt;0,Tabla1[[#This Row],[Salida en $]]/Tabla1[[#This Row],[Tipo de cambio]],Tabla1[[#This Row],[Salida en Usd]])</f>
        <v>8655.1264980026626</v>
      </c>
      <c r="K124" s="16">
        <f>IF(Tabla1[[#This Row],[Entrada en Usd]]&lt;&gt;0,Tabla1[[#This Row],[Entrada en Usd]]*Tabla1[[#This Row],[Tipo de cambio]],Tabla1[[#This Row],[Entrada en $]])</f>
        <v>0</v>
      </c>
      <c r="L124" s="16">
        <f>IF(Tabla1[[#This Row],[Salida en Usd]]&gt;0,Tabla1[[#This Row],[Salida en Usd]]*Tabla1[[#This Row],[Tipo de cambio]],Tabla1[[#This Row],[Salida en $]])</f>
        <v>130000</v>
      </c>
    </row>
    <row r="125" spans="1:12" x14ac:dyDescent="0.3">
      <c r="A125" s="64">
        <v>42690</v>
      </c>
      <c r="B125" s="13" t="s">
        <v>2</v>
      </c>
      <c r="C125" s="65" t="s">
        <v>109</v>
      </c>
      <c r="D125" s="67">
        <v>15.4</v>
      </c>
      <c r="E125" s="17"/>
      <c r="F125" s="69"/>
      <c r="G125" s="17"/>
      <c r="H125" s="20">
        <v>98543</v>
      </c>
      <c r="I125" s="18">
        <f>IF(Tabla1[[#This Row],[Entrada en $]]&gt;0,Tabla1[[#This Row],[Entrada en $]]/Tabla1[[#This Row],[Tipo de cambio]],Tabla1[[#This Row],[Entrada en Usd]])</f>
        <v>0</v>
      </c>
      <c r="J125" s="17">
        <f>IF(Tabla1[[#This Row],[Salida en $]]&gt;0,Tabla1[[#This Row],[Salida en $]]/Tabla1[[#This Row],[Tipo de cambio]],Tabla1[[#This Row],[Salida en Usd]])</f>
        <v>6398.8961038961033</v>
      </c>
      <c r="K125" s="16">
        <f>IF(Tabla1[[#This Row],[Entrada en Usd]]&lt;&gt;0,Tabla1[[#This Row],[Entrada en Usd]]*Tabla1[[#This Row],[Tipo de cambio]],Tabla1[[#This Row],[Entrada en $]])</f>
        <v>0</v>
      </c>
      <c r="L125" s="16">
        <f>IF(Tabla1[[#This Row],[Salida en Usd]]&gt;0,Tabla1[[#This Row],[Salida en Usd]]*Tabla1[[#This Row],[Tipo de cambio]],Tabla1[[#This Row],[Salida en $]])</f>
        <v>98543</v>
      </c>
    </row>
    <row r="126" spans="1:12" x14ac:dyDescent="0.3">
      <c r="A126" s="64">
        <v>42690</v>
      </c>
      <c r="B126" s="13" t="s">
        <v>2</v>
      </c>
      <c r="C126" s="65" t="s">
        <v>124</v>
      </c>
      <c r="D126" s="67">
        <v>15.4</v>
      </c>
      <c r="E126" s="17"/>
      <c r="F126" s="69"/>
      <c r="G126" s="17"/>
      <c r="H126" s="20">
        <v>20500</v>
      </c>
      <c r="I126" s="18">
        <f>IF(Tabla1[[#This Row],[Entrada en $]]&gt;0,Tabla1[[#This Row],[Entrada en $]]/Tabla1[[#This Row],[Tipo de cambio]],Tabla1[[#This Row],[Entrada en Usd]])</f>
        <v>0</v>
      </c>
      <c r="J126" s="17">
        <f>IF(Tabla1[[#This Row],[Salida en $]]&gt;0,Tabla1[[#This Row],[Salida en $]]/Tabla1[[#This Row],[Tipo de cambio]],Tabla1[[#This Row],[Salida en Usd]])</f>
        <v>1331.168831168831</v>
      </c>
      <c r="K126" s="16">
        <f>IF(Tabla1[[#This Row],[Entrada en Usd]]&lt;&gt;0,Tabla1[[#This Row],[Entrada en Usd]]*Tabla1[[#This Row],[Tipo de cambio]],Tabla1[[#This Row],[Entrada en $]])</f>
        <v>0</v>
      </c>
      <c r="L126" s="16">
        <f>IF(Tabla1[[#This Row],[Salida en Usd]]&gt;0,Tabla1[[#This Row],[Salida en Usd]]*Tabla1[[#This Row],[Tipo de cambio]],Tabla1[[#This Row],[Salida en $]])</f>
        <v>20500</v>
      </c>
    </row>
    <row r="127" spans="1:12" x14ac:dyDescent="0.3">
      <c r="A127" s="64">
        <v>42694</v>
      </c>
      <c r="B127" s="13" t="s">
        <v>4</v>
      </c>
      <c r="C127" s="65" t="s">
        <v>77</v>
      </c>
      <c r="D127" s="67">
        <v>15.45</v>
      </c>
      <c r="E127" s="17"/>
      <c r="F127" s="69"/>
      <c r="G127" s="17"/>
      <c r="H127" s="20">
        <v>1550</v>
      </c>
      <c r="I127" s="18">
        <f>IF(Tabla1[[#This Row],[Entrada en $]]&gt;0,Tabla1[[#This Row],[Entrada en $]]/Tabla1[[#This Row],[Tipo de cambio]],Tabla1[[#This Row],[Entrada en Usd]])</f>
        <v>0</v>
      </c>
      <c r="J127" s="17">
        <f>IF(Tabla1[[#This Row],[Salida en $]]&gt;0,Tabla1[[#This Row],[Salida en $]]/Tabla1[[#This Row],[Tipo de cambio]],Tabla1[[#This Row],[Salida en Usd]])</f>
        <v>100.32362459546925</v>
      </c>
      <c r="K127" s="16">
        <f>IF(Tabla1[[#This Row],[Entrada en Usd]]&lt;&gt;0,Tabla1[[#This Row],[Entrada en Usd]]*Tabla1[[#This Row],[Tipo de cambio]],Tabla1[[#This Row],[Entrada en $]])</f>
        <v>0</v>
      </c>
      <c r="L127" s="16">
        <f>IF(Tabla1[[#This Row],[Salida en Usd]]&gt;0,Tabla1[[#This Row],[Salida en Usd]]*Tabla1[[#This Row],[Tipo de cambio]],Tabla1[[#This Row],[Salida en $]])</f>
        <v>1550</v>
      </c>
    </row>
    <row r="128" spans="1:12" x14ac:dyDescent="0.3">
      <c r="A128" s="64">
        <v>42694</v>
      </c>
      <c r="B128" s="13" t="s">
        <v>3</v>
      </c>
      <c r="C128" s="65" t="s">
        <v>125</v>
      </c>
      <c r="D128" s="67">
        <v>15.45</v>
      </c>
      <c r="E128" s="17"/>
      <c r="F128" s="69"/>
      <c r="G128" s="17"/>
      <c r="H128" s="20">
        <v>130000</v>
      </c>
      <c r="I128" s="18">
        <f>IF(Tabla1[[#This Row],[Entrada en $]]&gt;0,Tabla1[[#This Row],[Entrada en $]]/Tabla1[[#This Row],[Tipo de cambio]],Tabla1[[#This Row],[Entrada en Usd]])</f>
        <v>0</v>
      </c>
      <c r="J128" s="17">
        <f>IF(Tabla1[[#This Row],[Salida en $]]&gt;0,Tabla1[[#This Row],[Salida en $]]/Tabla1[[#This Row],[Tipo de cambio]],Tabla1[[#This Row],[Salida en Usd]])</f>
        <v>8414.2394822006481</v>
      </c>
      <c r="K128" s="16">
        <f>IF(Tabla1[[#This Row],[Entrada en Usd]]&lt;&gt;0,Tabla1[[#This Row],[Entrada en Usd]]*Tabla1[[#This Row],[Tipo de cambio]],Tabla1[[#This Row],[Entrada en $]])</f>
        <v>0</v>
      </c>
      <c r="L128" s="16">
        <f>IF(Tabla1[[#This Row],[Salida en Usd]]&gt;0,Tabla1[[#This Row],[Salida en Usd]]*Tabla1[[#This Row],[Tipo de cambio]],Tabla1[[#This Row],[Salida en $]])</f>
        <v>130000</v>
      </c>
    </row>
    <row r="129" spans="1:12" x14ac:dyDescent="0.3">
      <c r="A129" s="64">
        <v>42695</v>
      </c>
      <c r="B129" s="13" t="s">
        <v>5</v>
      </c>
      <c r="C129" s="65" t="s">
        <v>126</v>
      </c>
      <c r="D129" s="67">
        <v>15.42</v>
      </c>
      <c r="E129" s="17"/>
      <c r="F129" s="69"/>
      <c r="G129" s="17"/>
      <c r="H129" s="20">
        <v>2500</v>
      </c>
      <c r="I129" s="18">
        <f>IF(Tabla1[[#This Row],[Entrada en $]]&gt;0,Tabla1[[#This Row],[Entrada en $]]/Tabla1[[#This Row],[Tipo de cambio]],Tabla1[[#This Row],[Entrada en Usd]])</f>
        <v>0</v>
      </c>
      <c r="J129" s="17">
        <f>IF(Tabla1[[#This Row],[Salida en $]]&gt;0,Tabla1[[#This Row],[Salida en $]]/Tabla1[[#This Row],[Tipo de cambio]],Tabla1[[#This Row],[Salida en Usd]])</f>
        <v>162.12710765239947</v>
      </c>
      <c r="K129" s="16">
        <f>IF(Tabla1[[#This Row],[Entrada en Usd]]&lt;&gt;0,Tabla1[[#This Row],[Entrada en Usd]]*Tabla1[[#This Row],[Tipo de cambio]],Tabla1[[#This Row],[Entrada en $]])</f>
        <v>0</v>
      </c>
      <c r="L129" s="16">
        <f>IF(Tabla1[[#This Row],[Salida en Usd]]&gt;0,Tabla1[[#This Row],[Salida en Usd]]*Tabla1[[#This Row],[Tipo de cambio]],Tabla1[[#This Row],[Salida en $]])</f>
        <v>2500</v>
      </c>
    </row>
    <row r="130" spans="1:12" x14ac:dyDescent="0.3">
      <c r="A130" s="64">
        <v>42697</v>
      </c>
      <c r="B130" s="13" t="s">
        <v>2</v>
      </c>
      <c r="C130" s="65" t="s">
        <v>127</v>
      </c>
      <c r="D130" s="67">
        <v>15.55</v>
      </c>
      <c r="E130" s="17"/>
      <c r="F130" s="69"/>
      <c r="G130" s="17"/>
      <c r="H130" s="20">
        <v>230000</v>
      </c>
      <c r="I130" s="18">
        <f>IF(Tabla1[[#This Row],[Entrada en $]]&gt;0,Tabla1[[#This Row],[Entrada en $]]/Tabla1[[#This Row],[Tipo de cambio]],Tabla1[[#This Row],[Entrada en Usd]])</f>
        <v>0</v>
      </c>
      <c r="J130" s="17">
        <f>IF(Tabla1[[#This Row],[Salida en $]]&gt;0,Tabla1[[#This Row],[Salida en $]]/Tabla1[[#This Row],[Tipo de cambio]],Tabla1[[#This Row],[Salida en Usd]])</f>
        <v>14790.996784565916</v>
      </c>
      <c r="K130" s="16">
        <f>IF(Tabla1[[#This Row],[Entrada en Usd]]&lt;&gt;0,Tabla1[[#This Row],[Entrada en Usd]]*Tabla1[[#This Row],[Tipo de cambio]],Tabla1[[#This Row],[Entrada en $]])</f>
        <v>0</v>
      </c>
      <c r="L130" s="16">
        <f>IF(Tabla1[[#This Row],[Salida en Usd]]&gt;0,Tabla1[[#This Row],[Salida en Usd]]*Tabla1[[#This Row],[Tipo de cambio]],Tabla1[[#This Row],[Salida en $]])</f>
        <v>230000</v>
      </c>
    </row>
    <row r="131" spans="1:12" x14ac:dyDescent="0.3">
      <c r="A131" s="64">
        <v>42697</v>
      </c>
      <c r="B131" s="13" t="s">
        <v>3</v>
      </c>
      <c r="C131" s="65" t="s">
        <v>128</v>
      </c>
      <c r="D131" s="67">
        <v>15.55</v>
      </c>
      <c r="E131" s="17"/>
      <c r="F131" s="69"/>
      <c r="G131" s="17"/>
      <c r="H131" s="20">
        <v>28000</v>
      </c>
      <c r="I131" s="18">
        <f>IF(Tabla1[[#This Row],[Entrada en $]]&gt;0,Tabla1[[#This Row],[Entrada en $]]/Tabla1[[#This Row],[Tipo de cambio]],Tabla1[[#This Row],[Entrada en Usd]])</f>
        <v>0</v>
      </c>
      <c r="J131" s="17">
        <f>IF(Tabla1[[#This Row],[Salida en $]]&gt;0,Tabla1[[#This Row],[Salida en $]]/Tabla1[[#This Row],[Tipo de cambio]],Tabla1[[#This Row],[Salida en Usd]])</f>
        <v>1800.6430868167201</v>
      </c>
      <c r="K131" s="16">
        <f>IF(Tabla1[[#This Row],[Entrada en Usd]]&lt;&gt;0,Tabla1[[#This Row],[Entrada en Usd]]*Tabla1[[#This Row],[Tipo de cambio]],Tabla1[[#This Row],[Entrada en $]])</f>
        <v>0</v>
      </c>
      <c r="L131" s="16">
        <f>IF(Tabla1[[#This Row],[Salida en Usd]]&gt;0,Tabla1[[#This Row],[Salida en Usd]]*Tabla1[[#This Row],[Tipo de cambio]],Tabla1[[#This Row],[Salida en $]])</f>
        <v>28000</v>
      </c>
    </row>
    <row r="132" spans="1:12" x14ac:dyDescent="0.3">
      <c r="A132" s="64">
        <v>42703</v>
      </c>
      <c r="B132" s="13" t="s">
        <v>2</v>
      </c>
      <c r="C132" s="65" t="s">
        <v>55</v>
      </c>
      <c r="D132" s="67">
        <v>15.7</v>
      </c>
      <c r="E132" s="17"/>
      <c r="F132" s="69"/>
      <c r="G132" s="17"/>
      <c r="H132" s="20">
        <v>144398</v>
      </c>
      <c r="I132" s="18">
        <f>IF(Tabla1[[#This Row],[Entrada en $]]&gt;0,Tabla1[[#This Row],[Entrada en $]]/Tabla1[[#This Row],[Tipo de cambio]],Tabla1[[#This Row],[Entrada en Usd]])</f>
        <v>0</v>
      </c>
      <c r="J132" s="17">
        <f>IF(Tabla1[[#This Row],[Salida en $]]&gt;0,Tabla1[[#This Row],[Salida en $]]/Tabla1[[#This Row],[Tipo de cambio]],Tabla1[[#This Row],[Salida en Usd]])</f>
        <v>9197.3248407643314</v>
      </c>
      <c r="K132" s="16">
        <f>IF(Tabla1[[#This Row],[Entrada en Usd]]&lt;&gt;0,Tabla1[[#This Row],[Entrada en Usd]]*Tabla1[[#This Row],[Tipo de cambio]],Tabla1[[#This Row],[Entrada en $]])</f>
        <v>0</v>
      </c>
      <c r="L132" s="16">
        <f>IF(Tabla1[[#This Row],[Salida en Usd]]&gt;0,Tabla1[[#This Row],[Salida en Usd]]*Tabla1[[#This Row],[Tipo de cambio]],Tabla1[[#This Row],[Salida en $]])</f>
        <v>144398</v>
      </c>
    </row>
    <row r="133" spans="1:12" x14ac:dyDescent="0.3">
      <c r="A133" s="64">
        <v>42709</v>
      </c>
      <c r="B133" s="13" t="s">
        <v>3</v>
      </c>
      <c r="C133" s="65" t="s">
        <v>129</v>
      </c>
      <c r="D133" s="67">
        <v>15.88</v>
      </c>
      <c r="E133" s="17"/>
      <c r="F133" s="69"/>
      <c r="G133" s="17"/>
      <c r="H133" s="20">
        <v>150000</v>
      </c>
      <c r="I133" s="18">
        <f>IF(Tabla1[[#This Row],[Entrada en $]]&gt;0,Tabla1[[#This Row],[Entrada en $]]/Tabla1[[#This Row],[Tipo de cambio]],Tabla1[[#This Row],[Entrada en Usd]])</f>
        <v>0</v>
      </c>
      <c r="J133" s="17">
        <f>IF(Tabla1[[#This Row],[Salida en $]]&gt;0,Tabla1[[#This Row],[Salida en $]]/Tabla1[[#This Row],[Tipo de cambio]],Tabla1[[#This Row],[Salida en Usd]])</f>
        <v>9445.843828715364</v>
      </c>
      <c r="K133" s="16">
        <f>IF(Tabla1[[#This Row],[Entrada en Usd]]&lt;&gt;0,Tabla1[[#This Row],[Entrada en Usd]]*Tabla1[[#This Row],[Tipo de cambio]],Tabla1[[#This Row],[Entrada en $]])</f>
        <v>0</v>
      </c>
      <c r="L133" s="16">
        <f>IF(Tabla1[[#This Row],[Salida en Usd]]&gt;0,Tabla1[[#This Row],[Salida en Usd]]*Tabla1[[#This Row],[Tipo de cambio]],Tabla1[[#This Row],[Salida en $]])</f>
        <v>150000</v>
      </c>
    </row>
    <row r="134" spans="1:12" x14ac:dyDescent="0.3">
      <c r="A134" s="64">
        <v>42709</v>
      </c>
      <c r="B134" s="13" t="s">
        <v>5</v>
      </c>
      <c r="C134" s="65" t="s">
        <v>61</v>
      </c>
      <c r="D134" s="67">
        <v>15.88</v>
      </c>
      <c r="E134" s="17"/>
      <c r="F134" s="69"/>
      <c r="G134" s="17"/>
      <c r="H134" s="20">
        <v>6000</v>
      </c>
      <c r="I134" s="18">
        <f>IF(Tabla1[[#This Row],[Entrada en $]]&gt;0,Tabla1[[#This Row],[Entrada en $]]/Tabla1[[#This Row],[Tipo de cambio]],Tabla1[[#This Row],[Entrada en Usd]])</f>
        <v>0</v>
      </c>
      <c r="J134" s="17">
        <f>IF(Tabla1[[#This Row],[Salida en $]]&gt;0,Tabla1[[#This Row],[Salida en $]]/Tabla1[[#This Row],[Tipo de cambio]],Tabla1[[#This Row],[Salida en Usd]])</f>
        <v>377.83375314861462</v>
      </c>
      <c r="K134" s="16">
        <f>IF(Tabla1[[#This Row],[Entrada en Usd]]&lt;&gt;0,Tabla1[[#This Row],[Entrada en Usd]]*Tabla1[[#This Row],[Tipo de cambio]],Tabla1[[#This Row],[Entrada en $]])</f>
        <v>0</v>
      </c>
      <c r="L134" s="16">
        <f>IF(Tabla1[[#This Row],[Salida en Usd]]&gt;0,Tabla1[[#This Row],[Salida en Usd]]*Tabla1[[#This Row],[Tipo de cambio]],Tabla1[[#This Row],[Salida en $]])</f>
        <v>6000</v>
      </c>
    </row>
    <row r="135" spans="1:12" x14ac:dyDescent="0.3">
      <c r="A135" s="64">
        <v>42709</v>
      </c>
      <c r="B135" s="13" t="s">
        <v>5</v>
      </c>
      <c r="C135" s="65" t="s">
        <v>130</v>
      </c>
      <c r="D135" s="67">
        <v>15.88</v>
      </c>
      <c r="E135" s="17"/>
      <c r="F135" s="69"/>
      <c r="G135" s="17"/>
      <c r="H135" s="20">
        <v>5500</v>
      </c>
      <c r="I135" s="18">
        <f>IF(Tabla1[[#This Row],[Entrada en $]]&gt;0,Tabla1[[#This Row],[Entrada en $]]/Tabla1[[#This Row],[Tipo de cambio]],Tabla1[[#This Row],[Entrada en Usd]])</f>
        <v>0</v>
      </c>
      <c r="J135" s="17">
        <f>IF(Tabla1[[#This Row],[Salida en $]]&gt;0,Tabla1[[#This Row],[Salida en $]]/Tabla1[[#This Row],[Tipo de cambio]],Tabla1[[#This Row],[Salida en Usd]])</f>
        <v>346.34760705289671</v>
      </c>
      <c r="K135" s="16">
        <f>IF(Tabla1[[#This Row],[Entrada en Usd]]&lt;&gt;0,Tabla1[[#This Row],[Entrada en Usd]]*Tabla1[[#This Row],[Tipo de cambio]],Tabla1[[#This Row],[Entrada en $]])</f>
        <v>0</v>
      </c>
      <c r="L135" s="16">
        <f>IF(Tabla1[[#This Row],[Salida en Usd]]&gt;0,Tabla1[[#This Row],[Salida en Usd]]*Tabla1[[#This Row],[Tipo de cambio]],Tabla1[[#This Row],[Salida en $]])</f>
        <v>5500</v>
      </c>
    </row>
    <row r="136" spans="1:12" x14ac:dyDescent="0.3">
      <c r="A136" s="64">
        <v>42709</v>
      </c>
      <c r="B136" s="13" t="s">
        <v>4</v>
      </c>
      <c r="C136" s="65" t="s">
        <v>77</v>
      </c>
      <c r="D136" s="67">
        <v>15.88</v>
      </c>
      <c r="E136" s="17"/>
      <c r="F136" s="69"/>
      <c r="G136" s="17"/>
      <c r="H136" s="20">
        <v>2950</v>
      </c>
      <c r="I136" s="18">
        <f>IF(Tabla1[[#This Row],[Entrada en $]]&gt;0,Tabla1[[#This Row],[Entrada en $]]/Tabla1[[#This Row],[Tipo de cambio]],Tabla1[[#This Row],[Entrada en Usd]])</f>
        <v>0</v>
      </c>
      <c r="J136" s="17">
        <f>IF(Tabla1[[#This Row],[Salida en $]]&gt;0,Tabla1[[#This Row],[Salida en $]]/Tabla1[[#This Row],[Tipo de cambio]],Tabla1[[#This Row],[Salida en Usd]])</f>
        <v>185.7682619647355</v>
      </c>
      <c r="K136" s="16">
        <f>IF(Tabla1[[#This Row],[Entrada en Usd]]&lt;&gt;0,Tabla1[[#This Row],[Entrada en Usd]]*Tabla1[[#This Row],[Tipo de cambio]],Tabla1[[#This Row],[Entrada en $]])</f>
        <v>0</v>
      </c>
      <c r="L136" s="16">
        <f>IF(Tabla1[[#This Row],[Salida en Usd]]&gt;0,Tabla1[[#This Row],[Salida en Usd]]*Tabla1[[#This Row],[Tipo de cambio]],Tabla1[[#This Row],[Salida en $]])</f>
        <v>2950</v>
      </c>
    </row>
    <row r="137" spans="1:12" x14ac:dyDescent="0.3">
      <c r="A137" s="64">
        <v>42709</v>
      </c>
      <c r="B137" s="13" t="s">
        <v>4</v>
      </c>
      <c r="C137" s="65" t="s">
        <v>58</v>
      </c>
      <c r="D137" s="67">
        <v>15.88</v>
      </c>
      <c r="E137" s="17"/>
      <c r="F137" s="69"/>
      <c r="G137" s="17"/>
      <c r="H137" s="20">
        <v>8500</v>
      </c>
      <c r="I137" s="18">
        <f>IF(Tabla1[[#This Row],[Entrada en $]]&gt;0,Tabla1[[#This Row],[Entrada en $]]/Tabla1[[#This Row],[Tipo de cambio]],Tabla1[[#This Row],[Entrada en Usd]])</f>
        <v>0</v>
      </c>
      <c r="J137" s="17">
        <f>IF(Tabla1[[#This Row],[Salida en $]]&gt;0,Tabla1[[#This Row],[Salida en $]]/Tabla1[[#This Row],[Tipo de cambio]],Tabla1[[#This Row],[Salida en Usd]])</f>
        <v>535.26448362720396</v>
      </c>
      <c r="K137" s="16">
        <f>IF(Tabla1[[#This Row],[Entrada en Usd]]&lt;&gt;0,Tabla1[[#This Row],[Entrada en Usd]]*Tabla1[[#This Row],[Tipo de cambio]],Tabla1[[#This Row],[Entrada en $]])</f>
        <v>0</v>
      </c>
      <c r="L137" s="16">
        <f>IF(Tabla1[[#This Row],[Salida en Usd]]&gt;0,Tabla1[[#This Row],[Salida en Usd]]*Tabla1[[#This Row],[Tipo de cambio]],Tabla1[[#This Row],[Salida en $]])</f>
        <v>8500</v>
      </c>
    </row>
    <row r="138" spans="1:12" x14ac:dyDescent="0.3">
      <c r="A138" s="64">
        <v>42716</v>
      </c>
      <c r="B138" s="13" t="s">
        <v>2</v>
      </c>
      <c r="C138" s="65" t="s">
        <v>131</v>
      </c>
      <c r="D138" s="67">
        <v>15.94</v>
      </c>
      <c r="E138" s="17"/>
      <c r="F138" s="69"/>
      <c r="G138" s="17"/>
      <c r="H138" s="20">
        <v>161303</v>
      </c>
      <c r="I138" s="18">
        <f>IF(Tabla1[[#This Row],[Entrada en $]]&gt;0,Tabla1[[#This Row],[Entrada en $]]/Tabla1[[#This Row],[Tipo de cambio]],Tabla1[[#This Row],[Entrada en Usd]])</f>
        <v>0</v>
      </c>
      <c r="J138" s="17">
        <f>IF(Tabla1[[#This Row],[Salida en $]]&gt;0,Tabla1[[#This Row],[Salida en $]]/Tabla1[[#This Row],[Tipo de cambio]],Tabla1[[#This Row],[Salida en Usd]])</f>
        <v>10119.385194479297</v>
      </c>
      <c r="K138" s="16">
        <f>IF(Tabla1[[#This Row],[Entrada en Usd]]&lt;&gt;0,Tabla1[[#This Row],[Entrada en Usd]]*Tabla1[[#This Row],[Tipo de cambio]],Tabla1[[#This Row],[Entrada en $]])</f>
        <v>0</v>
      </c>
      <c r="L138" s="16">
        <f>IF(Tabla1[[#This Row],[Salida en Usd]]&gt;0,Tabla1[[#This Row],[Salida en Usd]]*Tabla1[[#This Row],[Tipo de cambio]],Tabla1[[#This Row],[Salida en $]])</f>
        <v>161303</v>
      </c>
    </row>
    <row r="139" spans="1:12" x14ac:dyDescent="0.3">
      <c r="A139" s="64">
        <v>42716</v>
      </c>
      <c r="B139" s="13" t="s">
        <v>3</v>
      </c>
      <c r="C139" s="65" t="s">
        <v>132</v>
      </c>
      <c r="D139" s="67">
        <v>15.94</v>
      </c>
      <c r="E139" s="17"/>
      <c r="F139" s="69"/>
      <c r="G139" s="17"/>
      <c r="H139" s="20">
        <v>80000</v>
      </c>
      <c r="I139" s="18">
        <f>IF(Tabla1[[#This Row],[Entrada en $]]&gt;0,Tabla1[[#This Row],[Entrada en $]]/Tabla1[[#This Row],[Tipo de cambio]],Tabla1[[#This Row],[Entrada en Usd]])</f>
        <v>0</v>
      </c>
      <c r="J139" s="17">
        <f>IF(Tabla1[[#This Row],[Salida en $]]&gt;0,Tabla1[[#This Row],[Salida en $]]/Tabla1[[#This Row],[Tipo de cambio]],Tabla1[[#This Row],[Salida en Usd]])</f>
        <v>5018.8205771643661</v>
      </c>
      <c r="K139" s="16">
        <f>IF(Tabla1[[#This Row],[Entrada en Usd]]&lt;&gt;0,Tabla1[[#This Row],[Entrada en Usd]]*Tabla1[[#This Row],[Tipo de cambio]],Tabla1[[#This Row],[Entrada en $]])</f>
        <v>0</v>
      </c>
      <c r="L139" s="16">
        <f>IF(Tabla1[[#This Row],[Salida en Usd]]&gt;0,Tabla1[[#This Row],[Salida en Usd]]*Tabla1[[#This Row],[Tipo de cambio]],Tabla1[[#This Row],[Salida en $]])</f>
        <v>80000</v>
      </c>
    </row>
    <row r="140" spans="1:12" x14ac:dyDescent="0.3">
      <c r="A140" s="64">
        <v>42716</v>
      </c>
      <c r="B140" s="13" t="s">
        <v>2</v>
      </c>
      <c r="C140" s="65" t="s">
        <v>133</v>
      </c>
      <c r="D140" s="67">
        <v>15.94</v>
      </c>
      <c r="E140" s="17"/>
      <c r="F140" s="69"/>
      <c r="G140" s="17"/>
      <c r="H140" s="20">
        <v>48000</v>
      </c>
      <c r="I140" s="18">
        <f>IF(Tabla1[[#This Row],[Entrada en $]]&gt;0,Tabla1[[#This Row],[Entrada en $]]/Tabla1[[#This Row],[Tipo de cambio]],Tabla1[[#This Row],[Entrada en Usd]])</f>
        <v>0</v>
      </c>
      <c r="J140" s="17">
        <f>IF(Tabla1[[#This Row],[Salida en $]]&gt;0,Tabla1[[#This Row],[Salida en $]]/Tabla1[[#This Row],[Tipo de cambio]],Tabla1[[#This Row],[Salida en Usd]])</f>
        <v>3011.29234629862</v>
      </c>
      <c r="K140" s="16">
        <f>IF(Tabla1[[#This Row],[Entrada en Usd]]&lt;&gt;0,Tabla1[[#This Row],[Entrada en Usd]]*Tabla1[[#This Row],[Tipo de cambio]],Tabla1[[#This Row],[Entrada en $]])</f>
        <v>0</v>
      </c>
      <c r="L140" s="16">
        <f>IF(Tabla1[[#This Row],[Salida en Usd]]&gt;0,Tabla1[[#This Row],[Salida en Usd]]*Tabla1[[#This Row],[Tipo de cambio]],Tabla1[[#This Row],[Salida en $]])</f>
        <v>48000</v>
      </c>
    </row>
    <row r="141" spans="1:12" x14ac:dyDescent="0.3">
      <c r="A141" s="64">
        <v>42725</v>
      </c>
      <c r="B141" s="13" t="s">
        <v>3</v>
      </c>
      <c r="C141" s="65" t="s">
        <v>134</v>
      </c>
      <c r="D141" s="67">
        <v>16.18</v>
      </c>
      <c r="E141" s="17"/>
      <c r="F141" s="69"/>
      <c r="G141" s="17"/>
      <c r="H141" s="20">
        <v>170000</v>
      </c>
      <c r="I141" s="18">
        <f>IF(Tabla1[[#This Row],[Entrada en $]]&gt;0,Tabla1[[#This Row],[Entrada en $]]/Tabla1[[#This Row],[Tipo de cambio]],Tabla1[[#This Row],[Entrada en Usd]])</f>
        <v>0</v>
      </c>
      <c r="J141" s="17">
        <f>IF(Tabla1[[#This Row],[Salida en $]]&gt;0,Tabla1[[#This Row],[Salida en $]]/Tabla1[[#This Row],[Tipo de cambio]],Tabla1[[#This Row],[Salida en Usd]])</f>
        <v>10506.798516687268</v>
      </c>
      <c r="K141" s="16">
        <f>IF(Tabla1[[#This Row],[Entrada en Usd]]&lt;&gt;0,Tabla1[[#This Row],[Entrada en Usd]]*Tabla1[[#This Row],[Tipo de cambio]],Tabla1[[#This Row],[Entrada en $]])</f>
        <v>0</v>
      </c>
      <c r="L141" s="16">
        <f>IF(Tabla1[[#This Row],[Salida en Usd]]&gt;0,Tabla1[[#This Row],[Salida en Usd]]*Tabla1[[#This Row],[Tipo de cambio]],Tabla1[[#This Row],[Salida en $]])</f>
        <v>170000</v>
      </c>
    </row>
    <row r="142" spans="1:12" x14ac:dyDescent="0.3">
      <c r="A142" s="64">
        <v>42725</v>
      </c>
      <c r="B142" s="13" t="s">
        <v>5</v>
      </c>
      <c r="C142" s="65" t="s">
        <v>61</v>
      </c>
      <c r="D142" s="67">
        <v>16.18</v>
      </c>
      <c r="E142" s="17"/>
      <c r="F142" s="69"/>
      <c r="G142" s="17"/>
      <c r="H142" s="20">
        <v>6000</v>
      </c>
      <c r="I142" s="18">
        <f>IF(Tabla1[[#This Row],[Entrada en $]]&gt;0,Tabla1[[#This Row],[Entrada en $]]/Tabla1[[#This Row],[Tipo de cambio]],Tabla1[[#This Row],[Entrada en Usd]])</f>
        <v>0</v>
      </c>
      <c r="J142" s="17">
        <f>IF(Tabla1[[#This Row],[Salida en $]]&gt;0,Tabla1[[#This Row],[Salida en $]]/Tabla1[[#This Row],[Tipo de cambio]],Tabla1[[#This Row],[Salida en Usd]])</f>
        <v>370.82818294190361</v>
      </c>
      <c r="K142" s="16">
        <f>IF(Tabla1[[#This Row],[Entrada en Usd]]&lt;&gt;0,Tabla1[[#This Row],[Entrada en Usd]]*Tabla1[[#This Row],[Tipo de cambio]],Tabla1[[#This Row],[Entrada en $]])</f>
        <v>0</v>
      </c>
      <c r="L142" s="16">
        <f>IF(Tabla1[[#This Row],[Salida en Usd]]&gt;0,Tabla1[[#This Row],[Salida en Usd]]*Tabla1[[#This Row],[Tipo de cambio]],Tabla1[[#This Row],[Salida en $]])</f>
        <v>6000</v>
      </c>
    </row>
    <row r="143" spans="1:12" x14ac:dyDescent="0.3">
      <c r="A143" s="64">
        <v>42725</v>
      </c>
      <c r="B143" s="13" t="s">
        <v>4</v>
      </c>
      <c r="C143" s="65" t="s">
        <v>135</v>
      </c>
      <c r="D143" s="67">
        <v>16.18</v>
      </c>
      <c r="E143" s="17"/>
      <c r="F143" s="69"/>
      <c r="G143" s="17"/>
      <c r="H143" s="20">
        <v>9000</v>
      </c>
      <c r="I143" s="18">
        <f>IF(Tabla1[[#This Row],[Entrada en $]]&gt;0,Tabla1[[#This Row],[Entrada en $]]/Tabla1[[#This Row],[Tipo de cambio]],Tabla1[[#This Row],[Entrada en Usd]])</f>
        <v>0</v>
      </c>
      <c r="J143" s="17">
        <f>IF(Tabla1[[#This Row],[Salida en $]]&gt;0,Tabla1[[#This Row],[Salida en $]]/Tabla1[[#This Row],[Tipo de cambio]],Tabla1[[#This Row],[Salida en Usd]])</f>
        <v>556.24227441285541</v>
      </c>
      <c r="K143" s="16">
        <f>IF(Tabla1[[#This Row],[Entrada en Usd]]&lt;&gt;0,Tabla1[[#This Row],[Entrada en Usd]]*Tabla1[[#This Row],[Tipo de cambio]],Tabla1[[#This Row],[Entrada en $]])</f>
        <v>0</v>
      </c>
      <c r="L143" s="16">
        <f>IF(Tabla1[[#This Row],[Salida en Usd]]&gt;0,Tabla1[[#This Row],[Salida en Usd]]*Tabla1[[#This Row],[Tipo de cambio]],Tabla1[[#This Row],[Salida en $]])</f>
        <v>9000</v>
      </c>
    </row>
    <row r="144" spans="1:12" x14ac:dyDescent="0.3">
      <c r="A144" s="64">
        <v>42725</v>
      </c>
      <c r="B144" s="13" t="s">
        <v>4</v>
      </c>
      <c r="C144" s="65" t="s">
        <v>58</v>
      </c>
      <c r="D144" s="67">
        <v>16.18</v>
      </c>
      <c r="E144" s="17"/>
      <c r="F144" s="69"/>
      <c r="G144" s="17"/>
      <c r="H144" s="20">
        <v>8500</v>
      </c>
      <c r="I144" s="18">
        <f>IF(Tabla1[[#This Row],[Entrada en $]]&gt;0,Tabla1[[#This Row],[Entrada en $]]/Tabla1[[#This Row],[Tipo de cambio]],Tabla1[[#This Row],[Entrada en Usd]])</f>
        <v>0</v>
      </c>
      <c r="J144" s="17">
        <f>IF(Tabla1[[#This Row],[Salida en $]]&gt;0,Tabla1[[#This Row],[Salida en $]]/Tabla1[[#This Row],[Tipo de cambio]],Tabla1[[#This Row],[Salida en Usd]])</f>
        <v>525.33992583436338</v>
      </c>
      <c r="K144" s="16">
        <f>IF(Tabla1[[#This Row],[Entrada en Usd]]&lt;&gt;0,Tabla1[[#This Row],[Entrada en Usd]]*Tabla1[[#This Row],[Tipo de cambio]],Tabla1[[#This Row],[Entrada en $]])</f>
        <v>0</v>
      </c>
      <c r="L144" s="16">
        <f>IF(Tabla1[[#This Row],[Salida en Usd]]&gt;0,Tabla1[[#This Row],[Salida en Usd]]*Tabla1[[#This Row],[Tipo de cambio]],Tabla1[[#This Row],[Salida en $]])</f>
        <v>8500</v>
      </c>
    </row>
    <row r="145" spans="1:12" x14ac:dyDescent="0.3">
      <c r="A145" s="64">
        <v>42725</v>
      </c>
      <c r="B145" s="13" t="s">
        <v>2</v>
      </c>
      <c r="C145" s="65" t="s">
        <v>136</v>
      </c>
      <c r="D145" s="67">
        <v>16.18</v>
      </c>
      <c r="E145" s="17"/>
      <c r="F145" s="69"/>
      <c r="G145" s="17"/>
      <c r="H145" s="20">
        <v>63000</v>
      </c>
      <c r="I145" s="18">
        <f>IF(Tabla1[[#This Row],[Entrada en $]]&gt;0,Tabla1[[#This Row],[Entrada en $]]/Tabla1[[#This Row],[Tipo de cambio]],Tabla1[[#This Row],[Entrada en Usd]])</f>
        <v>0</v>
      </c>
      <c r="J145" s="17">
        <f>IF(Tabla1[[#This Row],[Salida en $]]&gt;0,Tabla1[[#This Row],[Salida en $]]/Tabla1[[#This Row],[Tipo de cambio]],Tabla1[[#This Row],[Salida en Usd]])</f>
        <v>3893.6959208899875</v>
      </c>
      <c r="K145" s="16">
        <f>IF(Tabla1[[#This Row],[Entrada en Usd]]&lt;&gt;0,Tabla1[[#This Row],[Entrada en Usd]]*Tabla1[[#This Row],[Tipo de cambio]],Tabla1[[#This Row],[Entrada en $]])</f>
        <v>0</v>
      </c>
      <c r="L145" s="16">
        <f>IF(Tabla1[[#This Row],[Salida en Usd]]&gt;0,Tabla1[[#This Row],[Salida en Usd]]*Tabla1[[#This Row],[Tipo de cambio]],Tabla1[[#This Row],[Salida en $]])</f>
        <v>63000</v>
      </c>
    </row>
    <row r="146" spans="1:12" x14ac:dyDescent="0.3">
      <c r="A146" s="64">
        <v>42727</v>
      </c>
      <c r="B146" s="13" t="s">
        <v>2</v>
      </c>
      <c r="C146" s="65" t="s">
        <v>137</v>
      </c>
      <c r="D146" s="67">
        <v>16.260000000000002</v>
      </c>
      <c r="E146" s="17"/>
      <c r="F146" s="69"/>
      <c r="G146" s="17"/>
      <c r="H146" s="20">
        <v>31273.45</v>
      </c>
      <c r="I146" s="18">
        <f>IF(Tabla1[[#This Row],[Entrada en $]]&gt;0,Tabla1[[#This Row],[Entrada en $]]/Tabla1[[#This Row],[Tipo de cambio]],Tabla1[[#This Row],[Entrada en Usd]])</f>
        <v>0</v>
      </c>
      <c r="J146" s="17">
        <f>IF(Tabla1[[#This Row],[Salida en $]]&gt;0,Tabla1[[#This Row],[Salida en $]]/Tabla1[[#This Row],[Tipo de cambio]],Tabla1[[#This Row],[Salida en Usd]])</f>
        <v>1923.3364083640836</v>
      </c>
      <c r="K146" s="16">
        <f>IF(Tabla1[[#This Row],[Entrada en Usd]]&lt;&gt;0,Tabla1[[#This Row],[Entrada en Usd]]*Tabla1[[#This Row],[Tipo de cambio]],Tabla1[[#This Row],[Entrada en $]])</f>
        <v>0</v>
      </c>
      <c r="L146" s="16">
        <f>IF(Tabla1[[#This Row],[Salida en Usd]]&gt;0,Tabla1[[#This Row],[Salida en Usd]]*Tabla1[[#This Row],[Tipo de cambio]],Tabla1[[#This Row],[Salida en $]])</f>
        <v>31273.45</v>
      </c>
    </row>
    <row r="147" spans="1:12" x14ac:dyDescent="0.3">
      <c r="A147" s="64">
        <v>42732</v>
      </c>
      <c r="B147" s="13" t="s">
        <v>185</v>
      </c>
      <c r="C147" s="65" t="s">
        <v>138</v>
      </c>
      <c r="D147" s="67">
        <v>16.260000000000002</v>
      </c>
      <c r="E147" s="17">
        <v>90065</v>
      </c>
      <c r="F147" s="69"/>
      <c r="G147" s="17"/>
      <c r="H147" s="20">
        <v>0</v>
      </c>
      <c r="I147" s="18">
        <f>IF(Tabla1[[#This Row],[Entrada en $]]&gt;0,Tabla1[[#This Row],[Entrada en $]]/Tabla1[[#This Row],[Tipo de cambio]],Tabla1[[#This Row],[Entrada en Usd]])</f>
        <v>90065</v>
      </c>
      <c r="J147" s="17">
        <f>IF(Tabla1[[#This Row],[Salida en $]]&gt;0,Tabla1[[#This Row],[Salida en $]]/Tabla1[[#This Row],[Tipo de cambio]],Tabla1[[#This Row],[Salida en Usd]])</f>
        <v>0</v>
      </c>
      <c r="K147" s="16">
        <f>IF(Tabla1[[#This Row],[Entrada en Usd]]&lt;&gt;0,Tabla1[[#This Row],[Entrada en Usd]]*Tabla1[[#This Row],[Tipo de cambio]],Tabla1[[#This Row],[Entrada en $]])</f>
        <v>1464456.9000000001</v>
      </c>
      <c r="L147" s="16">
        <f>IF(Tabla1[[#This Row],[Salida en Usd]]&gt;0,Tabla1[[#This Row],[Salida en Usd]]*Tabla1[[#This Row],[Tipo de cambio]],Tabla1[[#This Row],[Salida en $]])</f>
        <v>0</v>
      </c>
    </row>
    <row r="148" spans="1:12" x14ac:dyDescent="0.3">
      <c r="A148" s="64">
        <v>42732</v>
      </c>
      <c r="B148" s="13" t="s">
        <v>2</v>
      </c>
      <c r="C148" s="65" t="s">
        <v>139</v>
      </c>
      <c r="D148" s="67">
        <v>16.260000000000002</v>
      </c>
      <c r="E148" s="17"/>
      <c r="F148" s="69"/>
      <c r="G148" s="17"/>
      <c r="H148" s="20">
        <v>83000</v>
      </c>
      <c r="I148" s="18">
        <f>IF(Tabla1[[#This Row],[Entrada en $]]&gt;0,Tabla1[[#This Row],[Entrada en $]]/Tabla1[[#This Row],[Tipo de cambio]],Tabla1[[#This Row],[Entrada en Usd]])</f>
        <v>0</v>
      </c>
      <c r="J148" s="17">
        <f>IF(Tabla1[[#This Row],[Salida en $]]&gt;0,Tabla1[[#This Row],[Salida en $]]/Tabla1[[#This Row],[Tipo de cambio]],Tabla1[[#This Row],[Salida en Usd]])</f>
        <v>5104.551045510455</v>
      </c>
      <c r="K148" s="16">
        <f>IF(Tabla1[[#This Row],[Entrada en Usd]]&lt;&gt;0,Tabla1[[#This Row],[Entrada en Usd]]*Tabla1[[#This Row],[Tipo de cambio]],Tabla1[[#This Row],[Entrada en $]])</f>
        <v>0</v>
      </c>
      <c r="L148" s="16">
        <f>IF(Tabla1[[#This Row],[Salida en Usd]]&gt;0,Tabla1[[#This Row],[Salida en Usd]]*Tabla1[[#This Row],[Tipo de cambio]],Tabla1[[#This Row],[Salida en $]])</f>
        <v>83000</v>
      </c>
    </row>
    <row r="149" spans="1:12" x14ac:dyDescent="0.3">
      <c r="A149" s="64">
        <v>42733</v>
      </c>
      <c r="B149" s="13" t="s">
        <v>2</v>
      </c>
      <c r="C149" s="65" t="s">
        <v>140</v>
      </c>
      <c r="D149" s="67">
        <v>16.55</v>
      </c>
      <c r="E149" s="17"/>
      <c r="F149" s="69"/>
      <c r="G149" s="17"/>
      <c r="H149" s="20">
        <v>39610</v>
      </c>
      <c r="I149" s="18">
        <f>IF(Tabla1[[#This Row],[Entrada en $]]&gt;0,Tabla1[[#This Row],[Entrada en $]]/Tabla1[[#This Row],[Tipo de cambio]],Tabla1[[#This Row],[Entrada en Usd]])</f>
        <v>0</v>
      </c>
      <c r="J149" s="17">
        <f>IF(Tabla1[[#This Row],[Salida en $]]&gt;0,Tabla1[[#This Row],[Salida en $]]/Tabla1[[#This Row],[Tipo de cambio]],Tabla1[[#This Row],[Salida en Usd]])</f>
        <v>2393.3534743202417</v>
      </c>
      <c r="K149" s="16">
        <f>IF(Tabla1[[#This Row],[Entrada en Usd]]&lt;&gt;0,Tabla1[[#This Row],[Entrada en Usd]]*Tabla1[[#This Row],[Tipo de cambio]],Tabla1[[#This Row],[Entrada en $]])</f>
        <v>0</v>
      </c>
      <c r="L149" s="16">
        <f>IF(Tabla1[[#This Row],[Salida en Usd]]&gt;0,Tabla1[[#This Row],[Salida en Usd]]*Tabla1[[#This Row],[Tipo de cambio]],Tabla1[[#This Row],[Salida en $]])</f>
        <v>39610</v>
      </c>
    </row>
    <row r="150" spans="1:12" x14ac:dyDescent="0.3">
      <c r="A150" s="64">
        <v>42726</v>
      </c>
      <c r="B150" s="13" t="s">
        <v>2</v>
      </c>
      <c r="C150" s="65" t="s">
        <v>141</v>
      </c>
      <c r="D150" s="67">
        <v>16.239999999999998</v>
      </c>
      <c r="E150" s="17"/>
      <c r="F150" s="69"/>
      <c r="G150" s="17"/>
      <c r="H150" s="20">
        <v>4102.17</v>
      </c>
      <c r="I150" s="18">
        <f>IF(Tabla1[[#This Row],[Entrada en $]]&gt;0,Tabla1[[#This Row],[Entrada en $]]/Tabla1[[#This Row],[Tipo de cambio]],Tabla1[[#This Row],[Entrada en Usd]])</f>
        <v>0</v>
      </c>
      <c r="J150" s="17">
        <f>IF(Tabla1[[#This Row],[Salida en $]]&gt;0,Tabla1[[#This Row],[Salida en $]]/Tabla1[[#This Row],[Tipo de cambio]],Tabla1[[#This Row],[Salida en Usd]])</f>
        <v>252.59667487684732</v>
      </c>
      <c r="K150" s="16">
        <f>IF(Tabla1[[#This Row],[Entrada en Usd]]&lt;&gt;0,Tabla1[[#This Row],[Entrada en Usd]]*Tabla1[[#This Row],[Tipo de cambio]],Tabla1[[#This Row],[Entrada en $]])</f>
        <v>0</v>
      </c>
      <c r="L150" s="16">
        <f>IF(Tabla1[[#This Row],[Salida en Usd]]&gt;0,Tabla1[[#This Row],[Salida en Usd]]*Tabla1[[#This Row],[Tipo de cambio]],Tabla1[[#This Row],[Salida en $]])</f>
        <v>4102.17</v>
      </c>
    </row>
    <row r="151" spans="1:12" x14ac:dyDescent="0.3">
      <c r="A151" s="64">
        <v>42726</v>
      </c>
      <c r="B151" s="13" t="s">
        <v>2</v>
      </c>
      <c r="C151" s="65" t="s">
        <v>141</v>
      </c>
      <c r="D151" s="67">
        <v>16.239999999999998</v>
      </c>
      <c r="E151" s="17"/>
      <c r="F151" s="69"/>
      <c r="G151" s="17"/>
      <c r="H151" s="20">
        <v>1213.94</v>
      </c>
      <c r="I151" s="18">
        <f>IF(Tabla1[[#This Row],[Entrada en $]]&gt;0,Tabla1[[#This Row],[Entrada en $]]/Tabla1[[#This Row],[Tipo de cambio]],Tabla1[[#This Row],[Entrada en Usd]])</f>
        <v>0</v>
      </c>
      <c r="J151" s="17">
        <f>IF(Tabla1[[#This Row],[Salida en $]]&gt;0,Tabla1[[#This Row],[Salida en $]]/Tabla1[[#This Row],[Tipo de cambio]],Tabla1[[#This Row],[Salida en Usd]])</f>
        <v>74.750000000000014</v>
      </c>
      <c r="K151" s="16">
        <f>IF(Tabla1[[#This Row],[Entrada en Usd]]&lt;&gt;0,Tabla1[[#This Row],[Entrada en Usd]]*Tabla1[[#This Row],[Tipo de cambio]],Tabla1[[#This Row],[Entrada en $]])</f>
        <v>0</v>
      </c>
      <c r="L151" s="16">
        <f>IF(Tabla1[[#This Row],[Salida en Usd]]&gt;0,Tabla1[[#This Row],[Salida en Usd]]*Tabla1[[#This Row],[Tipo de cambio]],Tabla1[[#This Row],[Salida en $]])</f>
        <v>1213.94</v>
      </c>
    </row>
    <row r="152" spans="1:12" x14ac:dyDescent="0.3">
      <c r="A152" s="64">
        <v>42740</v>
      </c>
      <c r="B152" s="13" t="s">
        <v>3</v>
      </c>
      <c r="C152" s="65" t="s">
        <v>142</v>
      </c>
      <c r="D152" s="67">
        <v>16.47</v>
      </c>
      <c r="E152" s="17"/>
      <c r="F152" s="69"/>
      <c r="G152" s="17"/>
      <c r="H152" s="20">
        <v>70000</v>
      </c>
      <c r="I152" s="18">
        <f>IF(Tabla1[[#This Row],[Entrada en $]]&gt;0,Tabla1[[#This Row],[Entrada en $]]/Tabla1[[#This Row],[Tipo de cambio]],Tabla1[[#This Row],[Entrada en Usd]])</f>
        <v>0</v>
      </c>
      <c r="J152" s="17">
        <f>IF(Tabla1[[#This Row],[Salida en $]]&gt;0,Tabla1[[#This Row],[Salida en $]]/Tabla1[[#This Row],[Tipo de cambio]],Tabla1[[#This Row],[Salida en Usd]])</f>
        <v>4250.1517911353976</v>
      </c>
      <c r="K152" s="16">
        <f>IF(Tabla1[[#This Row],[Entrada en Usd]]&lt;&gt;0,Tabla1[[#This Row],[Entrada en Usd]]*Tabla1[[#This Row],[Tipo de cambio]],Tabla1[[#This Row],[Entrada en $]])</f>
        <v>0</v>
      </c>
      <c r="L152" s="16">
        <f>IF(Tabla1[[#This Row],[Salida en Usd]]&gt;0,Tabla1[[#This Row],[Salida en Usd]]*Tabla1[[#This Row],[Tipo de cambio]],Tabla1[[#This Row],[Salida en $]])</f>
        <v>70000</v>
      </c>
    </row>
    <row r="153" spans="1:12" x14ac:dyDescent="0.3">
      <c r="A153" s="64">
        <v>42741</v>
      </c>
      <c r="B153" s="13" t="s">
        <v>3</v>
      </c>
      <c r="C153" s="65" t="s">
        <v>142</v>
      </c>
      <c r="D153" s="67">
        <v>16.46</v>
      </c>
      <c r="E153" s="17"/>
      <c r="F153" s="69"/>
      <c r="G153" s="17"/>
      <c r="H153" s="20">
        <v>100000</v>
      </c>
      <c r="I153" s="18">
        <f>IF(Tabla1[[#This Row],[Entrada en $]]&gt;0,Tabla1[[#This Row],[Entrada en $]]/Tabla1[[#This Row],[Tipo de cambio]],Tabla1[[#This Row],[Entrada en Usd]])</f>
        <v>0</v>
      </c>
      <c r="J153" s="17">
        <f>IF(Tabla1[[#This Row],[Salida en $]]&gt;0,Tabla1[[#This Row],[Salida en $]]/Tabla1[[#This Row],[Tipo de cambio]],Tabla1[[#This Row],[Salida en Usd]])</f>
        <v>6075.3341433778851</v>
      </c>
      <c r="K153" s="16">
        <f>IF(Tabla1[[#This Row],[Entrada en Usd]]&lt;&gt;0,Tabla1[[#This Row],[Entrada en Usd]]*Tabla1[[#This Row],[Tipo de cambio]],Tabla1[[#This Row],[Entrada en $]])</f>
        <v>0</v>
      </c>
      <c r="L153" s="16">
        <f>IF(Tabla1[[#This Row],[Salida en Usd]]&gt;0,Tabla1[[#This Row],[Salida en Usd]]*Tabla1[[#This Row],[Tipo de cambio]],Tabla1[[#This Row],[Salida en $]])</f>
        <v>100000</v>
      </c>
    </row>
    <row r="154" spans="1:12" x14ac:dyDescent="0.3">
      <c r="A154" s="64">
        <v>42741</v>
      </c>
      <c r="B154" s="13" t="s">
        <v>2</v>
      </c>
      <c r="C154" s="65" t="s">
        <v>108</v>
      </c>
      <c r="D154" s="67">
        <v>16.46</v>
      </c>
      <c r="E154" s="17"/>
      <c r="F154" s="69"/>
      <c r="G154" s="17"/>
      <c r="H154" s="20">
        <v>1300</v>
      </c>
      <c r="I154" s="18">
        <f>IF(Tabla1[[#This Row],[Entrada en $]]&gt;0,Tabla1[[#This Row],[Entrada en $]]/Tabla1[[#This Row],[Tipo de cambio]],Tabla1[[#This Row],[Entrada en Usd]])</f>
        <v>0</v>
      </c>
      <c r="J154" s="17">
        <f>IF(Tabla1[[#This Row],[Salida en $]]&gt;0,Tabla1[[#This Row],[Salida en $]]/Tabla1[[#This Row],[Tipo de cambio]],Tabla1[[#This Row],[Salida en Usd]])</f>
        <v>78.979343863912504</v>
      </c>
      <c r="K154" s="16">
        <f>IF(Tabla1[[#This Row],[Entrada en Usd]]&lt;&gt;0,Tabla1[[#This Row],[Entrada en Usd]]*Tabla1[[#This Row],[Tipo de cambio]],Tabla1[[#This Row],[Entrada en $]])</f>
        <v>0</v>
      </c>
      <c r="L154" s="16">
        <f>IF(Tabla1[[#This Row],[Salida en Usd]]&gt;0,Tabla1[[#This Row],[Salida en Usd]]*Tabla1[[#This Row],[Tipo de cambio]],Tabla1[[#This Row],[Salida en $]])</f>
        <v>1300</v>
      </c>
    </row>
    <row r="155" spans="1:12" x14ac:dyDescent="0.3">
      <c r="A155" s="64">
        <v>42741</v>
      </c>
      <c r="B155" s="13" t="s">
        <v>4</v>
      </c>
      <c r="C155" s="65" t="s">
        <v>143</v>
      </c>
      <c r="D155" s="67">
        <v>16.46</v>
      </c>
      <c r="E155" s="17"/>
      <c r="F155" s="69"/>
      <c r="G155" s="17"/>
      <c r="H155" s="20">
        <v>5100</v>
      </c>
      <c r="I155" s="18">
        <f>IF(Tabla1[[#This Row],[Entrada en $]]&gt;0,Tabla1[[#This Row],[Entrada en $]]/Tabla1[[#This Row],[Tipo de cambio]],Tabla1[[#This Row],[Entrada en Usd]])</f>
        <v>0</v>
      </c>
      <c r="J155" s="17">
        <f>IF(Tabla1[[#This Row],[Salida en $]]&gt;0,Tabla1[[#This Row],[Salida en $]]/Tabla1[[#This Row],[Tipo de cambio]],Tabla1[[#This Row],[Salida en Usd]])</f>
        <v>309.84204131227216</v>
      </c>
      <c r="K155" s="16">
        <f>IF(Tabla1[[#This Row],[Entrada en Usd]]&lt;&gt;0,Tabla1[[#This Row],[Entrada en Usd]]*Tabla1[[#This Row],[Tipo de cambio]],Tabla1[[#This Row],[Entrada en $]])</f>
        <v>0</v>
      </c>
      <c r="L155" s="16">
        <f>IF(Tabla1[[#This Row],[Salida en Usd]]&gt;0,Tabla1[[#This Row],[Salida en Usd]]*Tabla1[[#This Row],[Tipo de cambio]],Tabla1[[#This Row],[Salida en $]])</f>
        <v>5100</v>
      </c>
    </row>
    <row r="156" spans="1:12" x14ac:dyDescent="0.3">
      <c r="A156" s="64">
        <v>42741</v>
      </c>
      <c r="B156" s="13" t="s">
        <v>2</v>
      </c>
      <c r="C156" s="65" t="s">
        <v>144</v>
      </c>
      <c r="D156" s="67">
        <v>16.46</v>
      </c>
      <c r="E156" s="17"/>
      <c r="F156" s="69"/>
      <c r="G156" s="17"/>
      <c r="H156" s="20">
        <v>13050</v>
      </c>
      <c r="I156" s="18">
        <f>IF(Tabla1[[#This Row],[Entrada en $]]&gt;0,Tabla1[[#This Row],[Entrada en $]]/Tabla1[[#This Row],[Tipo de cambio]],Tabla1[[#This Row],[Entrada en Usd]])</f>
        <v>0</v>
      </c>
      <c r="J156" s="17">
        <f>IF(Tabla1[[#This Row],[Salida en $]]&gt;0,Tabla1[[#This Row],[Salida en $]]/Tabla1[[#This Row],[Tipo de cambio]],Tabla1[[#This Row],[Salida en Usd]])</f>
        <v>792.83110571081409</v>
      </c>
      <c r="K156" s="16">
        <f>IF(Tabla1[[#This Row],[Entrada en Usd]]&lt;&gt;0,Tabla1[[#This Row],[Entrada en Usd]]*Tabla1[[#This Row],[Tipo de cambio]],Tabla1[[#This Row],[Entrada en $]])</f>
        <v>0</v>
      </c>
      <c r="L156" s="16">
        <f>IF(Tabla1[[#This Row],[Salida en Usd]]&gt;0,Tabla1[[#This Row],[Salida en Usd]]*Tabla1[[#This Row],[Tipo de cambio]],Tabla1[[#This Row],[Salida en $]])</f>
        <v>13050</v>
      </c>
    </row>
    <row r="157" spans="1:12" x14ac:dyDescent="0.3">
      <c r="A157" s="64">
        <v>42737</v>
      </c>
      <c r="B157" s="13" t="s">
        <v>2</v>
      </c>
      <c r="C157" s="65" t="s">
        <v>137</v>
      </c>
      <c r="D157" s="67">
        <v>16.59</v>
      </c>
      <c r="E157" s="17"/>
      <c r="F157" s="69"/>
      <c r="G157" s="17"/>
      <c r="H157" s="20">
        <v>10280.280000000001</v>
      </c>
      <c r="I157" s="18">
        <f>IF(Tabla1[[#This Row],[Entrada en $]]&gt;0,Tabla1[[#This Row],[Entrada en $]]/Tabla1[[#This Row],[Tipo de cambio]],Tabla1[[#This Row],[Entrada en Usd]])</f>
        <v>0</v>
      </c>
      <c r="J157" s="17">
        <f>IF(Tabla1[[#This Row],[Salida en $]]&gt;0,Tabla1[[#This Row],[Salida en $]]/Tabla1[[#This Row],[Tipo de cambio]],Tabla1[[#This Row],[Salida en Usd]])</f>
        <v>619.66726943942137</v>
      </c>
      <c r="K157" s="16">
        <f>IF(Tabla1[[#This Row],[Entrada en Usd]]&lt;&gt;0,Tabla1[[#This Row],[Entrada en Usd]]*Tabla1[[#This Row],[Tipo de cambio]],Tabla1[[#This Row],[Entrada en $]])</f>
        <v>0</v>
      </c>
      <c r="L157" s="16">
        <f>IF(Tabla1[[#This Row],[Salida en Usd]]&gt;0,Tabla1[[#This Row],[Salida en Usd]]*Tabla1[[#This Row],[Tipo de cambio]],Tabla1[[#This Row],[Salida en $]])</f>
        <v>10280.280000000001</v>
      </c>
    </row>
    <row r="158" spans="1:12" x14ac:dyDescent="0.3">
      <c r="A158" s="64">
        <v>42737</v>
      </c>
      <c r="B158" s="13" t="s">
        <v>2</v>
      </c>
      <c r="C158" s="65" t="s">
        <v>109</v>
      </c>
      <c r="D158" s="67">
        <v>16.59</v>
      </c>
      <c r="E158" s="17"/>
      <c r="F158" s="69"/>
      <c r="G158" s="17"/>
      <c r="H158" s="20">
        <v>18652.5</v>
      </c>
      <c r="I158" s="18">
        <f>IF(Tabla1[[#This Row],[Entrada en $]]&gt;0,Tabla1[[#This Row],[Entrada en $]]/Tabla1[[#This Row],[Tipo de cambio]],Tabla1[[#This Row],[Entrada en Usd]])</f>
        <v>0</v>
      </c>
      <c r="J158" s="17">
        <f>IF(Tabla1[[#This Row],[Salida en $]]&gt;0,Tabla1[[#This Row],[Salida en $]]/Tabla1[[#This Row],[Tipo de cambio]],Tabla1[[#This Row],[Salida en Usd]])</f>
        <v>1124.3218806509947</v>
      </c>
      <c r="K158" s="16">
        <f>IF(Tabla1[[#This Row],[Entrada en Usd]]&lt;&gt;0,Tabla1[[#This Row],[Entrada en Usd]]*Tabla1[[#This Row],[Tipo de cambio]],Tabla1[[#This Row],[Entrada en $]])</f>
        <v>0</v>
      </c>
      <c r="L158" s="16">
        <f>IF(Tabla1[[#This Row],[Salida en Usd]]&gt;0,Tabla1[[#This Row],[Salida en Usd]]*Tabla1[[#This Row],[Tipo de cambio]],Tabla1[[#This Row],[Salida en $]])</f>
        <v>18652.5</v>
      </c>
    </row>
    <row r="159" spans="1:12" x14ac:dyDescent="0.3">
      <c r="A159" s="64">
        <v>42737</v>
      </c>
      <c r="B159" s="13" t="s">
        <v>2</v>
      </c>
      <c r="C159" s="65" t="s">
        <v>109</v>
      </c>
      <c r="D159" s="67">
        <v>16.59</v>
      </c>
      <c r="E159" s="17"/>
      <c r="F159" s="69"/>
      <c r="G159" s="17"/>
      <c r="H159" s="20">
        <v>7055.76</v>
      </c>
      <c r="I159" s="18">
        <f>IF(Tabla1[[#This Row],[Entrada en $]]&gt;0,Tabla1[[#This Row],[Entrada en $]]/Tabla1[[#This Row],[Tipo de cambio]],Tabla1[[#This Row],[Entrada en Usd]])</f>
        <v>0</v>
      </c>
      <c r="J159" s="17">
        <f>IF(Tabla1[[#This Row],[Salida en $]]&gt;0,Tabla1[[#This Row],[Salida en $]]/Tabla1[[#This Row],[Tipo de cambio]],Tabla1[[#This Row],[Salida en Usd]])</f>
        <v>425.30198915009044</v>
      </c>
      <c r="K159" s="16">
        <f>IF(Tabla1[[#This Row],[Entrada en Usd]]&lt;&gt;0,Tabla1[[#This Row],[Entrada en Usd]]*Tabla1[[#This Row],[Tipo de cambio]],Tabla1[[#This Row],[Entrada en $]])</f>
        <v>0</v>
      </c>
      <c r="L159" s="16">
        <f>IF(Tabla1[[#This Row],[Salida en Usd]]&gt;0,Tabla1[[#This Row],[Salida en Usd]]*Tabla1[[#This Row],[Tipo de cambio]],Tabla1[[#This Row],[Salida en $]])</f>
        <v>7055.76</v>
      </c>
    </row>
    <row r="160" spans="1:12" x14ac:dyDescent="0.3">
      <c r="A160" s="64">
        <v>42737</v>
      </c>
      <c r="B160" s="13" t="s">
        <v>2</v>
      </c>
      <c r="C160" s="65" t="s">
        <v>109</v>
      </c>
      <c r="D160" s="67">
        <v>16.59</v>
      </c>
      <c r="E160" s="17"/>
      <c r="F160" s="69"/>
      <c r="G160" s="17"/>
      <c r="H160" s="20">
        <v>6120</v>
      </c>
      <c r="I160" s="18">
        <f>IF(Tabla1[[#This Row],[Entrada en $]]&gt;0,Tabla1[[#This Row],[Entrada en $]]/Tabla1[[#This Row],[Tipo de cambio]],Tabla1[[#This Row],[Entrada en Usd]])</f>
        <v>0</v>
      </c>
      <c r="J160" s="17">
        <f>IF(Tabla1[[#This Row],[Salida en $]]&gt;0,Tabla1[[#This Row],[Salida en $]]/Tabla1[[#This Row],[Tipo de cambio]],Tabla1[[#This Row],[Salida en Usd]])</f>
        <v>368.89692585895119</v>
      </c>
      <c r="K160" s="16">
        <f>IF(Tabla1[[#This Row],[Entrada en Usd]]&lt;&gt;0,Tabla1[[#This Row],[Entrada en Usd]]*Tabla1[[#This Row],[Tipo de cambio]],Tabla1[[#This Row],[Entrada en $]])</f>
        <v>0</v>
      </c>
      <c r="L160" s="16">
        <f>IF(Tabla1[[#This Row],[Salida en Usd]]&gt;0,Tabla1[[#This Row],[Salida en Usd]]*Tabla1[[#This Row],[Tipo de cambio]],Tabla1[[#This Row],[Salida en $]])</f>
        <v>6120</v>
      </c>
    </row>
    <row r="161" spans="1:12" x14ac:dyDescent="0.3">
      <c r="A161" s="64">
        <v>42737</v>
      </c>
      <c r="B161" s="13" t="s">
        <v>2</v>
      </c>
      <c r="C161" s="65" t="s">
        <v>109</v>
      </c>
      <c r="D161" s="67">
        <v>16.59</v>
      </c>
      <c r="E161" s="17"/>
      <c r="F161" s="69"/>
      <c r="G161" s="17"/>
      <c r="H161" s="20">
        <v>19585.78</v>
      </c>
      <c r="I161" s="18">
        <f>IF(Tabla1[[#This Row],[Entrada en $]]&gt;0,Tabla1[[#This Row],[Entrada en $]]/Tabla1[[#This Row],[Tipo de cambio]],Tabla1[[#This Row],[Entrada en Usd]])</f>
        <v>0</v>
      </c>
      <c r="J161" s="17">
        <f>IF(Tabla1[[#This Row],[Salida en $]]&gt;0,Tabla1[[#This Row],[Salida en $]]/Tabla1[[#This Row],[Tipo de cambio]],Tabla1[[#This Row],[Salida en Usd]])</f>
        <v>1180.5774562989752</v>
      </c>
      <c r="K161" s="16">
        <f>IF(Tabla1[[#This Row],[Entrada en Usd]]&lt;&gt;0,Tabla1[[#This Row],[Entrada en Usd]]*Tabla1[[#This Row],[Tipo de cambio]],Tabla1[[#This Row],[Entrada en $]])</f>
        <v>0</v>
      </c>
      <c r="L161" s="16">
        <f>IF(Tabla1[[#This Row],[Salida en Usd]]&gt;0,Tabla1[[#This Row],[Salida en Usd]]*Tabla1[[#This Row],[Tipo de cambio]],Tabla1[[#This Row],[Salida en $]])</f>
        <v>19585.78</v>
      </c>
    </row>
    <row r="162" spans="1:12" x14ac:dyDescent="0.3">
      <c r="A162" s="64">
        <v>42739</v>
      </c>
      <c r="B162" s="13" t="s">
        <v>2</v>
      </c>
      <c r="C162" s="65" t="s">
        <v>109</v>
      </c>
      <c r="D162" s="67">
        <v>16.559999999999999</v>
      </c>
      <c r="E162" s="17"/>
      <c r="F162" s="69"/>
      <c r="G162" s="17"/>
      <c r="H162" s="20">
        <v>16614</v>
      </c>
      <c r="I162" s="18">
        <f>IF(Tabla1[[#This Row],[Entrada en $]]&gt;0,Tabla1[[#This Row],[Entrada en $]]/Tabla1[[#This Row],[Tipo de cambio]],Tabla1[[#This Row],[Entrada en Usd]])</f>
        <v>0</v>
      </c>
      <c r="J162" s="17">
        <f>IF(Tabla1[[#This Row],[Salida en $]]&gt;0,Tabla1[[#This Row],[Salida en $]]/Tabla1[[#This Row],[Tipo de cambio]],Tabla1[[#This Row],[Salida en Usd]])</f>
        <v>1003.2608695652175</v>
      </c>
      <c r="K162" s="16">
        <f>IF(Tabla1[[#This Row],[Entrada en Usd]]&lt;&gt;0,Tabla1[[#This Row],[Entrada en Usd]]*Tabla1[[#This Row],[Tipo de cambio]],Tabla1[[#This Row],[Entrada en $]])</f>
        <v>0</v>
      </c>
      <c r="L162" s="16">
        <f>IF(Tabla1[[#This Row],[Salida en Usd]]&gt;0,Tabla1[[#This Row],[Salida en Usd]]*Tabla1[[#This Row],[Tipo de cambio]],Tabla1[[#This Row],[Salida en $]])</f>
        <v>16614</v>
      </c>
    </row>
    <row r="163" spans="1:12" x14ac:dyDescent="0.3">
      <c r="A163" s="64">
        <v>42744</v>
      </c>
      <c r="B163" s="13" t="s">
        <v>2</v>
      </c>
      <c r="C163" s="65" t="s">
        <v>109</v>
      </c>
      <c r="D163" s="67">
        <v>16.48</v>
      </c>
      <c r="E163" s="17"/>
      <c r="F163" s="69"/>
      <c r="G163" s="17"/>
      <c r="H163" s="20">
        <v>9982</v>
      </c>
      <c r="I163" s="18">
        <f>IF(Tabla1[[#This Row],[Entrada en $]]&gt;0,Tabla1[[#This Row],[Entrada en $]]/Tabla1[[#This Row],[Tipo de cambio]],Tabla1[[#This Row],[Entrada en Usd]])</f>
        <v>0</v>
      </c>
      <c r="J163" s="17">
        <f>IF(Tabla1[[#This Row],[Salida en $]]&gt;0,Tabla1[[#This Row],[Salida en $]]/Tabla1[[#This Row],[Tipo de cambio]],Tabla1[[#This Row],[Salida en Usd]])</f>
        <v>605.70388349514565</v>
      </c>
      <c r="K163" s="16">
        <f>IF(Tabla1[[#This Row],[Entrada en Usd]]&lt;&gt;0,Tabla1[[#This Row],[Entrada en Usd]]*Tabla1[[#This Row],[Tipo de cambio]],Tabla1[[#This Row],[Entrada en $]])</f>
        <v>0</v>
      </c>
      <c r="L163" s="16">
        <f>IF(Tabla1[[#This Row],[Salida en Usd]]&gt;0,Tabla1[[#This Row],[Salida en Usd]]*Tabla1[[#This Row],[Tipo de cambio]],Tabla1[[#This Row],[Salida en $]])</f>
        <v>9982</v>
      </c>
    </row>
    <row r="164" spans="1:12" x14ac:dyDescent="0.3">
      <c r="A164" s="64">
        <v>42745</v>
      </c>
      <c r="B164" s="13" t="s">
        <v>2</v>
      </c>
      <c r="C164" s="65" t="s">
        <v>109</v>
      </c>
      <c r="D164" s="67">
        <v>16.45</v>
      </c>
      <c r="E164" s="17"/>
      <c r="F164" s="69"/>
      <c r="G164" s="17"/>
      <c r="H164" s="20">
        <v>11734</v>
      </c>
      <c r="I164" s="18">
        <f>IF(Tabla1[[#This Row],[Entrada en $]]&gt;0,Tabla1[[#This Row],[Entrada en $]]/Tabla1[[#This Row],[Tipo de cambio]],Tabla1[[#This Row],[Entrada en Usd]])</f>
        <v>0</v>
      </c>
      <c r="J164" s="17">
        <f>IF(Tabla1[[#This Row],[Salida en $]]&gt;0,Tabla1[[#This Row],[Salida en $]]/Tabla1[[#This Row],[Tipo de cambio]],Tabla1[[#This Row],[Salida en Usd]])</f>
        <v>713.31306990881467</v>
      </c>
      <c r="K164" s="16">
        <f>IF(Tabla1[[#This Row],[Entrada en Usd]]&lt;&gt;0,Tabla1[[#This Row],[Entrada en Usd]]*Tabla1[[#This Row],[Tipo de cambio]],Tabla1[[#This Row],[Entrada en $]])</f>
        <v>0</v>
      </c>
      <c r="L164" s="16">
        <f>IF(Tabla1[[#This Row],[Salida en Usd]]&gt;0,Tabla1[[#This Row],[Salida en Usd]]*Tabla1[[#This Row],[Tipo de cambio]],Tabla1[[#This Row],[Salida en $]])</f>
        <v>11734</v>
      </c>
    </row>
    <row r="165" spans="1:12" x14ac:dyDescent="0.3">
      <c r="A165" s="64">
        <v>42746</v>
      </c>
      <c r="B165" s="13" t="s">
        <v>2</v>
      </c>
      <c r="C165" s="65" t="s">
        <v>109</v>
      </c>
      <c r="D165" s="67">
        <v>16.41</v>
      </c>
      <c r="E165" s="17"/>
      <c r="F165" s="69"/>
      <c r="G165" s="17"/>
      <c r="H165" s="20">
        <v>8300</v>
      </c>
      <c r="I165" s="18">
        <f>IF(Tabla1[[#This Row],[Entrada en $]]&gt;0,Tabla1[[#This Row],[Entrada en $]]/Tabla1[[#This Row],[Tipo de cambio]],Tabla1[[#This Row],[Entrada en Usd]])</f>
        <v>0</v>
      </c>
      <c r="J165" s="17">
        <f>IF(Tabla1[[#This Row],[Salida en $]]&gt;0,Tabla1[[#This Row],[Salida en $]]/Tabla1[[#This Row],[Tipo de cambio]],Tabla1[[#This Row],[Salida en Usd]])</f>
        <v>505.78915295551491</v>
      </c>
      <c r="K165" s="16">
        <f>IF(Tabla1[[#This Row],[Entrada en Usd]]&lt;&gt;0,Tabla1[[#This Row],[Entrada en Usd]]*Tabla1[[#This Row],[Tipo de cambio]],Tabla1[[#This Row],[Entrada en $]])</f>
        <v>0</v>
      </c>
      <c r="L165" s="16">
        <f>IF(Tabla1[[#This Row],[Salida en Usd]]&gt;0,Tabla1[[#This Row],[Salida en Usd]]*Tabla1[[#This Row],[Tipo de cambio]],Tabla1[[#This Row],[Salida en $]])</f>
        <v>8300</v>
      </c>
    </row>
    <row r="166" spans="1:12" x14ac:dyDescent="0.3">
      <c r="A166" s="64">
        <v>42748</v>
      </c>
      <c r="B166" s="13" t="s">
        <v>2</v>
      </c>
      <c r="C166" s="65" t="s">
        <v>127</v>
      </c>
      <c r="D166" s="67">
        <v>16.39</v>
      </c>
      <c r="E166" s="17"/>
      <c r="F166" s="69"/>
      <c r="G166" s="17"/>
      <c r="H166" s="20">
        <v>100000</v>
      </c>
      <c r="I166" s="18">
        <f>IF(Tabla1[[#This Row],[Entrada en $]]&gt;0,Tabla1[[#This Row],[Entrada en $]]/Tabla1[[#This Row],[Tipo de cambio]],Tabla1[[#This Row],[Entrada en Usd]])</f>
        <v>0</v>
      </c>
      <c r="J166" s="17">
        <f>IF(Tabla1[[#This Row],[Salida en $]]&gt;0,Tabla1[[#This Row],[Salida en $]]/Tabla1[[#This Row],[Tipo de cambio]],Tabla1[[#This Row],[Salida en Usd]])</f>
        <v>6101.2812690665041</v>
      </c>
      <c r="K166" s="16">
        <f>IF(Tabla1[[#This Row],[Entrada en Usd]]&lt;&gt;0,Tabla1[[#This Row],[Entrada en Usd]]*Tabla1[[#This Row],[Tipo de cambio]],Tabla1[[#This Row],[Entrada en $]])</f>
        <v>0</v>
      </c>
      <c r="L166" s="16">
        <f>IF(Tabla1[[#This Row],[Salida en Usd]]&gt;0,Tabla1[[#This Row],[Salida en Usd]]*Tabla1[[#This Row],[Tipo de cambio]],Tabla1[[#This Row],[Salida en $]])</f>
        <v>100000</v>
      </c>
    </row>
    <row r="167" spans="1:12" x14ac:dyDescent="0.3">
      <c r="A167" s="64">
        <v>42752</v>
      </c>
      <c r="B167" s="13" t="s">
        <v>2</v>
      </c>
      <c r="C167" s="65" t="s">
        <v>145</v>
      </c>
      <c r="D167" s="67">
        <v>16.45</v>
      </c>
      <c r="E167" s="17"/>
      <c r="F167" s="69"/>
      <c r="G167" s="17"/>
      <c r="H167" s="20">
        <v>92957</v>
      </c>
      <c r="I167" s="18">
        <f>IF(Tabla1[[#This Row],[Entrada en $]]&gt;0,Tabla1[[#This Row],[Entrada en $]]/Tabla1[[#This Row],[Tipo de cambio]],Tabla1[[#This Row],[Entrada en Usd]])</f>
        <v>0</v>
      </c>
      <c r="J167" s="17">
        <f>IF(Tabla1[[#This Row],[Salida en $]]&gt;0,Tabla1[[#This Row],[Salida en $]]/Tabla1[[#This Row],[Tipo de cambio]],Tabla1[[#This Row],[Salida en Usd]])</f>
        <v>5650.8814589665653</v>
      </c>
      <c r="K167" s="16">
        <f>IF(Tabla1[[#This Row],[Entrada en Usd]]&lt;&gt;0,Tabla1[[#This Row],[Entrada en Usd]]*Tabla1[[#This Row],[Tipo de cambio]],Tabla1[[#This Row],[Entrada en $]])</f>
        <v>0</v>
      </c>
      <c r="L167" s="16">
        <f>IF(Tabla1[[#This Row],[Salida en Usd]]&gt;0,Tabla1[[#This Row],[Salida en Usd]]*Tabla1[[#This Row],[Tipo de cambio]],Tabla1[[#This Row],[Salida en $]])</f>
        <v>92957</v>
      </c>
    </row>
    <row r="168" spans="1:12" x14ac:dyDescent="0.3">
      <c r="A168" s="64">
        <v>42753</v>
      </c>
      <c r="B168" s="13" t="s">
        <v>2</v>
      </c>
      <c r="C168" s="65" t="s">
        <v>49</v>
      </c>
      <c r="D168" s="67">
        <v>16.48</v>
      </c>
      <c r="E168" s="17"/>
      <c r="F168" s="69"/>
      <c r="G168" s="17"/>
      <c r="H168" s="20">
        <v>42662</v>
      </c>
      <c r="I168" s="18">
        <f>IF(Tabla1[[#This Row],[Entrada en $]]&gt;0,Tabla1[[#This Row],[Entrada en $]]/Tabla1[[#This Row],[Tipo de cambio]],Tabla1[[#This Row],[Entrada en Usd]])</f>
        <v>0</v>
      </c>
      <c r="J168" s="17">
        <f>IF(Tabla1[[#This Row],[Salida en $]]&gt;0,Tabla1[[#This Row],[Salida en $]]/Tabla1[[#This Row],[Tipo de cambio]],Tabla1[[#This Row],[Salida en Usd]])</f>
        <v>2588.7135922330094</v>
      </c>
      <c r="K168" s="16">
        <f>IF(Tabla1[[#This Row],[Entrada en Usd]]&lt;&gt;0,Tabla1[[#This Row],[Entrada en Usd]]*Tabla1[[#This Row],[Tipo de cambio]],Tabla1[[#This Row],[Entrada en $]])</f>
        <v>0</v>
      </c>
      <c r="L168" s="16">
        <f>IF(Tabla1[[#This Row],[Salida en Usd]]&gt;0,Tabla1[[#This Row],[Salida en Usd]]*Tabla1[[#This Row],[Tipo de cambio]],Tabla1[[#This Row],[Salida en $]])</f>
        <v>42662</v>
      </c>
    </row>
    <row r="169" spans="1:12" x14ac:dyDescent="0.3">
      <c r="A169" s="64">
        <v>42755</v>
      </c>
      <c r="B169" s="13" t="s">
        <v>4</v>
      </c>
      <c r="C169" s="65" t="s">
        <v>67</v>
      </c>
      <c r="D169" s="67">
        <v>16.46</v>
      </c>
      <c r="E169" s="17"/>
      <c r="F169" s="69"/>
      <c r="G169" s="17"/>
      <c r="H169" s="20">
        <v>1300</v>
      </c>
      <c r="I169" s="18">
        <f>IF(Tabla1[[#This Row],[Entrada en $]]&gt;0,Tabla1[[#This Row],[Entrada en $]]/Tabla1[[#This Row],[Tipo de cambio]],Tabla1[[#This Row],[Entrada en Usd]])</f>
        <v>0</v>
      </c>
      <c r="J169" s="17">
        <f>IF(Tabla1[[#This Row],[Salida en $]]&gt;0,Tabla1[[#This Row],[Salida en $]]/Tabla1[[#This Row],[Tipo de cambio]],Tabla1[[#This Row],[Salida en Usd]])</f>
        <v>78.979343863912504</v>
      </c>
      <c r="K169" s="16">
        <f>IF(Tabla1[[#This Row],[Entrada en Usd]]&lt;&gt;0,Tabla1[[#This Row],[Entrada en Usd]]*Tabla1[[#This Row],[Tipo de cambio]],Tabla1[[#This Row],[Entrada en $]])</f>
        <v>0</v>
      </c>
      <c r="L169" s="16">
        <f>IF(Tabla1[[#This Row],[Salida en Usd]]&gt;0,Tabla1[[#This Row],[Salida en Usd]]*Tabla1[[#This Row],[Tipo de cambio]],Tabla1[[#This Row],[Salida en $]])</f>
        <v>1300</v>
      </c>
    </row>
    <row r="170" spans="1:12" x14ac:dyDescent="0.3">
      <c r="A170" s="64">
        <v>42755</v>
      </c>
      <c r="B170" s="13" t="s">
        <v>5</v>
      </c>
      <c r="C170" s="65" t="s">
        <v>69</v>
      </c>
      <c r="D170" s="67">
        <v>16.46</v>
      </c>
      <c r="E170" s="17"/>
      <c r="F170" s="69"/>
      <c r="G170" s="17"/>
      <c r="H170" s="20">
        <v>5500</v>
      </c>
      <c r="I170" s="18">
        <f>IF(Tabla1[[#This Row],[Entrada en $]]&gt;0,Tabla1[[#This Row],[Entrada en $]]/Tabla1[[#This Row],[Tipo de cambio]],Tabla1[[#This Row],[Entrada en Usd]])</f>
        <v>0</v>
      </c>
      <c r="J170" s="17">
        <f>IF(Tabla1[[#This Row],[Salida en $]]&gt;0,Tabla1[[#This Row],[Salida en $]]/Tabla1[[#This Row],[Tipo de cambio]],Tabla1[[#This Row],[Salida en Usd]])</f>
        <v>334.14337788578371</v>
      </c>
      <c r="K170" s="16">
        <f>IF(Tabla1[[#This Row],[Entrada en Usd]]&lt;&gt;0,Tabla1[[#This Row],[Entrada en Usd]]*Tabla1[[#This Row],[Tipo de cambio]],Tabla1[[#This Row],[Entrada en $]])</f>
        <v>0</v>
      </c>
      <c r="L170" s="16">
        <f>IF(Tabla1[[#This Row],[Salida en Usd]]&gt;0,Tabla1[[#This Row],[Salida en Usd]]*Tabla1[[#This Row],[Tipo de cambio]],Tabla1[[#This Row],[Salida en $]])</f>
        <v>5500</v>
      </c>
    </row>
    <row r="171" spans="1:12" x14ac:dyDescent="0.3">
      <c r="A171" s="64">
        <v>42755</v>
      </c>
      <c r="B171" s="13" t="s">
        <v>4</v>
      </c>
      <c r="C171" s="65" t="s">
        <v>58</v>
      </c>
      <c r="D171" s="67">
        <v>16.46</v>
      </c>
      <c r="E171" s="17"/>
      <c r="F171" s="69"/>
      <c r="G171" s="17"/>
      <c r="H171" s="20">
        <v>6300</v>
      </c>
      <c r="I171" s="18">
        <f>IF(Tabla1[[#This Row],[Entrada en $]]&gt;0,Tabla1[[#This Row],[Entrada en $]]/Tabla1[[#This Row],[Tipo de cambio]],Tabla1[[#This Row],[Entrada en Usd]])</f>
        <v>0</v>
      </c>
      <c r="J171" s="17">
        <f>IF(Tabla1[[#This Row],[Salida en $]]&gt;0,Tabla1[[#This Row],[Salida en $]]/Tabla1[[#This Row],[Tipo de cambio]],Tabla1[[#This Row],[Salida en Usd]])</f>
        <v>382.7460510328068</v>
      </c>
      <c r="K171" s="16">
        <f>IF(Tabla1[[#This Row],[Entrada en Usd]]&lt;&gt;0,Tabla1[[#This Row],[Entrada en Usd]]*Tabla1[[#This Row],[Tipo de cambio]],Tabla1[[#This Row],[Entrada en $]])</f>
        <v>0</v>
      </c>
      <c r="L171" s="16">
        <f>IF(Tabla1[[#This Row],[Salida en Usd]]&gt;0,Tabla1[[#This Row],[Salida en Usd]]*Tabla1[[#This Row],[Tipo de cambio]],Tabla1[[#This Row],[Salida en $]])</f>
        <v>6300</v>
      </c>
    </row>
    <row r="172" spans="1:12" x14ac:dyDescent="0.3">
      <c r="A172" s="64">
        <v>42755</v>
      </c>
      <c r="B172" s="13" t="s">
        <v>3</v>
      </c>
      <c r="C172" s="65" t="s">
        <v>146</v>
      </c>
      <c r="D172" s="67">
        <v>16.46</v>
      </c>
      <c r="E172" s="17"/>
      <c r="F172" s="69"/>
      <c r="G172" s="17"/>
      <c r="H172" s="20">
        <v>180000</v>
      </c>
      <c r="I172" s="18">
        <f>IF(Tabla1[[#This Row],[Entrada en $]]&gt;0,Tabla1[[#This Row],[Entrada en $]]/Tabla1[[#This Row],[Tipo de cambio]],Tabla1[[#This Row],[Entrada en Usd]])</f>
        <v>0</v>
      </c>
      <c r="J172" s="17">
        <f>IF(Tabla1[[#This Row],[Salida en $]]&gt;0,Tabla1[[#This Row],[Salida en $]]/Tabla1[[#This Row],[Tipo de cambio]],Tabla1[[#This Row],[Salida en Usd]])</f>
        <v>10935.601458080193</v>
      </c>
      <c r="K172" s="16">
        <f>IF(Tabla1[[#This Row],[Entrada en Usd]]&lt;&gt;0,Tabla1[[#This Row],[Entrada en Usd]]*Tabla1[[#This Row],[Tipo de cambio]],Tabla1[[#This Row],[Entrada en $]])</f>
        <v>0</v>
      </c>
      <c r="L172" s="16">
        <f>IF(Tabla1[[#This Row],[Salida en Usd]]&gt;0,Tabla1[[#This Row],[Salida en Usd]]*Tabla1[[#This Row],[Tipo de cambio]],Tabla1[[#This Row],[Salida en $]])</f>
        <v>180000</v>
      </c>
    </row>
    <row r="173" spans="1:12" x14ac:dyDescent="0.3">
      <c r="A173" s="64">
        <v>42755</v>
      </c>
      <c r="B173" s="13" t="s">
        <v>5</v>
      </c>
      <c r="C173" s="65" t="s">
        <v>147</v>
      </c>
      <c r="D173" s="67">
        <v>16.46</v>
      </c>
      <c r="E173" s="17"/>
      <c r="F173" s="69"/>
      <c r="G173" s="17"/>
      <c r="H173" s="20">
        <v>6000</v>
      </c>
      <c r="I173" s="18">
        <f>IF(Tabla1[[#This Row],[Entrada en $]]&gt;0,Tabla1[[#This Row],[Entrada en $]]/Tabla1[[#This Row],[Tipo de cambio]],Tabla1[[#This Row],[Entrada en Usd]])</f>
        <v>0</v>
      </c>
      <c r="J173" s="17">
        <f>IF(Tabla1[[#This Row],[Salida en $]]&gt;0,Tabla1[[#This Row],[Salida en $]]/Tabla1[[#This Row],[Tipo de cambio]],Tabla1[[#This Row],[Salida en Usd]])</f>
        <v>364.52004860267311</v>
      </c>
      <c r="K173" s="16">
        <f>IF(Tabla1[[#This Row],[Entrada en Usd]]&lt;&gt;0,Tabla1[[#This Row],[Entrada en Usd]]*Tabla1[[#This Row],[Tipo de cambio]],Tabla1[[#This Row],[Entrada en $]])</f>
        <v>0</v>
      </c>
      <c r="L173" s="16">
        <f>IF(Tabla1[[#This Row],[Salida en Usd]]&gt;0,Tabla1[[#This Row],[Salida en Usd]]*Tabla1[[#This Row],[Tipo de cambio]],Tabla1[[#This Row],[Salida en $]])</f>
        <v>6000</v>
      </c>
    </row>
    <row r="174" spans="1:12" x14ac:dyDescent="0.3">
      <c r="A174" s="64">
        <v>42755</v>
      </c>
      <c r="B174" s="13" t="s">
        <v>2</v>
      </c>
      <c r="C174" s="65" t="s">
        <v>148</v>
      </c>
      <c r="D174" s="67">
        <v>16.46</v>
      </c>
      <c r="E174" s="17"/>
      <c r="F174" s="69"/>
      <c r="G174" s="17"/>
      <c r="H174" s="20">
        <v>192045</v>
      </c>
      <c r="I174" s="18">
        <f>IF(Tabla1[[#This Row],[Entrada en $]]&gt;0,Tabla1[[#This Row],[Entrada en $]]/Tabla1[[#This Row],[Tipo de cambio]],Tabla1[[#This Row],[Entrada en Usd]])</f>
        <v>0</v>
      </c>
      <c r="J174" s="17">
        <f>IF(Tabla1[[#This Row],[Salida en $]]&gt;0,Tabla1[[#This Row],[Salida en $]]/Tabla1[[#This Row],[Tipo de cambio]],Tabla1[[#This Row],[Salida en Usd]])</f>
        <v>11667.375455650061</v>
      </c>
      <c r="K174" s="16">
        <f>IF(Tabla1[[#This Row],[Entrada en Usd]]&lt;&gt;0,Tabla1[[#This Row],[Entrada en Usd]]*Tabla1[[#This Row],[Tipo de cambio]],Tabla1[[#This Row],[Entrada en $]])</f>
        <v>0</v>
      </c>
      <c r="L174" s="16">
        <f>IF(Tabla1[[#This Row],[Salida en Usd]]&gt;0,Tabla1[[#This Row],[Salida en Usd]]*Tabla1[[#This Row],[Tipo de cambio]],Tabla1[[#This Row],[Salida en $]])</f>
        <v>192045</v>
      </c>
    </row>
    <row r="175" spans="1:12" x14ac:dyDescent="0.3">
      <c r="A175" s="64">
        <v>42752</v>
      </c>
      <c r="B175" s="13" t="s">
        <v>2</v>
      </c>
      <c r="C175" s="65" t="s">
        <v>109</v>
      </c>
      <c r="D175" s="67">
        <v>16.45</v>
      </c>
      <c r="E175" s="17"/>
      <c r="F175" s="69"/>
      <c r="G175" s="17"/>
      <c r="H175" s="20">
        <v>23902</v>
      </c>
      <c r="I175" s="18">
        <f>IF(Tabla1[[#This Row],[Entrada en $]]&gt;0,Tabla1[[#This Row],[Entrada en $]]/Tabla1[[#This Row],[Tipo de cambio]],Tabla1[[#This Row],[Entrada en Usd]])</f>
        <v>0</v>
      </c>
      <c r="J175" s="17">
        <f>IF(Tabla1[[#This Row],[Salida en $]]&gt;0,Tabla1[[#This Row],[Salida en $]]/Tabla1[[#This Row],[Tipo de cambio]],Tabla1[[#This Row],[Salida en Usd]])</f>
        <v>1453.0091185410336</v>
      </c>
      <c r="K175" s="16">
        <f>IF(Tabla1[[#This Row],[Entrada en Usd]]&lt;&gt;0,Tabla1[[#This Row],[Entrada en Usd]]*Tabla1[[#This Row],[Tipo de cambio]],Tabla1[[#This Row],[Entrada en $]])</f>
        <v>0</v>
      </c>
      <c r="L175" s="16">
        <f>IF(Tabla1[[#This Row],[Salida en Usd]]&gt;0,Tabla1[[#This Row],[Salida en Usd]]*Tabla1[[#This Row],[Tipo de cambio]],Tabla1[[#This Row],[Salida en $]])</f>
        <v>23902</v>
      </c>
    </row>
    <row r="176" spans="1:12" x14ac:dyDescent="0.3">
      <c r="A176" s="64">
        <v>42754</v>
      </c>
      <c r="B176" s="13" t="s">
        <v>2</v>
      </c>
      <c r="C176" s="65" t="s">
        <v>109</v>
      </c>
      <c r="D176" s="67">
        <v>16.489999999999998</v>
      </c>
      <c r="E176" s="17"/>
      <c r="F176" s="69"/>
      <c r="G176" s="17"/>
      <c r="H176" s="20">
        <v>16886</v>
      </c>
      <c r="I176" s="18">
        <f>IF(Tabla1[[#This Row],[Entrada en $]]&gt;0,Tabla1[[#This Row],[Entrada en $]]/Tabla1[[#This Row],[Tipo de cambio]],Tabla1[[#This Row],[Entrada en Usd]])</f>
        <v>0</v>
      </c>
      <c r="J176" s="17">
        <f>IF(Tabla1[[#This Row],[Salida en $]]&gt;0,Tabla1[[#This Row],[Salida en $]]/Tabla1[[#This Row],[Tipo de cambio]],Tabla1[[#This Row],[Salida en Usd]])</f>
        <v>1024.0145542753185</v>
      </c>
      <c r="K176" s="16">
        <f>IF(Tabla1[[#This Row],[Entrada en Usd]]&lt;&gt;0,Tabla1[[#This Row],[Entrada en Usd]]*Tabla1[[#This Row],[Tipo de cambio]],Tabla1[[#This Row],[Entrada en $]])</f>
        <v>0</v>
      </c>
      <c r="L176" s="16">
        <f>IF(Tabla1[[#This Row],[Salida en Usd]]&gt;0,Tabla1[[#This Row],[Salida en Usd]]*Tabla1[[#This Row],[Tipo de cambio]],Tabla1[[#This Row],[Salida en $]])</f>
        <v>16886</v>
      </c>
    </row>
    <row r="177" spans="1:12" x14ac:dyDescent="0.3">
      <c r="A177" s="64">
        <v>42755</v>
      </c>
      <c r="B177" s="13" t="s">
        <v>2</v>
      </c>
      <c r="C177" s="65" t="s">
        <v>109</v>
      </c>
      <c r="D177" s="67">
        <v>16.46</v>
      </c>
      <c r="E177" s="17"/>
      <c r="F177" s="69"/>
      <c r="G177" s="17"/>
      <c r="H177" s="20">
        <v>6525</v>
      </c>
      <c r="I177" s="18">
        <f>IF(Tabla1[[#This Row],[Entrada en $]]&gt;0,Tabla1[[#This Row],[Entrada en $]]/Tabla1[[#This Row],[Tipo de cambio]],Tabla1[[#This Row],[Entrada en Usd]])</f>
        <v>0</v>
      </c>
      <c r="J177" s="17">
        <f>IF(Tabla1[[#This Row],[Salida en $]]&gt;0,Tabla1[[#This Row],[Salida en $]]/Tabla1[[#This Row],[Tipo de cambio]],Tabla1[[#This Row],[Salida en Usd]])</f>
        <v>396.41555285540704</v>
      </c>
      <c r="K177" s="16">
        <f>IF(Tabla1[[#This Row],[Entrada en Usd]]&lt;&gt;0,Tabla1[[#This Row],[Entrada en Usd]]*Tabla1[[#This Row],[Tipo de cambio]],Tabla1[[#This Row],[Entrada en $]])</f>
        <v>0</v>
      </c>
      <c r="L177" s="16">
        <f>IF(Tabla1[[#This Row],[Salida en Usd]]&gt;0,Tabla1[[#This Row],[Salida en Usd]]*Tabla1[[#This Row],[Tipo de cambio]],Tabla1[[#This Row],[Salida en $]])</f>
        <v>6525</v>
      </c>
    </row>
    <row r="178" spans="1:12" x14ac:dyDescent="0.3">
      <c r="A178" s="64">
        <v>42758</v>
      </c>
      <c r="B178" s="13" t="s">
        <v>2</v>
      </c>
      <c r="C178" s="65" t="s">
        <v>149</v>
      </c>
      <c r="D178" s="67">
        <v>16.48</v>
      </c>
      <c r="E178" s="17"/>
      <c r="F178" s="69"/>
      <c r="G178" s="17"/>
      <c r="H178" s="20">
        <v>149000</v>
      </c>
      <c r="I178" s="18">
        <f>IF(Tabla1[[#This Row],[Entrada en $]]&gt;0,Tabla1[[#This Row],[Entrada en $]]/Tabla1[[#This Row],[Tipo de cambio]],Tabla1[[#This Row],[Entrada en Usd]])</f>
        <v>0</v>
      </c>
      <c r="J178" s="17">
        <f>IF(Tabla1[[#This Row],[Salida en $]]&gt;0,Tabla1[[#This Row],[Salida en $]]/Tabla1[[#This Row],[Tipo de cambio]],Tabla1[[#This Row],[Salida en Usd]])</f>
        <v>9041.2621359223303</v>
      </c>
      <c r="K178" s="16">
        <f>IF(Tabla1[[#This Row],[Entrada en Usd]]&lt;&gt;0,Tabla1[[#This Row],[Entrada en Usd]]*Tabla1[[#This Row],[Tipo de cambio]],Tabla1[[#This Row],[Entrada en $]])</f>
        <v>0</v>
      </c>
      <c r="L178" s="16">
        <f>IF(Tabla1[[#This Row],[Salida en Usd]]&gt;0,Tabla1[[#This Row],[Salida en Usd]]*Tabla1[[#This Row],[Tipo de cambio]],Tabla1[[#This Row],[Salida en $]])</f>
        <v>149000</v>
      </c>
    </row>
    <row r="179" spans="1:12" x14ac:dyDescent="0.3">
      <c r="A179" s="64">
        <v>42758</v>
      </c>
      <c r="B179" s="13" t="s">
        <v>2</v>
      </c>
      <c r="C179" s="65" t="s">
        <v>150</v>
      </c>
      <c r="D179" s="67">
        <v>16.48</v>
      </c>
      <c r="E179" s="17"/>
      <c r="F179" s="69"/>
      <c r="G179" s="17"/>
      <c r="H179" s="20">
        <v>54500</v>
      </c>
      <c r="I179" s="18">
        <f>IF(Tabla1[[#This Row],[Entrada en $]]&gt;0,Tabla1[[#This Row],[Entrada en $]]/Tabla1[[#This Row],[Tipo de cambio]],Tabla1[[#This Row],[Entrada en Usd]])</f>
        <v>0</v>
      </c>
      <c r="J179" s="17">
        <f>IF(Tabla1[[#This Row],[Salida en $]]&gt;0,Tabla1[[#This Row],[Salida en $]]/Tabla1[[#This Row],[Tipo de cambio]],Tabla1[[#This Row],[Salida en Usd]])</f>
        <v>3307.038834951456</v>
      </c>
      <c r="K179" s="16">
        <f>IF(Tabla1[[#This Row],[Entrada en Usd]]&lt;&gt;0,Tabla1[[#This Row],[Entrada en Usd]]*Tabla1[[#This Row],[Tipo de cambio]],Tabla1[[#This Row],[Entrada en $]])</f>
        <v>0</v>
      </c>
      <c r="L179" s="16">
        <f>IF(Tabla1[[#This Row],[Salida en Usd]]&gt;0,Tabla1[[#This Row],[Salida en Usd]]*Tabla1[[#This Row],[Tipo de cambio]],Tabla1[[#This Row],[Salida en $]])</f>
        <v>54500</v>
      </c>
    </row>
    <row r="180" spans="1:12" x14ac:dyDescent="0.3">
      <c r="A180" s="64">
        <v>42759</v>
      </c>
      <c r="B180" s="13" t="s">
        <v>5</v>
      </c>
      <c r="C180" s="65" t="s">
        <v>151</v>
      </c>
      <c r="D180" s="67">
        <v>16.47</v>
      </c>
      <c r="E180" s="17"/>
      <c r="F180" s="69"/>
      <c r="G180" s="17"/>
      <c r="H180" s="20">
        <v>2500</v>
      </c>
      <c r="I180" s="18">
        <f>IF(Tabla1[[#This Row],[Entrada en $]]&gt;0,Tabla1[[#This Row],[Entrada en $]]/Tabla1[[#This Row],[Tipo de cambio]],Tabla1[[#This Row],[Entrada en Usd]])</f>
        <v>0</v>
      </c>
      <c r="J180" s="17">
        <f>IF(Tabla1[[#This Row],[Salida en $]]&gt;0,Tabla1[[#This Row],[Salida en $]]/Tabla1[[#This Row],[Tipo de cambio]],Tabla1[[#This Row],[Salida en Usd]])</f>
        <v>151.79113539769278</v>
      </c>
      <c r="K180" s="16">
        <f>IF(Tabla1[[#This Row],[Entrada en Usd]]&lt;&gt;0,Tabla1[[#This Row],[Entrada en Usd]]*Tabla1[[#This Row],[Tipo de cambio]],Tabla1[[#This Row],[Entrada en $]])</f>
        <v>0</v>
      </c>
      <c r="L180" s="16">
        <f>IF(Tabla1[[#This Row],[Salida en Usd]]&gt;0,Tabla1[[#This Row],[Salida en Usd]]*Tabla1[[#This Row],[Tipo de cambio]],Tabla1[[#This Row],[Salida en $]])</f>
        <v>2500</v>
      </c>
    </row>
    <row r="181" spans="1:12" x14ac:dyDescent="0.3">
      <c r="A181" s="64">
        <v>42759</v>
      </c>
      <c r="B181" s="13" t="s">
        <v>5</v>
      </c>
      <c r="C181" s="65" t="s">
        <v>152</v>
      </c>
      <c r="D181" s="67">
        <v>16.47</v>
      </c>
      <c r="E181" s="17"/>
      <c r="F181" s="69"/>
      <c r="G181" s="17"/>
      <c r="H181" s="20">
        <v>2500</v>
      </c>
      <c r="I181" s="18">
        <f>IF(Tabla1[[#This Row],[Entrada en $]]&gt;0,Tabla1[[#This Row],[Entrada en $]]/Tabla1[[#This Row],[Tipo de cambio]],Tabla1[[#This Row],[Entrada en Usd]])</f>
        <v>0</v>
      </c>
      <c r="J181" s="17">
        <f>IF(Tabla1[[#This Row],[Salida en $]]&gt;0,Tabla1[[#This Row],[Salida en $]]/Tabla1[[#This Row],[Tipo de cambio]],Tabla1[[#This Row],[Salida en Usd]])</f>
        <v>151.79113539769278</v>
      </c>
      <c r="K181" s="16">
        <f>IF(Tabla1[[#This Row],[Entrada en Usd]]&lt;&gt;0,Tabla1[[#This Row],[Entrada en Usd]]*Tabla1[[#This Row],[Tipo de cambio]],Tabla1[[#This Row],[Entrada en $]])</f>
        <v>0</v>
      </c>
      <c r="L181" s="16">
        <f>IF(Tabla1[[#This Row],[Salida en Usd]]&gt;0,Tabla1[[#This Row],[Salida en Usd]]*Tabla1[[#This Row],[Tipo de cambio]],Tabla1[[#This Row],[Salida en $]])</f>
        <v>2500</v>
      </c>
    </row>
    <row r="182" spans="1:12" x14ac:dyDescent="0.3">
      <c r="A182" s="64">
        <v>42765</v>
      </c>
      <c r="B182" s="13" t="s">
        <v>2</v>
      </c>
      <c r="C182" s="65" t="s">
        <v>153</v>
      </c>
      <c r="D182" s="67">
        <v>16.3</v>
      </c>
      <c r="E182" s="17"/>
      <c r="F182" s="69"/>
      <c r="G182" s="17"/>
      <c r="H182" s="20">
        <v>30082</v>
      </c>
      <c r="I182" s="18">
        <f>IF(Tabla1[[#This Row],[Entrada en $]]&gt;0,Tabla1[[#This Row],[Entrada en $]]/Tabla1[[#This Row],[Tipo de cambio]],Tabla1[[#This Row],[Entrada en Usd]])</f>
        <v>0</v>
      </c>
      <c r="J182" s="17">
        <f>IF(Tabla1[[#This Row],[Salida en $]]&gt;0,Tabla1[[#This Row],[Salida en $]]/Tabla1[[#This Row],[Tipo de cambio]],Tabla1[[#This Row],[Salida en Usd]])</f>
        <v>1845.5214723926379</v>
      </c>
      <c r="K182" s="16">
        <f>IF(Tabla1[[#This Row],[Entrada en Usd]]&lt;&gt;0,Tabla1[[#This Row],[Entrada en Usd]]*Tabla1[[#This Row],[Tipo de cambio]],Tabla1[[#This Row],[Entrada en $]])</f>
        <v>0</v>
      </c>
      <c r="L182" s="16">
        <f>IF(Tabla1[[#This Row],[Salida en Usd]]&gt;0,Tabla1[[#This Row],[Salida en Usd]]*Tabla1[[#This Row],[Tipo de cambio]],Tabla1[[#This Row],[Salida en $]])</f>
        <v>30082</v>
      </c>
    </row>
    <row r="183" spans="1:12" x14ac:dyDescent="0.3">
      <c r="A183" s="64">
        <v>42765</v>
      </c>
      <c r="B183" s="13" t="s">
        <v>2</v>
      </c>
      <c r="C183" s="65" t="s">
        <v>154</v>
      </c>
      <c r="D183" s="67">
        <v>16.3</v>
      </c>
      <c r="E183" s="17"/>
      <c r="F183" s="69"/>
      <c r="G183" s="17"/>
      <c r="H183" s="20">
        <v>12834</v>
      </c>
      <c r="I183" s="18">
        <f>IF(Tabla1[[#This Row],[Entrada en $]]&gt;0,Tabla1[[#This Row],[Entrada en $]]/Tabla1[[#This Row],[Tipo de cambio]],Tabla1[[#This Row],[Entrada en Usd]])</f>
        <v>0</v>
      </c>
      <c r="J183" s="17">
        <f>IF(Tabla1[[#This Row],[Salida en $]]&gt;0,Tabla1[[#This Row],[Salida en $]]/Tabla1[[#This Row],[Tipo de cambio]],Tabla1[[#This Row],[Salida en Usd]])</f>
        <v>787.36196319018404</v>
      </c>
      <c r="K183" s="16">
        <f>IF(Tabla1[[#This Row],[Entrada en Usd]]&lt;&gt;0,Tabla1[[#This Row],[Entrada en Usd]]*Tabla1[[#This Row],[Tipo de cambio]],Tabla1[[#This Row],[Entrada en $]])</f>
        <v>0</v>
      </c>
      <c r="L183" s="16">
        <f>IF(Tabla1[[#This Row],[Salida en Usd]]&gt;0,Tabla1[[#This Row],[Salida en Usd]]*Tabla1[[#This Row],[Tipo de cambio]],Tabla1[[#This Row],[Salida en $]])</f>
        <v>12834</v>
      </c>
    </row>
    <row r="184" spans="1:12" x14ac:dyDescent="0.3">
      <c r="A184" s="64">
        <v>42765</v>
      </c>
      <c r="B184" s="13" t="s">
        <v>2</v>
      </c>
      <c r="C184" s="65" t="s">
        <v>109</v>
      </c>
      <c r="D184" s="67">
        <v>16.3</v>
      </c>
      <c r="E184" s="17"/>
      <c r="F184" s="69"/>
      <c r="G184" s="17"/>
      <c r="H184" s="20">
        <v>50871</v>
      </c>
      <c r="I184" s="18">
        <f>IF(Tabla1[[#This Row],[Entrada en $]]&gt;0,Tabla1[[#This Row],[Entrada en $]]/Tabla1[[#This Row],[Tipo de cambio]],Tabla1[[#This Row],[Entrada en Usd]])</f>
        <v>0</v>
      </c>
      <c r="J184" s="17">
        <f>IF(Tabla1[[#This Row],[Salida en $]]&gt;0,Tabla1[[#This Row],[Salida en $]]/Tabla1[[#This Row],[Tipo de cambio]],Tabla1[[#This Row],[Salida en Usd]])</f>
        <v>3120.9202453987727</v>
      </c>
      <c r="K184" s="16">
        <f>IF(Tabla1[[#This Row],[Entrada en Usd]]&lt;&gt;0,Tabla1[[#This Row],[Entrada en Usd]]*Tabla1[[#This Row],[Tipo de cambio]],Tabla1[[#This Row],[Entrada en $]])</f>
        <v>0</v>
      </c>
      <c r="L184" s="16">
        <f>IF(Tabla1[[#This Row],[Salida en Usd]]&gt;0,Tabla1[[#This Row],[Salida en Usd]]*Tabla1[[#This Row],[Tipo de cambio]],Tabla1[[#This Row],[Salida en $]])</f>
        <v>50871</v>
      </c>
    </row>
    <row r="185" spans="1:12" x14ac:dyDescent="0.3">
      <c r="A185" s="64">
        <v>42767</v>
      </c>
      <c r="B185" s="13" t="s">
        <v>5</v>
      </c>
      <c r="C185" s="65" t="s">
        <v>155</v>
      </c>
      <c r="D185" s="67">
        <v>16.21</v>
      </c>
      <c r="E185" s="17"/>
      <c r="F185" s="69"/>
      <c r="G185" s="17"/>
      <c r="H185" s="20">
        <v>4502.42</v>
      </c>
      <c r="I185" s="18">
        <f>IF(Tabla1[[#This Row],[Entrada en $]]&gt;0,Tabla1[[#This Row],[Entrada en $]]/Tabla1[[#This Row],[Tipo de cambio]],Tabla1[[#This Row],[Entrada en Usd]])</f>
        <v>0</v>
      </c>
      <c r="J185" s="17">
        <f>IF(Tabla1[[#This Row],[Salida en $]]&gt;0,Tabla1[[#This Row],[Salida en $]]/Tabla1[[#This Row],[Tipo de cambio]],Tabla1[[#This Row],[Salida en Usd]])</f>
        <v>277.75570635410241</v>
      </c>
      <c r="K185" s="16">
        <f>IF(Tabla1[[#This Row],[Entrada en Usd]]&lt;&gt;0,Tabla1[[#This Row],[Entrada en Usd]]*Tabla1[[#This Row],[Tipo de cambio]],Tabla1[[#This Row],[Entrada en $]])</f>
        <v>0</v>
      </c>
      <c r="L185" s="16">
        <f>IF(Tabla1[[#This Row],[Salida en Usd]]&gt;0,Tabla1[[#This Row],[Salida en Usd]]*Tabla1[[#This Row],[Tipo de cambio]],Tabla1[[#This Row],[Salida en $]])</f>
        <v>4502.42</v>
      </c>
    </row>
    <row r="186" spans="1:12" x14ac:dyDescent="0.3">
      <c r="A186" s="64">
        <v>42767</v>
      </c>
      <c r="B186" s="13" t="s">
        <v>5</v>
      </c>
      <c r="C186" s="65" t="s">
        <v>156</v>
      </c>
      <c r="D186" s="67">
        <v>16.21</v>
      </c>
      <c r="E186" s="17"/>
      <c r="F186" s="69"/>
      <c r="G186" s="17"/>
      <c r="H186" s="20">
        <v>4442</v>
      </c>
      <c r="I186" s="18">
        <f>IF(Tabla1[[#This Row],[Entrada en $]]&gt;0,Tabla1[[#This Row],[Entrada en $]]/Tabla1[[#This Row],[Tipo de cambio]],Tabla1[[#This Row],[Entrada en Usd]])</f>
        <v>0</v>
      </c>
      <c r="J186" s="17">
        <f>IF(Tabla1[[#This Row],[Salida en $]]&gt;0,Tabla1[[#This Row],[Salida en $]]/Tabla1[[#This Row],[Tipo de cambio]],Tabla1[[#This Row],[Salida en Usd]])</f>
        <v>274.02837754472546</v>
      </c>
      <c r="K186" s="16">
        <f>IF(Tabla1[[#This Row],[Entrada en Usd]]&lt;&gt;0,Tabla1[[#This Row],[Entrada en Usd]]*Tabla1[[#This Row],[Tipo de cambio]],Tabla1[[#This Row],[Entrada en $]])</f>
        <v>0</v>
      </c>
      <c r="L186" s="16">
        <f>IF(Tabla1[[#This Row],[Salida en Usd]]&gt;0,Tabla1[[#This Row],[Salida en Usd]]*Tabla1[[#This Row],[Tipo de cambio]],Tabla1[[#This Row],[Salida en $]])</f>
        <v>4442</v>
      </c>
    </row>
    <row r="187" spans="1:12" x14ac:dyDescent="0.3">
      <c r="A187" s="64">
        <v>42772</v>
      </c>
      <c r="B187" s="13" t="s">
        <v>3</v>
      </c>
      <c r="C187" s="65" t="s">
        <v>157</v>
      </c>
      <c r="D187" s="67">
        <v>16.079999999999998</v>
      </c>
      <c r="E187" s="17"/>
      <c r="F187" s="69"/>
      <c r="G187" s="17"/>
      <c r="H187" s="20">
        <v>251000</v>
      </c>
      <c r="I187" s="18">
        <f>IF(Tabla1[[#This Row],[Entrada en $]]&gt;0,Tabla1[[#This Row],[Entrada en $]]/Tabla1[[#This Row],[Tipo de cambio]],Tabla1[[#This Row],[Entrada en Usd]])</f>
        <v>0</v>
      </c>
      <c r="J187" s="17">
        <f>IF(Tabla1[[#This Row],[Salida en $]]&gt;0,Tabla1[[#This Row],[Salida en $]]/Tabla1[[#This Row],[Tipo de cambio]],Tabla1[[#This Row],[Salida en Usd]])</f>
        <v>15609.45273631841</v>
      </c>
      <c r="K187" s="16">
        <f>IF(Tabla1[[#This Row],[Entrada en Usd]]&lt;&gt;0,Tabla1[[#This Row],[Entrada en Usd]]*Tabla1[[#This Row],[Tipo de cambio]],Tabla1[[#This Row],[Entrada en $]])</f>
        <v>0</v>
      </c>
      <c r="L187" s="16">
        <f>IF(Tabla1[[#This Row],[Salida en Usd]]&gt;0,Tabla1[[#This Row],[Salida en Usd]]*Tabla1[[#This Row],[Tipo de cambio]],Tabla1[[#This Row],[Salida en $]])</f>
        <v>251000</v>
      </c>
    </row>
    <row r="188" spans="1:12" x14ac:dyDescent="0.3">
      <c r="A188" s="64">
        <v>42772</v>
      </c>
      <c r="B188" s="13" t="s">
        <v>4</v>
      </c>
      <c r="C188" s="65" t="s">
        <v>158</v>
      </c>
      <c r="D188" s="67">
        <v>16.079999999999998</v>
      </c>
      <c r="E188" s="17"/>
      <c r="F188" s="69"/>
      <c r="G188" s="17"/>
      <c r="H188" s="20">
        <v>4500</v>
      </c>
      <c r="I188" s="18">
        <f>IF(Tabla1[[#This Row],[Entrada en $]]&gt;0,Tabla1[[#This Row],[Entrada en $]]/Tabla1[[#This Row],[Tipo de cambio]],Tabla1[[#This Row],[Entrada en Usd]])</f>
        <v>0</v>
      </c>
      <c r="J188" s="17">
        <f>IF(Tabla1[[#This Row],[Salida en $]]&gt;0,Tabla1[[#This Row],[Salida en $]]/Tabla1[[#This Row],[Tipo de cambio]],Tabla1[[#This Row],[Salida en Usd]])</f>
        <v>279.85074626865674</v>
      </c>
      <c r="K188" s="16">
        <f>IF(Tabla1[[#This Row],[Entrada en Usd]]&lt;&gt;0,Tabla1[[#This Row],[Entrada en Usd]]*Tabla1[[#This Row],[Tipo de cambio]],Tabla1[[#This Row],[Entrada en $]])</f>
        <v>0</v>
      </c>
      <c r="L188" s="16">
        <f>IF(Tabla1[[#This Row],[Salida en Usd]]&gt;0,Tabla1[[#This Row],[Salida en Usd]]*Tabla1[[#This Row],[Tipo de cambio]],Tabla1[[#This Row],[Salida en $]])</f>
        <v>4500</v>
      </c>
    </row>
    <row r="189" spans="1:12" x14ac:dyDescent="0.3">
      <c r="A189" s="64">
        <v>42772</v>
      </c>
      <c r="B189" s="13" t="s">
        <v>5</v>
      </c>
      <c r="C189" s="65" t="s">
        <v>159</v>
      </c>
      <c r="D189" s="67">
        <v>16.079999999999998</v>
      </c>
      <c r="E189" s="17"/>
      <c r="F189" s="69"/>
      <c r="G189" s="17"/>
      <c r="H189" s="20">
        <v>5500</v>
      </c>
      <c r="I189" s="18">
        <f>IF(Tabla1[[#This Row],[Entrada en $]]&gt;0,Tabla1[[#This Row],[Entrada en $]]/Tabla1[[#This Row],[Tipo de cambio]],Tabla1[[#This Row],[Entrada en Usd]])</f>
        <v>0</v>
      </c>
      <c r="J189" s="17">
        <f>IF(Tabla1[[#This Row],[Salida en $]]&gt;0,Tabla1[[#This Row],[Salida en $]]/Tabla1[[#This Row],[Tipo de cambio]],Tabla1[[#This Row],[Salida en Usd]])</f>
        <v>342.0398009950249</v>
      </c>
      <c r="K189" s="16">
        <f>IF(Tabla1[[#This Row],[Entrada en Usd]]&lt;&gt;0,Tabla1[[#This Row],[Entrada en Usd]]*Tabla1[[#This Row],[Tipo de cambio]],Tabla1[[#This Row],[Entrada en $]])</f>
        <v>0</v>
      </c>
      <c r="L189" s="16">
        <f>IF(Tabla1[[#This Row],[Salida en Usd]]&gt;0,Tabla1[[#This Row],[Salida en Usd]]*Tabla1[[#This Row],[Tipo de cambio]],Tabla1[[#This Row],[Salida en $]])</f>
        <v>5500</v>
      </c>
    </row>
    <row r="190" spans="1:12" x14ac:dyDescent="0.3">
      <c r="A190" s="64">
        <v>42772</v>
      </c>
      <c r="B190" s="13" t="s">
        <v>4</v>
      </c>
      <c r="C190" s="65" t="s">
        <v>77</v>
      </c>
      <c r="D190" s="67">
        <v>16.079999999999998</v>
      </c>
      <c r="E190" s="17"/>
      <c r="F190" s="69"/>
      <c r="G190" s="17"/>
      <c r="H190" s="20">
        <v>2900</v>
      </c>
      <c r="I190" s="18">
        <f>IF(Tabla1[[#This Row],[Entrada en $]]&gt;0,Tabla1[[#This Row],[Entrada en $]]/Tabla1[[#This Row],[Tipo de cambio]],Tabla1[[#This Row],[Entrada en Usd]])</f>
        <v>0</v>
      </c>
      <c r="J190" s="17">
        <f>IF(Tabla1[[#This Row],[Salida en $]]&gt;0,Tabla1[[#This Row],[Salida en $]]/Tabla1[[#This Row],[Tipo de cambio]],Tabla1[[#This Row],[Salida en Usd]])</f>
        <v>180.34825870646767</v>
      </c>
      <c r="K190" s="16">
        <f>IF(Tabla1[[#This Row],[Entrada en Usd]]&lt;&gt;0,Tabla1[[#This Row],[Entrada en Usd]]*Tabla1[[#This Row],[Tipo de cambio]],Tabla1[[#This Row],[Entrada en $]])</f>
        <v>0</v>
      </c>
      <c r="L190" s="16">
        <f>IF(Tabla1[[#This Row],[Salida en Usd]]&gt;0,Tabla1[[#This Row],[Salida en Usd]]*Tabla1[[#This Row],[Tipo de cambio]],Tabla1[[#This Row],[Salida en $]])</f>
        <v>2900</v>
      </c>
    </row>
    <row r="191" spans="1:12" x14ac:dyDescent="0.3">
      <c r="A191" s="64">
        <v>42772</v>
      </c>
      <c r="B191" s="13" t="s">
        <v>5</v>
      </c>
      <c r="C191" s="65" t="s">
        <v>61</v>
      </c>
      <c r="D191" s="67">
        <v>16.079999999999998</v>
      </c>
      <c r="E191" s="17"/>
      <c r="F191" s="69"/>
      <c r="G191" s="17"/>
      <c r="H191" s="20">
        <v>6000</v>
      </c>
      <c r="I191" s="18">
        <f>IF(Tabla1[[#This Row],[Entrada en $]]&gt;0,Tabla1[[#This Row],[Entrada en $]]/Tabla1[[#This Row],[Tipo de cambio]],Tabla1[[#This Row],[Entrada en Usd]])</f>
        <v>0</v>
      </c>
      <c r="J191" s="17">
        <f>IF(Tabla1[[#This Row],[Salida en $]]&gt;0,Tabla1[[#This Row],[Salida en $]]/Tabla1[[#This Row],[Tipo de cambio]],Tabla1[[#This Row],[Salida en Usd]])</f>
        <v>373.13432835820902</v>
      </c>
      <c r="K191" s="16">
        <f>IF(Tabla1[[#This Row],[Entrada en Usd]]&lt;&gt;0,Tabla1[[#This Row],[Entrada en Usd]]*Tabla1[[#This Row],[Tipo de cambio]],Tabla1[[#This Row],[Entrada en $]])</f>
        <v>0</v>
      </c>
      <c r="L191" s="16">
        <f>IF(Tabla1[[#This Row],[Salida en Usd]]&gt;0,Tabla1[[#This Row],[Salida en Usd]]*Tabla1[[#This Row],[Tipo de cambio]],Tabla1[[#This Row],[Salida en $]])</f>
        <v>6000</v>
      </c>
    </row>
    <row r="192" spans="1:12" x14ac:dyDescent="0.3">
      <c r="A192" s="64">
        <v>42772</v>
      </c>
      <c r="B192" s="13" t="s">
        <v>5</v>
      </c>
      <c r="C192" s="65" t="s">
        <v>160</v>
      </c>
      <c r="D192" s="67">
        <v>16.079999999999998</v>
      </c>
      <c r="E192" s="17"/>
      <c r="F192" s="69"/>
      <c r="G192" s="17"/>
      <c r="H192" s="20">
        <v>3000</v>
      </c>
      <c r="I192" s="18">
        <f>IF(Tabla1[[#This Row],[Entrada en $]]&gt;0,Tabla1[[#This Row],[Entrada en $]]/Tabla1[[#This Row],[Tipo de cambio]],Tabla1[[#This Row],[Entrada en Usd]])</f>
        <v>0</v>
      </c>
      <c r="J192" s="17">
        <f>IF(Tabla1[[#This Row],[Salida en $]]&gt;0,Tabla1[[#This Row],[Salida en $]]/Tabla1[[#This Row],[Tipo de cambio]],Tabla1[[#This Row],[Salida en Usd]])</f>
        <v>186.56716417910451</v>
      </c>
      <c r="K192" s="16">
        <f>IF(Tabla1[[#This Row],[Entrada en Usd]]&lt;&gt;0,Tabla1[[#This Row],[Entrada en Usd]]*Tabla1[[#This Row],[Tipo de cambio]],Tabla1[[#This Row],[Entrada en $]])</f>
        <v>0</v>
      </c>
      <c r="L192" s="16">
        <f>IF(Tabla1[[#This Row],[Salida en Usd]]&gt;0,Tabla1[[#This Row],[Salida en Usd]]*Tabla1[[#This Row],[Tipo de cambio]],Tabla1[[#This Row],[Salida en $]])</f>
        <v>3000</v>
      </c>
    </row>
    <row r="193" spans="1:12" x14ac:dyDescent="0.3">
      <c r="A193" s="64">
        <v>42773</v>
      </c>
      <c r="B193" s="13" t="s">
        <v>2</v>
      </c>
      <c r="C193" s="65" t="s">
        <v>109</v>
      </c>
      <c r="D193" s="67">
        <v>16.09</v>
      </c>
      <c r="E193" s="17"/>
      <c r="F193" s="69"/>
      <c r="G193" s="17"/>
      <c r="H193" s="20">
        <v>80178</v>
      </c>
      <c r="I193" s="18">
        <f>IF(Tabla1[[#This Row],[Entrada en $]]&gt;0,Tabla1[[#This Row],[Entrada en $]]/Tabla1[[#This Row],[Tipo de cambio]],Tabla1[[#This Row],[Entrada en Usd]])</f>
        <v>0</v>
      </c>
      <c r="J193" s="17">
        <f>IF(Tabla1[[#This Row],[Salida en $]]&gt;0,Tabla1[[#This Row],[Salida en $]]/Tabla1[[#This Row],[Tipo de cambio]],Tabla1[[#This Row],[Salida en Usd]])</f>
        <v>4983.0950901180859</v>
      </c>
      <c r="K193" s="16">
        <f>IF(Tabla1[[#This Row],[Entrada en Usd]]&lt;&gt;0,Tabla1[[#This Row],[Entrada en Usd]]*Tabla1[[#This Row],[Tipo de cambio]],Tabla1[[#This Row],[Entrada en $]])</f>
        <v>0</v>
      </c>
      <c r="L193" s="16">
        <f>IF(Tabla1[[#This Row],[Salida en Usd]]&gt;0,Tabla1[[#This Row],[Salida en Usd]]*Tabla1[[#This Row],[Tipo de cambio]],Tabla1[[#This Row],[Salida en $]])</f>
        <v>80178</v>
      </c>
    </row>
    <row r="194" spans="1:12" x14ac:dyDescent="0.3">
      <c r="A194" s="64">
        <v>42780</v>
      </c>
      <c r="B194" s="13" t="s">
        <v>3</v>
      </c>
      <c r="C194" s="65" t="s">
        <v>113</v>
      </c>
      <c r="D194" s="67">
        <v>16.010000000000002</v>
      </c>
      <c r="E194" s="17"/>
      <c r="F194" s="69"/>
      <c r="G194" s="17"/>
      <c r="H194" s="20">
        <v>30000</v>
      </c>
      <c r="I194" s="18">
        <f>IF(Tabla1[[#This Row],[Entrada en $]]&gt;0,Tabla1[[#This Row],[Entrada en $]]/Tabla1[[#This Row],[Tipo de cambio]],Tabla1[[#This Row],[Entrada en Usd]])</f>
        <v>0</v>
      </c>
      <c r="J194" s="17">
        <f>IF(Tabla1[[#This Row],[Salida en $]]&gt;0,Tabla1[[#This Row],[Salida en $]]/Tabla1[[#This Row],[Tipo de cambio]],Tabla1[[#This Row],[Salida en Usd]])</f>
        <v>1873.8288569643971</v>
      </c>
      <c r="K194" s="16">
        <f>IF(Tabla1[[#This Row],[Entrada en Usd]]&lt;&gt;0,Tabla1[[#This Row],[Entrada en Usd]]*Tabla1[[#This Row],[Tipo de cambio]],Tabla1[[#This Row],[Entrada en $]])</f>
        <v>0</v>
      </c>
      <c r="L194" s="16">
        <f>IF(Tabla1[[#This Row],[Salida en Usd]]&gt;0,Tabla1[[#This Row],[Salida en Usd]]*Tabla1[[#This Row],[Tipo de cambio]],Tabla1[[#This Row],[Salida en $]])</f>
        <v>30000</v>
      </c>
    </row>
    <row r="195" spans="1:12" x14ac:dyDescent="0.3">
      <c r="A195" s="64">
        <v>42782</v>
      </c>
      <c r="B195" s="13" t="s">
        <v>3</v>
      </c>
      <c r="C195" s="65" t="s">
        <v>161</v>
      </c>
      <c r="D195" s="67">
        <v>15.98</v>
      </c>
      <c r="E195" s="17"/>
      <c r="F195" s="69"/>
      <c r="G195" s="17"/>
      <c r="H195" s="20">
        <v>35000</v>
      </c>
      <c r="I195" s="18">
        <f>IF(Tabla1[[#This Row],[Entrada en $]]&gt;0,Tabla1[[#This Row],[Entrada en $]]/Tabla1[[#This Row],[Tipo de cambio]],Tabla1[[#This Row],[Entrada en Usd]])</f>
        <v>0</v>
      </c>
      <c r="J195" s="17">
        <f>IF(Tabla1[[#This Row],[Salida en $]]&gt;0,Tabla1[[#This Row],[Salida en $]]/Tabla1[[#This Row],[Tipo de cambio]],Tabla1[[#This Row],[Salida en Usd]])</f>
        <v>2190.2377972465583</v>
      </c>
      <c r="K195" s="16">
        <f>IF(Tabla1[[#This Row],[Entrada en Usd]]&lt;&gt;0,Tabla1[[#This Row],[Entrada en Usd]]*Tabla1[[#This Row],[Tipo de cambio]],Tabla1[[#This Row],[Entrada en $]])</f>
        <v>0</v>
      </c>
      <c r="L195" s="16">
        <f>IF(Tabla1[[#This Row],[Salida en Usd]]&gt;0,Tabla1[[#This Row],[Salida en Usd]]*Tabla1[[#This Row],[Tipo de cambio]],Tabla1[[#This Row],[Salida en $]])</f>
        <v>35000</v>
      </c>
    </row>
    <row r="196" spans="1:12" x14ac:dyDescent="0.3">
      <c r="A196" s="64">
        <v>42786</v>
      </c>
      <c r="B196" s="13" t="s">
        <v>3</v>
      </c>
      <c r="C196" s="65" t="s">
        <v>162</v>
      </c>
      <c r="D196" s="67">
        <v>16.09</v>
      </c>
      <c r="E196" s="17"/>
      <c r="F196" s="69"/>
      <c r="G196" s="17"/>
      <c r="H196" s="20">
        <v>200000</v>
      </c>
      <c r="I196" s="18">
        <f>IF(Tabla1[[#This Row],[Entrada en $]]&gt;0,Tabla1[[#This Row],[Entrada en $]]/Tabla1[[#This Row],[Tipo de cambio]],Tabla1[[#This Row],[Entrada en Usd]])</f>
        <v>0</v>
      </c>
      <c r="J196" s="17">
        <f>IF(Tabla1[[#This Row],[Salida en $]]&gt;0,Tabla1[[#This Row],[Salida en $]]/Tabla1[[#This Row],[Tipo de cambio]],Tabla1[[#This Row],[Salida en Usd]])</f>
        <v>12430.080795525171</v>
      </c>
      <c r="K196" s="16">
        <f>IF(Tabla1[[#This Row],[Entrada en Usd]]&lt;&gt;0,Tabla1[[#This Row],[Entrada en Usd]]*Tabla1[[#This Row],[Tipo de cambio]],Tabla1[[#This Row],[Entrada en $]])</f>
        <v>0</v>
      </c>
      <c r="L196" s="16">
        <f>IF(Tabla1[[#This Row],[Salida en Usd]]&gt;0,Tabla1[[#This Row],[Salida en Usd]]*Tabla1[[#This Row],[Tipo de cambio]],Tabla1[[#This Row],[Salida en $]])</f>
        <v>200000</v>
      </c>
    </row>
    <row r="197" spans="1:12" x14ac:dyDescent="0.3">
      <c r="A197" s="64">
        <v>42786</v>
      </c>
      <c r="B197" s="13" t="s">
        <v>4</v>
      </c>
      <c r="C197" s="65" t="s">
        <v>58</v>
      </c>
      <c r="D197" s="67">
        <v>16.09</v>
      </c>
      <c r="E197" s="17"/>
      <c r="F197" s="69"/>
      <c r="G197" s="17"/>
      <c r="H197" s="20">
        <v>3600</v>
      </c>
      <c r="I197" s="18">
        <f>IF(Tabla1[[#This Row],[Entrada en $]]&gt;0,Tabla1[[#This Row],[Entrada en $]]/Tabla1[[#This Row],[Tipo de cambio]],Tabla1[[#This Row],[Entrada en Usd]])</f>
        <v>0</v>
      </c>
      <c r="J197" s="17">
        <f>IF(Tabla1[[#This Row],[Salida en $]]&gt;0,Tabla1[[#This Row],[Salida en $]]/Tabla1[[#This Row],[Tipo de cambio]],Tabla1[[#This Row],[Salida en Usd]])</f>
        <v>223.74145431945308</v>
      </c>
      <c r="K197" s="16">
        <f>IF(Tabla1[[#This Row],[Entrada en Usd]]&lt;&gt;0,Tabla1[[#This Row],[Entrada en Usd]]*Tabla1[[#This Row],[Tipo de cambio]],Tabla1[[#This Row],[Entrada en $]])</f>
        <v>0</v>
      </c>
      <c r="L197" s="16">
        <f>IF(Tabla1[[#This Row],[Salida en Usd]]&gt;0,Tabla1[[#This Row],[Salida en Usd]]*Tabla1[[#This Row],[Tipo de cambio]],Tabla1[[#This Row],[Salida en $]])</f>
        <v>3600</v>
      </c>
    </row>
    <row r="198" spans="1:12" x14ac:dyDescent="0.3">
      <c r="A198" s="64">
        <v>42786</v>
      </c>
      <c r="B198" s="13" t="s">
        <v>4</v>
      </c>
      <c r="C198" s="65" t="s">
        <v>67</v>
      </c>
      <c r="D198" s="67">
        <v>16.09</v>
      </c>
      <c r="E198" s="17"/>
      <c r="F198" s="69"/>
      <c r="G198" s="17"/>
      <c r="H198" s="20">
        <v>2600</v>
      </c>
      <c r="I198" s="18">
        <f>IF(Tabla1[[#This Row],[Entrada en $]]&gt;0,Tabla1[[#This Row],[Entrada en $]]/Tabla1[[#This Row],[Tipo de cambio]],Tabla1[[#This Row],[Entrada en Usd]])</f>
        <v>0</v>
      </c>
      <c r="J198" s="17">
        <f>IF(Tabla1[[#This Row],[Salida en $]]&gt;0,Tabla1[[#This Row],[Salida en $]]/Tabla1[[#This Row],[Tipo de cambio]],Tabla1[[#This Row],[Salida en Usd]])</f>
        <v>161.59105034182721</v>
      </c>
      <c r="K198" s="16">
        <f>IF(Tabla1[[#This Row],[Entrada en Usd]]&lt;&gt;0,Tabla1[[#This Row],[Entrada en Usd]]*Tabla1[[#This Row],[Tipo de cambio]],Tabla1[[#This Row],[Entrada en $]])</f>
        <v>0</v>
      </c>
      <c r="L198" s="16">
        <f>IF(Tabla1[[#This Row],[Salida en Usd]]&gt;0,Tabla1[[#This Row],[Salida en Usd]]*Tabla1[[#This Row],[Tipo de cambio]],Tabla1[[#This Row],[Salida en $]])</f>
        <v>2600</v>
      </c>
    </row>
    <row r="199" spans="1:12" x14ac:dyDescent="0.3">
      <c r="A199" s="64">
        <v>42786</v>
      </c>
      <c r="B199" s="13" t="s">
        <v>2</v>
      </c>
      <c r="C199" s="65" t="s">
        <v>49</v>
      </c>
      <c r="D199" s="67">
        <v>16.09</v>
      </c>
      <c r="E199" s="17"/>
      <c r="F199" s="69"/>
      <c r="G199" s="17"/>
      <c r="H199" s="20">
        <v>30786</v>
      </c>
      <c r="I199" s="18">
        <f>IF(Tabla1[[#This Row],[Entrada en $]]&gt;0,Tabla1[[#This Row],[Entrada en $]]/Tabla1[[#This Row],[Tipo de cambio]],Tabla1[[#This Row],[Entrada en Usd]])</f>
        <v>0</v>
      </c>
      <c r="J199" s="17">
        <f>IF(Tabla1[[#This Row],[Salida en $]]&gt;0,Tabla1[[#This Row],[Salida en $]]/Tabla1[[#This Row],[Tipo de cambio]],Tabla1[[#This Row],[Salida en Usd]])</f>
        <v>1913.3623368551896</v>
      </c>
      <c r="K199" s="16">
        <f>IF(Tabla1[[#This Row],[Entrada en Usd]]&lt;&gt;0,Tabla1[[#This Row],[Entrada en Usd]]*Tabla1[[#This Row],[Tipo de cambio]],Tabla1[[#This Row],[Entrada en $]])</f>
        <v>0</v>
      </c>
      <c r="L199" s="16">
        <f>IF(Tabla1[[#This Row],[Salida en Usd]]&gt;0,Tabla1[[#This Row],[Salida en Usd]]*Tabla1[[#This Row],[Tipo de cambio]],Tabla1[[#This Row],[Salida en $]])</f>
        <v>30786</v>
      </c>
    </row>
    <row r="200" spans="1:12" x14ac:dyDescent="0.3">
      <c r="A200" s="64">
        <v>42780</v>
      </c>
      <c r="B200" s="13" t="s">
        <v>2</v>
      </c>
      <c r="C200" s="65" t="s">
        <v>137</v>
      </c>
      <c r="D200" s="67">
        <v>16.010000000000002</v>
      </c>
      <c r="E200" s="17"/>
      <c r="F200" s="69"/>
      <c r="G200" s="17"/>
      <c r="H200" s="20">
        <v>21110.1</v>
      </c>
      <c r="I200" s="18">
        <f>IF(Tabla1[[#This Row],[Entrada en $]]&gt;0,Tabla1[[#This Row],[Entrada en $]]/Tabla1[[#This Row],[Tipo de cambio]],Tabla1[[#This Row],[Entrada en Usd]])</f>
        <v>0</v>
      </c>
      <c r="J200" s="17">
        <f>IF(Tabla1[[#This Row],[Salida en $]]&gt;0,Tabla1[[#This Row],[Salida en $]]/Tabla1[[#This Row],[Tipo de cambio]],Tabla1[[#This Row],[Salida en Usd]])</f>
        <v>1318.5571517801372</v>
      </c>
      <c r="K200" s="16">
        <f>IF(Tabla1[[#This Row],[Entrada en Usd]]&lt;&gt;0,Tabla1[[#This Row],[Entrada en Usd]]*Tabla1[[#This Row],[Tipo de cambio]],Tabla1[[#This Row],[Entrada en $]])</f>
        <v>0</v>
      </c>
      <c r="L200" s="16">
        <f>IF(Tabla1[[#This Row],[Salida en Usd]]&gt;0,Tabla1[[#This Row],[Salida en Usd]]*Tabla1[[#This Row],[Tipo de cambio]],Tabla1[[#This Row],[Salida en $]])</f>
        <v>21110.1</v>
      </c>
    </row>
    <row r="201" spans="1:12" x14ac:dyDescent="0.3">
      <c r="A201" s="64">
        <v>42780</v>
      </c>
      <c r="B201" s="13" t="s">
        <v>2</v>
      </c>
      <c r="C201" s="65" t="s">
        <v>137</v>
      </c>
      <c r="D201" s="67">
        <v>16.010000000000002</v>
      </c>
      <c r="E201" s="17"/>
      <c r="F201" s="69"/>
      <c r="G201" s="17"/>
      <c r="H201" s="20">
        <v>10230.4</v>
      </c>
      <c r="I201" s="18">
        <f>IF(Tabla1[[#This Row],[Entrada en $]]&gt;0,Tabla1[[#This Row],[Entrada en $]]/Tabla1[[#This Row],[Tipo de cambio]],Tabla1[[#This Row],[Entrada en Usd]])</f>
        <v>0</v>
      </c>
      <c r="J201" s="17">
        <f>IF(Tabla1[[#This Row],[Salida en $]]&gt;0,Tabla1[[#This Row],[Salida en $]]/Tabla1[[#This Row],[Tipo de cambio]],Tabla1[[#This Row],[Salida en Usd]])</f>
        <v>639.00062460961885</v>
      </c>
      <c r="K201" s="16">
        <f>IF(Tabla1[[#This Row],[Entrada en Usd]]&lt;&gt;0,Tabla1[[#This Row],[Entrada en Usd]]*Tabla1[[#This Row],[Tipo de cambio]],Tabla1[[#This Row],[Entrada en $]])</f>
        <v>0</v>
      </c>
      <c r="L201" s="16">
        <f>IF(Tabla1[[#This Row],[Salida en Usd]]&gt;0,Tabla1[[#This Row],[Salida en Usd]]*Tabla1[[#This Row],[Tipo de cambio]],Tabla1[[#This Row],[Salida en $]])</f>
        <v>10230.4</v>
      </c>
    </row>
    <row r="202" spans="1:12" x14ac:dyDescent="0.3">
      <c r="A202" s="64">
        <v>42781</v>
      </c>
      <c r="B202" s="13" t="s">
        <v>2</v>
      </c>
      <c r="C202" s="65" t="s">
        <v>137</v>
      </c>
      <c r="D202" s="67">
        <v>15.92</v>
      </c>
      <c r="E202" s="17"/>
      <c r="F202" s="70"/>
      <c r="G202" s="17"/>
      <c r="H202" s="20">
        <v>12584.4</v>
      </c>
      <c r="I202" s="18">
        <f>IF(Tabla1[[#This Row],[Entrada en $]]&gt;0,Tabla1[[#This Row],[Entrada en $]]/Tabla1[[#This Row],[Tipo de cambio]],Tabla1[[#This Row],[Entrada en Usd]])</f>
        <v>0</v>
      </c>
      <c r="J202" s="17">
        <f>IF(Tabla1[[#This Row],[Salida en $]]&gt;0,Tabla1[[#This Row],[Salida en $]]/Tabla1[[#This Row],[Tipo de cambio]],Tabla1[[#This Row],[Salida en Usd]])</f>
        <v>790.47738693467329</v>
      </c>
      <c r="K202" s="16">
        <f>IF(Tabla1[[#This Row],[Entrada en Usd]]&lt;&gt;0,Tabla1[[#This Row],[Entrada en Usd]]*Tabla1[[#This Row],[Tipo de cambio]],Tabla1[[#This Row],[Entrada en $]])</f>
        <v>0</v>
      </c>
      <c r="L202" s="16">
        <f>IF(Tabla1[[#This Row],[Salida en Usd]]&gt;0,Tabla1[[#This Row],[Salida en Usd]]*Tabla1[[#This Row],[Tipo de cambio]],Tabla1[[#This Row],[Salida en $]])</f>
        <v>12584.4</v>
      </c>
    </row>
    <row r="203" spans="1:12" x14ac:dyDescent="0.3">
      <c r="A203" s="64">
        <v>42783</v>
      </c>
      <c r="B203" s="13" t="s">
        <v>2</v>
      </c>
      <c r="C203" s="65" t="s">
        <v>137</v>
      </c>
      <c r="D203" s="67">
        <v>16.079999999999998</v>
      </c>
      <c r="E203" s="17"/>
      <c r="F203" s="69"/>
      <c r="G203" s="17"/>
      <c r="H203" s="20">
        <v>13702.4</v>
      </c>
      <c r="I203" s="18">
        <f>IF(Tabla1[[#This Row],[Entrada en $]]&gt;0,Tabla1[[#This Row],[Entrada en $]]/Tabla1[[#This Row],[Tipo de cambio]],Tabla1[[#This Row],[Entrada en Usd]])</f>
        <v>0</v>
      </c>
      <c r="J203" s="17">
        <f>IF(Tabla1[[#This Row],[Salida en $]]&gt;0,Tabla1[[#This Row],[Salida en $]]/Tabla1[[#This Row],[Tipo de cambio]],Tabla1[[#This Row],[Salida en Usd]])</f>
        <v>852.13930348258714</v>
      </c>
      <c r="K203" s="16">
        <f>IF(Tabla1[[#This Row],[Entrada en Usd]]&lt;&gt;0,Tabla1[[#This Row],[Entrada en Usd]]*Tabla1[[#This Row],[Tipo de cambio]],Tabla1[[#This Row],[Entrada en $]])</f>
        <v>0</v>
      </c>
      <c r="L203" s="16">
        <f>IF(Tabla1[[#This Row],[Salida en Usd]]&gt;0,Tabla1[[#This Row],[Salida en Usd]]*Tabla1[[#This Row],[Tipo de cambio]],Tabla1[[#This Row],[Salida en $]])</f>
        <v>13702.4</v>
      </c>
    </row>
    <row r="204" spans="1:12" x14ac:dyDescent="0.3">
      <c r="A204" s="64">
        <v>42783</v>
      </c>
      <c r="B204" s="13" t="s">
        <v>2</v>
      </c>
      <c r="C204" s="65" t="s">
        <v>137</v>
      </c>
      <c r="D204" s="67">
        <v>16.079999999999998</v>
      </c>
      <c r="E204" s="17"/>
      <c r="F204" s="69"/>
      <c r="G204" s="17"/>
      <c r="H204" s="20">
        <v>10890.4</v>
      </c>
      <c r="I204" s="18">
        <f>IF(Tabla1[[#This Row],[Entrada en $]]&gt;0,Tabla1[[#This Row],[Entrada en $]]/Tabla1[[#This Row],[Tipo de cambio]],Tabla1[[#This Row],[Entrada en Usd]])</f>
        <v>0</v>
      </c>
      <c r="J204" s="17">
        <f>IF(Tabla1[[#This Row],[Salida en $]]&gt;0,Tabla1[[#This Row],[Salida en $]]/Tabla1[[#This Row],[Tipo de cambio]],Tabla1[[#This Row],[Salida en Usd]])</f>
        <v>677.2636815920398</v>
      </c>
      <c r="K204" s="16">
        <f>IF(Tabla1[[#This Row],[Entrada en Usd]]&lt;&gt;0,Tabla1[[#This Row],[Entrada en Usd]]*Tabla1[[#This Row],[Tipo de cambio]],Tabla1[[#This Row],[Entrada en $]])</f>
        <v>0</v>
      </c>
      <c r="L204" s="16">
        <f>IF(Tabla1[[#This Row],[Salida en Usd]]&gt;0,Tabla1[[#This Row],[Salida en Usd]]*Tabla1[[#This Row],[Tipo de cambio]],Tabla1[[#This Row],[Salida en $]])</f>
        <v>10890.4</v>
      </c>
    </row>
    <row r="205" spans="1:12" x14ac:dyDescent="0.3">
      <c r="A205" s="64">
        <v>42787</v>
      </c>
      <c r="B205" s="13" t="s">
        <v>2</v>
      </c>
      <c r="C205" s="65" t="s">
        <v>137</v>
      </c>
      <c r="D205" s="67">
        <v>16.02</v>
      </c>
      <c r="E205" s="17"/>
      <c r="F205" s="69"/>
      <c r="G205" s="17"/>
      <c r="H205" s="20">
        <v>11989.9</v>
      </c>
      <c r="I205" s="18">
        <f>IF(Tabla1[[#This Row],[Entrada en $]]&gt;0,Tabla1[[#This Row],[Entrada en $]]/Tabla1[[#This Row],[Tipo de cambio]],Tabla1[[#This Row],[Entrada en Usd]])</f>
        <v>0</v>
      </c>
      <c r="J205" s="17">
        <f>IF(Tabla1[[#This Row],[Salida en $]]&gt;0,Tabla1[[#This Row],[Salida en $]]/Tabla1[[#This Row],[Tipo de cambio]],Tabla1[[#This Row],[Salida en Usd]])</f>
        <v>748.43320848938822</v>
      </c>
      <c r="K205" s="16">
        <f>IF(Tabla1[[#This Row],[Entrada en Usd]]&lt;&gt;0,Tabla1[[#This Row],[Entrada en Usd]]*Tabla1[[#This Row],[Tipo de cambio]],Tabla1[[#This Row],[Entrada en $]])</f>
        <v>0</v>
      </c>
      <c r="L205" s="16">
        <f>IF(Tabla1[[#This Row],[Salida en Usd]]&gt;0,Tabla1[[#This Row],[Salida en Usd]]*Tabla1[[#This Row],[Tipo de cambio]],Tabla1[[#This Row],[Salida en $]])</f>
        <v>11989.9</v>
      </c>
    </row>
    <row r="206" spans="1:12" x14ac:dyDescent="0.3">
      <c r="A206" s="64">
        <v>42801</v>
      </c>
      <c r="B206" s="13" t="s">
        <v>3</v>
      </c>
      <c r="C206" s="65" t="s">
        <v>52</v>
      </c>
      <c r="D206" s="67">
        <v>15.69</v>
      </c>
      <c r="E206" s="17"/>
      <c r="F206" s="69"/>
      <c r="G206" s="17"/>
      <c r="H206" s="20">
        <v>220000</v>
      </c>
      <c r="I206" s="18">
        <f>IF(Tabla1[[#This Row],[Entrada en $]]&gt;0,Tabla1[[#This Row],[Entrada en $]]/Tabla1[[#This Row],[Tipo de cambio]],Tabla1[[#This Row],[Entrada en Usd]])</f>
        <v>0</v>
      </c>
      <c r="J206" s="17">
        <f>IF(Tabla1[[#This Row],[Salida en $]]&gt;0,Tabla1[[#This Row],[Salida en $]]/Tabla1[[#This Row],[Tipo de cambio]],Tabla1[[#This Row],[Salida en Usd]])</f>
        <v>14021.669853409816</v>
      </c>
      <c r="K206" s="16">
        <f>IF(Tabla1[[#This Row],[Entrada en Usd]]&lt;&gt;0,Tabla1[[#This Row],[Entrada en Usd]]*Tabla1[[#This Row],[Tipo de cambio]],Tabla1[[#This Row],[Entrada en $]])</f>
        <v>0</v>
      </c>
      <c r="L206" s="16">
        <f>IF(Tabla1[[#This Row],[Salida en Usd]]&gt;0,Tabla1[[#This Row],[Salida en Usd]]*Tabla1[[#This Row],[Tipo de cambio]],Tabla1[[#This Row],[Salida en $]])</f>
        <v>220000</v>
      </c>
    </row>
    <row r="207" spans="1:12" x14ac:dyDescent="0.3">
      <c r="A207" s="64">
        <v>42801</v>
      </c>
      <c r="B207" s="13" t="s">
        <v>4</v>
      </c>
      <c r="C207" s="65" t="s">
        <v>67</v>
      </c>
      <c r="D207" s="67">
        <v>15.69</v>
      </c>
      <c r="E207" s="17"/>
      <c r="F207" s="69"/>
      <c r="G207" s="17"/>
      <c r="H207" s="20">
        <v>2600</v>
      </c>
      <c r="I207" s="18">
        <f>IF(Tabla1[[#This Row],[Entrada en $]]&gt;0,Tabla1[[#This Row],[Entrada en $]]/Tabla1[[#This Row],[Tipo de cambio]],Tabla1[[#This Row],[Entrada en Usd]])</f>
        <v>0</v>
      </c>
      <c r="J207" s="17">
        <f>IF(Tabla1[[#This Row],[Salida en $]]&gt;0,Tabla1[[#This Row],[Salida en $]]/Tabla1[[#This Row],[Tipo de cambio]],Tabla1[[#This Row],[Salida en Usd]])</f>
        <v>165.710643722116</v>
      </c>
      <c r="K207" s="16">
        <f>IF(Tabla1[[#This Row],[Entrada en Usd]]&lt;&gt;0,Tabla1[[#This Row],[Entrada en Usd]]*Tabla1[[#This Row],[Tipo de cambio]],Tabla1[[#This Row],[Entrada en $]])</f>
        <v>0</v>
      </c>
      <c r="L207" s="16">
        <f>IF(Tabla1[[#This Row],[Salida en Usd]]&gt;0,Tabla1[[#This Row],[Salida en Usd]]*Tabla1[[#This Row],[Tipo de cambio]],Tabla1[[#This Row],[Salida en $]])</f>
        <v>2600</v>
      </c>
    </row>
    <row r="208" spans="1:12" x14ac:dyDescent="0.3">
      <c r="A208" s="64">
        <v>42801</v>
      </c>
      <c r="B208" s="13" t="s">
        <v>4</v>
      </c>
      <c r="C208" s="65" t="s">
        <v>58</v>
      </c>
      <c r="D208" s="67">
        <v>15.69</v>
      </c>
      <c r="E208" s="17"/>
      <c r="F208" s="69"/>
      <c r="G208" s="17"/>
      <c r="H208" s="20">
        <v>3000</v>
      </c>
      <c r="I208" s="18">
        <f>IF(Tabla1[[#This Row],[Entrada en $]]&gt;0,Tabla1[[#This Row],[Entrada en $]]/Tabla1[[#This Row],[Tipo de cambio]],Tabla1[[#This Row],[Entrada en Usd]])</f>
        <v>0</v>
      </c>
      <c r="J208" s="17">
        <f>IF(Tabla1[[#This Row],[Salida en $]]&gt;0,Tabla1[[#This Row],[Salida en $]]/Tabla1[[#This Row],[Tipo de cambio]],Tabla1[[#This Row],[Salida en Usd]])</f>
        <v>191.20458891013385</v>
      </c>
      <c r="K208" s="16">
        <f>IF(Tabla1[[#This Row],[Entrada en Usd]]&lt;&gt;0,Tabla1[[#This Row],[Entrada en Usd]]*Tabla1[[#This Row],[Tipo de cambio]],Tabla1[[#This Row],[Entrada en $]])</f>
        <v>0</v>
      </c>
      <c r="L208" s="16">
        <f>IF(Tabla1[[#This Row],[Salida en Usd]]&gt;0,Tabla1[[#This Row],[Salida en Usd]]*Tabla1[[#This Row],[Tipo de cambio]],Tabla1[[#This Row],[Salida en $]])</f>
        <v>3000</v>
      </c>
    </row>
    <row r="209" spans="1:12" x14ac:dyDescent="0.3">
      <c r="A209" s="64">
        <v>42801</v>
      </c>
      <c r="B209" s="13" t="s">
        <v>5</v>
      </c>
      <c r="C209" s="65" t="s">
        <v>61</v>
      </c>
      <c r="D209" s="67">
        <v>15.69</v>
      </c>
      <c r="E209" s="17"/>
      <c r="F209" s="69"/>
      <c r="G209" s="17"/>
      <c r="H209" s="20">
        <v>6000</v>
      </c>
      <c r="I209" s="18">
        <f>IF(Tabla1[[#This Row],[Entrada en $]]&gt;0,Tabla1[[#This Row],[Entrada en $]]/Tabla1[[#This Row],[Tipo de cambio]],Tabla1[[#This Row],[Entrada en Usd]])</f>
        <v>0</v>
      </c>
      <c r="J209" s="17">
        <f>IF(Tabla1[[#This Row],[Salida en $]]&gt;0,Tabla1[[#This Row],[Salida en $]]/Tabla1[[#This Row],[Tipo de cambio]],Tabla1[[#This Row],[Salida en Usd]])</f>
        <v>382.4091778202677</v>
      </c>
      <c r="K209" s="16">
        <f>IF(Tabla1[[#This Row],[Entrada en Usd]]&lt;&gt;0,Tabla1[[#This Row],[Entrada en Usd]]*Tabla1[[#This Row],[Tipo de cambio]],Tabla1[[#This Row],[Entrada en $]])</f>
        <v>0</v>
      </c>
      <c r="L209" s="16">
        <f>IF(Tabla1[[#This Row],[Salida en Usd]]&gt;0,Tabla1[[#This Row],[Salida en Usd]]*Tabla1[[#This Row],[Tipo de cambio]],Tabla1[[#This Row],[Salida en $]])</f>
        <v>6000</v>
      </c>
    </row>
    <row r="210" spans="1:12" x14ac:dyDescent="0.3">
      <c r="A210" s="64">
        <v>42801</v>
      </c>
      <c r="B210" s="13" t="s">
        <v>2</v>
      </c>
      <c r="C210" s="65" t="s">
        <v>163</v>
      </c>
      <c r="D210" s="67">
        <v>15.69</v>
      </c>
      <c r="E210" s="17"/>
      <c r="F210" s="69"/>
      <c r="G210" s="17"/>
      <c r="H210" s="20">
        <v>28000</v>
      </c>
      <c r="I210" s="18">
        <f>IF(Tabla1[[#This Row],[Entrada en $]]&gt;0,Tabla1[[#This Row],[Entrada en $]]/Tabla1[[#This Row],[Tipo de cambio]],Tabla1[[#This Row],[Entrada en Usd]])</f>
        <v>0</v>
      </c>
      <c r="J210" s="17">
        <f>IF(Tabla1[[#This Row],[Salida en $]]&gt;0,Tabla1[[#This Row],[Salida en $]]/Tabla1[[#This Row],[Tipo de cambio]],Tabla1[[#This Row],[Salida en Usd]])</f>
        <v>1784.5761631612493</v>
      </c>
      <c r="K210" s="16">
        <f>IF(Tabla1[[#This Row],[Entrada en Usd]]&lt;&gt;0,Tabla1[[#This Row],[Entrada en Usd]]*Tabla1[[#This Row],[Tipo de cambio]],Tabla1[[#This Row],[Entrada en $]])</f>
        <v>0</v>
      </c>
      <c r="L210" s="16">
        <f>IF(Tabla1[[#This Row],[Salida en Usd]]&gt;0,Tabla1[[#This Row],[Salida en Usd]]*Tabla1[[#This Row],[Tipo de cambio]],Tabla1[[#This Row],[Salida en $]])</f>
        <v>28000</v>
      </c>
    </row>
    <row r="211" spans="1:12" x14ac:dyDescent="0.3">
      <c r="A211" s="64">
        <v>42801</v>
      </c>
      <c r="B211" s="13" t="s">
        <v>5</v>
      </c>
      <c r="C211" s="65" t="s">
        <v>95</v>
      </c>
      <c r="D211" s="67">
        <v>15.69</v>
      </c>
      <c r="E211" s="17"/>
      <c r="F211" s="69"/>
      <c r="G211" s="17"/>
      <c r="H211" s="20">
        <v>5500</v>
      </c>
      <c r="I211" s="18">
        <f>IF(Tabla1[[#This Row],[Entrada en $]]&gt;0,Tabla1[[#This Row],[Entrada en $]]/Tabla1[[#This Row],[Tipo de cambio]],Tabla1[[#This Row],[Entrada en Usd]])</f>
        <v>0</v>
      </c>
      <c r="J211" s="17">
        <f>IF(Tabla1[[#This Row],[Salida en $]]&gt;0,Tabla1[[#This Row],[Salida en $]]/Tabla1[[#This Row],[Tipo de cambio]],Tabla1[[#This Row],[Salida en Usd]])</f>
        <v>350.54174633524536</v>
      </c>
      <c r="K211" s="16">
        <f>IF(Tabla1[[#This Row],[Entrada en Usd]]&lt;&gt;0,Tabla1[[#This Row],[Entrada en Usd]]*Tabla1[[#This Row],[Tipo de cambio]],Tabla1[[#This Row],[Entrada en $]])</f>
        <v>0</v>
      </c>
      <c r="L211" s="16">
        <f>IF(Tabla1[[#This Row],[Salida en Usd]]&gt;0,Tabla1[[#This Row],[Salida en Usd]]*Tabla1[[#This Row],[Tipo de cambio]],Tabla1[[#This Row],[Salida en $]])</f>
        <v>5500</v>
      </c>
    </row>
    <row r="212" spans="1:12" x14ac:dyDescent="0.3">
      <c r="A212" s="64">
        <v>42790</v>
      </c>
      <c r="B212" s="13" t="s">
        <v>2</v>
      </c>
      <c r="C212" s="65" t="s">
        <v>109</v>
      </c>
      <c r="D212" s="67">
        <v>15.88</v>
      </c>
      <c r="E212" s="17"/>
      <c r="F212" s="69"/>
      <c r="G212" s="17"/>
      <c r="H212" s="20">
        <v>14732.4</v>
      </c>
      <c r="I212" s="18">
        <f>IF(Tabla1[[#This Row],[Entrada en $]]&gt;0,Tabla1[[#This Row],[Entrada en $]]/Tabla1[[#This Row],[Tipo de cambio]],Tabla1[[#This Row],[Entrada en Usd]])</f>
        <v>0</v>
      </c>
      <c r="J212" s="17">
        <f>IF(Tabla1[[#This Row],[Salida en $]]&gt;0,Tabla1[[#This Row],[Salida en $]]/Tabla1[[#This Row],[Tipo de cambio]],Tabla1[[#This Row],[Salida en Usd]])</f>
        <v>927.73299748110821</v>
      </c>
      <c r="K212" s="16">
        <f>IF(Tabla1[[#This Row],[Entrada en Usd]]&lt;&gt;0,Tabla1[[#This Row],[Entrada en Usd]]*Tabla1[[#This Row],[Tipo de cambio]],Tabla1[[#This Row],[Entrada en $]])</f>
        <v>0</v>
      </c>
      <c r="L212" s="16">
        <f>IF(Tabla1[[#This Row],[Salida en Usd]]&gt;0,Tabla1[[#This Row],[Salida en Usd]]*Tabla1[[#This Row],[Tipo de cambio]],Tabla1[[#This Row],[Salida en $]])</f>
        <v>14732.4</v>
      </c>
    </row>
    <row r="213" spans="1:12" x14ac:dyDescent="0.3">
      <c r="A213" s="64">
        <v>42796</v>
      </c>
      <c r="B213" s="13" t="s">
        <v>2</v>
      </c>
      <c r="C213" s="65" t="s">
        <v>109</v>
      </c>
      <c r="D213" s="67">
        <v>15.62</v>
      </c>
      <c r="E213" s="17"/>
      <c r="F213" s="69"/>
      <c r="G213" s="17"/>
      <c r="H213" s="20">
        <v>12414.4</v>
      </c>
      <c r="I213" s="18">
        <f>IF(Tabla1[[#This Row],[Entrada en $]]&gt;0,Tabla1[[#This Row],[Entrada en $]]/Tabla1[[#This Row],[Tipo de cambio]],Tabla1[[#This Row],[Entrada en Usd]])</f>
        <v>0</v>
      </c>
      <c r="J213" s="17">
        <f>IF(Tabla1[[#This Row],[Salida en $]]&gt;0,Tabla1[[#This Row],[Salida en $]]/Tabla1[[#This Row],[Tipo de cambio]],Tabla1[[#This Row],[Salida en Usd]])</f>
        <v>794.77592829705509</v>
      </c>
      <c r="K213" s="16">
        <f>IF(Tabla1[[#This Row],[Entrada en Usd]]&lt;&gt;0,Tabla1[[#This Row],[Entrada en Usd]]*Tabla1[[#This Row],[Tipo de cambio]],Tabla1[[#This Row],[Entrada en $]])</f>
        <v>0</v>
      </c>
      <c r="L213" s="16">
        <f>IF(Tabla1[[#This Row],[Salida en Usd]]&gt;0,Tabla1[[#This Row],[Salida en Usd]]*Tabla1[[#This Row],[Tipo de cambio]],Tabla1[[#This Row],[Salida en $]])</f>
        <v>12414.4</v>
      </c>
    </row>
    <row r="214" spans="1:12" x14ac:dyDescent="0.3">
      <c r="A214" s="64">
        <v>42803</v>
      </c>
      <c r="B214" s="13" t="s">
        <v>2</v>
      </c>
      <c r="C214" s="65" t="s">
        <v>164</v>
      </c>
      <c r="D214" s="67">
        <v>15.62</v>
      </c>
      <c r="E214" s="17"/>
      <c r="F214" s="69"/>
      <c r="G214" s="17"/>
      <c r="H214" s="20">
        <v>16837.79</v>
      </c>
      <c r="I214" s="18">
        <f>IF(Tabla1[[#This Row],[Entrada en $]]&gt;0,Tabla1[[#This Row],[Entrada en $]]/Tabla1[[#This Row],[Tipo de cambio]],Tabla1[[#This Row],[Entrada en Usd]])</f>
        <v>0</v>
      </c>
      <c r="J214" s="17">
        <f>IF(Tabla1[[#This Row],[Salida en $]]&gt;0,Tabla1[[#This Row],[Salida en $]]/Tabla1[[#This Row],[Tipo de cambio]],Tabla1[[#This Row],[Salida en Usd]])</f>
        <v>1077.9635083226633</v>
      </c>
      <c r="K214" s="16">
        <f>IF(Tabla1[[#This Row],[Entrada en Usd]]&lt;&gt;0,Tabla1[[#This Row],[Entrada en Usd]]*Tabla1[[#This Row],[Tipo de cambio]],Tabla1[[#This Row],[Entrada en $]])</f>
        <v>0</v>
      </c>
      <c r="L214" s="16">
        <f>IF(Tabla1[[#This Row],[Salida en Usd]]&gt;0,Tabla1[[#This Row],[Salida en Usd]]*Tabla1[[#This Row],[Tipo de cambio]],Tabla1[[#This Row],[Salida en $]])</f>
        <v>16837.79</v>
      </c>
    </row>
    <row r="215" spans="1:12" x14ac:dyDescent="0.3">
      <c r="A215" s="64">
        <v>42803</v>
      </c>
      <c r="B215" s="13" t="s">
        <v>2</v>
      </c>
      <c r="C215" s="65" t="s">
        <v>164</v>
      </c>
      <c r="D215" s="67">
        <v>15.62</v>
      </c>
      <c r="E215" s="17"/>
      <c r="F215" s="69"/>
      <c r="G215" s="17"/>
      <c r="H215" s="20">
        <v>6730.54</v>
      </c>
      <c r="I215" s="18">
        <f>IF(Tabla1[[#This Row],[Entrada en $]]&gt;0,Tabla1[[#This Row],[Entrada en $]]/Tabla1[[#This Row],[Tipo de cambio]],Tabla1[[#This Row],[Entrada en Usd]])</f>
        <v>0</v>
      </c>
      <c r="J215" s="17">
        <f>IF(Tabla1[[#This Row],[Salida en $]]&gt;0,Tabla1[[#This Row],[Salida en $]]/Tabla1[[#This Row],[Tipo de cambio]],Tabla1[[#This Row],[Salida en Usd]])</f>
        <v>430.89244558258645</v>
      </c>
      <c r="K215" s="16">
        <f>IF(Tabla1[[#This Row],[Entrada en Usd]]&lt;&gt;0,Tabla1[[#This Row],[Entrada en Usd]]*Tabla1[[#This Row],[Tipo de cambio]],Tabla1[[#This Row],[Entrada en $]])</f>
        <v>0</v>
      </c>
      <c r="L215" s="16">
        <f>IF(Tabla1[[#This Row],[Salida en Usd]]&gt;0,Tabla1[[#This Row],[Salida en Usd]]*Tabla1[[#This Row],[Tipo de cambio]],Tabla1[[#This Row],[Salida en $]])</f>
        <v>6730.54</v>
      </c>
    </row>
    <row r="216" spans="1:12" x14ac:dyDescent="0.3">
      <c r="A216" s="64">
        <v>42803</v>
      </c>
      <c r="B216" s="13" t="s">
        <v>2</v>
      </c>
      <c r="C216" s="65" t="s">
        <v>164</v>
      </c>
      <c r="D216" s="67">
        <v>15.62</v>
      </c>
      <c r="E216" s="17"/>
      <c r="F216" s="69"/>
      <c r="G216" s="17"/>
      <c r="H216" s="20">
        <v>4329.04</v>
      </c>
      <c r="I216" s="18">
        <f>IF(Tabla1[[#This Row],[Entrada en $]]&gt;0,Tabla1[[#This Row],[Entrada en $]]/Tabla1[[#This Row],[Tipo de cambio]],Tabla1[[#This Row],[Entrada en Usd]])</f>
        <v>0</v>
      </c>
      <c r="J216" s="17">
        <f>IF(Tabla1[[#This Row],[Salida en $]]&gt;0,Tabla1[[#This Row],[Salida en $]]/Tabla1[[#This Row],[Tipo de cambio]],Tabla1[[#This Row],[Salida en Usd]])</f>
        <v>277.14724711907814</v>
      </c>
      <c r="K216" s="16">
        <f>IF(Tabla1[[#This Row],[Entrada en Usd]]&lt;&gt;0,Tabla1[[#This Row],[Entrada en Usd]]*Tabla1[[#This Row],[Tipo de cambio]],Tabla1[[#This Row],[Entrada en $]])</f>
        <v>0</v>
      </c>
      <c r="L216" s="16">
        <f>IF(Tabla1[[#This Row],[Salida en Usd]]&gt;0,Tabla1[[#This Row],[Salida en Usd]]*Tabla1[[#This Row],[Tipo de cambio]],Tabla1[[#This Row],[Salida en $]])</f>
        <v>4329.04</v>
      </c>
    </row>
    <row r="217" spans="1:12" x14ac:dyDescent="0.3">
      <c r="A217" s="64">
        <v>42803</v>
      </c>
      <c r="B217" s="13" t="s">
        <v>2</v>
      </c>
      <c r="C217" s="65" t="s">
        <v>164</v>
      </c>
      <c r="D217" s="67">
        <v>15.62</v>
      </c>
      <c r="E217" s="17"/>
      <c r="F217" s="69"/>
      <c r="G217" s="17"/>
      <c r="H217" s="20">
        <v>6209.21</v>
      </c>
      <c r="I217" s="18">
        <f>IF(Tabla1[[#This Row],[Entrada en $]]&gt;0,Tabla1[[#This Row],[Entrada en $]]/Tabla1[[#This Row],[Tipo de cambio]],Tabla1[[#This Row],[Entrada en Usd]])</f>
        <v>0</v>
      </c>
      <c r="J217" s="17">
        <f>IF(Tabla1[[#This Row],[Salida en $]]&gt;0,Tabla1[[#This Row],[Salida en $]]/Tabla1[[#This Row],[Tipo de cambio]],Tabla1[[#This Row],[Salida en Usd]])</f>
        <v>397.51664532650449</v>
      </c>
      <c r="K217" s="16">
        <f>IF(Tabla1[[#This Row],[Entrada en Usd]]&lt;&gt;0,Tabla1[[#This Row],[Entrada en Usd]]*Tabla1[[#This Row],[Tipo de cambio]],Tabla1[[#This Row],[Entrada en $]])</f>
        <v>0</v>
      </c>
      <c r="L217" s="16">
        <f>IF(Tabla1[[#This Row],[Salida en Usd]]&gt;0,Tabla1[[#This Row],[Salida en Usd]]*Tabla1[[#This Row],[Tipo de cambio]],Tabla1[[#This Row],[Salida en $]])</f>
        <v>6209.21</v>
      </c>
    </row>
    <row r="218" spans="1:12" x14ac:dyDescent="0.3">
      <c r="A218" s="64">
        <v>42803</v>
      </c>
      <c r="B218" s="13" t="s">
        <v>2</v>
      </c>
      <c r="C218" s="65" t="s">
        <v>164</v>
      </c>
      <c r="D218" s="67">
        <v>15.62</v>
      </c>
      <c r="E218" s="17"/>
      <c r="F218" s="69"/>
      <c r="G218" s="17"/>
      <c r="H218" s="20">
        <v>1706.77</v>
      </c>
      <c r="I218" s="18">
        <f>IF(Tabla1[[#This Row],[Entrada en $]]&gt;0,Tabla1[[#This Row],[Entrada en $]]/Tabla1[[#This Row],[Tipo de cambio]],Tabla1[[#This Row],[Entrada en Usd]])</f>
        <v>0</v>
      </c>
      <c r="J218" s="17">
        <f>IF(Tabla1[[#This Row],[Salida en $]]&gt;0,Tabla1[[#This Row],[Salida en $]]/Tabla1[[#This Row],[Tipo de cambio]],Tabla1[[#This Row],[Salida en Usd]])</f>
        <v>109.26824583866838</v>
      </c>
      <c r="K218" s="16">
        <f>IF(Tabla1[[#This Row],[Entrada en Usd]]&lt;&gt;0,Tabla1[[#This Row],[Entrada en Usd]]*Tabla1[[#This Row],[Tipo de cambio]],Tabla1[[#This Row],[Entrada en $]])</f>
        <v>0</v>
      </c>
      <c r="L218" s="16">
        <f>IF(Tabla1[[#This Row],[Salida en Usd]]&gt;0,Tabla1[[#This Row],[Salida en Usd]]*Tabla1[[#This Row],[Tipo de cambio]],Tabla1[[#This Row],[Salida en $]])</f>
        <v>1706.77</v>
      </c>
    </row>
    <row r="219" spans="1:12" x14ac:dyDescent="0.3">
      <c r="A219" s="64">
        <v>42803</v>
      </c>
      <c r="B219" s="13" t="s">
        <v>2</v>
      </c>
      <c r="C219" s="65" t="s">
        <v>164</v>
      </c>
      <c r="D219" s="67">
        <v>15.62</v>
      </c>
      <c r="E219" s="17"/>
      <c r="F219" s="71"/>
      <c r="G219" s="17"/>
      <c r="H219" s="20">
        <v>5465</v>
      </c>
      <c r="I219" s="18">
        <f>IF(Tabla1[[#This Row],[Entrada en $]]&gt;0,Tabla1[[#This Row],[Entrada en $]]/Tabla1[[#This Row],[Tipo de cambio]],Tabla1[[#This Row],[Entrada en Usd]])</f>
        <v>0</v>
      </c>
      <c r="J219" s="17">
        <f>IF(Tabla1[[#This Row],[Salida en $]]&gt;0,Tabla1[[#This Row],[Salida en $]]/Tabla1[[#This Row],[Tipo de cambio]],Tabla1[[#This Row],[Salida en Usd]])</f>
        <v>349.87195902688865</v>
      </c>
      <c r="K219" s="16">
        <f>IF(Tabla1[[#This Row],[Entrada en Usd]]&lt;&gt;0,Tabla1[[#This Row],[Entrada en Usd]]*Tabla1[[#This Row],[Tipo de cambio]],Tabla1[[#This Row],[Entrada en $]])</f>
        <v>0</v>
      </c>
      <c r="L219" s="16">
        <f>IF(Tabla1[[#This Row],[Salida en Usd]]&gt;0,Tabla1[[#This Row],[Salida en Usd]]*Tabla1[[#This Row],[Tipo de cambio]],Tabla1[[#This Row],[Salida en $]])</f>
        <v>5465</v>
      </c>
    </row>
    <row r="220" spans="1:12" x14ac:dyDescent="0.3">
      <c r="A220" s="64">
        <v>42803</v>
      </c>
      <c r="B220" s="13" t="s">
        <v>2</v>
      </c>
      <c r="C220" s="65" t="s">
        <v>164</v>
      </c>
      <c r="D220" s="67">
        <v>15.62</v>
      </c>
      <c r="E220" s="17"/>
      <c r="F220" s="71"/>
      <c r="G220" s="17"/>
      <c r="H220" s="20">
        <v>2751</v>
      </c>
      <c r="I220" s="18">
        <f>IF(Tabla1[[#This Row],[Entrada en $]]&gt;0,Tabla1[[#This Row],[Entrada en $]]/Tabla1[[#This Row],[Tipo de cambio]],Tabla1[[#This Row],[Entrada en Usd]])</f>
        <v>0</v>
      </c>
      <c r="J220" s="17">
        <f>IF(Tabla1[[#This Row],[Salida en $]]&gt;0,Tabla1[[#This Row],[Salida en $]]/Tabla1[[#This Row],[Tipo de cambio]],Tabla1[[#This Row],[Salida en Usd]])</f>
        <v>176.12035851472473</v>
      </c>
      <c r="K220" s="16">
        <f>IF(Tabla1[[#This Row],[Entrada en Usd]]&lt;&gt;0,Tabla1[[#This Row],[Entrada en Usd]]*Tabla1[[#This Row],[Tipo de cambio]],Tabla1[[#This Row],[Entrada en $]])</f>
        <v>0</v>
      </c>
      <c r="L220" s="16">
        <f>IF(Tabla1[[#This Row],[Salida en Usd]]&gt;0,Tabla1[[#This Row],[Salida en Usd]]*Tabla1[[#This Row],[Tipo de cambio]],Tabla1[[#This Row],[Salida en $]])</f>
        <v>2751</v>
      </c>
    </row>
    <row r="221" spans="1:12" x14ac:dyDescent="0.3">
      <c r="A221" s="64">
        <v>42795</v>
      </c>
      <c r="B221" s="13" t="s">
        <v>185</v>
      </c>
      <c r="C221" s="65" t="s">
        <v>165</v>
      </c>
      <c r="D221" s="67">
        <v>15.62</v>
      </c>
      <c r="E221" s="17">
        <v>42424</v>
      </c>
      <c r="F221" s="71"/>
      <c r="G221" s="17"/>
      <c r="H221" s="20">
        <v>0</v>
      </c>
      <c r="I221" s="18">
        <f>IF(Tabla1[[#This Row],[Entrada en $]]&gt;0,Tabla1[[#This Row],[Entrada en $]]/Tabla1[[#This Row],[Tipo de cambio]],Tabla1[[#This Row],[Entrada en Usd]])</f>
        <v>42424</v>
      </c>
      <c r="J221" s="17">
        <f>IF(Tabla1[[#This Row],[Salida en $]]&gt;0,Tabla1[[#This Row],[Salida en $]]/Tabla1[[#This Row],[Tipo de cambio]],Tabla1[[#This Row],[Salida en Usd]])</f>
        <v>0</v>
      </c>
      <c r="K221" s="16">
        <f>IF(Tabla1[[#This Row],[Entrada en Usd]]&lt;&gt;0,Tabla1[[#This Row],[Entrada en Usd]]*Tabla1[[#This Row],[Tipo de cambio]],Tabla1[[#This Row],[Entrada en $]])</f>
        <v>662662.88</v>
      </c>
      <c r="L221" s="16">
        <f>IF(Tabla1[[#This Row],[Salida en Usd]]&gt;0,Tabla1[[#This Row],[Salida en Usd]]*Tabla1[[#This Row],[Tipo de cambio]],Tabla1[[#This Row],[Salida en $]])</f>
        <v>0</v>
      </c>
    </row>
    <row r="222" spans="1:12" x14ac:dyDescent="0.3">
      <c r="A222" s="64">
        <v>42801</v>
      </c>
      <c r="B222" s="13" t="s">
        <v>2</v>
      </c>
      <c r="C222" s="65" t="s">
        <v>109</v>
      </c>
      <c r="D222" s="67">
        <v>15.84</v>
      </c>
      <c r="E222" s="17"/>
      <c r="F222" s="71"/>
      <c r="G222" s="17"/>
      <c r="H222" s="20">
        <v>28177.4</v>
      </c>
      <c r="I222" s="18">
        <f>IF(Tabla1[[#This Row],[Entrada en $]]&gt;0,Tabla1[[#This Row],[Entrada en $]]/Tabla1[[#This Row],[Tipo de cambio]],Tabla1[[#This Row],[Entrada en Usd]])</f>
        <v>0</v>
      </c>
      <c r="J222" s="17">
        <f>IF(Tabla1[[#This Row],[Salida en $]]&gt;0,Tabla1[[#This Row],[Salida en $]]/Tabla1[[#This Row],[Tipo de cambio]],Tabla1[[#This Row],[Salida en Usd]])</f>
        <v>1778.8762626262628</v>
      </c>
      <c r="K222" s="16">
        <f>IF(Tabla1[[#This Row],[Entrada en Usd]]&lt;&gt;0,Tabla1[[#This Row],[Entrada en Usd]]*Tabla1[[#This Row],[Tipo de cambio]],Tabla1[[#This Row],[Entrada en $]])</f>
        <v>0</v>
      </c>
      <c r="L222" s="16">
        <f>IF(Tabla1[[#This Row],[Salida en Usd]]&gt;0,Tabla1[[#This Row],[Salida en Usd]]*Tabla1[[#This Row],[Tipo de cambio]],Tabla1[[#This Row],[Salida en $]])</f>
        <v>28177.4</v>
      </c>
    </row>
    <row r="223" spans="1:12" x14ac:dyDescent="0.3">
      <c r="A223" s="64"/>
      <c r="B223" s="13" t="s">
        <v>185</v>
      </c>
      <c r="C223" s="80" t="s">
        <v>166</v>
      </c>
      <c r="D223" s="81">
        <v>15.69</v>
      </c>
      <c r="E223" s="82">
        <v>38437</v>
      </c>
      <c r="F223" s="71"/>
      <c r="G223" s="17"/>
      <c r="H223" s="20">
        <v>0</v>
      </c>
      <c r="I223" s="18">
        <f>IF(Tabla1[[#This Row],[Entrada en $]]&gt;0,Tabla1[[#This Row],[Entrada en $]]/Tabla1[[#This Row],[Tipo de cambio]],Tabla1[[#This Row],[Entrada en Usd]])</f>
        <v>38437</v>
      </c>
      <c r="J223" s="17">
        <f>IF(Tabla1[[#This Row],[Salida en $]]&gt;0,Tabla1[[#This Row],[Salida en $]]/Tabla1[[#This Row],[Tipo de cambio]],Tabla1[[#This Row],[Salida en Usd]])</f>
        <v>0</v>
      </c>
      <c r="K223" s="16">
        <f>IF(Tabla1[[#This Row],[Entrada en Usd]]&lt;&gt;0,Tabla1[[#This Row],[Entrada en Usd]]*Tabla1[[#This Row],[Tipo de cambio]],Tabla1[[#This Row],[Entrada en $]])</f>
        <v>603076.53</v>
      </c>
      <c r="L223" s="16">
        <f>IF(Tabla1[[#This Row],[Salida en Usd]]&gt;0,Tabla1[[#This Row],[Salida en Usd]]*Tabla1[[#This Row],[Tipo de cambio]],Tabla1[[#This Row],[Salida en $]])</f>
        <v>0</v>
      </c>
    </row>
    <row r="224" spans="1:12" x14ac:dyDescent="0.3">
      <c r="A224" s="64"/>
      <c r="B224" s="13" t="s">
        <v>4</v>
      </c>
      <c r="C224" s="65" t="s">
        <v>167</v>
      </c>
      <c r="D224" s="67">
        <v>15.69</v>
      </c>
      <c r="E224" s="17"/>
      <c r="F224" s="71"/>
      <c r="G224" s="17"/>
      <c r="H224" s="20">
        <v>121393</v>
      </c>
      <c r="I224" s="18">
        <f>IF(Tabla1[[#This Row],[Entrada en $]]&gt;0,Tabla1[[#This Row],[Entrada en $]]/Tabla1[[#This Row],[Tipo de cambio]],Tabla1[[#This Row],[Entrada en Usd]])</f>
        <v>0</v>
      </c>
      <c r="J224" s="17">
        <f>IF(Tabla1[[#This Row],[Salida en $]]&gt;0,Tabla1[[#This Row],[Salida en $]]/Tabla1[[#This Row],[Tipo de cambio]],Tabla1[[#This Row],[Salida en Usd]])</f>
        <v>7736.9662205226259</v>
      </c>
      <c r="K224" s="16">
        <f>IF(Tabla1[[#This Row],[Entrada en Usd]]&lt;&gt;0,Tabla1[[#This Row],[Entrada en Usd]]*Tabla1[[#This Row],[Tipo de cambio]],Tabla1[[#This Row],[Entrada en $]])</f>
        <v>0</v>
      </c>
      <c r="L224" s="16">
        <f>IF(Tabla1[[#This Row],[Salida en Usd]]&gt;0,Tabla1[[#This Row],[Salida en Usd]]*Tabla1[[#This Row],[Tipo de cambio]],Tabla1[[#This Row],[Salida en $]])</f>
        <v>121393</v>
      </c>
    </row>
    <row r="225" spans="1:12" x14ac:dyDescent="0.3">
      <c r="A225" s="64"/>
      <c r="B225" s="13" t="s">
        <v>3</v>
      </c>
      <c r="C225" s="65" t="s">
        <v>167</v>
      </c>
      <c r="D225" s="67">
        <v>15.69</v>
      </c>
      <c r="E225" s="17"/>
      <c r="F225" s="71"/>
      <c r="G225" s="17"/>
      <c r="H225" s="20">
        <v>481683</v>
      </c>
      <c r="I225" s="18">
        <f>IF(Tabla1[[#This Row],[Entrada en $]]&gt;0,Tabla1[[#This Row],[Entrada en $]]/Tabla1[[#This Row],[Tipo de cambio]],Tabla1[[#This Row],[Entrada en Usd]])</f>
        <v>0</v>
      </c>
      <c r="J225" s="17">
        <f>IF(Tabla1[[#This Row],[Salida en $]]&gt;0,Tabla1[[#This Row],[Salida en $]]/Tabla1[[#This Row],[Tipo de cambio]],Tabla1[[#This Row],[Salida en Usd]])</f>
        <v>30700</v>
      </c>
      <c r="K225" s="16">
        <f>IF(Tabla1[[#This Row],[Entrada en Usd]]&lt;&gt;0,Tabla1[[#This Row],[Entrada en Usd]]*Tabla1[[#This Row],[Tipo de cambio]],Tabla1[[#This Row],[Entrada en $]])</f>
        <v>0</v>
      </c>
      <c r="L225" s="16">
        <f>IF(Tabla1[[#This Row],[Salida en Usd]]&gt;0,Tabla1[[#This Row],[Salida en Usd]]*Tabla1[[#This Row],[Tipo de cambio]],Tabla1[[#This Row],[Salida en $]])</f>
        <v>481683</v>
      </c>
    </row>
    <row r="226" spans="1:12" x14ac:dyDescent="0.3">
      <c r="A226" s="64">
        <v>42800</v>
      </c>
      <c r="B226" s="13" t="s">
        <v>185</v>
      </c>
      <c r="C226" s="65" t="s">
        <v>168</v>
      </c>
      <c r="D226" s="67">
        <v>15.7</v>
      </c>
      <c r="E226" s="17">
        <v>21602</v>
      </c>
      <c r="F226" s="71"/>
      <c r="G226" s="17"/>
      <c r="H226" s="20">
        <v>0</v>
      </c>
      <c r="I226" s="18">
        <f>IF(Tabla1[[#This Row],[Entrada en $]]&gt;0,Tabla1[[#This Row],[Entrada en $]]/Tabla1[[#This Row],[Tipo de cambio]],Tabla1[[#This Row],[Entrada en Usd]])</f>
        <v>21602</v>
      </c>
      <c r="J226" s="17">
        <f>IF(Tabla1[[#This Row],[Salida en $]]&gt;0,Tabla1[[#This Row],[Salida en $]]/Tabla1[[#This Row],[Tipo de cambio]],Tabla1[[#This Row],[Salida en Usd]])</f>
        <v>0</v>
      </c>
      <c r="K226" s="16">
        <f>IF(Tabla1[[#This Row],[Entrada en Usd]]&lt;&gt;0,Tabla1[[#This Row],[Entrada en Usd]]*Tabla1[[#This Row],[Tipo de cambio]],Tabla1[[#This Row],[Entrada en $]])</f>
        <v>339151.39999999997</v>
      </c>
      <c r="L226" s="16">
        <f>IF(Tabla1[[#This Row],[Salida en Usd]]&gt;0,Tabla1[[#This Row],[Salida en Usd]]*Tabla1[[#This Row],[Tipo de cambio]],Tabla1[[#This Row],[Salida en $]])</f>
        <v>0</v>
      </c>
    </row>
    <row r="227" spans="1:12" x14ac:dyDescent="0.3">
      <c r="A227" s="64">
        <v>42800</v>
      </c>
      <c r="B227" s="13" t="s">
        <v>2</v>
      </c>
      <c r="C227" s="65" t="s">
        <v>169</v>
      </c>
      <c r="D227" s="67">
        <v>15.7</v>
      </c>
      <c r="E227" s="17"/>
      <c r="F227" s="71"/>
      <c r="G227" s="17"/>
      <c r="H227" s="20">
        <v>345632</v>
      </c>
      <c r="I227" s="18">
        <f>IF(Tabla1[[#This Row],[Entrada en $]]&gt;0,Tabla1[[#This Row],[Entrada en $]]/Tabla1[[#This Row],[Tipo de cambio]],Tabla1[[#This Row],[Entrada en Usd]])</f>
        <v>0</v>
      </c>
      <c r="J227" s="17">
        <f>IF(Tabla1[[#This Row],[Salida en $]]&gt;0,Tabla1[[#This Row],[Salida en $]]/Tabla1[[#This Row],[Tipo de cambio]],Tabla1[[#This Row],[Salida en Usd]])</f>
        <v>22014.777070063694</v>
      </c>
      <c r="K227" s="16">
        <f>IF(Tabla1[[#This Row],[Entrada en Usd]]&lt;&gt;0,Tabla1[[#This Row],[Entrada en Usd]]*Tabla1[[#This Row],[Tipo de cambio]],Tabla1[[#This Row],[Entrada en $]])</f>
        <v>0</v>
      </c>
      <c r="L227" s="16">
        <f>IF(Tabla1[[#This Row],[Salida en Usd]]&gt;0,Tabla1[[#This Row],[Salida en Usd]]*Tabla1[[#This Row],[Tipo de cambio]],Tabla1[[#This Row],[Salida en $]])</f>
        <v>345632</v>
      </c>
    </row>
    <row r="228" spans="1:12" x14ac:dyDescent="0.3">
      <c r="A228" s="64">
        <v>42810</v>
      </c>
      <c r="B228" s="13" t="s">
        <v>185</v>
      </c>
      <c r="C228" s="65" t="s">
        <v>165</v>
      </c>
      <c r="D228" s="67">
        <v>15.64</v>
      </c>
      <c r="E228" s="17">
        <v>50409.577819785765</v>
      </c>
      <c r="F228" s="71"/>
      <c r="G228" s="17"/>
      <c r="H228" s="20">
        <v>0</v>
      </c>
      <c r="I228" s="18">
        <f>IF(Tabla1[[#This Row],[Entrada en $]]&gt;0,Tabla1[[#This Row],[Entrada en $]]/Tabla1[[#This Row],[Tipo de cambio]],Tabla1[[#This Row],[Entrada en Usd]])</f>
        <v>50409.577819785765</v>
      </c>
      <c r="J228" s="17">
        <f>IF(Tabla1[[#This Row],[Salida en $]]&gt;0,Tabla1[[#This Row],[Salida en $]]/Tabla1[[#This Row],[Tipo de cambio]],Tabla1[[#This Row],[Salida en Usd]])</f>
        <v>0</v>
      </c>
      <c r="K228" s="16">
        <f>IF(Tabla1[[#This Row],[Entrada en Usd]]&lt;&gt;0,Tabla1[[#This Row],[Entrada en Usd]]*Tabla1[[#This Row],[Tipo de cambio]],Tabla1[[#This Row],[Entrada en $]])</f>
        <v>788405.79710144945</v>
      </c>
      <c r="L228" s="16">
        <f>IF(Tabla1[[#This Row],[Salida en Usd]]&gt;0,Tabla1[[#This Row],[Salida en Usd]]*Tabla1[[#This Row],[Tipo de cambio]],Tabla1[[#This Row],[Salida en $]])</f>
        <v>0</v>
      </c>
    </row>
    <row r="229" spans="1:12" x14ac:dyDescent="0.3">
      <c r="A229" s="64">
        <v>42807</v>
      </c>
      <c r="B229" s="13" t="s">
        <v>2</v>
      </c>
      <c r="C229" s="65" t="s">
        <v>164</v>
      </c>
      <c r="D229" s="67">
        <v>15.68</v>
      </c>
      <c r="E229" s="17"/>
      <c r="F229" s="71"/>
      <c r="G229" s="17"/>
      <c r="H229" s="20">
        <v>8261</v>
      </c>
      <c r="I229" s="18">
        <f>IF(Tabla1[[#This Row],[Entrada en $]]&gt;0,Tabla1[[#This Row],[Entrada en $]]/Tabla1[[#This Row],[Tipo de cambio]],Tabla1[[#This Row],[Entrada en Usd]])</f>
        <v>0</v>
      </c>
      <c r="J229" s="17">
        <f>IF(Tabla1[[#This Row],[Salida en $]]&gt;0,Tabla1[[#This Row],[Salida en $]]/Tabla1[[#This Row],[Tipo de cambio]],Tabla1[[#This Row],[Salida en Usd]])</f>
        <v>526.84948979591843</v>
      </c>
      <c r="K229" s="16">
        <f>IF(Tabla1[[#This Row],[Entrada en Usd]]&lt;&gt;0,Tabla1[[#This Row],[Entrada en Usd]]*Tabla1[[#This Row],[Tipo de cambio]],Tabla1[[#This Row],[Entrada en $]])</f>
        <v>0</v>
      </c>
      <c r="L229" s="16">
        <f>IF(Tabla1[[#This Row],[Salida en Usd]]&gt;0,Tabla1[[#This Row],[Salida en Usd]]*Tabla1[[#This Row],[Tipo de cambio]],Tabla1[[#This Row],[Salida en $]])</f>
        <v>8261</v>
      </c>
    </row>
    <row r="230" spans="1:12" x14ac:dyDescent="0.3">
      <c r="A230" s="64">
        <v>42809</v>
      </c>
      <c r="B230" s="13" t="s">
        <v>2</v>
      </c>
      <c r="C230" s="65" t="s">
        <v>137</v>
      </c>
      <c r="D230" s="67">
        <v>15.66</v>
      </c>
      <c r="E230" s="17"/>
      <c r="F230" s="71"/>
      <c r="G230" s="17"/>
      <c r="H230" s="20">
        <v>66200</v>
      </c>
      <c r="I230" s="18">
        <f>IF(Tabla1[[#This Row],[Entrada en $]]&gt;0,Tabla1[[#This Row],[Entrada en $]]/Tabla1[[#This Row],[Tipo de cambio]],Tabla1[[#This Row],[Entrada en Usd]])</f>
        <v>0</v>
      </c>
      <c r="J230" s="17">
        <f>IF(Tabla1[[#This Row],[Salida en $]]&gt;0,Tabla1[[#This Row],[Salida en $]]/Tabla1[[#This Row],[Tipo de cambio]],Tabla1[[#This Row],[Salida en Usd]])</f>
        <v>4227.330779054917</v>
      </c>
      <c r="K230" s="16">
        <f>IF(Tabla1[[#This Row],[Entrada en Usd]]&lt;&gt;0,Tabla1[[#This Row],[Entrada en Usd]]*Tabla1[[#This Row],[Tipo de cambio]],Tabla1[[#This Row],[Entrada en $]])</f>
        <v>0</v>
      </c>
      <c r="L230" s="16">
        <f>IF(Tabla1[[#This Row],[Salida en Usd]]&gt;0,Tabla1[[#This Row],[Salida en Usd]]*Tabla1[[#This Row],[Tipo de cambio]],Tabla1[[#This Row],[Salida en $]])</f>
        <v>66200</v>
      </c>
    </row>
    <row r="231" spans="1:12" x14ac:dyDescent="0.3">
      <c r="A231" s="64">
        <v>42814</v>
      </c>
      <c r="B231" s="13" t="s">
        <v>3</v>
      </c>
      <c r="C231" s="65" t="s">
        <v>170</v>
      </c>
      <c r="D231" s="67">
        <v>15.8</v>
      </c>
      <c r="E231" s="17"/>
      <c r="F231" s="71"/>
      <c r="G231" s="17"/>
      <c r="H231" s="20">
        <v>240000</v>
      </c>
      <c r="I231" s="18">
        <f>IF(Tabla1[[#This Row],[Entrada en $]]&gt;0,Tabla1[[#This Row],[Entrada en $]]/Tabla1[[#This Row],[Tipo de cambio]],Tabla1[[#This Row],[Entrada en Usd]])</f>
        <v>0</v>
      </c>
      <c r="J231" s="17">
        <f>IF(Tabla1[[#This Row],[Salida en $]]&gt;0,Tabla1[[#This Row],[Salida en $]]/Tabla1[[#This Row],[Tipo de cambio]],Tabla1[[#This Row],[Salida en Usd]])</f>
        <v>15189.873417721517</v>
      </c>
      <c r="K231" s="16">
        <f>IF(Tabla1[[#This Row],[Entrada en Usd]]&lt;&gt;0,Tabla1[[#This Row],[Entrada en Usd]]*Tabla1[[#This Row],[Tipo de cambio]],Tabla1[[#This Row],[Entrada en $]])</f>
        <v>0</v>
      </c>
      <c r="L231" s="16">
        <f>IF(Tabla1[[#This Row],[Salida en Usd]]&gt;0,Tabla1[[#This Row],[Salida en Usd]]*Tabla1[[#This Row],[Tipo de cambio]],Tabla1[[#This Row],[Salida en $]])</f>
        <v>240000</v>
      </c>
    </row>
    <row r="232" spans="1:12" x14ac:dyDescent="0.3">
      <c r="A232" s="64">
        <v>42814</v>
      </c>
      <c r="B232" s="13" t="s">
        <v>4</v>
      </c>
      <c r="C232" s="65" t="s">
        <v>171</v>
      </c>
      <c r="D232" s="67">
        <v>15.8</v>
      </c>
      <c r="E232" s="17"/>
      <c r="F232" s="71"/>
      <c r="G232" s="17"/>
      <c r="H232" s="20">
        <v>4000</v>
      </c>
      <c r="I232" s="18">
        <f>IF(Tabla1[[#This Row],[Entrada en $]]&gt;0,Tabla1[[#This Row],[Entrada en $]]/Tabla1[[#This Row],[Tipo de cambio]],Tabla1[[#This Row],[Entrada en Usd]])</f>
        <v>0</v>
      </c>
      <c r="J232" s="17">
        <f>IF(Tabla1[[#This Row],[Salida en $]]&gt;0,Tabla1[[#This Row],[Salida en $]]/Tabla1[[#This Row],[Tipo de cambio]],Tabla1[[#This Row],[Salida en Usd]])</f>
        <v>253.1645569620253</v>
      </c>
      <c r="K232" s="16">
        <f>IF(Tabla1[[#This Row],[Entrada en Usd]]&lt;&gt;0,Tabla1[[#This Row],[Entrada en Usd]]*Tabla1[[#This Row],[Tipo de cambio]],Tabla1[[#This Row],[Entrada en $]])</f>
        <v>0</v>
      </c>
      <c r="L232" s="16">
        <f>IF(Tabla1[[#This Row],[Salida en Usd]]&gt;0,Tabla1[[#This Row],[Salida en Usd]]*Tabla1[[#This Row],[Tipo de cambio]],Tabla1[[#This Row],[Salida en $]])</f>
        <v>4000</v>
      </c>
    </row>
    <row r="233" spans="1:12" x14ac:dyDescent="0.3">
      <c r="A233" s="64">
        <v>42814</v>
      </c>
      <c r="B233" s="13" t="s">
        <v>2</v>
      </c>
      <c r="C233" s="65" t="s">
        <v>172</v>
      </c>
      <c r="D233" s="67">
        <v>15.8</v>
      </c>
      <c r="E233" s="17"/>
      <c r="F233" s="69"/>
      <c r="G233" s="17"/>
      <c r="H233" s="20">
        <v>4500</v>
      </c>
      <c r="I233" s="18">
        <f>IF(Tabla1[[#This Row],[Entrada en $]]&gt;0,Tabla1[[#This Row],[Entrada en $]]/Tabla1[[#This Row],[Tipo de cambio]],Tabla1[[#This Row],[Entrada en Usd]])</f>
        <v>0</v>
      </c>
      <c r="J233" s="17">
        <f>IF(Tabla1[[#This Row],[Salida en $]]&gt;0,Tabla1[[#This Row],[Salida en $]]/Tabla1[[#This Row],[Tipo de cambio]],Tabla1[[#This Row],[Salida en Usd]])</f>
        <v>284.81012658227849</v>
      </c>
      <c r="K233" s="16">
        <f>IF(Tabla1[[#This Row],[Entrada en Usd]]&lt;&gt;0,Tabla1[[#This Row],[Entrada en Usd]]*Tabla1[[#This Row],[Tipo de cambio]],Tabla1[[#This Row],[Entrada en $]])</f>
        <v>0</v>
      </c>
      <c r="L233" s="16">
        <f>IF(Tabla1[[#This Row],[Salida en Usd]]&gt;0,Tabla1[[#This Row],[Salida en Usd]]*Tabla1[[#This Row],[Tipo de cambio]],Tabla1[[#This Row],[Salida en $]])</f>
        <v>4500</v>
      </c>
    </row>
    <row r="234" spans="1:12" x14ac:dyDescent="0.3">
      <c r="A234" s="64">
        <v>42814</v>
      </c>
      <c r="B234" s="13" t="s">
        <v>5</v>
      </c>
      <c r="C234" s="65" t="s">
        <v>68</v>
      </c>
      <c r="D234" s="67">
        <v>15.8</v>
      </c>
      <c r="E234" s="17"/>
      <c r="F234" s="69"/>
      <c r="G234" s="17"/>
      <c r="H234" s="20">
        <v>13500</v>
      </c>
      <c r="I234" s="18">
        <f>IF(Tabla1[[#This Row],[Entrada en $]]&gt;0,Tabla1[[#This Row],[Entrada en $]]/Tabla1[[#This Row],[Tipo de cambio]],Tabla1[[#This Row],[Entrada en Usd]])</f>
        <v>0</v>
      </c>
      <c r="J234" s="17">
        <f>IF(Tabla1[[#This Row],[Salida en $]]&gt;0,Tabla1[[#This Row],[Salida en $]]/Tabla1[[#This Row],[Tipo de cambio]],Tabla1[[#This Row],[Salida en Usd]])</f>
        <v>854.43037974683546</v>
      </c>
      <c r="K234" s="16">
        <f>IF(Tabla1[[#This Row],[Entrada en Usd]]&lt;&gt;0,Tabla1[[#This Row],[Entrada en Usd]]*Tabla1[[#This Row],[Tipo de cambio]],Tabla1[[#This Row],[Entrada en $]])</f>
        <v>0</v>
      </c>
      <c r="L234" s="16">
        <f>IF(Tabla1[[#This Row],[Salida en Usd]]&gt;0,Tabla1[[#This Row],[Salida en Usd]]*Tabla1[[#This Row],[Tipo de cambio]],Tabla1[[#This Row],[Salida en $]])</f>
        <v>13500</v>
      </c>
    </row>
    <row r="235" spans="1:12" x14ac:dyDescent="0.3">
      <c r="A235" s="64">
        <v>42814</v>
      </c>
      <c r="B235" s="13" t="s">
        <v>2</v>
      </c>
      <c r="C235" s="65" t="s">
        <v>173</v>
      </c>
      <c r="D235" s="67">
        <v>15.8</v>
      </c>
      <c r="E235" s="17"/>
      <c r="F235" s="69"/>
      <c r="G235" s="17"/>
      <c r="H235" s="20">
        <v>34280</v>
      </c>
      <c r="I235" s="18">
        <f>IF(Tabla1[[#This Row],[Entrada en $]]&gt;0,Tabla1[[#This Row],[Entrada en $]]/Tabla1[[#This Row],[Tipo de cambio]],Tabla1[[#This Row],[Entrada en Usd]])</f>
        <v>0</v>
      </c>
      <c r="J235" s="17">
        <f>IF(Tabla1[[#This Row],[Salida en $]]&gt;0,Tabla1[[#This Row],[Salida en $]]/Tabla1[[#This Row],[Tipo de cambio]],Tabla1[[#This Row],[Salida en Usd]])</f>
        <v>2169.6202531645567</v>
      </c>
      <c r="K235" s="16">
        <f>IF(Tabla1[[#This Row],[Entrada en Usd]]&lt;&gt;0,Tabla1[[#This Row],[Entrada en Usd]]*Tabla1[[#This Row],[Tipo de cambio]],Tabla1[[#This Row],[Entrada en $]])</f>
        <v>0</v>
      </c>
      <c r="L235" s="16">
        <f>IF(Tabla1[[#This Row],[Salida en Usd]]&gt;0,Tabla1[[#This Row],[Salida en Usd]]*Tabla1[[#This Row],[Tipo de cambio]],Tabla1[[#This Row],[Salida en $]])</f>
        <v>34280</v>
      </c>
    </row>
    <row r="236" spans="1:12" x14ac:dyDescent="0.3">
      <c r="A236" s="64">
        <v>42814</v>
      </c>
      <c r="B236" s="13" t="s">
        <v>2</v>
      </c>
      <c r="C236" s="65" t="s">
        <v>174</v>
      </c>
      <c r="D236" s="67">
        <v>15.8</v>
      </c>
      <c r="E236" s="17"/>
      <c r="F236" s="69"/>
      <c r="G236" s="17"/>
      <c r="H236" s="20">
        <v>40230</v>
      </c>
      <c r="I236" s="18">
        <f>IF(Tabla1[[#This Row],[Entrada en $]]&gt;0,Tabla1[[#This Row],[Entrada en $]]/Tabla1[[#This Row],[Tipo de cambio]],Tabla1[[#This Row],[Entrada en Usd]])</f>
        <v>0</v>
      </c>
      <c r="J236" s="17">
        <f>IF(Tabla1[[#This Row],[Salida en $]]&gt;0,Tabla1[[#This Row],[Salida en $]]/Tabla1[[#This Row],[Tipo de cambio]],Tabla1[[#This Row],[Salida en Usd]])</f>
        <v>2546.2025316455697</v>
      </c>
      <c r="K236" s="16">
        <f>IF(Tabla1[[#This Row],[Entrada en Usd]]&lt;&gt;0,Tabla1[[#This Row],[Entrada en Usd]]*Tabla1[[#This Row],[Tipo de cambio]],Tabla1[[#This Row],[Entrada en $]])</f>
        <v>0</v>
      </c>
      <c r="L236" s="16">
        <f>IF(Tabla1[[#This Row],[Salida en Usd]]&gt;0,Tabla1[[#This Row],[Salida en Usd]]*Tabla1[[#This Row],[Tipo de cambio]],Tabla1[[#This Row],[Salida en $]])</f>
        <v>40230</v>
      </c>
    </row>
    <row r="237" spans="1:12" x14ac:dyDescent="0.3">
      <c r="A237" s="64">
        <v>42814</v>
      </c>
      <c r="B237" s="13" t="s">
        <v>4</v>
      </c>
      <c r="C237" s="65" t="s">
        <v>175</v>
      </c>
      <c r="D237" s="67">
        <v>15.8</v>
      </c>
      <c r="E237" s="17"/>
      <c r="F237" s="69"/>
      <c r="G237" s="17"/>
      <c r="H237" s="20">
        <v>1750</v>
      </c>
      <c r="I237" s="18">
        <f>IF(Tabla1[[#This Row],[Entrada en $]]&gt;0,Tabla1[[#This Row],[Entrada en $]]/Tabla1[[#This Row],[Tipo de cambio]],Tabla1[[#This Row],[Entrada en Usd]])</f>
        <v>0</v>
      </c>
      <c r="J237" s="17">
        <f>IF(Tabla1[[#This Row],[Salida en $]]&gt;0,Tabla1[[#This Row],[Salida en $]]/Tabla1[[#This Row],[Tipo de cambio]],Tabla1[[#This Row],[Salida en Usd]])</f>
        <v>110.75949367088607</v>
      </c>
      <c r="K237" s="16">
        <f>IF(Tabla1[[#This Row],[Entrada en Usd]]&lt;&gt;0,Tabla1[[#This Row],[Entrada en Usd]]*Tabla1[[#This Row],[Tipo de cambio]],Tabla1[[#This Row],[Entrada en $]])</f>
        <v>0</v>
      </c>
      <c r="L237" s="16">
        <f>IF(Tabla1[[#This Row],[Salida en Usd]]&gt;0,Tabla1[[#This Row],[Salida en Usd]]*Tabla1[[#This Row],[Tipo de cambio]],Tabla1[[#This Row],[Salida en $]])</f>
        <v>1750</v>
      </c>
    </row>
    <row r="238" spans="1:12" x14ac:dyDescent="0.3">
      <c r="A238" s="64">
        <v>42824</v>
      </c>
      <c r="B238" s="13" t="s">
        <v>2</v>
      </c>
      <c r="C238" s="65" t="s">
        <v>109</v>
      </c>
      <c r="D238" s="67">
        <v>15.49</v>
      </c>
      <c r="E238" s="17"/>
      <c r="F238" s="69"/>
      <c r="G238" s="17"/>
      <c r="H238" s="20">
        <v>94900</v>
      </c>
      <c r="I238" s="18">
        <f>IF(Tabla1[[#This Row],[Entrada en $]]&gt;0,Tabla1[[#This Row],[Entrada en $]]/Tabla1[[#This Row],[Tipo de cambio]],Tabla1[[#This Row],[Entrada en Usd]])</f>
        <v>0</v>
      </c>
      <c r="J238" s="17">
        <f>IF(Tabla1[[#This Row],[Salida en $]]&gt;0,Tabla1[[#This Row],[Salida en $]]/Tabla1[[#This Row],[Tipo de cambio]],Tabla1[[#This Row],[Salida en Usd]])</f>
        <v>6126.5332472562941</v>
      </c>
      <c r="K238" s="16">
        <f>IF(Tabla1[[#This Row],[Entrada en Usd]]&lt;&gt;0,Tabla1[[#This Row],[Entrada en Usd]]*Tabla1[[#This Row],[Tipo de cambio]],Tabla1[[#This Row],[Entrada en $]])</f>
        <v>0</v>
      </c>
      <c r="L238" s="16">
        <f>IF(Tabla1[[#This Row],[Salida en Usd]]&gt;0,Tabla1[[#This Row],[Salida en Usd]]*Tabla1[[#This Row],[Tipo de cambio]],Tabla1[[#This Row],[Salida en $]])</f>
        <v>94900</v>
      </c>
    </row>
    <row r="239" spans="1:12" x14ac:dyDescent="0.3">
      <c r="A239" s="64">
        <v>42825</v>
      </c>
      <c r="B239" s="13" t="s">
        <v>3</v>
      </c>
      <c r="C239" s="65" t="s">
        <v>132</v>
      </c>
      <c r="D239" s="67">
        <v>15.58</v>
      </c>
      <c r="E239" s="17"/>
      <c r="F239" s="69"/>
      <c r="G239" s="17"/>
      <c r="H239" s="20">
        <v>25000</v>
      </c>
      <c r="I239" s="18">
        <f>IF(Tabla1[[#This Row],[Entrada en $]]&gt;0,Tabla1[[#This Row],[Entrada en $]]/Tabla1[[#This Row],[Tipo de cambio]],Tabla1[[#This Row],[Entrada en Usd]])</f>
        <v>0</v>
      </c>
      <c r="J239" s="17">
        <f>IF(Tabla1[[#This Row],[Salida en $]]&gt;0,Tabla1[[#This Row],[Salida en $]]/Tabla1[[#This Row],[Tipo de cambio]],Tabla1[[#This Row],[Salida en Usd]])</f>
        <v>1604.6213093709885</v>
      </c>
      <c r="K239" s="16">
        <f>IF(Tabla1[[#This Row],[Entrada en Usd]]&lt;&gt;0,Tabla1[[#This Row],[Entrada en Usd]]*Tabla1[[#This Row],[Tipo de cambio]],Tabla1[[#This Row],[Entrada en $]])</f>
        <v>0</v>
      </c>
      <c r="L239" s="16">
        <f>IF(Tabla1[[#This Row],[Salida en Usd]]&gt;0,Tabla1[[#This Row],[Salida en Usd]]*Tabla1[[#This Row],[Tipo de cambio]],Tabla1[[#This Row],[Salida en $]])</f>
        <v>25000</v>
      </c>
    </row>
    <row r="240" spans="1:12" x14ac:dyDescent="0.3">
      <c r="A240" s="64">
        <v>42825</v>
      </c>
      <c r="B240" s="13" t="s">
        <v>2</v>
      </c>
      <c r="C240" s="65" t="s">
        <v>176</v>
      </c>
      <c r="D240" s="67">
        <v>15.58</v>
      </c>
      <c r="E240" s="17"/>
      <c r="F240" s="69"/>
      <c r="G240" s="17"/>
      <c r="H240" s="20">
        <v>76000</v>
      </c>
      <c r="I240" s="18">
        <f>IF(Tabla1[[#This Row],[Entrada en $]]&gt;0,Tabla1[[#This Row],[Entrada en $]]/Tabla1[[#This Row],[Tipo de cambio]],Tabla1[[#This Row],[Entrada en Usd]])</f>
        <v>0</v>
      </c>
      <c r="J240" s="17">
        <f>IF(Tabla1[[#This Row],[Salida en $]]&gt;0,Tabla1[[#This Row],[Salida en $]]/Tabla1[[#This Row],[Tipo de cambio]],Tabla1[[#This Row],[Salida en Usd]])</f>
        <v>4878.0487804878048</v>
      </c>
      <c r="K240" s="16">
        <f>IF(Tabla1[[#This Row],[Entrada en Usd]]&lt;&gt;0,Tabla1[[#This Row],[Entrada en Usd]]*Tabla1[[#This Row],[Tipo de cambio]],Tabla1[[#This Row],[Entrada en $]])</f>
        <v>0</v>
      </c>
      <c r="L240" s="16">
        <f>IF(Tabla1[[#This Row],[Salida en Usd]]&gt;0,Tabla1[[#This Row],[Salida en Usd]]*Tabla1[[#This Row],[Tipo de cambio]],Tabla1[[#This Row],[Salida en $]])</f>
        <v>76000</v>
      </c>
    </row>
    <row r="241" spans="1:12" x14ac:dyDescent="0.3">
      <c r="A241" s="64">
        <v>42829</v>
      </c>
      <c r="B241" s="13" t="s">
        <v>5</v>
      </c>
      <c r="C241" s="65" t="s">
        <v>177</v>
      </c>
      <c r="D241" s="67">
        <v>15.48</v>
      </c>
      <c r="E241" s="17"/>
      <c r="F241" s="69"/>
      <c r="G241" s="17"/>
      <c r="H241" s="20">
        <v>18200</v>
      </c>
      <c r="I241" s="18">
        <f>IF(Tabla1[[#This Row],[Entrada en $]]&gt;0,Tabla1[[#This Row],[Entrada en $]]/Tabla1[[#This Row],[Tipo de cambio]],Tabla1[[#This Row],[Entrada en Usd]])</f>
        <v>0</v>
      </c>
      <c r="J241" s="17">
        <f>IF(Tabla1[[#This Row],[Salida en $]]&gt;0,Tabla1[[#This Row],[Salida en $]]/Tabla1[[#This Row],[Tipo de cambio]],Tabla1[[#This Row],[Salida en Usd]])</f>
        <v>1175.7105943152455</v>
      </c>
      <c r="K241" s="16">
        <f>IF(Tabla1[[#This Row],[Entrada en Usd]]&lt;&gt;0,Tabla1[[#This Row],[Entrada en Usd]]*Tabla1[[#This Row],[Tipo de cambio]],Tabla1[[#This Row],[Entrada en $]])</f>
        <v>0</v>
      </c>
      <c r="L241" s="16">
        <f>IF(Tabla1[[#This Row],[Salida en Usd]]&gt;0,Tabla1[[#This Row],[Salida en Usd]]*Tabla1[[#This Row],[Tipo de cambio]],Tabla1[[#This Row],[Salida en $]])</f>
        <v>18200</v>
      </c>
    </row>
    <row r="242" spans="1:12" x14ac:dyDescent="0.3">
      <c r="A242" s="64">
        <v>42829</v>
      </c>
      <c r="B242" s="13" t="s">
        <v>5</v>
      </c>
      <c r="C242" s="65" t="s">
        <v>178</v>
      </c>
      <c r="D242" s="67">
        <v>15.48</v>
      </c>
      <c r="E242" s="17"/>
      <c r="F242" s="69"/>
      <c r="G242" s="17"/>
      <c r="H242" s="20">
        <v>4750</v>
      </c>
      <c r="I242" s="18">
        <f>IF(Tabla1[[#This Row],[Entrada en $]]&gt;0,Tabla1[[#This Row],[Entrada en $]]/Tabla1[[#This Row],[Tipo de cambio]],Tabla1[[#This Row],[Entrada en Usd]])</f>
        <v>0</v>
      </c>
      <c r="J242" s="17">
        <f>IF(Tabla1[[#This Row],[Salida en $]]&gt;0,Tabla1[[#This Row],[Salida en $]]/Tabla1[[#This Row],[Tipo de cambio]],Tabla1[[#This Row],[Salida en Usd]])</f>
        <v>306.84754521963822</v>
      </c>
      <c r="K242" s="16">
        <f>IF(Tabla1[[#This Row],[Entrada en Usd]]&lt;&gt;0,Tabla1[[#This Row],[Entrada en Usd]]*Tabla1[[#This Row],[Tipo de cambio]],Tabla1[[#This Row],[Entrada en $]])</f>
        <v>0</v>
      </c>
      <c r="L242" s="16">
        <f>IF(Tabla1[[#This Row],[Salida en Usd]]&gt;0,Tabla1[[#This Row],[Salida en Usd]]*Tabla1[[#This Row],[Tipo de cambio]],Tabla1[[#This Row],[Salida en $]])</f>
        <v>4750</v>
      </c>
    </row>
    <row r="243" spans="1:12" x14ac:dyDescent="0.3">
      <c r="A243" s="64">
        <v>42829</v>
      </c>
      <c r="B243" s="13" t="s">
        <v>3</v>
      </c>
      <c r="C243" s="65" t="s">
        <v>179</v>
      </c>
      <c r="D243" s="67">
        <v>15.48</v>
      </c>
      <c r="E243" s="17"/>
      <c r="F243" s="69"/>
      <c r="G243" s="17"/>
      <c r="H243" s="20">
        <v>320000</v>
      </c>
      <c r="I243" s="18">
        <f>IF(Tabla1[[#This Row],[Entrada en $]]&gt;0,Tabla1[[#This Row],[Entrada en $]]/Tabla1[[#This Row],[Tipo de cambio]],Tabla1[[#This Row],[Entrada en Usd]])</f>
        <v>0</v>
      </c>
      <c r="J243" s="17">
        <f>IF(Tabla1[[#This Row],[Salida en $]]&gt;0,Tabla1[[#This Row],[Salida en $]]/Tabla1[[#This Row],[Tipo de cambio]],Tabla1[[#This Row],[Salida en Usd]])</f>
        <v>20671.834625322997</v>
      </c>
      <c r="K243" s="16">
        <f>IF(Tabla1[[#This Row],[Entrada en Usd]]&lt;&gt;0,Tabla1[[#This Row],[Entrada en Usd]]*Tabla1[[#This Row],[Tipo de cambio]],Tabla1[[#This Row],[Entrada en $]])</f>
        <v>0</v>
      </c>
      <c r="L243" s="16">
        <f>IF(Tabla1[[#This Row],[Salida en Usd]]&gt;0,Tabla1[[#This Row],[Salida en Usd]]*Tabla1[[#This Row],[Tipo de cambio]],Tabla1[[#This Row],[Salida en $]])</f>
        <v>320000</v>
      </c>
    </row>
    <row r="244" spans="1:12" x14ac:dyDescent="0.3">
      <c r="A244" s="64">
        <v>42832</v>
      </c>
      <c r="B244" s="13" t="s">
        <v>2</v>
      </c>
      <c r="C244" s="65" t="s">
        <v>180</v>
      </c>
      <c r="D244" s="67">
        <v>15.29</v>
      </c>
      <c r="E244" s="17"/>
      <c r="F244" s="69"/>
      <c r="G244" s="17"/>
      <c r="H244" s="20">
        <v>8590</v>
      </c>
      <c r="I244" s="18">
        <f>IF(Tabla1[[#This Row],[Entrada en $]]&gt;0,Tabla1[[#This Row],[Entrada en $]]/Tabla1[[#This Row],[Tipo de cambio]],Tabla1[[#This Row],[Entrada en Usd]])</f>
        <v>0</v>
      </c>
      <c r="J244" s="17">
        <f>IF(Tabla1[[#This Row],[Salida en $]]&gt;0,Tabla1[[#This Row],[Salida en $]]/Tabla1[[#This Row],[Tipo de cambio]],Tabla1[[#This Row],[Salida en Usd]])</f>
        <v>561.80510137344675</v>
      </c>
      <c r="K244" s="16">
        <f>IF(Tabla1[[#This Row],[Entrada en Usd]]&lt;&gt;0,Tabla1[[#This Row],[Entrada en Usd]]*Tabla1[[#This Row],[Tipo de cambio]],Tabla1[[#This Row],[Entrada en $]])</f>
        <v>0</v>
      </c>
      <c r="L244" s="16">
        <f>IF(Tabla1[[#This Row],[Salida en Usd]]&gt;0,Tabla1[[#This Row],[Salida en Usd]]*Tabla1[[#This Row],[Tipo de cambio]],Tabla1[[#This Row],[Salida en $]])</f>
        <v>8590</v>
      </c>
    </row>
    <row r="245" spans="1:12" x14ac:dyDescent="0.3">
      <c r="A245" s="64">
        <v>42836</v>
      </c>
      <c r="B245" s="13" t="s">
        <v>2</v>
      </c>
      <c r="C245" s="65" t="s">
        <v>109</v>
      </c>
      <c r="D245" s="67">
        <v>15.29</v>
      </c>
      <c r="E245" s="17"/>
      <c r="F245" s="69"/>
      <c r="G245" s="17"/>
      <c r="H245" s="20">
        <v>85035</v>
      </c>
      <c r="I245" s="18">
        <f>IF(Tabla1[[#This Row],[Entrada en $]]&gt;0,Tabla1[[#This Row],[Entrada en $]]/Tabla1[[#This Row],[Tipo de cambio]],Tabla1[[#This Row],[Entrada en Usd]])</f>
        <v>0</v>
      </c>
      <c r="J245" s="17">
        <f>IF(Tabla1[[#This Row],[Salida en $]]&gt;0,Tabla1[[#This Row],[Salida en $]]/Tabla1[[#This Row],[Tipo de cambio]],Tabla1[[#This Row],[Salida en Usd]])</f>
        <v>5561.4780902550692</v>
      </c>
      <c r="K245" s="16">
        <f>IF(Tabla1[[#This Row],[Entrada en Usd]]&lt;&gt;0,Tabla1[[#This Row],[Entrada en Usd]]*Tabla1[[#This Row],[Tipo de cambio]],Tabla1[[#This Row],[Entrada en $]])</f>
        <v>0</v>
      </c>
      <c r="L245" s="16">
        <f>IF(Tabla1[[#This Row],[Salida en Usd]]&gt;0,Tabla1[[#This Row],[Salida en Usd]]*Tabla1[[#This Row],[Tipo de cambio]],Tabla1[[#This Row],[Salida en $]])</f>
        <v>85035</v>
      </c>
    </row>
    <row r="246" spans="1:12" x14ac:dyDescent="0.3">
      <c r="A246" s="64">
        <v>42840</v>
      </c>
      <c r="B246" s="13" t="s">
        <v>2</v>
      </c>
      <c r="C246" s="65" t="s">
        <v>181</v>
      </c>
      <c r="D246" s="67">
        <v>15.29</v>
      </c>
      <c r="E246" s="17"/>
      <c r="F246" s="72"/>
      <c r="G246" s="17"/>
      <c r="H246" s="20">
        <v>33250</v>
      </c>
      <c r="I246" s="18">
        <f>IF(Tabla1[[#This Row],[Entrada en $]]&gt;0,Tabla1[[#This Row],[Entrada en $]]/Tabla1[[#This Row],[Tipo de cambio]],Tabla1[[#This Row],[Entrada en Usd]])</f>
        <v>0</v>
      </c>
      <c r="J246" s="17">
        <f>IF(Tabla1[[#This Row],[Salida en $]]&gt;0,Tabla1[[#This Row],[Salida en $]]/Tabla1[[#This Row],[Tipo de cambio]],Tabla1[[#This Row],[Salida en Usd]])</f>
        <v>2174.6239372138652</v>
      </c>
      <c r="K246" s="16">
        <f>IF(Tabla1[[#This Row],[Entrada en Usd]]&lt;&gt;0,Tabla1[[#This Row],[Entrada en Usd]]*Tabla1[[#This Row],[Tipo de cambio]],Tabla1[[#This Row],[Entrada en $]])</f>
        <v>0</v>
      </c>
      <c r="L246" s="16">
        <f>IF(Tabla1[[#This Row],[Salida en Usd]]&gt;0,Tabla1[[#This Row],[Salida en Usd]]*Tabla1[[#This Row],[Tipo de cambio]],Tabla1[[#This Row],[Salida en $]])</f>
        <v>33250</v>
      </c>
    </row>
    <row r="247" spans="1:12" x14ac:dyDescent="0.3">
      <c r="A247" s="64">
        <v>42842</v>
      </c>
      <c r="B247" s="13" t="s">
        <v>2</v>
      </c>
      <c r="C247" s="65" t="s">
        <v>182</v>
      </c>
      <c r="D247" s="67">
        <v>15.51</v>
      </c>
      <c r="E247" s="17"/>
      <c r="F247" s="69"/>
      <c r="G247" s="17"/>
      <c r="H247" s="20">
        <v>27050</v>
      </c>
      <c r="I247" s="18">
        <f>IF(Tabla1[[#This Row],[Entrada en $]]&gt;0,Tabla1[[#This Row],[Entrada en $]]/Tabla1[[#This Row],[Tipo de cambio]],Tabla1[[#This Row],[Entrada en Usd]])</f>
        <v>0</v>
      </c>
      <c r="J247" s="17">
        <f>IF(Tabla1[[#This Row],[Salida en $]]&gt;0,Tabla1[[#This Row],[Salida en $]]/Tabla1[[#This Row],[Tipo de cambio]],Tabla1[[#This Row],[Salida en Usd]])</f>
        <v>1744.0361057382333</v>
      </c>
      <c r="K247" s="16">
        <f>IF(Tabla1[[#This Row],[Entrada en Usd]]&lt;&gt;0,Tabla1[[#This Row],[Entrada en Usd]]*Tabla1[[#This Row],[Tipo de cambio]],Tabla1[[#This Row],[Entrada en $]])</f>
        <v>0</v>
      </c>
      <c r="L247" s="16">
        <f>IF(Tabla1[[#This Row],[Salida en Usd]]&gt;0,Tabla1[[#This Row],[Salida en Usd]]*Tabla1[[#This Row],[Tipo de cambio]],Tabla1[[#This Row],[Salida en $]])</f>
        <v>27050</v>
      </c>
    </row>
    <row r="248" spans="1:12" x14ac:dyDescent="0.3">
      <c r="A248" s="64">
        <v>42842</v>
      </c>
      <c r="B248" s="13" t="s">
        <v>2</v>
      </c>
      <c r="C248" s="65" t="s">
        <v>182</v>
      </c>
      <c r="D248" s="67">
        <v>15.51</v>
      </c>
      <c r="E248" s="17"/>
      <c r="F248" s="69"/>
      <c r="G248" s="17"/>
      <c r="H248" s="20">
        <v>1597</v>
      </c>
      <c r="I248" s="18">
        <f>IF(Tabla1[[#This Row],[Entrada en $]]&gt;0,Tabla1[[#This Row],[Entrada en $]]/Tabla1[[#This Row],[Tipo de cambio]],Tabla1[[#This Row],[Entrada en Usd]])</f>
        <v>0</v>
      </c>
      <c r="J248" s="17">
        <f>IF(Tabla1[[#This Row],[Salida en $]]&gt;0,Tabla1[[#This Row],[Salida en $]]/Tabla1[[#This Row],[Tipo de cambio]],Tabla1[[#This Row],[Salida en Usd]])</f>
        <v>102.96582849774339</v>
      </c>
      <c r="K248" s="16">
        <f>IF(Tabla1[[#This Row],[Entrada en Usd]]&lt;&gt;0,Tabla1[[#This Row],[Entrada en Usd]]*Tabla1[[#This Row],[Tipo de cambio]],Tabla1[[#This Row],[Entrada en $]])</f>
        <v>0</v>
      </c>
      <c r="L248" s="16">
        <f>IF(Tabla1[[#This Row],[Salida en Usd]]&gt;0,Tabla1[[#This Row],[Salida en Usd]]*Tabla1[[#This Row],[Tipo de cambio]],Tabla1[[#This Row],[Salida en $]])</f>
        <v>1597</v>
      </c>
    </row>
    <row r="249" spans="1:12" x14ac:dyDescent="0.3">
      <c r="A249" s="64">
        <v>42842</v>
      </c>
      <c r="B249" s="13" t="s">
        <v>3</v>
      </c>
      <c r="C249" s="65" t="s">
        <v>183</v>
      </c>
      <c r="D249" s="67">
        <v>15.51</v>
      </c>
      <c r="E249" s="17"/>
      <c r="F249" s="69"/>
      <c r="G249" s="17"/>
      <c r="H249" s="20">
        <v>3585</v>
      </c>
      <c r="I249" s="18">
        <f>IF(Tabla1[[#This Row],[Entrada en $]]&gt;0,Tabla1[[#This Row],[Entrada en $]]/Tabla1[[#This Row],[Tipo de cambio]],Tabla1[[#This Row],[Entrada en Usd]])</f>
        <v>0</v>
      </c>
      <c r="J249" s="17">
        <f>IF(Tabla1[[#This Row],[Salida en $]]&gt;0,Tabla1[[#This Row],[Salida en $]]/Tabla1[[#This Row],[Tipo de cambio]],Tabla1[[#This Row],[Salida en Usd]])</f>
        <v>231.14119922630562</v>
      </c>
      <c r="K249" s="16">
        <f>IF(Tabla1[[#This Row],[Entrada en Usd]]&lt;&gt;0,Tabla1[[#This Row],[Entrada en Usd]]*Tabla1[[#This Row],[Tipo de cambio]],Tabla1[[#This Row],[Entrada en $]])</f>
        <v>0</v>
      </c>
      <c r="L249" s="16">
        <f>IF(Tabla1[[#This Row],[Salida en Usd]]&gt;0,Tabla1[[#This Row],[Salida en Usd]]*Tabla1[[#This Row],[Tipo de cambio]],Tabla1[[#This Row],[Salida en $]])</f>
        <v>3585</v>
      </c>
    </row>
    <row r="250" spans="1:12" x14ac:dyDescent="0.3">
      <c r="A250" s="64">
        <v>42842</v>
      </c>
      <c r="B250" s="13" t="s">
        <v>3</v>
      </c>
      <c r="C250" s="65" t="s">
        <v>183</v>
      </c>
      <c r="D250" s="67">
        <v>15.51</v>
      </c>
      <c r="E250" s="17"/>
      <c r="F250" s="69"/>
      <c r="G250" s="17"/>
      <c r="H250" s="20">
        <v>10965</v>
      </c>
      <c r="I250" s="18">
        <f>IF(Tabla1[[#This Row],[Entrada en $]]&gt;0,Tabla1[[#This Row],[Entrada en $]]/Tabla1[[#This Row],[Tipo de cambio]],Tabla1[[#This Row],[Entrada en Usd]])</f>
        <v>0</v>
      </c>
      <c r="J250" s="17">
        <f>IF(Tabla1[[#This Row],[Salida en $]]&gt;0,Tabla1[[#This Row],[Salida en $]]/Tabla1[[#This Row],[Tipo de cambio]],Tabla1[[#This Row],[Salida en Usd]])</f>
        <v>706.96324951644101</v>
      </c>
      <c r="K250" s="16">
        <f>IF(Tabla1[[#This Row],[Entrada en Usd]]&lt;&gt;0,Tabla1[[#This Row],[Entrada en Usd]]*Tabla1[[#This Row],[Tipo de cambio]],Tabla1[[#This Row],[Entrada en $]])</f>
        <v>0</v>
      </c>
      <c r="L250" s="16">
        <f>IF(Tabla1[[#This Row],[Salida en Usd]]&gt;0,Tabla1[[#This Row],[Salida en Usd]]*Tabla1[[#This Row],[Tipo de cambio]],Tabla1[[#This Row],[Salida en $]])</f>
        <v>10965</v>
      </c>
    </row>
    <row r="251" spans="1:12" x14ac:dyDescent="0.3">
      <c r="A251" s="64">
        <v>42842</v>
      </c>
      <c r="B251" s="13" t="s">
        <v>3</v>
      </c>
      <c r="C251" s="65" t="s">
        <v>184</v>
      </c>
      <c r="D251" s="67">
        <v>15.51</v>
      </c>
      <c r="E251" s="17"/>
      <c r="F251" s="69"/>
      <c r="G251" s="17"/>
      <c r="H251" s="20">
        <v>4196</v>
      </c>
      <c r="I251" s="18">
        <f>IF(Tabla1[[#This Row],[Entrada en $]]&gt;0,Tabla1[[#This Row],[Entrada en $]]/Tabla1[[#This Row],[Tipo de cambio]],Tabla1[[#This Row],[Entrada en Usd]])</f>
        <v>0</v>
      </c>
      <c r="J251" s="17">
        <f>IF(Tabla1[[#This Row],[Salida en $]]&gt;0,Tabla1[[#This Row],[Salida en $]]/Tabla1[[#This Row],[Tipo de cambio]],Tabla1[[#This Row],[Salida en Usd]])</f>
        <v>270.53513862024499</v>
      </c>
      <c r="K251" s="16">
        <f>IF(Tabla1[[#This Row],[Entrada en Usd]]&lt;&gt;0,Tabla1[[#This Row],[Entrada en Usd]]*Tabla1[[#This Row],[Tipo de cambio]],Tabla1[[#This Row],[Entrada en $]])</f>
        <v>0</v>
      </c>
      <c r="L251" s="16">
        <f>IF(Tabla1[[#This Row],[Salida en Usd]]&gt;0,Tabla1[[#This Row],[Salida en Usd]]*Tabla1[[#This Row],[Tipo de cambio]],Tabla1[[#This Row],[Salida en $]])</f>
        <v>4196</v>
      </c>
    </row>
    <row r="252" spans="1:12" x14ac:dyDescent="0.3">
      <c r="A252" s="64">
        <v>42842</v>
      </c>
      <c r="B252" s="13" t="s">
        <v>185</v>
      </c>
      <c r="C252" s="65" t="s">
        <v>185</v>
      </c>
      <c r="D252" s="67">
        <v>15.51</v>
      </c>
      <c r="E252" s="17">
        <v>38461.538461538461</v>
      </c>
      <c r="F252" s="73"/>
      <c r="G252" s="17"/>
      <c r="H252" s="20">
        <v>0</v>
      </c>
      <c r="I252" s="18">
        <f>IF(Tabla1[[#This Row],[Entrada en $]]&gt;0,Tabla1[[#This Row],[Entrada en $]]/Tabla1[[#This Row],[Tipo de cambio]],Tabla1[[#This Row],[Entrada en Usd]])</f>
        <v>38461.538461538461</v>
      </c>
      <c r="J252" s="17">
        <f>IF(Tabla1[[#This Row],[Salida en $]]&gt;0,Tabla1[[#This Row],[Salida en $]]/Tabla1[[#This Row],[Tipo de cambio]],Tabla1[[#This Row],[Salida en Usd]])</f>
        <v>0</v>
      </c>
      <c r="K252" s="16">
        <f>IF(Tabla1[[#This Row],[Entrada en Usd]]&lt;&gt;0,Tabla1[[#This Row],[Entrada en Usd]]*Tabla1[[#This Row],[Tipo de cambio]],Tabla1[[#This Row],[Entrada en $]])</f>
        <v>596538.4615384615</v>
      </c>
      <c r="L252" s="16">
        <f>IF(Tabla1[[#This Row],[Salida en Usd]]&gt;0,Tabla1[[#This Row],[Salida en Usd]]*Tabla1[[#This Row],[Tipo de cambio]],Tabla1[[#This Row],[Salida en $]])</f>
        <v>0</v>
      </c>
    </row>
    <row r="253" spans="1:12" x14ac:dyDescent="0.3">
      <c r="A253" s="64">
        <v>42842</v>
      </c>
      <c r="B253" s="13" t="s">
        <v>2</v>
      </c>
      <c r="C253" s="65" t="s">
        <v>186</v>
      </c>
      <c r="D253" s="67">
        <v>15.51</v>
      </c>
      <c r="E253" s="17"/>
      <c r="F253" s="74"/>
      <c r="G253" s="17"/>
      <c r="H253" s="20">
        <v>45000</v>
      </c>
      <c r="I253" s="18">
        <f>IF(Tabla1[[#This Row],[Entrada en $]]&gt;0,Tabla1[[#This Row],[Entrada en $]]/Tabla1[[#This Row],[Tipo de cambio]],Tabla1[[#This Row],[Entrada en Usd]])</f>
        <v>0</v>
      </c>
      <c r="J253" s="17">
        <f>IF(Tabla1[[#This Row],[Salida en $]]&gt;0,Tabla1[[#This Row],[Salida en $]]/Tabla1[[#This Row],[Tipo de cambio]],Tabla1[[#This Row],[Salida en Usd]])</f>
        <v>2901.3539651837523</v>
      </c>
      <c r="K253" s="16">
        <f>IF(Tabla1[[#This Row],[Entrada en Usd]]&lt;&gt;0,Tabla1[[#This Row],[Entrada en Usd]]*Tabla1[[#This Row],[Tipo de cambio]],Tabla1[[#This Row],[Entrada en $]])</f>
        <v>0</v>
      </c>
      <c r="L253" s="16">
        <f>IF(Tabla1[[#This Row],[Salida en Usd]]&gt;0,Tabla1[[#This Row],[Salida en Usd]]*Tabla1[[#This Row],[Tipo de cambio]],Tabla1[[#This Row],[Salida en $]])</f>
        <v>45000</v>
      </c>
    </row>
    <row r="254" spans="1:12" x14ac:dyDescent="0.3">
      <c r="A254" s="64">
        <v>42845</v>
      </c>
      <c r="B254" s="13" t="s">
        <v>3</v>
      </c>
      <c r="C254" s="65" t="s">
        <v>179</v>
      </c>
      <c r="D254" s="67">
        <v>15.69</v>
      </c>
      <c r="E254" s="17"/>
      <c r="F254" s="74"/>
      <c r="G254" s="17"/>
      <c r="H254" s="20">
        <v>300000</v>
      </c>
      <c r="I254" s="18">
        <f>IF(Tabla1[[#This Row],[Entrada en $]]&gt;0,Tabla1[[#This Row],[Entrada en $]]/Tabla1[[#This Row],[Tipo de cambio]],Tabla1[[#This Row],[Entrada en Usd]])</f>
        <v>0</v>
      </c>
      <c r="J254" s="17">
        <f>IF(Tabla1[[#This Row],[Salida en $]]&gt;0,Tabla1[[#This Row],[Salida en $]]/Tabla1[[#This Row],[Tipo de cambio]],Tabla1[[#This Row],[Salida en Usd]])</f>
        <v>19120.458891013386</v>
      </c>
      <c r="K254" s="16">
        <f>IF(Tabla1[[#This Row],[Entrada en Usd]]&lt;&gt;0,Tabla1[[#This Row],[Entrada en Usd]]*Tabla1[[#This Row],[Tipo de cambio]],Tabla1[[#This Row],[Entrada en $]])</f>
        <v>0</v>
      </c>
      <c r="L254" s="16">
        <f>IF(Tabla1[[#This Row],[Salida en Usd]]&gt;0,Tabla1[[#This Row],[Salida en Usd]]*Tabla1[[#This Row],[Tipo de cambio]],Tabla1[[#This Row],[Salida en $]])</f>
        <v>300000</v>
      </c>
    </row>
    <row r="255" spans="1:12" x14ac:dyDescent="0.3">
      <c r="A255" s="64">
        <v>42845</v>
      </c>
      <c r="B255" s="13" t="s">
        <v>5</v>
      </c>
      <c r="C255" s="65" t="s">
        <v>187</v>
      </c>
      <c r="D255" s="67">
        <v>15.69</v>
      </c>
      <c r="E255" s="17"/>
      <c r="F255" s="74"/>
      <c r="G255" s="17"/>
      <c r="H255" s="20">
        <v>13000</v>
      </c>
      <c r="I255" s="18">
        <f>IF(Tabla1[[#This Row],[Entrada en $]]&gt;0,Tabla1[[#This Row],[Entrada en $]]/Tabla1[[#This Row],[Tipo de cambio]],Tabla1[[#This Row],[Entrada en Usd]])</f>
        <v>0</v>
      </c>
      <c r="J255" s="17">
        <f>IF(Tabla1[[#This Row],[Salida en $]]&gt;0,Tabla1[[#This Row],[Salida en $]]/Tabla1[[#This Row],[Tipo de cambio]],Tabla1[[#This Row],[Salida en Usd]])</f>
        <v>828.55321861057996</v>
      </c>
      <c r="K255" s="16">
        <f>IF(Tabla1[[#This Row],[Entrada en Usd]]&lt;&gt;0,Tabla1[[#This Row],[Entrada en Usd]]*Tabla1[[#This Row],[Tipo de cambio]],Tabla1[[#This Row],[Entrada en $]])</f>
        <v>0</v>
      </c>
      <c r="L255" s="16">
        <f>IF(Tabla1[[#This Row],[Salida en Usd]]&gt;0,Tabla1[[#This Row],[Salida en Usd]]*Tabla1[[#This Row],[Tipo de cambio]],Tabla1[[#This Row],[Salida en $]])</f>
        <v>13000</v>
      </c>
    </row>
    <row r="256" spans="1:12" x14ac:dyDescent="0.3">
      <c r="A256" s="64">
        <v>42845</v>
      </c>
      <c r="B256" s="13" t="s">
        <v>5</v>
      </c>
      <c r="C256" s="65" t="s">
        <v>188</v>
      </c>
      <c r="D256" s="67">
        <v>15.69</v>
      </c>
      <c r="E256" s="17"/>
      <c r="F256" s="74"/>
      <c r="G256" s="17"/>
      <c r="H256" s="20">
        <v>6500</v>
      </c>
      <c r="I256" s="18">
        <f>IF(Tabla1[[#This Row],[Entrada en $]]&gt;0,Tabla1[[#This Row],[Entrada en $]]/Tabla1[[#This Row],[Tipo de cambio]],Tabla1[[#This Row],[Entrada en Usd]])</f>
        <v>0</v>
      </c>
      <c r="J256" s="17">
        <f>IF(Tabla1[[#This Row],[Salida en $]]&gt;0,Tabla1[[#This Row],[Salida en $]]/Tabla1[[#This Row],[Tipo de cambio]],Tabla1[[#This Row],[Salida en Usd]])</f>
        <v>414.27660930528998</v>
      </c>
      <c r="K256" s="16">
        <f>IF(Tabla1[[#This Row],[Entrada en Usd]]&lt;&gt;0,Tabla1[[#This Row],[Entrada en Usd]]*Tabla1[[#This Row],[Tipo de cambio]],Tabla1[[#This Row],[Entrada en $]])</f>
        <v>0</v>
      </c>
      <c r="L256" s="16">
        <f>IF(Tabla1[[#This Row],[Salida en Usd]]&gt;0,Tabla1[[#This Row],[Salida en Usd]]*Tabla1[[#This Row],[Tipo de cambio]],Tabla1[[#This Row],[Salida en $]])</f>
        <v>6500</v>
      </c>
    </row>
    <row r="257" spans="1:12" x14ac:dyDescent="0.3">
      <c r="A257" s="64">
        <v>42846</v>
      </c>
      <c r="B257" s="13" t="s">
        <v>2</v>
      </c>
      <c r="C257" s="65" t="s">
        <v>189</v>
      </c>
      <c r="D257" s="67">
        <v>15.69</v>
      </c>
      <c r="E257" s="17"/>
      <c r="F257" s="74"/>
      <c r="G257" s="17"/>
      <c r="H257" s="20">
        <v>25800</v>
      </c>
      <c r="I257" s="18">
        <f>IF(Tabla1[[#This Row],[Entrada en $]]&gt;0,Tabla1[[#This Row],[Entrada en $]]/Tabla1[[#This Row],[Tipo de cambio]],Tabla1[[#This Row],[Entrada en Usd]])</f>
        <v>0</v>
      </c>
      <c r="J257" s="17">
        <f>IF(Tabla1[[#This Row],[Salida en $]]&gt;0,Tabla1[[#This Row],[Salida en $]]/Tabla1[[#This Row],[Tipo de cambio]],Tabla1[[#This Row],[Salida en Usd]])</f>
        <v>1644.3594646271511</v>
      </c>
      <c r="K257" s="16">
        <f>IF(Tabla1[[#This Row],[Entrada en Usd]]&lt;&gt;0,Tabla1[[#This Row],[Entrada en Usd]]*Tabla1[[#This Row],[Tipo de cambio]],Tabla1[[#This Row],[Entrada en $]])</f>
        <v>0</v>
      </c>
      <c r="L257" s="16">
        <f>IF(Tabla1[[#This Row],[Salida en Usd]]&gt;0,Tabla1[[#This Row],[Salida en Usd]]*Tabla1[[#This Row],[Tipo de cambio]],Tabla1[[#This Row],[Salida en $]])</f>
        <v>25800</v>
      </c>
    </row>
    <row r="258" spans="1:12" x14ac:dyDescent="0.3">
      <c r="A258" s="64">
        <v>42846</v>
      </c>
      <c r="B258" s="13" t="s">
        <v>5</v>
      </c>
      <c r="C258" s="65" t="s">
        <v>190</v>
      </c>
      <c r="D258" s="67">
        <v>15.69</v>
      </c>
      <c r="E258" s="17"/>
      <c r="F258" s="74"/>
      <c r="G258" s="17"/>
      <c r="H258" s="20">
        <v>2280</v>
      </c>
      <c r="I258" s="18">
        <f>IF(Tabla1[[#This Row],[Entrada en $]]&gt;0,Tabla1[[#This Row],[Entrada en $]]/Tabla1[[#This Row],[Tipo de cambio]],Tabla1[[#This Row],[Entrada en Usd]])</f>
        <v>0</v>
      </c>
      <c r="J258" s="17">
        <f>IF(Tabla1[[#This Row],[Salida en $]]&gt;0,Tabla1[[#This Row],[Salida en $]]/Tabla1[[#This Row],[Tipo de cambio]],Tabla1[[#This Row],[Salida en Usd]])</f>
        <v>145.31548757170174</v>
      </c>
      <c r="K258" s="16">
        <f>IF(Tabla1[[#This Row],[Entrada en Usd]]&lt;&gt;0,Tabla1[[#This Row],[Entrada en Usd]]*Tabla1[[#This Row],[Tipo de cambio]],Tabla1[[#This Row],[Entrada en $]])</f>
        <v>0</v>
      </c>
      <c r="L258" s="16">
        <f>IF(Tabla1[[#This Row],[Salida en Usd]]&gt;0,Tabla1[[#This Row],[Salida en Usd]]*Tabla1[[#This Row],[Tipo de cambio]],Tabla1[[#This Row],[Salida en $]])</f>
        <v>2280</v>
      </c>
    </row>
    <row r="259" spans="1:12" x14ac:dyDescent="0.3">
      <c r="A259" s="64">
        <v>42846</v>
      </c>
      <c r="B259" s="13" t="s">
        <v>2</v>
      </c>
      <c r="C259" s="65" t="s">
        <v>191</v>
      </c>
      <c r="D259" s="67">
        <v>15.69</v>
      </c>
      <c r="E259" s="17"/>
      <c r="F259" s="74"/>
      <c r="G259" s="17"/>
      <c r="H259" s="20">
        <v>76800</v>
      </c>
      <c r="I259" s="18">
        <f>IF(Tabla1[[#This Row],[Entrada en $]]&gt;0,Tabla1[[#This Row],[Entrada en $]]/Tabla1[[#This Row],[Tipo de cambio]],Tabla1[[#This Row],[Entrada en Usd]])</f>
        <v>0</v>
      </c>
      <c r="J259" s="17">
        <f>IF(Tabla1[[#This Row],[Salida en $]]&gt;0,Tabla1[[#This Row],[Salida en $]]/Tabla1[[#This Row],[Tipo de cambio]],Tabla1[[#This Row],[Salida en Usd]])</f>
        <v>4894.8374760994266</v>
      </c>
      <c r="K259" s="16">
        <f>IF(Tabla1[[#This Row],[Entrada en Usd]]&lt;&gt;0,Tabla1[[#This Row],[Entrada en Usd]]*Tabla1[[#This Row],[Tipo de cambio]],Tabla1[[#This Row],[Entrada en $]])</f>
        <v>0</v>
      </c>
      <c r="L259" s="16">
        <f>IF(Tabla1[[#This Row],[Salida en Usd]]&gt;0,Tabla1[[#This Row],[Salida en Usd]]*Tabla1[[#This Row],[Tipo de cambio]],Tabla1[[#This Row],[Salida en $]])</f>
        <v>76800</v>
      </c>
    </row>
    <row r="260" spans="1:12" x14ac:dyDescent="0.3">
      <c r="A260" s="64">
        <v>42849</v>
      </c>
      <c r="B260" s="13" t="s">
        <v>185</v>
      </c>
      <c r="C260" s="65" t="s">
        <v>185</v>
      </c>
      <c r="D260" s="67">
        <v>15.72</v>
      </c>
      <c r="E260" s="17">
        <v>12080</v>
      </c>
      <c r="F260" s="75"/>
      <c r="G260" s="17"/>
      <c r="H260" s="20">
        <v>0</v>
      </c>
      <c r="I260" s="18">
        <f>IF(Tabla1[[#This Row],[Entrada en $]]&gt;0,Tabla1[[#This Row],[Entrada en $]]/Tabla1[[#This Row],[Tipo de cambio]],Tabla1[[#This Row],[Entrada en Usd]])</f>
        <v>12080</v>
      </c>
      <c r="J260" s="17">
        <f>IF(Tabla1[[#This Row],[Salida en $]]&gt;0,Tabla1[[#This Row],[Salida en $]]/Tabla1[[#This Row],[Tipo de cambio]],Tabla1[[#This Row],[Salida en Usd]])</f>
        <v>0</v>
      </c>
      <c r="K260" s="16">
        <f>IF(Tabla1[[#This Row],[Entrada en Usd]]&lt;&gt;0,Tabla1[[#This Row],[Entrada en Usd]]*Tabla1[[#This Row],[Tipo de cambio]],Tabla1[[#This Row],[Entrada en $]])</f>
        <v>189897.60000000001</v>
      </c>
      <c r="L260" s="16">
        <f>IF(Tabla1[[#This Row],[Salida en Usd]]&gt;0,Tabla1[[#This Row],[Salida en Usd]]*Tabla1[[#This Row],[Tipo de cambio]],Tabla1[[#This Row],[Salida en $]])</f>
        <v>0</v>
      </c>
    </row>
    <row r="261" spans="1:12" x14ac:dyDescent="0.3">
      <c r="A261" s="64">
        <v>42853</v>
      </c>
      <c r="B261" s="13" t="s">
        <v>2</v>
      </c>
      <c r="C261" s="65" t="s">
        <v>192</v>
      </c>
      <c r="D261" s="67">
        <v>15.59</v>
      </c>
      <c r="E261" s="17"/>
      <c r="F261" s="71"/>
      <c r="G261" s="17"/>
      <c r="H261" s="20">
        <v>36400</v>
      </c>
      <c r="I261" s="18">
        <f>IF(Tabla1[[#This Row],[Entrada en $]]&gt;0,Tabla1[[#This Row],[Entrada en $]]/Tabla1[[#This Row],[Tipo de cambio]],Tabla1[[#This Row],[Entrada en Usd]])</f>
        <v>0</v>
      </c>
      <c r="J261" s="17">
        <f>IF(Tabla1[[#This Row],[Salida en $]]&gt;0,Tabla1[[#This Row],[Salida en $]]/Tabla1[[#This Row],[Tipo de cambio]],Tabla1[[#This Row],[Salida en Usd]])</f>
        <v>2334.8300192431047</v>
      </c>
      <c r="K261" s="16">
        <f>IF(Tabla1[[#This Row],[Entrada en Usd]]&lt;&gt;0,Tabla1[[#This Row],[Entrada en Usd]]*Tabla1[[#This Row],[Tipo de cambio]],Tabla1[[#This Row],[Entrada en $]])</f>
        <v>0</v>
      </c>
      <c r="L261" s="16">
        <f>IF(Tabla1[[#This Row],[Salida en Usd]]&gt;0,Tabla1[[#This Row],[Salida en Usd]]*Tabla1[[#This Row],[Tipo de cambio]],Tabla1[[#This Row],[Salida en $]])</f>
        <v>36400</v>
      </c>
    </row>
    <row r="262" spans="1:12" x14ac:dyDescent="0.3">
      <c r="A262" s="64">
        <v>42853</v>
      </c>
      <c r="B262" s="13" t="s">
        <v>2</v>
      </c>
      <c r="C262" s="65" t="s">
        <v>193</v>
      </c>
      <c r="D262" s="67">
        <v>15.59</v>
      </c>
      <c r="E262" s="17"/>
      <c r="F262" s="71"/>
      <c r="G262" s="17"/>
      <c r="H262" s="20">
        <v>96745</v>
      </c>
      <c r="I262" s="18">
        <f>IF(Tabla1[[#This Row],[Entrada en $]]&gt;0,Tabla1[[#This Row],[Entrada en $]]/Tabla1[[#This Row],[Tipo de cambio]],Tabla1[[#This Row],[Entrada en Usd]])</f>
        <v>0</v>
      </c>
      <c r="J262" s="17">
        <f>IF(Tabla1[[#This Row],[Salida en $]]&gt;0,Tabla1[[#This Row],[Salida en $]]/Tabla1[[#This Row],[Tipo de cambio]],Tabla1[[#This Row],[Salida en Usd]])</f>
        <v>6205.5805003207188</v>
      </c>
      <c r="K262" s="16">
        <f>IF(Tabla1[[#This Row],[Entrada en Usd]]&lt;&gt;0,Tabla1[[#This Row],[Entrada en Usd]]*Tabla1[[#This Row],[Tipo de cambio]],Tabla1[[#This Row],[Entrada en $]])</f>
        <v>0</v>
      </c>
      <c r="L262" s="16">
        <f>IF(Tabla1[[#This Row],[Salida en Usd]]&gt;0,Tabla1[[#This Row],[Salida en Usd]]*Tabla1[[#This Row],[Tipo de cambio]],Tabla1[[#This Row],[Salida en $]])</f>
        <v>96745</v>
      </c>
    </row>
    <row r="263" spans="1:12" x14ac:dyDescent="0.3">
      <c r="A263" s="64">
        <v>42829</v>
      </c>
      <c r="B263" s="13" t="s">
        <v>2</v>
      </c>
      <c r="C263" s="65" t="s">
        <v>194</v>
      </c>
      <c r="D263" s="67">
        <v>15.48</v>
      </c>
      <c r="E263" s="17"/>
      <c r="F263" s="71"/>
      <c r="G263" s="17"/>
      <c r="H263" s="20">
        <v>28000</v>
      </c>
      <c r="I263" s="18">
        <f>IF(Tabla1[[#This Row],[Entrada en $]]&gt;0,Tabla1[[#This Row],[Entrada en $]]/Tabla1[[#This Row],[Tipo de cambio]],Tabla1[[#This Row],[Entrada en Usd]])</f>
        <v>0</v>
      </c>
      <c r="J263" s="17">
        <f>IF(Tabla1[[#This Row],[Salida en $]]&gt;0,Tabla1[[#This Row],[Salida en $]]/Tabla1[[#This Row],[Tipo de cambio]],Tabla1[[#This Row],[Salida en Usd]])</f>
        <v>1808.7855297157623</v>
      </c>
      <c r="K263" s="16">
        <f>IF(Tabla1[[#This Row],[Entrada en Usd]]&lt;&gt;0,Tabla1[[#This Row],[Entrada en Usd]]*Tabla1[[#This Row],[Tipo de cambio]],Tabla1[[#This Row],[Entrada en $]])</f>
        <v>0</v>
      </c>
      <c r="L263" s="16">
        <f>IF(Tabla1[[#This Row],[Salida en Usd]]&gt;0,Tabla1[[#This Row],[Salida en Usd]]*Tabla1[[#This Row],[Tipo de cambio]],Tabla1[[#This Row],[Salida en $]])</f>
        <v>28000</v>
      </c>
    </row>
    <row r="264" spans="1:12" x14ac:dyDescent="0.3">
      <c r="A264" s="64">
        <v>42853</v>
      </c>
      <c r="B264" s="13" t="s">
        <v>2</v>
      </c>
      <c r="C264" s="65" t="s">
        <v>195</v>
      </c>
      <c r="D264" s="67">
        <v>15.59</v>
      </c>
      <c r="E264" s="17"/>
      <c r="F264" s="71"/>
      <c r="G264" s="17"/>
      <c r="H264" s="20">
        <v>100000</v>
      </c>
      <c r="I264" s="18">
        <f>IF(Tabla1[[#This Row],[Entrada en $]]&gt;0,Tabla1[[#This Row],[Entrada en $]]/Tabla1[[#This Row],[Tipo de cambio]],Tabla1[[#This Row],[Entrada en Usd]])</f>
        <v>0</v>
      </c>
      <c r="J264" s="17">
        <f>IF(Tabla1[[#This Row],[Salida en $]]&gt;0,Tabla1[[#This Row],[Salida en $]]/Tabla1[[#This Row],[Tipo de cambio]],Tabla1[[#This Row],[Salida en Usd]])</f>
        <v>6414.3681847338039</v>
      </c>
      <c r="K264" s="16">
        <f>IF(Tabla1[[#This Row],[Entrada en Usd]]&lt;&gt;0,Tabla1[[#This Row],[Entrada en Usd]]*Tabla1[[#This Row],[Tipo de cambio]],Tabla1[[#This Row],[Entrada en $]])</f>
        <v>0</v>
      </c>
      <c r="L264" s="16">
        <f>IF(Tabla1[[#This Row],[Salida en Usd]]&gt;0,Tabla1[[#This Row],[Salida en Usd]]*Tabla1[[#This Row],[Tipo de cambio]],Tabla1[[#This Row],[Salida en $]])</f>
        <v>100000</v>
      </c>
    </row>
    <row r="265" spans="1:12" x14ac:dyDescent="0.3">
      <c r="A265" s="64">
        <v>42853</v>
      </c>
      <c r="B265" s="13" t="s">
        <v>2</v>
      </c>
      <c r="C265" s="65" t="s">
        <v>196</v>
      </c>
      <c r="D265" s="67">
        <v>15.59</v>
      </c>
      <c r="E265" s="17"/>
      <c r="F265" s="71"/>
      <c r="G265" s="17"/>
      <c r="H265" s="20">
        <v>53336</v>
      </c>
      <c r="I265" s="18">
        <f>IF(Tabla1[[#This Row],[Entrada en $]]&gt;0,Tabla1[[#This Row],[Entrada en $]]/Tabla1[[#This Row],[Tipo de cambio]],Tabla1[[#This Row],[Entrada en Usd]])</f>
        <v>0</v>
      </c>
      <c r="J265" s="17">
        <f>IF(Tabla1[[#This Row],[Salida en $]]&gt;0,Tabla1[[#This Row],[Salida en $]]/Tabla1[[#This Row],[Tipo de cambio]],Tabla1[[#This Row],[Salida en Usd]])</f>
        <v>3421.1674150096214</v>
      </c>
      <c r="K265" s="16">
        <f>IF(Tabla1[[#This Row],[Entrada en Usd]]&lt;&gt;0,Tabla1[[#This Row],[Entrada en Usd]]*Tabla1[[#This Row],[Tipo de cambio]],Tabla1[[#This Row],[Entrada en $]])</f>
        <v>0</v>
      </c>
      <c r="L265" s="16">
        <f>IF(Tabla1[[#This Row],[Salida en Usd]]&gt;0,Tabla1[[#This Row],[Salida en Usd]]*Tabla1[[#This Row],[Tipo de cambio]],Tabla1[[#This Row],[Salida en $]])</f>
        <v>53336</v>
      </c>
    </row>
    <row r="266" spans="1:12" x14ac:dyDescent="0.3">
      <c r="A266" s="64">
        <v>42853</v>
      </c>
      <c r="B266" s="13" t="s">
        <v>3</v>
      </c>
      <c r="C266" s="65" t="s">
        <v>197</v>
      </c>
      <c r="D266" s="67">
        <v>15.59</v>
      </c>
      <c r="E266" s="17"/>
      <c r="F266" s="71"/>
      <c r="G266" s="17"/>
      <c r="H266" s="20">
        <v>48055</v>
      </c>
      <c r="I266" s="18">
        <f>IF(Tabla1[[#This Row],[Entrada en $]]&gt;0,Tabla1[[#This Row],[Entrada en $]]/Tabla1[[#This Row],[Tipo de cambio]],Tabla1[[#This Row],[Entrada en Usd]])</f>
        <v>0</v>
      </c>
      <c r="J266" s="17">
        <f>IF(Tabla1[[#This Row],[Salida en $]]&gt;0,Tabla1[[#This Row],[Salida en $]]/Tabla1[[#This Row],[Tipo de cambio]],Tabla1[[#This Row],[Salida en Usd]])</f>
        <v>3082.4246311738293</v>
      </c>
      <c r="K266" s="16">
        <f>IF(Tabla1[[#This Row],[Entrada en Usd]]&lt;&gt;0,Tabla1[[#This Row],[Entrada en Usd]]*Tabla1[[#This Row],[Tipo de cambio]],Tabla1[[#This Row],[Entrada en $]])</f>
        <v>0</v>
      </c>
      <c r="L266" s="16">
        <f>IF(Tabla1[[#This Row],[Salida en Usd]]&gt;0,Tabla1[[#This Row],[Salida en Usd]]*Tabla1[[#This Row],[Tipo de cambio]],Tabla1[[#This Row],[Salida en $]])</f>
        <v>48055</v>
      </c>
    </row>
    <row r="267" spans="1:12" x14ac:dyDescent="0.3">
      <c r="A267" s="64">
        <v>42853</v>
      </c>
      <c r="B267" s="13" t="s">
        <v>2</v>
      </c>
      <c r="C267" s="65" t="s">
        <v>198</v>
      </c>
      <c r="D267" s="67">
        <v>15.59</v>
      </c>
      <c r="E267" s="17"/>
      <c r="F267" s="71"/>
      <c r="G267" s="17"/>
      <c r="H267" s="20">
        <v>57200</v>
      </c>
      <c r="I267" s="18">
        <f>IF(Tabla1[[#This Row],[Entrada en $]]&gt;0,Tabla1[[#This Row],[Entrada en $]]/Tabla1[[#This Row],[Tipo de cambio]],Tabla1[[#This Row],[Entrada en Usd]])</f>
        <v>0</v>
      </c>
      <c r="J267" s="17">
        <f>IF(Tabla1[[#This Row],[Salida en $]]&gt;0,Tabla1[[#This Row],[Salida en $]]/Tabla1[[#This Row],[Tipo de cambio]],Tabla1[[#This Row],[Salida en Usd]])</f>
        <v>3669.0186016677358</v>
      </c>
      <c r="K267" s="16">
        <f>IF(Tabla1[[#This Row],[Entrada en Usd]]&lt;&gt;0,Tabla1[[#This Row],[Entrada en Usd]]*Tabla1[[#This Row],[Tipo de cambio]],Tabla1[[#This Row],[Entrada en $]])</f>
        <v>0</v>
      </c>
      <c r="L267" s="16">
        <f>IF(Tabla1[[#This Row],[Salida en Usd]]&gt;0,Tabla1[[#This Row],[Salida en Usd]]*Tabla1[[#This Row],[Tipo de cambio]],Tabla1[[#This Row],[Salida en $]])</f>
        <v>57200</v>
      </c>
    </row>
    <row r="268" spans="1:12" x14ac:dyDescent="0.3">
      <c r="A268" s="64">
        <v>42853</v>
      </c>
      <c r="B268" s="13" t="s">
        <v>2</v>
      </c>
      <c r="C268" s="65" t="s">
        <v>199</v>
      </c>
      <c r="D268" s="67">
        <v>15.59</v>
      </c>
      <c r="E268" s="17"/>
      <c r="F268" s="71"/>
      <c r="G268" s="17"/>
      <c r="H268" s="20">
        <v>57200</v>
      </c>
      <c r="I268" s="18">
        <f>IF(Tabla1[[#This Row],[Entrada en $]]&gt;0,Tabla1[[#This Row],[Entrada en $]]/Tabla1[[#This Row],[Tipo de cambio]],Tabla1[[#This Row],[Entrada en Usd]])</f>
        <v>0</v>
      </c>
      <c r="J268" s="17">
        <f>IF(Tabla1[[#This Row],[Salida en $]]&gt;0,Tabla1[[#This Row],[Salida en $]]/Tabla1[[#This Row],[Tipo de cambio]],Tabla1[[#This Row],[Salida en Usd]])</f>
        <v>3669.0186016677358</v>
      </c>
      <c r="K268" s="16">
        <f>IF(Tabla1[[#This Row],[Entrada en Usd]]&lt;&gt;0,Tabla1[[#This Row],[Entrada en Usd]]*Tabla1[[#This Row],[Tipo de cambio]],Tabla1[[#This Row],[Entrada en $]])</f>
        <v>0</v>
      </c>
      <c r="L268" s="16">
        <f>IF(Tabla1[[#This Row],[Salida en Usd]]&gt;0,Tabla1[[#This Row],[Salida en Usd]]*Tabla1[[#This Row],[Tipo de cambio]],Tabla1[[#This Row],[Salida en $]])</f>
        <v>57200</v>
      </c>
    </row>
    <row r="269" spans="1:12" x14ac:dyDescent="0.3">
      <c r="A269" s="64">
        <v>42853</v>
      </c>
      <c r="B269" s="13" t="s">
        <v>185</v>
      </c>
      <c r="C269" s="65" t="s">
        <v>200</v>
      </c>
      <c r="D269" s="67">
        <v>15.59</v>
      </c>
      <c r="E269" s="17">
        <v>15000</v>
      </c>
      <c r="F269" s="71"/>
      <c r="G269" s="17"/>
      <c r="H269" s="20">
        <v>0</v>
      </c>
      <c r="I269" s="18">
        <f>IF(Tabla1[[#This Row],[Entrada en $]]&gt;0,Tabla1[[#This Row],[Entrada en $]]/Tabla1[[#This Row],[Tipo de cambio]],Tabla1[[#This Row],[Entrada en Usd]])</f>
        <v>15000</v>
      </c>
      <c r="J269" s="17">
        <f>IF(Tabla1[[#This Row],[Salida en $]]&gt;0,Tabla1[[#This Row],[Salida en $]]/Tabla1[[#This Row],[Tipo de cambio]],Tabla1[[#This Row],[Salida en Usd]])</f>
        <v>0</v>
      </c>
      <c r="K269" s="16">
        <f>IF(Tabla1[[#This Row],[Entrada en Usd]]&lt;&gt;0,Tabla1[[#This Row],[Entrada en Usd]]*Tabla1[[#This Row],[Tipo de cambio]],Tabla1[[#This Row],[Entrada en $]])</f>
        <v>233850</v>
      </c>
      <c r="L269" s="16">
        <f>IF(Tabla1[[#This Row],[Salida en Usd]]&gt;0,Tabla1[[#This Row],[Salida en Usd]]*Tabla1[[#This Row],[Tipo de cambio]],Tabla1[[#This Row],[Salida en $]])</f>
        <v>0</v>
      </c>
    </row>
    <row r="270" spans="1:12" x14ac:dyDescent="0.3">
      <c r="A270" s="64">
        <v>42857</v>
      </c>
      <c r="B270" s="13" t="s">
        <v>4</v>
      </c>
      <c r="C270" s="65" t="s">
        <v>77</v>
      </c>
      <c r="D270" s="67">
        <v>15.57</v>
      </c>
      <c r="E270" s="17"/>
      <c r="F270" s="71"/>
      <c r="G270" s="17"/>
      <c r="H270" s="20">
        <v>2800</v>
      </c>
      <c r="I270" s="18">
        <f>IF(Tabla1[[#This Row],[Entrada en $]]&gt;0,Tabla1[[#This Row],[Entrada en $]]/Tabla1[[#This Row],[Tipo de cambio]],Tabla1[[#This Row],[Entrada en Usd]])</f>
        <v>0</v>
      </c>
      <c r="J270" s="17">
        <f>IF(Tabla1[[#This Row],[Salida en $]]&gt;0,Tabla1[[#This Row],[Salida en $]]/Tabla1[[#This Row],[Tipo de cambio]],Tabla1[[#This Row],[Salida en Usd]])</f>
        <v>179.83301220295439</v>
      </c>
      <c r="K270" s="16">
        <f>IF(Tabla1[[#This Row],[Entrada en Usd]]&lt;&gt;0,Tabla1[[#This Row],[Entrada en Usd]]*Tabla1[[#This Row],[Tipo de cambio]],Tabla1[[#This Row],[Entrada en $]])</f>
        <v>0</v>
      </c>
      <c r="L270" s="16">
        <f>IF(Tabla1[[#This Row],[Salida en Usd]]&gt;0,Tabla1[[#This Row],[Salida en Usd]]*Tabla1[[#This Row],[Tipo de cambio]],Tabla1[[#This Row],[Salida en $]])</f>
        <v>2800</v>
      </c>
    </row>
    <row r="271" spans="1:12" x14ac:dyDescent="0.3">
      <c r="A271" s="64">
        <v>42860</v>
      </c>
      <c r="B271" s="13" t="s">
        <v>5</v>
      </c>
      <c r="C271" s="65" t="s">
        <v>130</v>
      </c>
      <c r="D271" s="67">
        <v>15.51</v>
      </c>
      <c r="E271" s="17"/>
      <c r="F271" s="71"/>
      <c r="G271" s="17"/>
      <c r="H271" s="20">
        <v>5500</v>
      </c>
      <c r="I271" s="18">
        <f>IF(Tabla1[[#This Row],[Entrada en $]]&gt;0,Tabla1[[#This Row],[Entrada en $]]/Tabla1[[#This Row],[Tipo de cambio]],Tabla1[[#This Row],[Entrada en Usd]])</f>
        <v>0</v>
      </c>
      <c r="J271" s="17">
        <f>IF(Tabla1[[#This Row],[Salida en $]]&gt;0,Tabla1[[#This Row],[Salida en $]]/Tabla1[[#This Row],[Tipo de cambio]],Tabla1[[#This Row],[Salida en Usd]])</f>
        <v>354.6099290780142</v>
      </c>
      <c r="K271" s="16">
        <f>IF(Tabla1[[#This Row],[Entrada en Usd]]&lt;&gt;0,Tabla1[[#This Row],[Entrada en Usd]]*Tabla1[[#This Row],[Tipo de cambio]],Tabla1[[#This Row],[Entrada en $]])</f>
        <v>0</v>
      </c>
      <c r="L271" s="16">
        <f>IF(Tabla1[[#This Row],[Salida en Usd]]&gt;0,Tabla1[[#This Row],[Salida en Usd]]*Tabla1[[#This Row],[Tipo de cambio]],Tabla1[[#This Row],[Salida en $]])</f>
        <v>5500</v>
      </c>
    </row>
    <row r="272" spans="1:12" x14ac:dyDescent="0.3">
      <c r="A272" s="64">
        <v>42860</v>
      </c>
      <c r="B272" s="13" t="s">
        <v>4</v>
      </c>
      <c r="C272" s="65" t="s">
        <v>171</v>
      </c>
      <c r="D272" s="67">
        <v>15.51</v>
      </c>
      <c r="E272" s="17"/>
      <c r="F272" s="71"/>
      <c r="G272" s="17"/>
      <c r="H272" s="20">
        <v>4000</v>
      </c>
      <c r="I272" s="18">
        <f>IF(Tabla1[[#This Row],[Entrada en $]]&gt;0,Tabla1[[#This Row],[Entrada en $]]/Tabla1[[#This Row],[Tipo de cambio]],Tabla1[[#This Row],[Entrada en Usd]])</f>
        <v>0</v>
      </c>
      <c r="J272" s="17">
        <f>IF(Tabla1[[#This Row],[Salida en $]]&gt;0,Tabla1[[#This Row],[Salida en $]]/Tabla1[[#This Row],[Tipo de cambio]],Tabla1[[#This Row],[Salida en Usd]])</f>
        <v>257.89813023855578</v>
      </c>
      <c r="K272" s="16">
        <f>IF(Tabla1[[#This Row],[Entrada en Usd]]&lt;&gt;0,Tabla1[[#This Row],[Entrada en Usd]]*Tabla1[[#This Row],[Tipo de cambio]],Tabla1[[#This Row],[Entrada en $]])</f>
        <v>0</v>
      </c>
      <c r="L272" s="16">
        <f>IF(Tabla1[[#This Row],[Salida en Usd]]&gt;0,Tabla1[[#This Row],[Salida en Usd]]*Tabla1[[#This Row],[Tipo de cambio]],Tabla1[[#This Row],[Salida en $]])</f>
        <v>4000</v>
      </c>
    </row>
    <row r="273" spans="1:12" x14ac:dyDescent="0.3">
      <c r="A273" s="64">
        <v>42860</v>
      </c>
      <c r="B273" s="13" t="s">
        <v>5</v>
      </c>
      <c r="C273" s="65" t="s">
        <v>61</v>
      </c>
      <c r="D273" s="67">
        <v>15.51</v>
      </c>
      <c r="E273" s="17"/>
      <c r="F273" s="71"/>
      <c r="G273" s="17"/>
      <c r="H273" s="20">
        <v>6000</v>
      </c>
      <c r="I273" s="18">
        <f>IF(Tabla1[[#This Row],[Entrada en $]]&gt;0,Tabla1[[#This Row],[Entrada en $]]/Tabla1[[#This Row],[Tipo de cambio]],Tabla1[[#This Row],[Entrada en Usd]])</f>
        <v>0</v>
      </c>
      <c r="J273" s="17">
        <f>IF(Tabla1[[#This Row],[Salida en $]]&gt;0,Tabla1[[#This Row],[Salida en $]]/Tabla1[[#This Row],[Tipo de cambio]],Tabla1[[#This Row],[Salida en Usd]])</f>
        <v>386.84719535783364</v>
      </c>
      <c r="K273" s="16">
        <f>IF(Tabla1[[#This Row],[Entrada en Usd]]&lt;&gt;0,Tabla1[[#This Row],[Entrada en Usd]]*Tabla1[[#This Row],[Tipo de cambio]],Tabla1[[#This Row],[Entrada en $]])</f>
        <v>0</v>
      </c>
      <c r="L273" s="16">
        <f>IF(Tabla1[[#This Row],[Salida en Usd]]&gt;0,Tabla1[[#This Row],[Salida en Usd]]*Tabla1[[#This Row],[Tipo de cambio]],Tabla1[[#This Row],[Salida en $]])</f>
        <v>6000</v>
      </c>
    </row>
    <row r="274" spans="1:12" x14ac:dyDescent="0.3">
      <c r="A274" s="64">
        <v>42860</v>
      </c>
      <c r="B274" s="13" t="s">
        <v>3</v>
      </c>
      <c r="C274" s="65" t="s">
        <v>179</v>
      </c>
      <c r="D274" s="67">
        <v>15.51</v>
      </c>
      <c r="E274" s="17"/>
      <c r="F274" s="71"/>
      <c r="G274" s="17"/>
      <c r="H274" s="20">
        <v>320000</v>
      </c>
      <c r="I274" s="18">
        <f>IF(Tabla1[[#This Row],[Entrada en $]]&gt;0,Tabla1[[#This Row],[Entrada en $]]/Tabla1[[#This Row],[Tipo de cambio]],Tabla1[[#This Row],[Entrada en Usd]])</f>
        <v>0</v>
      </c>
      <c r="J274" s="17">
        <f>IF(Tabla1[[#This Row],[Salida en $]]&gt;0,Tabla1[[#This Row],[Salida en $]]/Tabla1[[#This Row],[Tipo de cambio]],Tabla1[[#This Row],[Salida en Usd]])</f>
        <v>20631.850419084461</v>
      </c>
      <c r="K274" s="16">
        <f>IF(Tabla1[[#This Row],[Entrada en Usd]]&lt;&gt;0,Tabla1[[#This Row],[Entrada en Usd]]*Tabla1[[#This Row],[Tipo de cambio]],Tabla1[[#This Row],[Entrada en $]])</f>
        <v>0</v>
      </c>
      <c r="L274" s="16">
        <f>IF(Tabla1[[#This Row],[Salida en Usd]]&gt;0,Tabla1[[#This Row],[Salida en Usd]]*Tabla1[[#This Row],[Tipo de cambio]],Tabla1[[#This Row],[Salida en $]])</f>
        <v>320000</v>
      </c>
    </row>
    <row r="275" spans="1:12" x14ac:dyDescent="0.3">
      <c r="A275" s="64">
        <v>42860</v>
      </c>
      <c r="B275" s="13" t="s">
        <v>3</v>
      </c>
      <c r="C275" s="65" t="s">
        <v>201</v>
      </c>
      <c r="D275" s="67">
        <v>15.51</v>
      </c>
      <c r="E275" s="17"/>
      <c r="F275" s="71"/>
      <c r="G275" s="17"/>
      <c r="H275" s="20">
        <v>47250</v>
      </c>
      <c r="I275" s="18">
        <f>IF(Tabla1[[#This Row],[Entrada en $]]&gt;0,Tabla1[[#This Row],[Entrada en $]]/Tabla1[[#This Row],[Tipo de cambio]],Tabla1[[#This Row],[Entrada en Usd]])</f>
        <v>0</v>
      </c>
      <c r="J275" s="17">
        <f>IF(Tabla1[[#This Row],[Salida en $]]&gt;0,Tabla1[[#This Row],[Salida en $]]/Tabla1[[#This Row],[Tipo de cambio]],Tabla1[[#This Row],[Salida en Usd]])</f>
        <v>3046.4216634429399</v>
      </c>
      <c r="K275" s="16">
        <f>IF(Tabla1[[#This Row],[Entrada en Usd]]&lt;&gt;0,Tabla1[[#This Row],[Entrada en Usd]]*Tabla1[[#This Row],[Tipo de cambio]],Tabla1[[#This Row],[Entrada en $]])</f>
        <v>0</v>
      </c>
      <c r="L275" s="16">
        <f>IF(Tabla1[[#This Row],[Salida en Usd]]&gt;0,Tabla1[[#This Row],[Salida en Usd]]*Tabla1[[#This Row],[Tipo de cambio]],Tabla1[[#This Row],[Salida en $]])</f>
        <v>47250</v>
      </c>
    </row>
    <row r="276" spans="1:12" x14ac:dyDescent="0.3">
      <c r="A276" s="64">
        <v>42771</v>
      </c>
      <c r="B276" s="13" t="s">
        <v>2</v>
      </c>
      <c r="C276" s="65" t="s">
        <v>189</v>
      </c>
      <c r="D276" s="67">
        <v>15.51</v>
      </c>
      <c r="E276" s="17"/>
      <c r="F276" s="71"/>
      <c r="G276" s="17"/>
      <c r="H276" s="20">
        <v>16000</v>
      </c>
      <c r="I276" s="18">
        <f>IF(Tabla1[[#This Row],[Entrada en $]]&gt;0,Tabla1[[#This Row],[Entrada en $]]/Tabla1[[#This Row],[Tipo de cambio]],Tabla1[[#This Row],[Entrada en Usd]])</f>
        <v>0</v>
      </c>
      <c r="J276" s="17">
        <f>IF(Tabla1[[#This Row],[Salida en $]]&gt;0,Tabla1[[#This Row],[Salida en $]]/Tabla1[[#This Row],[Tipo de cambio]],Tabla1[[#This Row],[Salida en Usd]])</f>
        <v>1031.5925209542231</v>
      </c>
      <c r="K276" s="16">
        <f>IF(Tabla1[[#This Row],[Entrada en Usd]]&lt;&gt;0,Tabla1[[#This Row],[Entrada en Usd]]*Tabla1[[#This Row],[Tipo de cambio]],Tabla1[[#This Row],[Entrada en $]])</f>
        <v>0</v>
      </c>
      <c r="L276" s="16">
        <f>IF(Tabla1[[#This Row],[Salida en Usd]]&gt;0,Tabla1[[#This Row],[Salida en Usd]]*Tabla1[[#This Row],[Tipo de cambio]],Tabla1[[#This Row],[Salida en $]])</f>
        <v>16000</v>
      </c>
    </row>
    <row r="277" spans="1:12" x14ac:dyDescent="0.3">
      <c r="A277" s="64">
        <v>42866</v>
      </c>
      <c r="B277" s="13" t="s">
        <v>2</v>
      </c>
      <c r="C277" s="65" t="s">
        <v>202</v>
      </c>
      <c r="D277" s="67">
        <v>15.52</v>
      </c>
      <c r="E277" s="17"/>
      <c r="F277" s="71"/>
      <c r="G277" s="17"/>
      <c r="H277" s="20">
        <v>92400</v>
      </c>
      <c r="I277" s="18">
        <f>IF(Tabla1[[#This Row],[Entrada en $]]&gt;0,Tabla1[[#This Row],[Entrada en $]]/Tabla1[[#This Row],[Tipo de cambio]],Tabla1[[#This Row],[Entrada en Usd]])</f>
        <v>0</v>
      </c>
      <c r="J277" s="17">
        <f>IF(Tabla1[[#This Row],[Salida en $]]&gt;0,Tabla1[[#This Row],[Salida en $]]/Tabla1[[#This Row],[Tipo de cambio]],Tabla1[[#This Row],[Salida en Usd]])</f>
        <v>5953.6082474226805</v>
      </c>
      <c r="K277" s="16">
        <f>IF(Tabla1[[#This Row],[Entrada en Usd]]&lt;&gt;0,Tabla1[[#This Row],[Entrada en Usd]]*Tabla1[[#This Row],[Tipo de cambio]],Tabla1[[#This Row],[Entrada en $]])</f>
        <v>0</v>
      </c>
      <c r="L277" s="16">
        <f>IF(Tabla1[[#This Row],[Salida en Usd]]&gt;0,Tabla1[[#This Row],[Salida en Usd]]*Tabla1[[#This Row],[Tipo de cambio]],Tabla1[[#This Row],[Salida en $]])</f>
        <v>92400</v>
      </c>
    </row>
    <row r="278" spans="1:12" x14ac:dyDescent="0.3">
      <c r="A278" s="64">
        <v>42866</v>
      </c>
      <c r="B278" s="13" t="s">
        <v>185</v>
      </c>
      <c r="C278" s="65" t="s">
        <v>203</v>
      </c>
      <c r="D278" s="67">
        <v>15.52</v>
      </c>
      <c r="E278" s="17">
        <v>128628</v>
      </c>
      <c r="F278" s="73"/>
      <c r="G278" s="17"/>
      <c r="H278" s="20">
        <v>0</v>
      </c>
      <c r="I278" s="18">
        <f>IF(Tabla1[[#This Row],[Entrada en $]]&gt;0,Tabla1[[#This Row],[Entrada en $]]/Tabla1[[#This Row],[Tipo de cambio]],Tabla1[[#This Row],[Entrada en Usd]])</f>
        <v>128628</v>
      </c>
      <c r="J278" s="17">
        <f>IF(Tabla1[[#This Row],[Salida en $]]&gt;0,Tabla1[[#This Row],[Salida en $]]/Tabla1[[#This Row],[Tipo de cambio]],Tabla1[[#This Row],[Salida en Usd]])</f>
        <v>0</v>
      </c>
      <c r="K278" s="16">
        <f>IF(Tabla1[[#This Row],[Entrada en Usd]]&lt;&gt;0,Tabla1[[#This Row],[Entrada en Usd]]*Tabla1[[#This Row],[Tipo de cambio]],Tabla1[[#This Row],[Entrada en $]])</f>
        <v>1996306.56</v>
      </c>
      <c r="L278" s="16">
        <f>IF(Tabla1[[#This Row],[Salida en Usd]]&gt;0,Tabla1[[#This Row],[Salida en Usd]]*Tabla1[[#This Row],[Tipo de cambio]],Tabla1[[#This Row],[Salida en $]])</f>
        <v>0</v>
      </c>
    </row>
    <row r="279" spans="1:12" x14ac:dyDescent="0.3">
      <c r="A279" s="64">
        <v>42867</v>
      </c>
      <c r="B279" s="13" t="s">
        <v>2</v>
      </c>
      <c r="C279" s="65" t="s">
        <v>204</v>
      </c>
      <c r="D279" s="67">
        <v>15.53</v>
      </c>
      <c r="E279" s="17"/>
      <c r="F279" s="71"/>
      <c r="G279" s="17"/>
      <c r="H279" s="20">
        <v>17850</v>
      </c>
      <c r="I279" s="18">
        <f>IF(Tabla1[[#This Row],[Entrada en $]]&gt;0,Tabla1[[#This Row],[Entrada en $]]/Tabla1[[#This Row],[Tipo de cambio]],Tabla1[[#This Row],[Entrada en Usd]])</f>
        <v>0</v>
      </c>
      <c r="J279" s="17">
        <f>IF(Tabla1[[#This Row],[Salida en $]]&gt;0,Tabla1[[#This Row],[Salida en $]]/Tabla1[[#This Row],[Tipo de cambio]],Tabla1[[#This Row],[Salida en Usd]])</f>
        <v>1149.3882807469415</v>
      </c>
      <c r="K279" s="16">
        <f>IF(Tabla1[[#This Row],[Entrada en Usd]]&lt;&gt;0,Tabla1[[#This Row],[Entrada en Usd]]*Tabla1[[#This Row],[Tipo de cambio]],Tabla1[[#This Row],[Entrada en $]])</f>
        <v>0</v>
      </c>
      <c r="L279" s="16">
        <f>IF(Tabla1[[#This Row],[Salida en Usd]]&gt;0,Tabla1[[#This Row],[Salida en Usd]]*Tabla1[[#This Row],[Tipo de cambio]],Tabla1[[#This Row],[Salida en $]])</f>
        <v>17850</v>
      </c>
    </row>
    <row r="280" spans="1:12" x14ac:dyDescent="0.3">
      <c r="A280" s="64">
        <v>42870</v>
      </c>
      <c r="B280" s="13" t="s">
        <v>2</v>
      </c>
      <c r="C280" s="65" t="s">
        <v>205</v>
      </c>
      <c r="D280" s="67">
        <v>15.57</v>
      </c>
      <c r="E280" s="17"/>
      <c r="F280" s="71"/>
      <c r="G280" s="17"/>
      <c r="H280" s="20">
        <v>28800</v>
      </c>
      <c r="I280" s="18">
        <f>IF(Tabla1[[#This Row],[Entrada en $]]&gt;0,Tabla1[[#This Row],[Entrada en $]]/Tabla1[[#This Row],[Tipo de cambio]],Tabla1[[#This Row],[Entrada en Usd]])</f>
        <v>0</v>
      </c>
      <c r="J280" s="17">
        <f>IF(Tabla1[[#This Row],[Salida en $]]&gt;0,Tabla1[[#This Row],[Salida en $]]/Tabla1[[#This Row],[Tipo de cambio]],Tabla1[[#This Row],[Salida en Usd]])</f>
        <v>1849.7109826589594</v>
      </c>
      <c r="K280" s="16">
        <f>IF(Tabla1[[#This Row],[Entrada en Usd]]&lt;&gt;0,Tabla1[[#This Row],[Entrada en Usd]]*Tabla1[[#This Row],[Tipo de cambio]],Tabla1[[#This Row],[Entrada en $]])</f>
        <v>0</v>
      </c>
      <c r="L280" s="16">
        <f>IF(Tabla1[[#This Row],[Salida en Usd]]&gt;0,Tabla1[[#This Row],[Salida en Usd]]*Tabla1[[#This Row],[Tipo de cambio]],Tabla1[[#This Row],[Salida en $]])</f>
        <v>28800</v>
      </c>
    </row>
    <row r="281" spans="1:12" x14ac:dyDescent="0.3">
      <c r="A281" s="64">
        <v>42870</v>
      </c>
      <c r="B281" s="13" t="s">
        <v>3</v>
      </c>
      <c r="C281" s="65" t="s">
        <v>206</v>
      </c>
      <c r="D281" s="67">
        <v>15.57</v>
      </c>
      <c r="E281" s="17"/>
      <c r="F281" s="71"/>
      <c r="G281" s="17"/>
      <c r="H281" s="20">
        <v>31400</v>
      </c>
      <c r="I281" s="18">
        <f>IF(Tabla1[[#This Row],[Entrada en $]]&gt;0,Tabla1[[#This Row],[Entrada en $]]/Tabla1[[#This Row],[Tipo de cambio]],Tabla1[[#This Row],[Entrada en Usd]])</f>
        <v>0</v>
      </c>
      <c r="J281" s="17">
        <f>IF(Tabla1[[#This Row],[Salida en $]]&gt;0,Tabla1[[#This Row],[Salida en $]]/Tabla1[[#This Row],[Tipo de cambio]],Tabla1[[#This Row],[Salida en Usd]])</f>
        <v>2016.6987797045599</v>
      </c>
      <c r="K281" s="16">
        <f>IF(Tabla1[[#This Row],[Entrada en Usd]]&lt;&gt;0,Tabla1[[#This Row],[Entrada en Usd]]*Tabla1[[#This Row],[Tipo de cambio]],Tabla1[[#This Row],[Entrada en $]])</f>
        <v>0</v>
      </c>
      <c r="L281" s="16">
        <f>IF(Tabla1[[#This Row],[Salida en Usd]]&gt;0,Tabla1[[#This Row],[Salida en Usd]]*Tabla1[[#This Row],[Tipo de cambio]],Tabla1[[#This Row],[Salida en $]])</f>
        <v>31400</v>
      </c>
    </row>
    <row r="282" spans="1:12" x14ac:dyDescent="0.3">
      <c r="A282" s="64">
        <v>42872</v>
      </c>
      <c r="B282" s="13" t="s">
        <v>3</v>
      </c>
      <c r="C282" s="65" t="s">
        <v>207</v>
      </c>
      <c r="D282" s="67">
        <v>15.66</v>
      </c>
      <c r="E282" s="17"/>
      <c r="F282" s="71"/>
      <c r="G282" s="17"/>
      <c r="H282" s="20">
        <v>20000</v>
      </c>
      <c r="I282" s="18">
        <f>IF(Tabla1[[#This Row],[Entrada en $]]&gt;0,Tabla1[[#This Row],[Entrada en $]]/Tabla1[[#This Row],[Tipo de cambio]],Tabla1[[#This Row],[Entrada en Usd]])</f>
        <v>0</v>
      </c>
      <c r="J282" s="17">
        <f>IF(Tabla1[[#This Row],[Salida en $]]&gt;0,Tabla1[[#This Row],[Salida en $]]/Tabla1[[#This Row],[Tipo de cambio]],Tabla1[[#This Row],[Salida en Usd]])</f>
        <v>1277.139208173691</v>
      </c>
      <c r="K282" s="16">
        <f>IF(Tabla1[[#This Row],[Entrada en Usd]]&lt;&gt;0,Tabla1[[#This Row],[Entrada en Usd]]*Tabla1[[#This Row],[Tipo de cambio]],Tabla1[[#This Row],[Entrada en $]])</f>
        <v>0</v>
      </c>
      <c r="L282" s="16">
        <f>IF(Tabla1[[#This Row],[Salida en Usd]]&gt;0,Tabla1[[#This Row],[Salida en Usd]]*Tabla1[[#This Row],[Tipo de cambio]],Tabla1[[#This Row],[Salida en $]])</f>
        <v>20000</v>
      </c>
    </row>
    <row r="283" spans="1:12" x14ac:dyDescent="0.3">
      <c r="A283" s="64">
        <v>42873</v>
      </c>
      <c r="B283" s="13" t="s">
        <v>5</v>
      </c>
      <c r="C283" s="65" t="s">
        <v>208</v>
      </c>
      <c r="D283" s="67">
        <v>15.8</v>
      </c>
      <c r="E283" s="17"/>
      <c r="F283" s="71"/>
      <c r="G283" s="17"/>
      <c r="H283" s="20">
        <v>23000</v>
      </c>
      <c r="I283" s="18">
        <f>IF(Tabla1[[#This Row],[Entrada en $]]&gt;0,Tabla1[[#This Row],[Entrada en $]]/Tabla1[[#This Row],[Tipo de cambio]],Tabla1[[#This Row],[Entrada en Usd]])</f>
        <v>0</v>
      </c>
      <c r="J283" s="17">
        <f>IF(Tabla1[[#This Row],[Salida en $]]&gt;0,Tabla1[[#This Row],[Salida en $]]/Tabla1[[#This Row],[Tipo de cambio]],Tabla1[[#This Row],[Salida en Usd]])</f>
        <v>1455.6962025316454</v>
      </c>
      <c r="K283" s="16">
        <f>IF(Tabla1[[#This Row],[Entrada en Usd]]&lt;&gt;0,Tabla1[[#This Row],[Entrada en Usd]]*Tabla1[[#This Row],[Tipo de cambio]],Tabla1[[#This Row],[Entrada en $]])</f>
        <v>0</v>
      </c>
      <c r="L283" s="16">
        <f>IF(Tabla1[[#This Row],[Salida en Usd]]&gt;0,Tabla1[[#This Row],[Salida en Usd]]*Tabla1[[#This Row],[Tipo de cambio]],Tabla1[[#This Row],[Salida en $]])</f>
        <v>23000</v>
      </c>
    </row>
    <row r="284" spans="1:12" x14ac:dyDescent="0.3">
      <c r="A284" s="64">
        <v>42873</v>
      </c>
      <c r="B284" s="13" t="s">
        <v>2</v>
      </c>
      <c r="C284" s="65" t="s">
        <v>209</v>
      </c>
      <c r="D284" s="67">
        <v>15.8</v>
      </c>
      <c r="E284" s="17"/>
      <c r="F284" s="71"/>
      <c r="G284" s="17"/>
      <c r="H284" s="20">
        <v>33100</v>
      </c>
      <c r="I284" s="18">
        <f>IF(Tabla1[[#This Row],[Entrada en $]]&gt;0,Tabla1[[#This Row],[Entrada en $]]/Tabla1[[#This Row],[Tipo de cambio]],Tabla1[[#This Row],[Entrada en Usd]])</f>
        <v>0</v>
      </c>
      <c r="J284" s="17">
        <f>IF(Tabla1[[#This Row],[Salida en $]]&gt;0,Tabla1[[#This Row],[Salida en $]]/Tabla1[[#This Row],[Tipo de cambio]],Tabla1[[#This Row],[Salida en Usd]])</f>
        <v>2094.9367088607596</v>
      </c>
      <c r="K284" s="16">
        <f>IF(Tabla1[[#This Row],[Entrada en Usd]]&lt;&gt;0,Tabla1[[#This Row],[Entrada en Usd]]*Tabla1[[#This Row],[Tipo de cambio]],Tabla1[[#This Row],[Entrada en $]])</f>
        <v>0</v>
      </c>
      <c r="L284" s="16">
        <f>IF(Tabla1[[#This Row],[Salida en Usd]]&gt;0,Tabla1[[#This Row],[Salida en Usd]]*Tabla1[[#This Row],[Tipo de cambio]],Tabla1[[#This Row],[Salida en $]])</f>
        <v>33100</v>
      </c>
    </row>
    <row r="285" spans="1:12" x14ac:dyDescent="0.3">
      <c r="A285" s="64">
        <v>42877</v>
      </c>
      <c r="B285" s="13" t="s">
        <v>2</v>
      </c>
      <c r="C285" s="65" t="s">
        <v>210</v>
      </c>
      <c r="D285" s="67">
        <v>15.82</v>
      </c>
      <c r="E285" s="17"/>
      <c r="F285" s="71"/>
      <c r="G285" s="17"/>
      <c r="H285" s="20">
        <v>24481</v>
      </c>
      <c r="I285" s="18">
        <f>IF(Tabla1[[#This Row],[Entrada en $]]&gt;0,Tabla1[[#This Row],[Entrada en $]]/Tabla1[[#This Row],[Tipo de cambio]],Tabla1[[#This Row],[Entrada en Usd]])</f>
        <v>0</v>
      </c>
      <c r="J285" s="17">
        <f>IF(Tabla1[[#This Row],[Salida en $]]&gt;0,Tabla1[[#This Row],[Salida en $]]/Tabla1[[#This Row],[Tipo de cambio]],Tabla1[[#This Row],[Salida en Usd]])</f>
        <v>1547.4715549936789</v>
      </c>
      <c r="K285" s="16">
        <f>IF(Tabla1[[#This Row],[Entrada en Usd]]&lt;&gt;0,Tabla1[[#This Row],[Entrada en Usd]]*Tabla1[[#This Row],[Tipo de cambio]],Tabla1[[#This Row],[Entrada en $]])</f>
        <v>0</v>
      </c>
      <c r="L285" s="16">
        <f>IF(Tabla1[[#This Row],[Salida en Usd]]&gt;0,Tabla1[[#This Row],[Salida en Usd]]*Tabla1[[#This Row],[Tipo de cambio]],Tabla1[[#This Row],[Salida en $]])</f>
        <v>24481</v>
      </c>
    </row>
    <row r="286" spans="1:12" x14ac:dyDescent="0.3">
      <c r="A286" s="64">
        <v>42877</v>
      </c>
      <c r="B286" s="13" t="s">
        <v>3</v>
      </c>
      <c r="C286" s="65" t="s">
        <v>206</v>
      </c>
      <c r="D286" s="67">
        <v>15.82</v>
      </c>
      <c r="E286" s="17"/>
      <c r="F286" s="71"/>
      <c r="G286" s="17"/>
      <c r="H286" s="20">
        <v>320000</v>
      </c>
      <c r="I286" s="18">
        <f>IF(Tabla1[[#This Row],[Entrada en $]]&gt;0,Tabla1[[#This Row],[Entrada en $]]/Tabla1[[#This Row],[Tipo de cambio]],Tabla1[[#This Row],[Entrada en Usd]])</f>
        <v>0</v>
      </c>
      <c r="J286" s="17">
        <f>IF(Tabla1[[#This Row],[Salida en $]]&gt;0,Tabla1[[#This Row],[Salida en $]]/Tabla1[[#This Row],[Tipo de cambio]],Tabla1[[#This Row],[Salida en Usd]])</f>
        <v>20227.5600505689</v>
      </c>
      <c r="K286" s="16">
        <f>IF(Tabla1[[#This Row],[Entrada en Usd]]&lt;&gt;0,Tabla1[[#This Row],[Entrada en Usd]]*Tabla1[[#This Row],[Tipo de cambio]],Tabla1[[#This Row],[Entrada en $]])</f>
        <v>0</v>
      </c>
      <c r="L286" s="16">
        <f>IF(Tabla1[[#This Row],[Salida en Usd]]&gt;0,Tabla1[[#This Row],[Salida en Usd]]*Tabla1[[#This Row],[Tipo de cambio]],Tabla1[[#This Row],[Salida en $]])</f>
        <v>320000</v>
      </c>
    </row>
    <row r="287" spans="1:12" x14ac:dyDescent="0.3">
      <c r="A287" s="64">
        <v>42877</v>
      </c>
      <c r="B287" s="13" t="s">
        <v>5</v>
      </c>
      <c r="C287" s="65" t="s">
        <v>61</v>
      </c>
      <c r="D287" s="67">
        <v>15.82</v>
      </c>
      <c r="E287" s="17"/>
      <c r="F287" s="71"/>
      <c r="G287" s="17"/>
      <c r="H287" s="20">
        <v>6000</v>
      </c>
      <c r="I287" s="18">
        <f>IF(Tabla1[[#This Row],[Entrada en $]]&gt;0,Tabla1[[#This Row],[Entrada en $]]/Tabla1[[#This Row],[Tipo de cambio]],Tabla1[[#This Row],[Entrada en Usd]])</f>
        <v>0</v>
      </c>
      <c r="J287" s="17">
        <f>IF(Tabla1[[#This Row],[Salida en $]]&gt;0,Tabla1[[#This Row],[Salida en $]]/Tabla1[[#This Row],[Tipo de cambio]],Tabla1[[#This Row],[Salida en Usd]])</f>
        <v>379.26675094816687</v>
      </c>
      <c r="K287" s="16">
        <f>IF(Tabla1[[#This Row],[Entrada en Usd]]&lt;&gt;0,Tabla1[[#This Row],[Entrada en Usd]]*Tabla1[[#This Row],[Tipo de cambio]],Tabla1[[#This Row],[Entrada en $]])</f>
        <v>0</v>
      </c>
      <c r="L287" s="16">
        <f>IF(Tabla1[[#This Row],[Salida en Usd]]&gt;0,Tabla1[[#This Row],[Salida en Usd]]*Tabla1[[#This Row],[Tipo de cambio]],Tabla1[[#This Row],[Salida en $]])</f>
        <v>6000</v>
      </c>
    </row>
    <row r="288" spans="1:12" x14ac:dyDescent="0.3">
      <c r="A288" s="64">
        <v>42877</v>
      </c>
      <c r="B288" s="13" t="s">
        <v>4</v>
      </c>
      <c r="C288" s="65" t="s">
        <v>58</v>
      </c>
      <c r="D288" s="67">
        <v>15.82</v>
      </c>
      <c r="E288" s="17"/>
      <c r="F288" s="71"/>
      <c r="G288" s="17"/>
      <c r="H288" s="20">
        <v>6000</v>
      </c>
      <c r="I288" s="18">
        <f>IF(Tabla1[[#This Row],[Entrada en $]]&gt;0,Tabla1[[#This Row],[Entrada en $]]/Tabla1[[#This Row],[Tipo de cambio]],Tabla1[[#This Row],[Entrada en Usd]])</f>
        <v>0</v>
      </c>
      <c r="J288" s="17">
        <f>IF(Tabla1[[#This Row],[Salida en $]]&gt;0,Tabla1[[#This Row],[Salida en $]]/Tabla1[[#This Row],[Tipo de cambio]],Tabla1[[#This Row],[Salida en Usd]])</f>
        <v>379.26675094816687</v>
      </c>
      <c r="K288" s="16">
        <f>IF(Tabla1[[#This Row],[Entrada en Usd]]&lt;&gt;0,Tabla1[[#This Row],[Entrada en Usd]]*Tabla1[[#This Row],[Tipo de cambio]],Tabla1[[#This Row],[Entrada en $]])</f>
        <v>0</v>
      </c>
      <c r="L288" s="16">
        <f>IF(Tabla1[[#This Row],[Salida en Usd]]&gt;0,Tabla1[[#This Row],[Salida en Usd]]*Tabla1[[#This Row],[Tipo de cambio]],Tabla1[[#This Row],[Salida en $]])</f>
        <v>6000</v>
      </c>
    </row>
    <row r="289" spans="1:12" x14ac:dyDescent="0.3">
      <c r="A289" s="64">
        <v>42877</v>
      </c>
      <c r="B289" s="13" t="s">
        <v>2</v>
      </c>
      <c r="C289" s="65" t="s">
        <v>211</v>
      </c>
      <c r="D289" s="67">
        <v>15.82</v>
      </c>
      <c r="E289" s="17"/>
      <c r="F289" s="69"/>
      <c r="G289" s="17"/>
      <c r="H289" s="20">
        <v>13300</v>
      </c>
      <c r="I289" s="18">
        <f>IF(Tabla1[[#This Row],[Entrada en $]]&gt;0,Tabla1[[#This Row],[Entrada en $]]/Tabla1[[#This Row],[Tipo de cambio]],Tabla1[[#This Row],[Entrada en Usd]])</f>
        <v>0</v>
      </c>
      <c r="J289" s="17">
        <f>IF(Tabla1[[#This Row],[Salida en $]]&gt;0,Tabla1[[#This Row],[Salida en $]]/Tabla1[[#This Row],[Tipo de cambio]],Tabla1[[#This Row],[Salida en Usd]])</f>
        <v>840.70796460176985</v>
      </c>
      <c r="K289" s="16">
        <f>IF(Tabla1[[#This Row],[Entrada en Usd]]&lt;&gt;0,Tabla1[[#This Row],[Entrada en Usd]]*Tabla1[[#This Row],[Tipo de cambio]],Tabla1[[#This Row],[Entrada en $]])</f>
        <v>0</v>
      </c>
      <c r="L289" s="16">
        <f>IF(Tabla1[[#This Row],[Salida en Usd]]&gt;0,Tabla1[[#This Row],[Salida en Usd]]*Tabla1[[#This Row],[Tipo de cambio]],Tabla1[[#This Row],[Salida en $]])</f>
        <v>13300</v>
      </c>
    </row>
    <row r="290" spans="1:12" x14ac:dyDescent="0.3">
      <c r="A290" s="64">
        <v>42877</v>
      </c>
      <c r="B290" s="13" t="s">
        <v>3</v>
      </c>
      <c r="C290" s="65" t="s">
        <v>212</v>
      </c>
      <c r="D290" s="67">
        <v>15.82</v>
      </c>
      <c r="E290" s="17"/>
      <c r="F290" s="69"/>
      <c r="G290" s="17"/>
      <c r="H290" s="20">
        <v>37150</v>
      </c>
      <c r="I290" s="18">
        <f>IF(Tabla1[[#This Row],[Entrada en $]]&gt;0,Tabla1[[#This Row],[Entrada en $]]/Tabla1[[#This Row],[Tipo de cambio]],Tabla1[[#This Row],[Entrada en Usd]])</f>
        <v>0</v>
      </c>
      <c r="J290" s="17">
        <f>IF(Tabla1[[#This Row],[Salida en $]]&gt;0,Tabla1[[#This Row],[Salida en $]]/Tabla1[[#This Row],[Tipo de cambio]],Tabla1[[#This Row],[Salida en Usd]])</f>
        <v>2348.2932996207333</v>
      </c>
      <c r="K290" s="16">
        <f>IF(Tabla1[[#This Row],[Entrada en Usd]]&lt;&gt;0,Tabla1[[#This Row],[Entrada en Usd]]*Tabla1[[#This Row],[Tipo de cambio]],Tabla1[[#This Row],[Entrada en $]])</f>
        <v>0</v>
      </c>
      <c r="L290" s="16">
        <f>IF(Tabla1[[#This Row],[Salida en Usd]]&gt;0,Tabla1[[#This Row],[Salida en Usd]]*Tabla1[[#This Row],[Tipo de cambio]],Tabla1[[#This Row],[Salida en $]])</f>
        <v>37150</v>
      </c>
    </row>
    <row r="291" spans="1:12" x14ac:dyDescent="0.3">
      <c r="A291" s="64">
        <v>42877</v>
      </c>
      <c r="B291" s="13" t="s">
        <v>5</v>
      </c>
      <c r="C291" s="65" t="s">
        <v>213</v>
      </c>
      <c r="D291" s="67">
        <v>15.82</v>
      </c>
      <c r="E291" s="17"/>
      <c r="F291" s="69"/>
      <c r="G291" s="17"/>
      <c r="H291" s="20">
        <v>9200</v>
      </c>
      <c r="I291" s="18">
        <f>IF(Tabla1[[#This Row],[Entrada en $]]&gt;0,Tabla1[[#This Row],[Entrada en $]]/Tabla1[[#This Row],[Tipo de cambio]],Tabla1[[#This Row],[Entrada en Usd]])</f>
        <v>0</v>
      </c>
      <c r="J291" s="17">
        <f>IF(Tabla1[[#This Row],[Salida en $]]&gt;0,Tabla1[[#This Row],[Salida en $]]/Tabla1[[#This Row],[Tipo de cambio]],Tabla1[[#This Row],[Salida en Usd]])</f>
        <v>581.54235145385587</v>
      </c>
      <c r="K291" s="16">
        <f>IF(Tabla1[[#This Row],[Entrada en Usd]]&lt;&gt;0,Tabla1[[#This Row],[Entrada en Usd]]*Tabla1[[#This Row],[Tipo de cambio]],Tabla1[[#This Row],[Entrada en $]])</f>
        <v>0</v>
      </c>
      <c r="L291" s="16">
        <f>IF(Tabla1[[#This Row],[Salida en Usd]]&gt;0,Tabla1[[#This Row],[Salida en Usd]]*Tabla1[[#This Row],[Tipo de cambio]],Tabla1[[#This Row],[Salida en $]])</f>
        <v>9200</v>
      </c>
    </row>
    <row r="292" spans="1:12" x14ac:dyDescent="0.3">
      <c r="A292" s="64">
        <v>42878</v>
      </c>
      <c r="B292" s="13" t="s">
        <v>2</v>
      </c>
      <c r="C292" s="65" t="s">
        <v>214</v>
      </c>
      <c r="D292" s="67">
        <v>15.88</v>
      </c>
      <c r="E292" s="17"/>
      <c r="F292" s="69"/>
      <c r="G292" s="17"/>
      <c r="H292" s="20">
        <v>3500</v>
      </c>
      <c r="I292" s="18">
        <f>IF(Tabla1[[#This Row],[Entrada en $]]&gt;0,Tabla1[[#This Row],[Entrada en $]]/Tabla1[[#This Row],[Tipo de cambio]],Tabla1[[#This Row],[Entrada en Usd]])</f>
        <v>0</v>
      </c>
      <c r="J292" s="17">
        <f>IF(Tabla1[[#This Row],[Salida en $]]&gt;0,Tabla1[[#This Row],[Salida en $]]/Tabla1[[#This Row],[Tipo de cambio]],Tabla1[[#This Row],[Salida en Usd]])</f>
        <v>220.40302267002517</v>
      </c>
      <c r="K292" s="16">
        <f>IF(Tabla1[[#This Row],[Entrada en Usd]]&lt;&gt;0,Tabla1[[#This Row],[Entrada en Usd]]*Tabla1[[#This Row],[Tipo de cambio]],Tabla1[[#This Row],[Entrada en $]])</f>
        <v>0</v>
      </c>
      <c r="L292" s="16">
        <f>IF(Tabla1[[#This Row],[Salida en Usd]]&gt;0,Tabla1[[#This Row],[Salida en Usd]]*Tabla1[[#This Row],[Tipo de cambio]],Tabla1[[#This Row],[Salida en $]])</f>
        <v>3500</v>
      </c>
    </row>
    <row r="293" spans="1:12" x14ac:dyDescent="0.3">
      <c r="A293" s="64">
        <v>42881</v>
      </c>
      <c r="B293" s="13" t="s">
        <v>5</v>
      </c>
      <c r="C293" s="65" t="s">
        <v>215</v>
      </c>
      <c r="D293" s="67">
        <v>15.94</v>
      </c>
      <c r="E293" s="17"/>
      <c r="F293" s="69"/>
      <c r="G293" s="17"/>
      <c r="H293" s="20">
        <v>6200</v>
      </c>
      <c r="I293" s="18">
        <f>IF(Tabla1[[#This Row],[Entrada en $]]&gt;0,Tabla1[[#This Row],[Entrada en $]]/Tabla1[[#This Row],[Tipo de cambio]],Tabla1[[#This Row],[Entrada en Usd]])</f>
        <v>0</v>
      </c>
      <c r="J293" s="17">
        <f>IF(Tabla1[[#This Row],[Salida en $]]&gt;0,Tabla1[[#This Row],[Salida en $]]/Tabla1[[#This Row],[Tipo de cambio]],Tabla1[[#This Row],[Salida en Usd]])</f>
        <v>388.95859473023842</v>
      </c>
      <c r="K293" s="16">
        <f>IF(Tabla1[[#This Row],[Entrada en Usd]]&lt;&gt;0,Tabla1[[#This Row],[Entrada en Usd]]*Tabla1[[#This Row],[Tipo de cambio]],Tabla1[[#This Row],[Entrada en $]])</f>
        <v>0</v>
      </c>
      <c r="L293" s="16">
        <f>IF(Tabla1[[#This Row],[Salida en Usd]]&gt;0,Tabla1[[#This Row],[Salida en Usd]]*Tabla1[[#This Row],[Tipo de cambio]],Tabla1[[#This Row],[Salida en $]])</f>
        <v>6200</v>
      </c>
    </row>
    <row r="294" spans="1:12" x14ac:dyDescent="0.3">
      <c r="A294" s="64">
        <v>42881</v>
      </c>
      <c r="B294" s="13" t="s">
        <v>2</v>
      </c>
      <c r="C294" s="65" t="s">
        <v>216</v>
      </c>
      <c r="D294" s="67">
        <v>15.94</v>
      </c>
      <c r="E294" s="17"/>
      <c r="F294" s="69"/>
      <c r="G294" s="17"/>
      <c r="H294" s="20">
        <v>25890</v>
      </c>
      <c r="I294" s="18">
        <f>IF(Tabla1[[#This Row],[Entrada en $]]&gt;0,Tabla1[[#This Row],[Entrada en $]]/Tabla1[[#This Row],[Tipo de cambio]],Tabla1[[#This Row],[Entrada en Usd]])</f>
        <v>0</v>
      </c>
      <c r="J294" s="17">
        <f>IF(Tabla1[[#This Row],[Salida en $]]&gt;0,Tabla1[[#This Row],[Salida en $]]/Tabla1[[#This Row],[Tipo de cambio]],Tabla1[[#This Row],[Salida en Usd]])</f>
        <v>1624.2158092848181</v>
      </c>
      <c r="K294" s="16">
        <f>IF(Tabla1[[#This Row],[Entrada en Usd]]&lt;&gt;0,Tabla1[[#This Row],[Entrada en Usd]]*Tabla1[[#This Row],[Tipo de cambio]],Tabla1[[#This Row],[Entrada en $]])</f>
        <v>0</v>
      </c>
      <c r="L294" s="16">
        <f>IF(Tabla1[[#This Row],[Salida en Usd]]&gt;0,Tabla1[[#This Row],[Salida en Usd]]*Tabla1[[#This Row],[Tipo de cambio]],Tabla1[[#This Row],[Salida en $]])</f>
        <v>25890</v>
      </c>
    </row>
    <row r="295" spans="1:12" x14ac:dyDescent="0.3">
      <c r="A295" s="64">
        <v>42885</v>
      </c>
      <c r="B295" s="13" t="s">
        <v>5</v>
      </c>
      <c r="C295" s="65" t="s">
        <v>217</v>
      </c>
      <c r="D295" s="67">
        <v>16.05</v>
      </c>
      <c r="E295" s="17"/>
      <c r="F295" s="69"/>
      <c r="G295" s="17"/>
      <c r="H295" s="20">
        <v>11250</v>
      </c>
      <c r="I295" s="18">
        <f>IF(Tabla1[[#This Row],[Entrada en $]]&gt;0,Tabla1[[#This Row],[Entrada en $]]/Tabla1[[#This Row],[Tipo de cambio]],Tabla1[[#This Row],[Entrada en Usd]])</f>
        <v>0</v>
      </c>
      <c r="J295" s="17">
        <f>IF(Tabla1[[#This Row],[Salida en $]]&gt;0,Tabla1[[#This Row],[Salida en $]]/Tabla1[[#This Row],[Tipo de cambio]],Tabla1[[#This Row],[Salida en Usd]])</f>
        <v>700.93457943925227</v>
      </c>
      <c r="K295" s="16">
        <f>IF(Tabla1[[#This Row],[Entrada en Usd]]&lt;&gt;0,Tabla1[[#This Row],[Entrada en Usd]]*Tabla1[[#This Row],[Tipo de cambio]],Tabla1[[#This Row],[Entrada en $]])</f>
        <v>0</v>
      </c>
      <c r="L295" s="16">
        <f>IF(Tabla1[[#This Row],[Salida en Usd]]&gt;0,Tabla1[[#This Row],[Salida en Usd]]*Tabla1[[#This Row],[Tipo de cambio]],Tabla1[[#This Row],[Salida en $]])</f>
        <v>11250</v>
      </c>
    </row>
    <row r="296" spans="1:12" x14ac:dyDescent="0.3">
      <c r="A296" s="64">
        <v>42885</v>
      </c>
      <c r="B296" s="13" t="s">
        <v>2</v>
      </c>
      <c r="C296" s="65" t="s">
        <v>218</v>
      </c>
      <c r="D296" s="67">
        <v>16.05</v>
      </c>
      <c r="E296" s="17"/>
      <c r="F296" s="69"/>
      <c r="G296" s="17"/>
      <c r="H296" s="20">
        <v>19850</v>
      </c>
      <c r="I296" s="18">
        <f>IF(Tabla1[[#This Row],[Entrada en $]]&gt;0,Tabla1[[#This Row],[Entrada en $]]/Tabla1[[#This Row],[Tipo de cambio]],Tabla1[[#This Row],[Entrada en Usd]])</f>
        <v>0</v>
      </c>
      <c r="J296" s="17">
        <f>IF(Tabla1[[#This Row],[Salida en $]]&gt;0,Tabla1[[#This Row],[Salida en $]]/Tabla1[[#This Row],[Tipo de cambio]],Tabla1[[#This Row],[Salida en Usd]])</f>
        <v>1236.7601246105919</v>
      </c>
      <c r="K296" s="16">
        <f>IF(Tabla1[[#This Row],[Entrada en Usd]]&lt;&gt;0,Tabla1[[#This Row],[Entrada en Usd]]*Tabla1[[#This Row],[Tipo de cambio]],Tabla1[[#This Row],[Entrada en $]])</f>
        <v>0</v>
      </c>
      <c r="L296" s="16">
        <f>IF(Tabla1[[#This Row],[Salida en Usd]]&gt;0,Tabla1[[#This Row],[Salida en Usd]]*Tabla1[[#This Row],[Tipo de cambio]],Tabla1[[#This Row],[Salida en $]])</f>
        <v>19850</v>
      </c>
    </row>
    <row r="297" spans="1:12" x14ac:dyDescent="0.3">
      <c r="A297" s="64">
        <v>42887</v>
      </c>
      <c r="B297" s="13" t="s">
        <v>2</v>
      </c>
      <c r="C297" s="65" t="s">
        <v>219</v>
      </c>
      <c r="D297" s="67">
        <v>15.9</v>
      </c>
      <c r="E297" s="17"/>
      <c r="F297" s="69"/>
      <c r="G297" s="17"/>
      <c r="H297" s="20">
        <v>5982</v>
      </c>
      <c r="I297" s="18">
        <f>IF(Tabla1[[#This Row],[Entrada en $]]&gt;0,Tabla1[[#This Row],[Entrada en $]]/Tabla1[[#This Row],[Tipo de cambio]],Tabla1[[#This Row],[Entrada en Usd]])</f>
        <v>0</v>
      </c>
      <c r="J297" s="17">
        <f>IF(Tabla1[[#This Row],[Salida en $]]&gt;0,Tabla1[[#This Row],[Salida en $]]/Tabla1[[#This Row],[Tipo de cambio]],Tabla1[[#This Row],[Salida en Usd]])</f>
        <v>376.22641509433959</v>
      </c>
      <c r="K297" s="16">
        <f>IF(Tabla1[[#This Row],[Entrada en Usd]]&lt;&gt;0,Tabla1[[#This Row],[Entrada en Usd]]*Tabla1[[#This Row],[Tipo de cambio]],Tabla1[[#This Row],[Entrada en $]])</f>
        <v>0</v>
      </c>
      <c r="L297" s="16">
        <f>IF(Tabla1[[#This Row],[Salida en Usd]]&gt;0,Tabla1[[#This Row],[Salida en Usd]]*Tabla1[[#This Row],[Tipo de cambio]],Tabla1[[#This Row],[Salida en $]])</f>
        <v>5982</v>
      </c>
    </row>
    <row r="298" spans="1:12" x14ac:dyDescent="0.3">
      <c r="A298" s="64">
        <v>42887</v>
      </c>
      <c r="B298" s="13" t="s">
        <v>2</v>
      </c>
      <c r="C298" s="65" t="s">
        <v>220</v>
      </c>
      <c r="D298" s="67">
        <v>15.9</v>
      </c>
      <c r="E298" s="17"/>
      <c r="F298" s="69"/>
      <c r="G298" s="17"/>
      <c r="H298" s="20">
        <v>60000</v>
      </c>
      <c r="I298" s="18">
        <f>IF(Tabla1[[#This Row],[Entrada en $]]&gt;0,Tabla1[[#This Row],[Entrada en $]]/Tabla1[[#This Row],[Tipo de cambio]],Tabla1[[#This Row],[Entrada en Usd]])</f>
        <v>0</v>
      </c>
      <c r="J298" s="17">
        <f>IF(Tabla1[[#This Row],[Salida en $]]&gt;0,Tabla1[[#This Row],[Salida en $]]/Tabla1[[#This Row],[Tipo de cambio]],Tabla1[[#This Row],[Salida en Usd]])</f>
        <v>3773.5849056603774</v>
      </c>
      <c r="K298" s="16">
        <f>IF(Tabla1[[#This Row],[Entrada en Usd]]&lt;&gt;0,Tabla1[[#This Row],[Entrada en Usd]]*Tabla1[[#This Row],[Tipo de cambio]],Tabla1[[#This Row],[Entrada en $]])</f>
        <v>0</v>
      </c>
      <c r="L298" s="16">
        <f>IF(Tabla1[[#This Row],[Salida en Usd]]&gt;0,Tabla1[[#This Row],[Salida en Usd]]*Tabla1[[#This Row],[Tipo de cambio]],Tabla1[[#This Row],[Salida en $]])</f>
        <v>60000</v>
      </c>
    </row>
    <row r="299" spans="1:12" x14ac:dyDescent="0.3">
      <c r="A299" s="64">
        <v>42892</v>
      </c>
      <c r="B299" s="13" t="s">
        <v>5</v>
      </c>
      <c r="C299" s="65" t="s">
        <v>221</v>
      </c>
      <c r="D299" s="67">
        <v>15.98</v>
      </c>
      <c r="E299" s="17"/>
      <c r="F299" s="69"/>
      <c r="G299" s="17"/>
      <c r="H299" s="20">
        <v>11000</v>
      </c>
      <c r="I299" s="18">
        <f>IF(Tabla1[[#This Row],[Entrada en $]]&gt;0,Tabla1[[#This Row],[Entrada en $]]/Tabla1[[#This Row],[Tipo de cambio]],Tabla1[[#This Row],[Entrada en Usd]])</f>
        <v>0</v>
      </c>
      <c r="J299" s="17">
        <f>IF(Tabla1[[#This Row],[Salida en $]]&gt;0,Tabla1[[#This Row],[Salida en $]]/Tabla1[[#This Row],[Tipo de cambio]],Tabla1[[#This Row],[Salida en Usd]])</f>
        <v>688.36045056320404</v>
      </c>
      <c r="K299" s="16">
        <f>IF(Tabla1[[#This Row],[Entrada en Usd]]&lt;&gt;0,Tabla1[[#This Row],[Entrada en Usd]]*Tabla1[[#This Row],[Tipo de cambio]],Tabla1[[#This Row],[Entrada en $]])</f>
        <v>0</v>
      </c>
      <c r="L299" s="16">
        <f>IF(Tabla1[[#This Row],[Salida en Usd]]&gt;0,Tabla1[[#This Row],[Salida en Usd]]*Tabla1[[#This Row],[Tipo de cambio]],Tabla1[[#This Row],[Salida en $]])</f>
        <v>11000</v>
      </c>
    </row>
    <row r="300" spans="1:12" x14ac:dyDescent="0.3">
      <c r="A300" s="64">
        <v>42891</v>
      </c>
      <c r="B300" s="13" t="s">
        <v>4</v>
      </c>
      <c r="C300" s="65" t="s">
        <v>222</v>
      </c>
      <c r="D300" s="67">
        <v>15.94</v>
      </c>
      <c r="E300" s="17"/>
      <c r="F300" s="69"/>
      <c r="G300" s="17"/>
      <c r="H300" s="20">
        <v>15000</v>
      </c>
      <c r="I300" s="18">
        <f>IF(Tabla1[[#This Row],[Entrada en $]]&gt;0,Tabla1[[#This Row],[Entrada en $]]/Tabla1[[#This Row],[Tipo de cambio]],Tabla1[[#This Row],[Entrada en Usd]])</f>
        <v>0</v>
      </c>
      <c r="J300" s="17">
        <f>IF(Tabla1[[#This Row],[Salida en $]]&gt;0,Tabla1[[#This Row],[Salida en $]]/Tabla1[[#This Row],[Tipo de cambio]],Tabla1[[#This Row],[Salida en Usd]])</f>
        <v>941.02885821831876</v>
      </c>
      <c r="K300" s="16">
        <f>IF(Tabla1[[#This Row],[Entrada en Usd]]&lt;&gt;0,Tabla1[[#This Row],[Entrada en Usd]]*Tabla1[[#This Row],[Tipo de cambio]],Tabla1[[#This Row],[Entrada en $]])</f>
        <v>0</v>
      </c>
      <c r="L300" s="16">
        <f>IF(Tabla1[[#This Row],[Salida en Usd]]&gt;0,Tabla1[[#This Row],[Salida en Usd]]*Tabla1[[#This Row],[Tipo de cambio]],Tabla1[[#This Row],[Salida en $]])</f>
        <v>15000</v>
      </c>
    </row>
    <row r="301" spans="1:12" x14ac:dyDescent="0.3">
      <c r="A301" s="64">
        <v>42891</v>
      </c>
      <c r="B301" s="13" t="s">
        <v>5</v>
      </c>
      <c r="C301" s="65" t="s">
        <v>61</v>
      </c>
      <c r="D301" s="67">
        <v>15.94</v>
      </c>
      <c r="E301" s="17"/>
      <c r="F301" s="69"/>
      <c r="G301" s="17"/>
      <c r="H301" s="20">
        <v>6000</v>
      </c>
      <c r="I301" s="18">
        <f>IF(Tabla1[[#This Row],[Entrada en $]]&gt;0,Tabla1[[#This Row],[Entrada en $]]/Tabla1[[#This Row],[Tipo de cambio]],Tabla1[[#This Row],[Entrada en Usd]])</f>
        <v>0</v>
      </c>
      <c r="J301" s="17">
        <f>IF(Tabla1[[#This Row],[Salida en $]]&gt;0,Tabla1[[#This Row],[Salida en $]]/Tabla1[[#This Row],[Tipo de cambio]],Tabla1[[#This Row],[Salida en Usd]])</f>
        <v>376.4115432873275</v>
      </c>
      <c r="K301" s="16">
        <f>IF(Tabla1[[#This Row],[Entrada en Usd]]&lt;&gt;0,Tabla1[[#This Row],[Entrada en Usd]]*Tabla1[[#This Row],[Tipo de cambio]],Tabla1[[#This Row],[Entrada en $]])</f>
        <v>0</v>
      </c>
      <c r="L301" s="16">
        <f>IF(Tabla1[[#This Row],[Salida en Usd]]&gt;0,Tabla1[[#This Row],[Salida en Usd]]*Tabla1[[#This Row],[Tipo de cambio]],Tabla1[[#This Row],[Salida en $]])</f>
        <v>6000</v>
      </c>
    </row>
    <row r="302" spans="1:12" x14ac:dyDescent="0.3">
      <c r="A302" s="64">
        <v>42891</v>
      </c>
      <c r="B302" s="13" t="s">
        <v>2</v>
      </c>
      <c r="C302" s="65" t="s">
        <v>223</v>
      </c>
      <c r="D302" s="67">
        <v>15.94</v>
      </c>
      <c r="E302" s="17"/>
      <c r="F302" s="69"/>
      <c r="G302" s="17"/>
      <c r="H302" s="20">
        <v>13300</v>
      </c>
      <c r="I302" s="18">
        <f>IF(Tabla1[[#This Row],[Entrada en $]]&gt;0,Tabla1[[#This Row],[Entrada en $]]/Tabla1[[#This Row],[Tipo de cambio]],Tabla1[[#This Row],[Entrada en Usd]])</f>
        <v>0</v>
      </c>
      <c r="J302" s="17">
        <f>IF(Tabla1[[#This Row],[Salida en $]]&gt;0,Tabla1[[#This Row],[Salida en $]]/Tabla1[[#This Row],[Tipo de cambio]],Tabla1[[#This Row],[Salida en Usd]])</f>
        <v>834.37892095357597</v>
      </c>
      <c r="K302" s="16">
        <f>IF(Tabla1[[#This Row],[Entrada en Usd]]&lt;&gt;0,Tabla1[[#This Row],[Entrada en Usd]]*Tabla1[[#This Row],[Tipo de cambio]],Tabla1[[#This Row],[Entrada en $]])</f>
        <v>0</v>
      </c>
      <c r="L302" s="16">
        <f>IF(Tabla1[[#This Row],[Salida en Usd]]&gt;0,Tabla1[[#This Row],[Salida en Usd]]*Tabla1[[#This Row],[Tipo de cambio]],Tabla1[[#This Row],[Salida en $]])</f>
        <v>13300</v>
      </c>
    </row>
    <row r="303" spans="1:12" x14ac:dyDescent="0.3">
      <c r="A303" s="64">
        <v>42891</v>
      </c>
      <c r="B303" s="13" t="s">
        <v>3</v>
      </c>
      <c r="C303" s="65" t="s">
        <v>179</v>
      </c>
      <c r="D303" s="67">
        <v>15.94</v>
      </c>
      <c r="E303" s="17"/>
      <c r="F303" s="69"/>
      <c r="G303" s="17"/>
      <c r="H303" s="20">
        <v>320000</v>
      </c>
      <c r="I303" s="18">
        <f>IF(Tabla1[[#This Row],[Entrada en $]]&gt;0,Tabla1[[#This Row],[Entrada en $]]/Tabla1[[#This Row],[Tipo de cambio]],Tabla1[[#This Row],[Entrada en Usd]])</f>
        <v>0</v>
      </c>
      <c r="J303" s="17">
        <f>IF(Tabla1[[#This Row],[Salida en $]]&gt;0,Tabla1[[#This Row],[Salida en $]]/Tabla1[[#This Row],[Tipo de cambio]],Tabla1[[#This Row],[Salida en Usd]])</f>
        <v>20075.282308657464</v>
      </c>
      <c r="K303" s="16">
        <f>IF(Tabla1[[#This Row],[Entrada en Usd]]&lt;&gt;0,Tabla1[[#This Row],[Entrada en Usd]]*Tabla1[[#This Row],[Tipo de cambio]],Tabla1[[#This Row],[Entrada en $]])</f>
        <v>0</v>
      </c>
      <c r="L303" s="16">
        <f>IF(Tabla1[[#This Row],[Salida en Usd]]&gt;0,Tabla1[[#This Row],[Salida en Usd]]*Tabla1[[#This Row],[Tipo de cambio]],Tabla1[[#This Row],[Salida en $]])</f>
        <v>320000</v>
      </c>
    </row>
    <row r="304" spans="1:12" x14ac:dyDescent="0.3">
      <c r="A304" s="64">
        <v>42893</v>
      </c>
      <c r="B304" s="13" t="s">
        <v>2</v>
      </c>
      <c r="C304" s="65" t="s">
        <v>224</v>
      </c>
      <c r="D304" s="67">
        <v>15.96</v>
      </c>
      <c r="E304" s="17"/>
      <c r="F304" s="69"/>
      <c r="G304" s="17"/>
      <c r="H304" s="20">
        <v>3100</v>
      </c>
      <c r="I304" s="18">
        <f>IF(Tabla1[[#This Row],[Entrada en $]]&gt;0,Tabla1[[#This Row],[Entrada en $]]/Tabla1[[#This Row],[Tipo de cambio]],Tabla1[[#This Row],[Entrada en Usd]])</f>
        <v>0</v>
      </c>
      <c r="J304" s="17">
        <f>IF(Tabla1[[#This Row],[Salida en $]]&gt;0,Tabla1[[#This Row],[Salida en $]]/Tabla1[[#This Row],[Tipo de cambio]],Tabla1[[#This Row],[Salida en Usd]])</f>
        <v>194.23558897243106</v>
      </c>
      <c r="K304" s="16">
        <f>IF(Tabla1[[#This Row],[Entrada en Usd]]&lt;&gt;0,Tabla1[[#This Row],[Entrada en Usd]]*Tabla1[[#This Row],[Tipo de cambio]],Tabla1[[#This Row],[Entrada en $]])</f>
        <v>0</v>
      </c>
      <c r="L304" s="16">
        <f>IF(Tabla1[[#This Row],[Salida en Usd]]&gt;0,Tabla1[[#This Row],[Salida en Usd]]*Tabla1[[#This Row],[Tipo de cambio]],Tabla1[[#This Row],[Salida en $]])</f>
        <v>3100</v>
      </c>
    </row>
    <row r="305" spans="1:12" x14ac:dyDescent="0.3">
      <c r="A305" s="64">
        <v>42893</v>
      </c>
      <c r="B305" s="13" t="s">
        <v>2</v>
      </c>
      <c r="C305" s="65" t="s">
        <v>225</v>
      </c>
      <c r="D305" s="67">
        <v>15.96</v>
      </c>
      <c r="E305" s="17"/>
      <c r="F305" s="69"/>
      <c r="G305" s="17"/>
      <c r="H305" s="20">
        <v>53640</v>
      </c>
      <c r="I305" s="18">
        <f>IF(Tabla1[[#This Row],[Entrada en $]]&gt;0,Tabla1[[#This Row],[Entrada en $]]/Tabla1[[#This Row],[Tipo de cambio]],Tabla1[[#This Row],[Entrada en Usd]])</f>
        <v>0</v>
      </c>
      <c r="J305" s="17">
        <f>IF(Tabla1[[#This Row],[Salida en $]]&gt;0,Tabla1[[#This Row],[Salida en $]]/Tabla1[[#This Row],[Tipo de cambio]],Tabla1[[#This Row],[Salida en Usd]])</f>
        <v>3360.9022556390973</v>
      </c>
      <c r="K305" s="16">
        <f>IF(Tabla1[[#This Row],[Entrada en Usd]]&lt;&gt;0,Tabla1[[#This Row],[Entrada en Usd]]*Tabla1[[#This Row],[Tipo de cambio]],Tabla1[[#This Row],[Entrada en $]])</f>
        <v>0</v>
      </c>
      <c r="L305" s="16">
        <f>IF(Tabla1[[#This Row],[Salida en Usd]]&gt;0,Tabla1[[#This Row],[Salida en Usd]]*Tabla1[[#This Row],[Tipo de cambio]],Tabla1[[#This Row],[Salida en $]])</f>
        <v>53640</v>
      </c>
    </row>
    <row r="306" spans="1:12" x14ac:dyDescent="0.3">
      <c r="A306" s="64">
        <v>42895</v>
      </c>
      <c r="B306" s="13" t="s">
        <v>3</v>
      </c>
      <c r="C306" s="65" t="s">
        <v>226</v>
      </c>
      <c r="D306" s="67">
        <v>15.95</v>
      </c>
      <c r="E306" s="17"/>
      <c r="F306" s="69"/>
      <c r="G306" s="17"/>
      <c r="H306" s="20">
        <v>7000</v>
      </c>
      <c r="I306" s="18">
        <f>IF(Tabla1[[#This Row],[Entrada en $]]&gt;0,Tabla1[[#This Row],[Entrada en $]]/Tabla1[[#This Row],[Tipo de cambio]],Tabla1[[#This Row],[Entrada en Usd]])</f>
        <v>0</v>
      </c>
      <c r="J306" s="17">
        <f>IF(Tabla1[[#This Row],[Salida en $]]&gt;0,Tabla1[[#This Row],[Salida en $]]/Tabla1[[#This Row],[Tipo de cambio]],Tabla1[[#This Row],[Salida en Usd]])</f>
        <v>438.87147335423197</v>
      </c>
      <c r="K306" s="16">
        <f>IF(Tabla1[[#This Row],[Entrada en Usd]]&lt;&gt;0,Tabla1[[#This Row],[Entrada en Usd]]*Tabla1[[#This Row],[Tipo de cambio]],Tabla1[[#This Row],[Entrada en $]])</f>
        <v>0</v>
      </c>
      <c r="L306" s="16">
        <f>IF(Tabla1[[#This Row],[Salida en Usd]]&gt;0,Tabla1[[#This Row],[Salida en Usd]]*Tabla1[[#This Row],[Tipo de cambio]],Tabla1[[#This Row],[Salida en $]])</f>
        <v>7000</v>
      </c>
    </row>
    <row r="307" spans="1:12" x14ac:dyDescent="0.3">
      <c r="A307" s="64">
        <v>42899</v>
      </c>
      <c r="B307" s="13" t="s">
        <v>3</v>
      </c>
      <c r="C307" s="65" t="s">
        <v>128</v>
      </c>
      <c r="D307" s="67">
        <v>16.010000000000002</v>
      </c>
      <c r="E307" s="17"/>
      <c r="F307" s="69"/>
      <c r="G307" s="17"/>
      <c r="H307" s="20">
        <v>134582</v>
      </c>
      <c r="I307" s="18">
        <f>IF(Tabla1[[#This Row],[Entrada en $]]&gt;0,Tabla1[[#This Row],[Entrada en $]]/Tabla1[[#This Row],[Tipo de cambio]],Tabla1[[#This Row],[Entrada en Usd]])</f>
        <v>0</v>
      </c>
      <c r="J307" s="17">
        <f>IF(Tabla1[[#This Row],[Salida en $]]&gt;0,Tabla1[[#This Row],[Salida en $]]/Tabla1[[#This Row],[Tipo de cambio]],Tabla1[[#This Row],[Salida en Usd]])</f>
        <v>8406.1211742660835</v>
      </c>
      <c r="K307" s="16">
        <f>IF(Tabla1[[#This Row],[Entrada en Usd]]&lt;&gt;0,Tabla1[[#This Row],[Entrada en Usd]]*Tabla1[[#This Row],[Tipo de cambio]],Tabla1[[#This Row],[Entrada en $]])</f>
        <v>0</v>
      </c>
      <c r="L307" s="16">
        <f>IF(Tabla1[[#This Row],[Salida en Usd]]&gt;0,Tabla1[[#This Row],[Salida en Usd]]*Tabla1[[#This Row],[Tipo de cambio]],Tabla1[[#This Row],[Salida en $]])</f>
        <v>134582</v>
      </c>
    </row>
    <row r="308" spans="1:12" x14ac:dyDescent="0.3">
      <c r="A308" s="64">
        <v>42895</v>
      </c>
      <c r="B308" s="13" t="s">
        <v>2</v>
      </c>
      <c r="C308" s="65" t="s">
        <v>227</v>
      </c>
      <c r="D308" s="67">
        <v>15.95</v>
      </c>
      <c r="E308" s="17"/>
      <c r="F308" s="69"/>
      <c r="G308" s="17"/>
      <c r="H308" s="20">
        <v>32400</v>
      </c>
      <c r="I308" s="18">
        <f>IF(Tabla1[[#This Row],[Entrada en $]]&gt;0,Tabla1[[#This Row],[Entrada en $]]/Tabla1[[#This Row],[Tipo de cambio]],Tabla1[[#This Row],[Entrada en Usd]])</f>
        <v>0</v>
      </c>
      <c r="J308" s="17">
        <f>IF(Tabla1[[#This Row],[Salida en $]]&gt;0,Tabla1[[#This Row],[Salida en $]]/Tabla1[[#This Row],[Tipo de cambio]],Tabla1[[#This Row],[Salida en Usd]])</f>
        <v>2031.3479623824453</v>
      </c>
      <c r="K308" s="16">
        <f>IF(Tabla1[[#This Row],[Entrada en Usd]]&lt;&gt;0,Tabla1[[#This Row],[Entrada en Usd]]*Tabla1[[#This Row],[Tipo de cambio]],Tabla1[[#This Row],[Entrada en $]])</f>
        <v>0</v>
      </c>
      <c r="L308" s="16">
        <f>IF(Tabla1[[#This Row],[Salida en Usd]]&gt;0,Tabla1[[#This Row],[Salida en Usd]]*Tabla1[[#This Row],[Tipo de cambio]],Tabla1[[#This Row],[Salida en $]])</f>
        <v>32400</v>
      </c>
    </row>
    <row r="309" spans="1:12" x14ac:dyDescent="0.3">
      <c r="A309" s="64">
        <v>42902</v>
      </c>
      <c r="B309" s="13" t="s">
        <v>5</v>
      </c>
      <c r="C309" s="65" t="s">
        <v>228</v>
      </c>
      <c r="D309" s="67">
        <v>16.13</v>
      </c>
      <c r="E309" s="17"/>
      <c r="F309" s="69"/>
      <c r="G309" s="17"/>
      <c r="H309" s="20">
        <v>4650</v>
      </c>
      <c r="I309" s="18">
        <f>IF(Tabla1[[#This Row],[Entrada en $]]&gt;0,Tabla1[[#This Row],[Entrada en $]]/Tabla1[[#This Row],[Tipo de cambio]],Tabla1[[#This Row],[Entrada en Usd]])</f>
        <v>0</v>
      </c>
      <c r="J309" s="17">
        <f>IF(Tabla1[[#This Row],[Salida en $]]&gt;0,Tabla1[[#This Row],[Salida en $]]/Tabla1[[#This Row],[Tipo de cambio]],Tabla1[[#This Row],[Salida en Usd]])</f>
        <v>288.28270303781773</v>
      </c>
      <c r="K309" s="16">
        <f>IF(Tabla1[[#This Row],[Entrada en Usd]]&lt;&gt;0,Tabla1[[#This Row],[Entrada en Usd]]*Tabla1[[#This Row],[Tipo de cambio]],Tabla1[[#This Row],[Entrada en $]])</f>
        <v>0</v>
      </c>
      <c r="L309" s="16">
        <f>IF(Tabla1[[#This Row],[Salida en Usd]]&gt;0,Tabla1[[#This Row],[Salida en Usd]]*Tabla1[[#This Row],[Tipo de cambio]],Tabla1[[#This Row],[Salida en $]])</f>
        <v>4650</v>
      </c>
    </row>
    <row r="310" spans="1:12" x14ac:dyDescent="0.3">
      <c r="A310" s="64">
        <v>42902</v>
      </c>
      <c r="B310" s="13" t="s">
        <v>5</v>
      </c>
      <c r="C310" s="65" t="s">
        <v>229</v>
      </c>
      <c r="D310" s="67">
        <v>16.13</v>
      </c>
      <c r="E310" s="17"/>
      <c r="F310" s="71"/>
      <c r="G310" s="17"/>
      <c r="H310" s="20">
        <v>10000</v>
      </c>
      <c r="I310" s="18">
        <f>IF(Tabla1[[#This Row],[Entrada en $]]&gt;0,Tabla1[[#This Row],[Entrada en $]]/Tabla1[[#This Row],[Tipo de cambio]],Tabla1[[#This Row],[Entrada en Usd]])</f>
        <v>0</v>
      </c>
      <c r="J310" s="17">
        <f>IF(Tabla1[[#This Row],[Salida en $]]&gt;0,Tabla1[[#This Row],[Salida en $]]/Tabla1[[#This Row],[Tipo de cambio]],Tabla1[[#This Row],[Salida en Usd]])</f>
        <v>619.96280223186614</v>
      </c>
      <c r="K310" s="16">
        <f>IF(Tabla1[[#This Row],[Entrada en Usd]]&lt;&gt;0,Tabla1[[#This Row],[Entrada en Usd]]*Tabla1[[#This Row],[Tipo de cambio]],Tabla1[[#This Row],[Entrada en $]])</f>
        <v>0</v>
      </c>
      <c r="L310" s="16">
        <f>IF(Tabla1[[#This Row],[Salida en Usd]]&gt;0,Tabla1[[#This Row],[Salida en Usd]]*Tabla1[[#This Row],[Tipo de cambio]],Tabla1[[#This Row],[Salida en $]])</f>
        <v>10000</v>
      </c>
    </row>
    <row r="311" spans="1:12" x14ac:dyDescent="0.3">
      <c r="A311" s="64">
        <v>42902</v>
      </c>
      <c r="B311" s="13" t="s">
        <v>3</v>
      </c>
      <c r="C311" s="65" t="s">
        <v>108</v>
      </c>
      <c r="D311" s="67">
        <v>16.13</v>
      </c>
      <c r="E311" s="17"/>
      <c r="F311" s="71"/>
      <c r="G311" s="17"/>
      <c r="H311" s="20">
        <v>45465</v>
      </c>
      <c r="I311" s="18">
        <f>IF(Tabla1[[#This Row],[Entrada en $]]&gt;0,Tabla1[[#This Row],[Entrada en $]]/Tabla1[[#This Row],[Tipo de cambio]],Tabla1[[#This Row],[Entrada en Usd]])</f>
        <v>0</v>
      </c>
      <c r="J311" s="17">
        <f>IF(Tabla1[[#This Row],[Salida en $]]&gt;0,Tabla1[[#This Row],[Salida en $]]/Tabla1[[#This Row],[Tipo de cambio]],Tabla1[[#This Row],[Salida en Usd]])</f>
        <v>2818.6608803471795</v>
      </c>
      <c r="K311" s="16">
        <f>IF(Tabla1[[#This Row],[Entrada en Usd]]&lt;&gt;0,Tabla1[[#This Row],[Entrada en Usd]]*Tabla1[[#This Row],[Tipo de cambio]],Tabla1[[#This Row],[Entrada en $]])</f>
        <v>0</v>
      </c>
      <c r="L311" s="16">
        <f>IF(Tabla1[[#This Row],[Salida en Usd]]&gt;0,Tabla1[[#This Row],[Salida en Usd]]*Tabla1[[#This Row],[Tipo de cambio]],Tabla1[[#This Row],[Salida en $]])</f>
        <v>45465</v>
      </c>
    </row>
    <row r="312" spans="1:12" x14ac:dyDescent="0.3">
      <c r="A312" s="64">
        <v>42902</v>
      </c>
      <c r="B312" s="13" t="s">
        <v>3</v>
      </c>
      <c r="C312" s="65" t="s">
        <v>230</v>
      </c>
      <c r="D312" s="67">
        <v>16.13</v>
      </c>
      <c r="E312" s="17"/>
      <c r="F312" s="71"/>
      <c r="G312" s="17"/>
      <c r="H312" s="20">
        <v>2938</v>
      </c>
      <c r="I312" s="18">
        <f>IF(Tabla1[[#This Row],[Entrada en $]]&gt;0,Tabla1[[#This Row],[Entrada en $]]/Tabla1[[#This Row],[Tipo de cambio]],Tabla1[[#This Row],[Entrada en Usd]])</f>
        <v>0</v>
      </c>
      <c r="J312" s="17">
        <f>IF(Tabla1[[#This Row],[Salida en $]]&gt;0,Tabla1[[#This Row],[Salida en $]]/Tabla1[[#This Row],[Tipo de cambio]],Tabla1[[#This Row],[Salida en Usd]])</f>
        <v>182.14507129572226</v>
      </c>
      <c r="K312" s="16">
        <f>IF(Tabla1[[#This Row],[Entrada en Usd]]&lt;&gt;0,Tabla1[[#This Row],[Entrada en Usd]]*Tabla1[[#This Row],[Tipo de cambio]],Tabla1[[#This Row],[Entrada en $]])</f>
        <v>0</v>
      </c>
      <c r="L312" s="16">
        <f>IF(Tabla1[[#This Row],[Salida en Usd]]&gt;0,Tabla1[[#This Row],[Salida en Usd]]*Tabla1[[#This Row],[Tipo de cambio]],Tabla1[[#This Row],[Salida en $]])</f>
        <v>2938</v>
      </c>
    </row>
    <row r="313" spans="1:12" x14ac:dyDescent="0.3">
      <c r="A313" s="64">
        <v>42908</v>
      </c>
      <c r="B313" s="13" t="s">
        <v>185</v>
      </c>
      <c r="C313" s="65" t="s">
        <v>231</v>
      </c>
      <c r="D313" s="67">
        <v>16.13</v>
      </c>
      <c r="E313" s="17">
        <v>69000</v>
      </c>
      <c r="F313" s="71"/>
      <c r="G313" s="17"/>
      <c r="H313" s="20">
        <v>0</v>
      </c>
      <c r="I313" s="18">
        <f>IF(Tabla1[[#This Row],[Entrada en $]]&gt;0,Tabla1[[#This Row],[Entrada en $]]/Tabla1[[#This Row],[Tipo de cambio]],Tabla1[[#This Row],[Entrada en Usd]])</f>
        <v>69000</v>
      </c>
      <c r="J313" s="17">
        <f>IF(Tabla1[[#This Row],[Salida en $]]&gt;0,Tabla1[[#This Row],[Salida en $]]/Tabla1[[#This Row],[Tipo de cambio]],Tabla1[[#This Row],[Salida en Usd]])</f>
        <v>0</v>
      </c>
      <c r="K313" s="16">
        <f>IF(Tabla1[[#This Row],[Entrada en Usd]]&lt;&gt;0,Tabla1[[#This Row],[Entrada en Usd]]*Tabla1[[#This Row],[Tipo de cambio]],Tabla1[[#This Row],[Entrada en $]])</f>
        <v>1112970</v>
      </c>
      <c r="L313" s="16">
        <f>IF(Tabla1[[#This Row],[Salida en Usd]]&gt;0,Tabla1[[#This Row],[Salida en Usd]]*Tabla1[[#This Row],[Tipo de cambio]],Tabla1[[#This Row],[Salida en $]])</f>
        <v>0</v>
      </c>
    </row>
    <row r="314" spans="1:12" x14ac:dyDescent="0.3">
      <c r="A314" s="64">
        <v>42907</v>
      </c>
      <c r="B314" s="13" t="s">
        <v>2</v>
      </c>
      <c r="C314" s="65" t="s">
        <v>232</v>
      </c>
      <c r="D314" s="67">
        <v>16.13</v>
      </c>
      <c r="E314" s="17"/>
      <c r="F314" s="71"/>
      <c r="G314" s="17"/>
      <c r="H314" s="20">
        <v>37147</v>
      </c>
      <c r="I314" s="18">
        <f>IF(Tabla1[[#This Row],[Entrada en $]]&gt;0,Tabla1[[#This Row],[Entrada en $]]/Tabla1[[#This Row],[Tipo de cambio]],Tabla1[[#This Row],[Entrada en Usd]])</f>
        <v>0</v>
      </c>
      <c r="J314" s="17">
        <f>IF(Tabla1[[#This Row],[Salida en $]]&gt;0,Tabla1[[#This Row],[Salida en $]]/Tabla1[[#This Row],[Tipo de cambio]],Tabla1[[#This Row],[Salida en Usd]])</f>
        <v>2302.9758214507133</v>
      </c>
      <c r="K314" s="16">
        <f>IF(Tabla1[[#This Row],[Entrada en Usd]]&lt;&gt;0,Tabla1[[#This Row],[Entrada en Usd]]*Tabla1[[#This Row],[Tipo de cambio]],Tabla1[[#This Row],[Entrada en $]])</f>
        <v>0</v>
      </c>
      <c r="L314" s="16">
        <f>IF(Tabla1[[#This Row],[Salida en Usd]]&gt;0,Tabla1[[#This Row],[Salida en Usd]]*Tabla1[[#This Row],[Tipo de cambio]],Tabla1[[#This Row],[Salida en $]])</f>
        <v>37147</v>
      </c>
    </row>
    <row r="315" spans="1:12" x14ac:dyDescent="0.3">
      <c r="A315" s="64">
        <v>42908</v>
      </c>
      <c r="B315" s="13" t="s">
        <v>3</v>
      </c>
      <c r="C315" s="65" t="s">
        <v>162</v>
      </c>
      <c r="D315" s="67">
        <v>16.13</v>
      </c>
      <c r="E315" s="17"/>
      <c r="F315" s="74"/>
      <c r="G315" s="17"/>
      <c r="H315" s="20">
        <v>320000</v>
      </c>
      <c r="I315" s="18">
        <f>IF(Tabla1[[#This Row],[Entrada en $]]&gt;0,Tabla1[[#This Row],[Entrada en $]]/Tabla1[[#This Row],[Tipo de cambio]],Tabla1[[#This Row],[Entrada en Usd]])</f>
        <v>0</v>
      </c>
      <c r="J315" s="17">
        <f>IF(Tabla1[[#This Row],[Salida en $]]&gt;0,Tabla1[[#This Row],[Salida en $]]/Tabla1[[#This Row],[Tipo de cambio]],Tabla1[[#This Row],[Salida en Usd]])</f>
        <v>19838.809671419716</v>
      </c>
      <c r="K315" s="16">
        <f>IF(Tabla1[[#This Row],[Entrada en Usd]]&lt;&gt;0,Tabla1[[#This Row],[Entrada en Usd]]*Tabla1[[#This Row],[Tipo de cambio]],Tabla1[[#This Row],[Entrada en $]])</f>
        <v>0</v>
      </c>
      <c r="L315" s="16">
        <f>IF(Tabla1[[#This Row],[Salida en Usd]]&gt;0,Tabla1[[#This Row],[Salida en Usd]]*Tabla1[[#This Row],[Tipo de cambio]],Tabla1[[#This Row],[Salida en $]])</f>
        <v>320000</v>
      </c>
    </row>
    <row r="316" spans="1:12" x14ac:dyDescent="0.3">
      <c r="A316" s="64">
        <v>42908</v>
      </c>
      <c r="B316" s="13" t="s">
        <v>2</v>
      </c>
      <c r="C316" s="65" t="s">
        <v>233</v>
      </c>
      <c r="D316" s="67">
        <v>16.13</v>
      </c>
      <c r="E316" s="17"/>
      <c r="F316" s="74"/>
      <c r="G316" s="17"/>
      <c r="H316" s="20">
        <v>19200</v>
      </c>
      <c r="I316" s="18">
        <f>IF(Tabla1[[#This Row],[Entrada en $]]&gt;0,Tabla1[[#This Row],[Entrada en $]]/Tabla1[[#This Row],[Tipo de cambio]],Tabla1[[#This Row],[Entrada en Usd]])</f>
        <v>0</v>
      </c>
      <c r="J316" s="17">
        <f>IF(Tabla1[[#This Row],[Salida en $]]&gt;0,Tabla1[[#This Row],[Salida en $]]/Tabla1[[#This Row],[Tipo de cambio]],Tabla1[[#This Row],[Salida en Usd]])</f>
        <v>1190.3285802851829</v>
      </c>
      <c r="K316" s="16">
        <f>IF(Tabla1[[#This Row],[Entrada en Usd]]&lt;&gt;0,Tabla1[[#This Row],[Entrada en Usd]]*Tabla1[[#This Row],[Tipo de cambio]],Tabla1[[#This Row],[Entrada en $]])</f>
        <v>0</v>
      </c>
      <c r="L316" s="16">
        <f>IF(Tabla1[[#This Row],[Salida en Usd]]&gt;0,Tabla1[[#This Row],[Salida en Usd]]*Tabla1[[#This Row],[Tipo de cambio]],Tabla1[[#This Row],[Salida en $]])</f>
        <v>19200</v>
      </c>
    </row>
    <row r="317" spans="1:12" x14ac:dyDescent="0.3">
      <c r="A317" s="64">
        <v>42908</v>
      </c>
      <c r="B317" s="13" t="s">
        <v>5</v>
      </c>
      <c r="C317" s="65" t="s">
        <v>187</v>
      </c>
      <c r="D317" s="67">
        <v>16.13</v>
      </c>
      <c r="E317" s="17"/>
      <c r="F317" s="74"/>
      <c r="G317" s="17"/>
      <c r="H317" s="20">
        <v>5000</v>
      </c>
      <c r="I317" s="18">
        <f>IF(Tabla1[[#This Row],[Entrada en $]]&gt;0,Tabla1[[#This Row],[Entrada en $]]/Tabla1[[#This Row],[Tipo de cambio]],Tabla1[[#This Row],[Entrada en Usd]])</f>
        <v>0</v>
      </c>
      <c r="J317" s="17">
        <f>IF(Tabla1[[#This Row],[Salida en $]]&gt;0,Tabla1[[#This Row],[Salida en $]]/Tabla1[[#This Row],[Tipo de cambio]],Tabla1[[#This Row],[Salida en Usd]])</f>
        <v>309.98140111593307</v>
      </c>
      <c r="K317" s="16">
        <f>IF(Tabla1[[#This Row],[Entrada en Usd]]&lt;&gt;0,Tabla1[[#This Row],[Entrada en Usd]]*Tabla1[[#This Row],[Tipo de cambio]],Tabla1[[#This Row],[Entrada en $]])</f>
        <v>0</v>
      </c>
      <c r="L317" s="16">
        <f>IF(Tabla1[[#This Row],[Salida en Usd]]&gt;0,Tabla1[[#This Row],[Salida en Usd]]*Tabla1[[#This Row],[Tipo de cambio]],Tabla1[[#This Row],[Salida en $]])</f>
        <v>5000</v>
      </c>
    </row>
    <row r="318" spans="1:12" x14ac:dyDescent="0.3">
      <c r="A318" s="64">
        <v>42909</v>
      </c>
      <c r="B318" s="13" t="s">
        <v>2</v>
      </c>
      <c r="C318" s="65" t="s">
        <v>234</v>
      </c>
      <c r="D318" s="67">
        <v>16.16</v>
      </c>
      <c r="E318" s="17"/>
      <c r="F318" s="74"/>
      <c r="G318" s="17"/>
      <c r="H318" s="20">
        <v>23400</v>
      </c>
      <c r="I318" s="18">
        <f>IF(Tabla1[[#This Row],[Entrada en $]]&gt;0,Tabla1[[#This Row],[Entrada en $]]/Tabla1[[#This Row],[Tipo de cambio]],Tabla1[[#This Row],[Entrada en Usd]])</f>
        <v>0</v>
      </c>
      <c r="J318" s="17">
        <f>IF(Tabla1[[#This Row],[Salida en $]]&gt;0,Tabla1[[#This Row],[Salida en $]]/Tabla1[[#This Row],[Tipo de cambio]],Tabla1[[#This Row],[Salida en Usd]])</f>
        <v>1448.0198019801981</v>
      </c>
      <c r="K318" s="16">
        <f>IF(Tabla1[[#This Row],[Entrada en Usd]]&lt;&gt;0,Tabla1[[#This Row],[Entrada en Usd]]*Tabla1[[#This Row],[Tipo de cambio]],Tabla1[[#This Row],[Entrada en $]])</f>
        <v>0</v>
      </c>
      <c r="L318" s="16">
        <f>IF(Tabla1[[#This Row],[Salida en Usd]]&gt;0,Tabla1[[#This Row],[Salida en Usd]]*Tabla1[[#This Row],[Tipo de cambio]],Tabla1[[#This Row],[Salida en $]])</f>
        <v>23400</v>
      </c>
    </row>
    <row r="319" spans="1:12" x14ac:dyDescent="0.3">
      <c r="A319" s="64">
        <v>42914</v>
      </c>
      <c r="B319" s="13" t="s">
        <v>2</v>
      </c>
      <c r="C319" s="65" t="s">
        <v>235</v>
      </c>
      <c r="D319" s="67">
        <v>16.27</v>
      </c>
      <c r="E319" s="17"/>
      <c r="F319" s="74"/>
      <c r="G319" s="17"/>
      <c r="H319" s="20">
        <v>30000</v>
      </c>
      <c r="I319" s="18">
        <f>IF(Tabla1[[#This Row],[Entrada en $]]&gt;0,Tabla1[[#This Row],[Entrada en $]]/Tabla1[[#This Row],[Tipo de cambio]],Tabla1[[#This Row],[Entrada en Usd]])</f>
        <v>0</v>
      </c>
      <c r="J319" s="17">
        <f>IF(Tabla1[[#This Row],[Salida en $]]&gt;0,Tabla1[[#This Row],[Salida en $]]/Tabla1[[#This Row],[Tipo de cambio]],Tabla1[[#This Row],[Salida en Usd]])</f>
        <v>1843.8844499078059</v>
      </c>
      <c r="K319" s="16">
        <f>IF(Tabla1[[#This Row],[Entrada en Usd]]&lt;&gt;0,Tabla1[[#This Row],[Entrada en Usd]]*Tabla1[[#This Row],[Tipo de cambio]],Tabla1[[#This Row],[Entrada en $]])</f>
        <v>0</v>
      </c>
      <c r="L319" s="16">
        <f>IF(Tabla1[[#This Row],[Salida en Usd]]&gt;0,Tabla1[[#This Row],[Salida en Usd]]*Tabla1[[#This Row],[Tipo de cambio]],Tabla1[[#This Row],[Salida en $]])</f>
        <v>30000</v>
      </c>
    </row>
    <row r="320" spans="1:12" x14ac:dyDescent="0.3">
      <c r="A320" s="64">
        <v>42914</v>
      </c>
      <c r="B320" s="13" t="s">
        <v>2</v>
      </c>
      <c r="C320" s="65" t="s">
        <v>236</v>
      </c>
      <c r="D320" s="67">
        <v>16.27</v>
      </c>
      <c r="E320" s="17"/>
      <c r="F320" s="74"/>
      <c r="G320" s="17"/>
      <c r="H320" s="20">
        <v>19000</v>
      </c>
      <c r="I320" s="18">
        <f>IF(Tabla1[[#This Row],[Entrada en $]]&gt;0,Tabla1[[#This Row],[Entrada en $]]/Tabla1[[#This Row],[Tipo de cambio]],Tabla1[[#This Row],[Entrada en Usd]])</f>
        <v>0</v>
      </c>
      <c r="J320" s="17">
        <f>IF(Tabla1[[#This Row],[Salida en $]]&gt;0,Tabla1[[#This Row],[Salida en $]]/Tabla1[[#This Row],[Tipo de cambio]],Tabla1[[#This Row],[Salida en Usd]])</f>
        <v>1167.7934849416104</v>
      </c>
      <c r="K320" s="16">
        <f>IF(Tabla1[[#This Row],[Entrada en Usd]]&lt;&gt;0,Tabla1[[#This Row],[Entrada en Usd]]*Tabla1[[#This Row],[Tipo de cambio]],Tabla1[[#This Row],[Entrada en $]])</f>
        <v>0</v>
      </c>
      <c r="L320" s="16">
        <f>IF(Tabla1[[#This Row],[Salida en Usd]]&gt;0,Tabla1[[#This Row],[Salida en Usd]]*Tabla1[[#This Row],[Tipo de cambio]],Tabla1[[#This Row],[Salida en $]])</f>
        <v>19000</v>
      </c>
    </row>
    <row r="321" spans="1:12" x14ac:dyDescent="0.3">
      <c r="A321" s="64">
        <v>42916</v>
      </c>
      <c r="B321" s="13" t="s">
        <v>2</v>
      </c>
      <c r="C321" s="65" t="s">
        <v>237</v>
      </c>
      <c r="D321" s="67">
        <v>16.440000000000001</v>
      </c>
      <c r="E321" s="17"/>
      <c r="F321" s="74"/>
      <c r="G321" s="17"/>
      <c r="H321" s="20">
        <v>150000</v>
      </c>
      <c r="I321" s="18">
        <f>IF(Tabla1[[#This Row],[Entrada en $]]&gt;0,Tabla1[[#This Row],[Entrada en $]]/Tabla1[[#This Row],[Tipo de cambio]],Tabla1[[#This Row],[Entrada en Usd]])</f>
        <v>0</v>
      </c>
      <c r="J321" s="17">
        <f>IF(Tabla1[[#This Row],[Salida en $]]&gt;0,Tabla1[[#This Row],[Salida en $]]/Tabla1[[#This Row],[Tipo de cambio]],Tabla1[[#This Row],[Salida en Usd]])</f>
        <v>9124.0875912408756</v>
      </c>
      <c r="K321" s="16">
        <f>IF(Tabla1[[#This Row],[Entrada en Usd]]&lt;&gt;0,Tabla1[[#This Row],[Entrada en Usd]]*Tabla1[[#This Row],[Tipo de cambio]],Tabla1[[#This Row],[Entrada en $]])</f>
        <v>0</v>
      </c>
      <c r="L321" s="16">
        <f>IF(Tabla1[[#This Row],[Salida en Usd]]&gt;0,Tabla1[[#This Row],[Salida en Usd]]*Tabla1[[#This Row],[Tipo de cambio]],Tabla1[[#This Row],[Salida en $]])</f>
        <v>150000</v>
      </c>
    </row>
    <row r="322" spans="1:12" x14ac:dyDescent="0.3">
      <c r="A322" s="64">
        <v>42921</v>
      </c>
      <c r="B322" s="13" t="s">
        <v>2</v>
      </c>
      <c r="C322" s="65" t="s">
        <v>238</v>
      </c>
      <c r="D322" s="67">
        <v>16.809999999999999</v>
      </c>
      <c r="E322" s="17"/>
      <c r="F322" s="74"/>
      <c r="G322" s="17"/>
      <c r="H322" s="20">
        <v>11500</v>
      </c>
      <c r="I322" s="18">
        <f>IF(Tabla1[[#This Row],[Entrada en $]]&gt;0,Tabla1[[#This Row],[Entrada en $]]/Tabla1[[#This Row],[Tipo de cambio]],Tabla1[[#This Row],[Entrada en Usd]])</f>
        <v>0</v>
      </c>
      <c r="J322" s="17">
        <f>IF(Tabla1[[#This Row],[Salida en $]]&gt;0,Tabla1[[#This Row],[Salida en $]]/Tabla1[[#This Row],[Tipo de cambio]],Tabla1[[#This Row],[Salida en Usd]])</f>
        <v>684.11659726353366</v>
      </c>
      <c r="K322" s="16">
        <f>IF(Tabla1[[#This Row],[Entrada en Usd]]&lt;&gt;0,Tabla1[[#This Row],[Entrada en Usd]]*Tabla1[[#This Row],[Tipo de cambio]],Tabla1[[#This Row],[Entrada en $]])</f>
        <v>0</v>
      </c>
      <c r="L322" s="16">
        <f>IF(Tabla1[[#This Row],[Salida en Usd]]&gt;0,Tabla1[[#This Row],[Salida en Usd]]*Tabla1[[#This Row],[Tipo de cambio]],Tabla1[[#This Row],[Salida en $]])</f>
        <v>11500</v>
      </c>
    </row>
    <row r="323" spans="1:12" x14ac:dyDescent="0.3">
      <c r="A323" s="64">
        <v>42922</v>
      </c>
      <c r="B323" s="13" t="s">
        <v>3</v>
      </c>
      <c r="C323" s="65" t="s">
        <v>162</v>
      </c>
      <c r="D323" s="67">
        <v>16.850000000000001</v>
      </c>
      <c r="E323" s="17"/>
      <c r="F323" s="74"/>
      <c r="G323" s="17"/>
      <c r="H323" s="20">
        <v>320000</v>
      </c>
      <c r="I323" s="18">
        <f>IF(Tabla1[[#This Row],[Entrada en $]]&gt;0,Tabla1[[#This Row],[Entrada en $]]/Tabla1[[#This Row],[Tipo de cambio]],Tabla1[[#This Row],[Entrada en Usd]])</f>
        <v>0</v>
      </c>
      <c r="J323" s="17">
        <f>IF(Tabla1[[#This Row],[Salida en $]]&gt;0,Tabla1[[#This Row],[Salida en $]]/Tabla1[[#This Row],[Tipo de cambio]],Tabla1[[#This Row],[Salida en Usd]])</f>
        <v>18991.097922848665</v>
      </c>
      <c r="K323" s="16">
        <f>IF(Tabla1[[#This Row],[Entrada en Usd]]&lt;&gt;0,Tabla1[[#This Row],[Entrada en Usd]]*Tabla1[[#This Row],[Tipo de cambio]],Tabla1[[#This Row],[Entrada en $]])</f>
        <v>0</v>
      </c>
      <c r="L323" s="16">
        <f>IF(Tabla1[[#This Row],[Salida en Usd]]&gt;0,Tabla1[[#This Row],[Salida en Usd]]*Tabla1[[#This Row],[Tipo de cambio]],Tabla1[[#This Row],[Salida en $]])</f>
        <v>320000</v>
      </c>
    </row>
    <row r="324" spans="1:12" x14ac:dyDescent="0.3">
      <c r="A324" s="64">
        <v>42922</v>
      </c>
      <c r="B324" s="13" t="s">
        <v>5</v>
      </c>
      <c r="C324" s="65" t="s">
        <v>239</v>
      </c>
      <c r="D324" s="67">
        <v>16.850000000000001</v>
      </c>
      <c r="E324" s="17"/>
      <c r="F324" s="74"/>
      <c r="G324" s="17"/>
      <c r="H324" s="20">
        <v>11500</v>
      </c>
      <c r="I324" s="18">
        <f>IF(Tabla1[[#This Row],[Entrada en $]]&gt;0,Tabla1[[#This Row],[Entrada en $]]/Tabla1[[#This Row],[Tipo de cambio]],Tabla1[[#This Row],[Entrada en Usd]])</f>
        <v>0</v>
      </c>
      <c r="J324" s="17">
        <f>IF(Tabla1[[#This Row],[Salida en $]]&gt;0,Tabla1[[#This Row],[Salida en $]]/Tabla1[[#This Row],[Tipo de cambio]],Tabla1[[#This Row],[Salida en Usd]])</f>
        <v>682.49258160237378</v>
      </c>
      <c r="K324" s="16">
        <f>IF(Tabla1[[#This Row],[Entrada en Usd]]&lt;&gt;0,Tabla1[[#This Row],[Entrada en Usd]]*Tabla1[[#This Row],[Tipo de cambio]],Tabla1[[#This Row],[Entrada en $]])</f>
        <v>0</v>
      </c>
      <c r="L324" s="16">
        <f>IF(Tabla1[[#This Row],[Salida en Usd]]&gt;0,Tabla1[[#This Row],[Salida en Usd]]*Tabla1[[#This Row],[Tipo de cambio]],Tabla1[[#This Row],[Salida en $]])</f>
        <v>11500</v>
      </c>
    </row>
    <row r="325" spans="1:12" x14ac:dyDescent="0.3">
      <c r="A325" s="64">
        <v>42923</v>
      </c>
      <c r="B325" s="13" t="s">
        <v>4</v>
      </c>
      <c r="C325" s="65" t="s">
        <v>58</v>
      </c>
      <c r="D325" s="67">
        <v>16.8</v>
      </c>
      <c r="E325" s="17"/>
      <c r="F325" s="74"/>
      <c r="G325" s="17"/>
      <c r="H325" s="20">
        <v>12500</v>
      </c>
      <c r="I325" s="18">
        <f>IF(Tabla1[[#This Row],[Entrada en $]]&gt;0,Tabla1[[#This Row],[Entrada en $]]/Tabla1[[#This Row],[Tipo de cambio]],Tabla1[[#This Row],[Entrada en Usd]])</f>
        <v>0</v>
      </c>
      <c r="J325" s="17">
        <f>IF(Tabla1[[#This Row],[Salida en $]]&gt;0,Tabla1[[#This Row],[Salida en $]]/Tabla1[[#This Row],[Tipo de cambio]],Tabla1[[#This Row],[Salida en Usd]])</f>
        <v>744.04761904761904</v>
      </c>
      <c r="K325" s="16">
        <f>IF(Tabla1[[#This Row],[Entrada en Usd]]&lt;&gt;0,Tabla1[[#This Row],[Entrada en Usd]]*Tabla1[[#This Row],[Tipo de cambio]],Tabla1[[#This Row],[Entrada en $]])</f>
        <v>0</v>
      </c>
      <c r="L325" s="16">
        <f>IF(Tabla1[[#This Row],[Salida en Usd]]&gt;0,Tabla1[[#This Row],[Salida en Usd]]*Tabla1[[#This Row],[Tipo de cambio]],Tabla1[[#This Row],[Salida en $]])</f>
        <v>12500</v>
      </c>
    </row>
    <row r="326" spans="1:12" x14ac:dyDescent="0.3">
      <c r="A326" s="64">
        <v>42923</v>
      </c>
      <c r="B326" s="13" t="s">
        <v>2</v>
      </c>
      <c r="C326" s="65" t="s">
        <v>240</v>
      </c>
      <c r="D326" s="67">
        <v>16.8</v>
      </c>
      <c r="E326" s="17"/>
      <c r="F326" s="74"/>
      <c r="G326" s="17"/>
      <c r="H326" s="20">
        <v>16244</v>
      </c>
      <c r="I326" s="18">
        <f>IF(Tabla1[[#This Row],[Entrada en $]]&gt;0,Tabla1[[#This Row],[Entrada en $]]/Tabla1[[#This Row],[Tipo de cambio]],Tabla1[[#This Row],[Entrada en Usd]])</f>
        <v>0</v>
      </c>
      <c r="J326" s="17">
        <f>IF(Tabla1[[#This Row],[Salida en $]]&gt;0,Tabla1[[#This Row],[Salida en $]]/Tabla1[[#This Row],[Tipo de cambio]],Tabla1[[#This Row],[Salida en Usd]])</f>
        <v>966.90476190476181</v>
      </c>
      <c r="K326" s="16">
        <f>IF(Tabla1[[#This Row],[Entrada en Usd]]&lt;&gt;0,Tabla1[[#This Row],[Entrada en Usd]]*Tabla1[[#This Row],[Tipo de cambio]],Tabla1[[#This Row],[Entrada en $]])</f>
        <v>0</v>
      </c>
      <c r="L326" s="16">
        <f>IF(Tabla1[[#This Row],[Salida en Usd]]&gt;0,Tabla1[[#This Row],[Salida en Usd]]*Tabla1[[#This Row],[Tipo de cambio]],Tabla1[[#This Row],[Salida en $]])</f>
        <v>16244</v>
      </c>
    </row>
    <row r="327" spans="1:12" x14ac:dyDescent="0.3">
      <c r="A327" s="64">
        <v>42928</v>
      </c>
      <c r="B327" s="13" t="s">
        <v>2</v>
      </c>
      <c r="C327" s="65" t="s">
        <v>241</v>
      </c>
      <c r="D327" s="67">
        <v>17.100000000000001</v>
      </c>
      <c r="E327" s="17"/>
      <c r="F327" s="74"/>
      <c r="G327" s="17"/>
      <c r="H327" s="20">
        <v>15000</v>
      </c>
      <c r="I327" s="18">
        <f>IF(Tabla1[[#This Row],[Entrada en $]]&gt;0,Tabla1[[#This Row],[Entrada en $]]/Tabla1[[#This Row],[Tipo de cambio]],Tabla1[[#This Row],[Entrada en Usd]])</f>
        <v>0</v>
      </c>
      <c r="J327" s="17">
        <f>IF(Tabla1[[#This Row],[Salida en $]]&gt;0,Tabla1[[#This Row],[Salida en $]]/Tabla1[[#This Row],[Tipo de cambio]],Tabla1[[#This Row],[Salida en Usd]])</f>
        <v>877.19298245614027</v>
      </c>
      <c r="K327" s="16">
        <f>IF(Tabla1[[#This Row],[Entrada en Usd]]&lt;&gt;0,Tabla1[[#This Row],[Entrada en Usd]]*Tabla1[[#This Row],[Tipo de cambio]],Tabla1[[#This Row],[Entrada en $]])</f>
        <v>0</v>
      </c>
      <c r="L327" s="16">
        <f>IF(Tabla1[[#This Row],[Salida en Usd]]&gt;0,Tabla1[[#This Row],[Salida en Usd]]*Tabla1[[#This Row],[Tipo de cambio]],Tabla1[[#This Row],[Salida en $]])</f>
        <v>15000</v>
      </c>
    </row>
    <row r="328" spans="1:12" x14ac:dyDescent="0.3">
      <c r="A328" s="64">
        <v>42929</v>
      </c>
      <c r="B328" s="13" t="s">
        <v>2</v>
      </c>
      <c r="C328" s="65" t="s">
        <v>242</v>
      </c>
      <c r="D328" s="67">
        <v>17.2</v>
      </c>
      <c r="E328" s="17"/>
      <c r="F328" s="74"/>
      <c r="G328" s="17"/>
      <c r="H328" s="20">
        <v>45600</v>
      </c>
      <c r="I328" s="18">
        <f>IF(Tabla1[[#This Row],[Entrada en $]]&gt;0,Tabla1[[#This Row],[Entrada en $]]/Tabla1[[#This Row],[Tipo de cambio]],Tabla1[[#This Row],[Entrada en Usd]])</f>
        <v>0</v>
      </c>
      <c r="J328" s="17">
        <f>IF(Tabla1[[#This Row],[Salida en $]]&gt;0,Tabla1[[#This Row],[Salida en $]]/Tabla1[[#This Row],[Tipo de cambio]],Tabla1[[#This Row],[Salida en Usd]])</f>
        <v>2651.1627906976746</v>
      </c>
      <c r="K328" s="16">
        <f>IF(Tabla1[[#This Row],[Entrada en Usd]]&lt;&gt;0,Tabla1[[#This Row],[Entrada en Usd]]*Tabla1[[#This Row],[Tipo de cambio]],Tabla1[[#This Row],[Entrada en $]])</f>
        <v>0</v>
      </c>
      <c r="L328" s="16">
        <f>IF(Tabla1[[#This Row],[Salida en Usd]]&gt;0,Tabla1[[#This Row],[Salida en Usd]]*Tabla1[[#This Row],[Tipo de cambio]],Tabla1[[#This Row],[Salida en $]])</f>
        <v>45600</v>
      </c>
    </row>
    <row r="329" spans="1:12" x14ac:dyDescent="0.3">
      <c r="A329" s="64">
        <v>42930</v>
      </c>
      <c r="B329" s="13" t="s">
        <v>5</v>
      </c>
      <c r="C329" s="65" t="s">
        <v>243</v>
      </c>
      <c r="D329" s="67">
        <v>17.170000000000002</v>
      </c>
      <c r="E329" s="17"/>
      <c r="F329" s="74"/>
      <c r="G329" s="17"/>
      <c r="H329" s="20">
        <v>3996</v>
      </c>
      <c r="I329" s="18">
        <f>IF(Tabla1[[#This Row],[Entrada en $]]&gt;0,Tabla1[[#This Row],[Entrada en $]]/Tabla1[[#This Row],[Tipo de cambio]],Tabla1[[#This Row],[Entrada en Usd]])</f>
        <v>0</v>
      </c>
      <c r="J329" s="17">
        <f>IF(Tabla1[[#This Row],[Salida en $]]&gt;0,Tabla1[[#This Row],[Salida en $]]/Tabla1[[#This Row],[Tipo de cambio]],Tabla1[[#This Row],[Salida en Usd]])</f>
        <v>232.73150844496212</v>
      </c>
      <c r="K329" s="16">
        <f>IF(Tabla1[[#This Row],[Entrada en Usd]]&lt;&gt;0,Tabla1[[#This Row],[Entrada en Usd]]*Tabla1[[#This Row],[Tipo de cambio]],Tabla1[[#This Row],[Entrada en $]])</f>
        <v>0</v>
      </c>
      <c r="L329" s="16">
        <f>IF(Tabla1[[#This Row],[Salida en Usd]]&gt;0,Tabla1[[#This Row],[Salida en Usd]]*Tabla1[[#This Row],[Tipo de cambio]],Tabla1[[#This Row],[Salida en $]])</f>
        <v>3996</v>
      </c>
    </row>
    <row r="330" spans="1:12" x14ac:dyDescent="0.3">
      <c r="A330" s="64">
        <v>42930</v>
      </c>
      <c r="B330" s="13" t="s">
        <v>3</v>
      </c>
      <c r="C330" s="65" t="s">
        <v>244</v>
      </c>
      <c r="D330" s="67">
        <v>17.170000000000002</v>
      </c>
      <c r="E330" s="17"/>
      <c r="F330" s="74"/>
      <c r="G330" s="17"/>
      <c r="H330" s="20">
        <v>46000</v>
      </c>
      <c r="I330" s="18">
        <f>IF(Tabla1[[#This Row],[Entrada en $]]&gt;0,Tabla1[[#This Row],[Entrada en $]]/Tabla1[[#This Row],[Tipo de cambio]],Tabla1[[#This Row],[Entrada en Usd]])</f>
        <v>0</v>
      </c>
      <c r="J330" s="17">
        <f>IF(Tabla1[[#This Row],[Salida en $]]&gt;0,Tabla1[[#This Row],[Salida en $]]/Tabla1[[#This Row],[Tipo de cambio]],Tabla1[[#This Row],[Salida en Usd]])</f>
        <v>2679.0914385556198</v>
      </c>
      <c r="K330" s="16">
        <f>IF(Tabla1[[#This Row],[Entrada en Usd]]&lt;&gt;0,Tabla1[[#This Row],[Entrada en Usd]]*Tabla1[[#This Row],[Tipo de cambio]],Tabla1[[#This Row],[Entrada en $]])</f>
        <v>0</v>
      </c>
      <c r="L330" s="16">
        <f>IF(Tabla1[[#This Row],[Salida en Usd]]&gt;0,Tabla1[[#This Row],[Salida en Usd]]*Tabla1[[#This Row],[Tipo de cambio]],Tabla1[[#This Row],[Salida en $]])</f>
        <v>46000</v>
      </c>
    </row>
    <row r="331" spans="1:12" x14ac:dyDescent="0.3">
      <c r="A331" s="64">
        <v>42933</v>
      </c>
      <c r="B331" s="13" t="s">
        <v>4</v>
      </c>
      <c r="C331" s="65" t="s">
        <v>245</v>
      </c>
      <c r="D331" s="67">
        <v>17.32</v>
      </c>
      <c r="E331" s="17"/>
      <c r="F331" s="74"/>
      <c r="G331" s="17"/>
      <c r="H331" s="20">
        <v>13000</v>
      </c>
      <c r="I331" s="18">
        <f>IF(Tabla1[[#This Row],[Entrada en $]]&gt;0,Tabla1[[#This Row],[Entrada en $]]/Tabla1[[#This Row],[Tipo de cambio]],Tabla1[[#This Row],[Entrada en Usd]])</f>
        <v>0</v>
      </c>
      <c r="J331" s="17">
        <f>IF(Tabla1[[#This Row],[Salida en $]]&gt;0,Tabla1[[#This Row],[Salida en $]]/Tabla1[[#This Row],[Tipo de cambio]],Tabla1[[#This Row],[Salida en Usd]])</f>
        <v>750.57736720554271</v>
      </c>
      <c r="K331" s="16">
        <f>IF(Tabla1[[#This Row],[Entrada en Usd]]&lt;&gt;0,Tabla1[[#This Row],[Entrada en Usd]]*Tabla1[[#This Row],[Tipo de cambio]],Tabla1[[#This Row],[Entrada en $]])</f>
        <v>0</v>
      </c>
      <c r="L331" s="16">
        <f>IF(Tabla1[[#This Row],[Salida en Usd]]&gt;0,Tabla1[[#This Row],[Salida en Usd]]*Tabla1[[#This Row],[Tipo de cambio]],Tabla1[[#This Row],[Salida en $]])</f>
        <v>13000</v>
      </c>
    </row>
    <row r="332" spans="1:12" x14ac:dyDescent="0.3">
      <c r="A332" s="64">
        <v>42933</v>
      </c>
      <c r="B332" s="13" t="s">
        <v>2</v>
      </c>
      <c r="C332" s="65" t="s">
        <v>246</v>
      </c>
      <c r="D332" s="67">
        <v>17.32</v>
      </c>
      <c r="E332" s="17"/>
      <c r="F332" s="74"/>
      <c r="G332" s="17"/>
      <c r="H332" s="20">
        <v>32000</v>
      </c>
      <c r="I332" s="18">
        <f>IF(Tabla1[[#This Row],[Entrada en $]]&gt;0,Tabla1[[#This Row],[Entrada en $]]/Tabla1[[#This Row],[Tipo de cambio]],Tabla1[[#This Row],[Entrada en Usd]])</f>
        <v>0</v>
      </c>
      <c r="J332" s="17">
        <f>IF(Tabla1[[#This Row],[Salida en $]]&gt;0,Tabla1[[#This Row],[Salida en $]]/Tabla1[[#This Row],[Tipo de cambio]],Tabla1[[#This Row],[Salida en Usd]])</f>
        <v>1847.5750577367205</v>
      </c>
      <c r="K332" s="16">
        <f>IF(Tabla1[[#This Row],[Entrada en Usd]]&lt;&gt;0,Tabla1[[#This Row],[Entrada en Usd]]*Tabla1[[#This Row],[Tipo de cambio]],Tabla1[[#This Row],[Entrada en $]])</f>
        <v>0</v>
      </c>
      <c r="L332" s="16">
        <f>IF(Tabla1[[#This Row],[Salida en Usd]]&gt;0,Tabla1[[#This Row],[Salida en Usd]]*Tabla1[[#This Row],[Tipo de cambio]],Tabla1[[#This Row],[Salida en $]])</f>
        <v>32000</v>
      </c>
    </row>
    <row r="333" spans="1:12" x14ac:dyDescent="0.3">
      <c r="A333" s="64">
        <v>42934</v>
      </c>
      <c r="B333" s="13" t="s">
        <v>5</v>
      </c>
      <c r="C333" s="65" t="s">
        <v>156</v>
      </c>
      <c r="D333" s="67">
        <v>17.440000000000001</v>
      </c>
      <c r="E333" s="17"/>
      <c r="F333" s="74"/>
      <c r="G333" s="17"/>
      <c r="H333" s="20">
        <v>8250</v>
      </c>
      <c r="I333" s="18">
        <f>IF(Tabla1[[#This Row],[Entrada en $]]&gt;0,Tabla1[[#This Row],[Entrada en $]]/Tabla1[[#This Row],[Tipo de cambio]],Tabla1[[#This Row],[Entrada en Usd]])</f>
        <v>0</v>
      </c>
      <c r="J333" s="17">
        <f>IF(Tabla1[[#This Row],[Salida en $]]&gt;0,Tabla1[[#This Row],[Salida en $]]/Tabla1[[#This Row],[Tipo de cambio]],Tabla1[[#This Row],[Salida en Usd]])</f>
        <v>473.05045871559628</v>
      </c>
      <c r="K333" s="16">
        <f>IF(Tabla1[[#This Row],[Entrada en Usd]]&lt;&gt;0,Tabla1[[#This Row],[Entrada en Usd]]*Tabla1[[#This Row],[Tipo de cambio]],Tabla1[[#This Row],[Entrada en $]])</f>
        <v>0</v>
      </c>
      <c r="L333" s="16">
        <f>IF(Tabla1[[#This Row],[Salida en Usd]]&gt;0,Tabla1[[#This Row],[Salida en Usd]]*Tabla1[[#This Row],[Tipo de cambio]],Tabla1[[#This Row],[Salida en $]])</f>
        <v>8250</v>
      </c>
    </row>
    <row r="334" spans="1:12" x14ac:dyDescent="0.3">
      <c r="A334" s="64">
        <v>42935</v>
      </c>
      <c r="B334" s="13" t="s">
        <v>2</v>
      </c>
      <c r="C334" s="65" t="s">
        <v>247</v>
      </c>
      <c r="D334" s="67">
        <v>17.420000000000002</v>
      </c>
      <c r="E334" s="17"/>
      <c r="F334" s="74"/>
      <c r="G334" s="17"/>
      <c r="H334" s="20">
        <v>33400</v>
      </c>
      <c r="I334" s="18">
        <f>IF(Tabla1[[#This Row],[Entrada en $]]&gt;0,Tabla1[[#This Row],[Entrada en $]]/Tabla1[[#This Row],[Tipo de cambio]],Tabla1[[#This Row],[Entrada en Usd]])</f>
        <v>0</v>
      </c>
      <c r="J334" s="17">
        <f>IF(Tabla1[[#This Row],[Salida en $]]&gt;0,Tabla1[[#This Row],[Salida en $]]/Tabla1[[#This Row],[Tipo de cambio]],Tabla1[[#This Row],[Salida en Usd]])</f>
        <v>1917.3363949483351</v>
      </c>
      <c r="K334" s="16">
        <f>IF(Tabla1[[#This Row],[Entrada en Usd]]&lt;&gt;0,Tabla1[[#This Row],[Entrada en Usd]]*Tabla1[[#This Row],[Tipo de cambio]],Tabla1[[#This Row],[Entrada en $]])</f>
        <v>0</v>
      </c>
      <c r="L334" s="16">
        <f>IF(Tabla1[[#This Row],[Salida en Usd]]&gt;0,Tabla1[[#This Row],[Salida en Usd]]*Tabla1[[#This Row],[Tipo de cambio]],Tabla1[[#This Row],[Salida en $]])</f>
        <v>33400</v>
      </c>
    </row>
    <row r="335" spans="1:12" x14ac:dyDescent="0.3">
      <c r="A335" s="64">
        <v>42937</v>
      </c>
      <c r="B335" s="13" t="s">
        <v>2</v>
      </c>
      <c r="C335" s="65" t="s">
        <v>80</v>
      </c>
      <c r="D335" s="67">
        <v>17.559999999999999</v>
      </c>
      <c r="E335" s="17"/>
      <c r="F335" s="74"/>
      <c r="G335" s="17"/>
      <c r="H335" s="20">
        <v>3675</v>
      </c>
      <c r="I335" s="18">
        <f>IF(Tabla1[[#This Row],[Entrada en $]]&gt;0,Tabla1[[#This Row],[Entrada en $]]/Tabla1[[#This Row],[Tipo de cambio]],Tabla1[[#This Row],[Entrada en Usd]])</f>
        <v>0</v>
      </c>
      <c r="J335" s="17">
        <f>IF(Tabla1[[#This Row],[Salida en $]]&gt;0,Tabla1[[#This Row],[Salida en $]]/Tabla1[[#This Row],[Tipo de cambio]],Tabla1[[#This Row],[Salida en Usd]])</f>
        <v>209.28246013667427</v>
      </c>
      <c r="K335" s="16">
        <f>IF(Tabla1[[#This Row],[Entrada en Usd]]&lt;&gt;0,Tabla1[[#This Row],[Entrada en Usd]]*Tabla1[[#This Row],[Tipo de cambio]],Tabla1[[#This Row],[Entrada en $]])</f>
        <v>0</v>
      </c>
      <c r="L335" s="16">
        <f>IF(Tabla1[[#This Row],[Salida en Usd]]&gt;0,Tabla1[[#This Row],[Salida en Usd]]*Tabla1[[#This Row],[Tipo de cambio]],Tabla1[[#This Row],[Salida en $]])</f>
        <v>3675</v>
      </c>
    </row>
    <row r="336" spans="1:12" x14ac:dyDescent="0.3">
      <c r="A336" s="64">
        <v>42937</v>
      </c>
      <c r="B336" s="13" t="s">
        <v>3</v>
      </c>
      <c r="C336" s="65" t="s">
        <v>129</v>
      </c>
      <c r="D336" s="67">
        <v>17.559999999999999</v>
      </c>
      <c r="E336" s="17"/>
      <c r="F336" s="74"/>
      <c r="G336" s="17"/>
      <c r="H336" s="20">
        <v>270000</v>
      </c>
      <c r="I336" s="18">
        <f>IF(Tabla1[[#This Row],[Entrada en $]]&gt;0,Tabla1[[#This Row],[Entrada en $]]/Tabla1[[#This Row],[Tipo de cambio]],Tabla1[[#This Row],[Entrada en Usd]])</f>
        <v>0</v>
      </c>
      <c r="J336" s="17">
        <f>IF(Tabla1[[#This Row],[Salida en $]]&gt;0,Tabla1[[#This Row],[Salida en $]]/Tabla1[[#This Row],[Tipo de cambio]],Tabla1[[#This Row],[Salida en Usd]])</f>
        <v>15375.854214123008</v>
      </c>
      <c r="K336" s="16">
        <f>IF(Tabla1[[#This Row],[Entrada en Usd]]&lt;&gt;0,Tabla1[[#This Row],[Entrada en Usd]]*Tabla1[[#This Row],[Tipo de cambio]],Tabla1[[#This Row],[Entrada en $]])</f>
        <v>0</v>
      </c>
      <c r="L336" s="16">
        <f>IF(Tabla1[[#This Row],[Salida en Usd]]&gt;0,Tabla1[[#This Row],[Salida en Usd]]*Tabla1[[#This Row],[Tipo de cambio]],Tabla1[[#This Row],[Salida en $]])</f>
        <v>270000</v>
      </c>
    </row>
    <row r="337" spans="1:12" x14ac:dyDescent="0.3">
      <c r="A337" s="64">
        <v>42940</v>
      </c>
      <c r="B337" s="13" t="s">
        <v>5</v>
      </c>
      <c r="C337" s="65" t="s">
        <v>248</v>
      </c>
      <c r="D337" s="67">
        <v>17.649999999999999</v>
      </c>
      <c r="E337" s="17"/>
      <c r="F337" s="74"/>
      <c r="G337" s="17"/>
      <c r="H337" s="20">
        <v>16000</v>
      </c>
      <c r="I337" s="18">
        <f>IF(Tabla1[[#This Row],[Entrada en $]]&gt;0,Tabla1[[#This Row],[Entrada en $]]/Tabla1[[#This Row],[Tipo de cambio]],Tabla1[[#This Row],[Entrada en Usd]])</f>
        <v>0</v>
      </c>
      <c r="J337" s="17">
        <f>IF(Tabla1[[#This Row],[Salida en $]]&gt;0,Tabla1[[#This Row],[Salida en $]]/Tabla1[[#This Row],[Tipo de cambio]],Tabla1[[#This Row],[Salida en Usd]])</f>
        <v>906.51558073654394</v>
      </c>
      <c r="K337" s="16">
        <f>IF(Tabla1[[#This Row],[Entrada en Usd]]&lt;&gt;0,Tabla1[[#This Row],[Entrada en Usd]]*Tabla1[[#This Row],[Tipo de cambio]],Tabla1[[#This Row],[Entrada en $]])</f>
        <v>0</v>
      </c>
      <c r="L337" s="16">
        <f>IF(Tabla1[[#This Row],[Salida en Usd]]&gt;0,Tabla1[[#This Row],[Salida en Usd]]*Tabla1[[#This Row],[Tipo de cambio]],Tabla1[[#This Row],[Salida en $]])</f>
        <v>16000</v>
      </c>
    </row>
    <row r="338" spans="1:12" x14ac:dyDescent="0.3">
      <c r="A338" s="64">
        <v>42941</v>
      </c>
      <c r="B338" s="13" t="s">
        <v>2</v>
      </c>
      <c r="C338" s="65" t="s">
        <v>249</v>
      </c>
      <c r="D338" s="67">
        <v>17.739999999999998</v>
      </c>
      <c r="E338" s="17"/>
      <c r="F338" s="74"/>
      <c r="G338" s="17"/>
      <c r="H338" s="20">
        <v>20850</v>
      </c>
      <c r="I338" s="18">
        <f>IF(Tabla1[[#This Row],[Entrada en $]]&gt;0,Tabla1[[#This Row],[Entrada en $]]/Tabla1[[#This Row],[Tipo de cambio]],Tabla1[[#This Row],[Entrada en Usd]])</f>
        <v>0</v>
      </c>
      <c r="J338" s="17">
        <f>IF(Tabla1[[#This Row],[Salida en $]]&gt;0,Tabla1[[#This Row],[Salida en $]]/Tabla1[[#This Row],[Tipo de cambio]],Tabla1[[#This Row],[Salida en Usd]])</f>
        <v>1175.3100338218717</v>
      </c>
      <c r="K338" s="16">
        <f>IF(Tabla1[[#This Row],[Entrada en Usd]]&lt;&gt;0,Tabla1[[#This Row],[Entrada en Usd]]*Tabla1[[#This Row],[Tipo de cambio]],Tabla1[[#This Row],[Entrada en $]])</f>
        <v>0</v>
      </c>
      <c r="L338" s="16">
        <f>IF(Tabla1[[#This Row],[Salida en Usd]]&gt;0,Tabla1[[#This Row],[Salida en Usd]]*Tabla1[[#This Row],[Tipo de cambio]],Tabla1[[#This Row],[Salida en $]])</f>
        <v>20850</v>
      </c>
    </row>
    <row r="339" spans="1:12" x14ac:dyDescent="0.3">
      <c r="A339" s="64">
        <v>42941</v>
      </c>
      <c r="B339" s="13" t="s">
        <v>4</v>
      </c>
      <c r="C339" s="65" t="s">
        <v>78</v>
      </c>
      <c r="D339" s="67">
        <v>17.739999999999998</v>
      </c>
      <c r="E339" s="17"/>
      <c r="F339" s="76"/>
      <c r="G339" s="17"/>
      <c r="H339" s="20">
        <v>12000</v>
      </c>
      <c r="I339" s="18">
        <f>IF(Tabla1[[#This Row],[Entrada en $]]&gt;0,Tabla1[[#This Row],[Entrada en $]]/Tabla1[[#This Row],[Tipo de cambio]],Tabla1[[#This Row],[Entrada en Usd]])</f>
        <v>0</v>
      </c>
      <c r="J339" s="17">
        <f>IF(Tabla1[[#This Row],[Salida en $]]&gt;0,Tabla1[[#This Row],[Salida en $]]/Tabla1[[#This Row],[Tipo de cambio]],Tabla1[[#This Row],[Salida en Usd]])</f>
        <v>676.4374295377678</v>
      </c>
      <c r="K339" s="16">
        <f>IF(Tabla1[[#This Row],[Entrada en Usd]]&lt;&gt;0,Tabla1[[#This Row],[Entrada en Usd]]*Tabla1[[#This Row],[Tipo de cambio]],Tabla1[[#This Row],[Entrada en $]])</f>
        <v>0</v>
      </c>
      <c r="L339" s="16">
        <f>IF(Tabla1[[#This Row],[Salida en Usd]]&gt;0,Tabla1[[#This Row],[Salida en Usd]]*Tabla1[[#This Row],[Tipo de cambio]],Tabla1[[#This Row],[Salida en $]])</f>
        <v>12000</v>
      </c>
    </row>
    <row r="340" spans="1:12" x14ac:dyDescent="0.3">
      <c r="A340" s="64">
        <v>42943</v>
      </c>
      <c r="B340" s="13" t="s">
        <v>185</v>
      </c>
      <c r="C340" s="65" t="s">
        <v>250</v>
      </c>
      <c r="D340" s="67">
        <v>18.02</v>
      </c>
      <c r="E340" s="17">
        <v>32000</v>
      </c>
      <c r="F340" s="74"/>
      <c r="G340" s="17"/>
      <c r="H340" s="20">
        <v>0</v>
      </c>
      <c r="I340" s="18">
        <f>IF(Tabla1[[#This Row],[Entrada en $]]&gt;0,Tabla1[[#This Row],[Entrada en $]]/Tabla1[[#This Row],[Tipo de cambio]],Tabla1[[#This Row],[Entrada en Usd]])</f>
        <v>32000</v>
      </c>
      <c r="J340" s="17">
        <f>IF(Tabla1[[#This Row],[Salida en $]]&gt;0,Tabla1[[#This Row],[Salida en $]]/Tabla1[[#This Row],[Tipo de cambio]],Tabla1[[#This Row],[Salida en Usd]])</f>
        <v>0</v>
      </c>
      <c r="K340" s="16">
        <f>IF(Tabla1[[#This Row],[Entrada en Usd]]&lt;&gt;0,Tabla1[[#This Row],[Entrada en Usd]]*Tabla1[[#This Row],[Tipo de cambio]],Tabla1[[#This Row],[Entrada en $]])</f>
        <v>576640</v>
      </c>
      <c r="L340" s="16">
        <f>IF(Tabla1[[#This Row],[Salida en Usd]]&gt;0,Tabla1[[#This Row],[Salida en Usd]]*Tabla1[[#This Row],[Tipo de cambio]],Tabla1[[#This Row],[Salida en $]])</f>
        <v>0</v>
      </c>
    </row>
    <row r="341" spans="1:12" x14ac:dyDescent="0.3">
      <c r="A341" s="64">
        <v>42947</v>
      </c>
      <c r="B341" s="13" t="s">
        <v>2</v>
      </c>
      <c r="C341" s="65" t="s">
        <v>80</v>
      </c>
      <c r="D341" s="67">
        <v>17.649999999999999</v>
      </c>
      <c r="E341" s="17"/>
      <c r="F341" s="77"/>
      <c r="G341" s="17"/>
      <c r="H341" s="20">
        <v>21800</v>
      </c>
      <c r="I341" s="18">
        <f>IF(Tabla1[[#This Row],[Entrada en $]]&gt;0,Tabla1[[#This Row],[Entrada en $]]/Tabla1[[#This Row],[Tipo de cambio]],Tabla1[[#This Row],[Entrada en Usd]])</f>
        <v>0</v>
      </c>
      <c r="J341" s="17">
        <f>IF(Tabla1[[#This Row],[Salida en $]]&gt;0,Tabla1[[#This Row],[Salida en $]]/Tabla1[[#This Row],[Tipo de cambio]],Tabla1[[#This Row],[Salida en Usd]])</f>
        <v>1235.1274787535413</v>
      </c>
      <c r="K341" s="16">
        <f>IF(Tabla1[[#This Row],[Entrada en Usd]]&lt;&gt;0,Tabla1[[#This Row],[Entrada en Usd]]*Tabla1[[#This Row],[Tipo de cambio]],Tabla1[[#This Row],[Entrada en $]])</f>
        <v>0</v>
      </c>
      <c r="L341" s="16">
        <f>IF(Tabla1[[#This Row],[Salida en Usd]]&gt;0,Tabla1[[#This Row],[Salida en Usd]]*Tabla1[[#This Row],[Tipo de cambio]],Tabla1[[#This Row],[Salida en $]])</f>
        <v>21800</v>
      </c>
    </row>
    <row r="342" spans="1:12" x14ac:dyDescent="0.3">
      <c r="A342" s="64">
        <v>42947</v>
      </c>
      <c r="B342" s="13" t="s">
        <v>2</v>
      </c>
      <c r="C342" s="65" t="s">
        <v>234</v>
      </c>
      <c r="D342" s="67">
        <v>17.649999999999999</v>
      </c>
      <c r="E342" s="17"/>
      <c r="F342" s="76"/>
      <c r="G342" s="17"/>
      <c r="H342" s="20">
        <v>5160</v>
      </c>
      <c r="I342" s="18">
        <f>IF(Tabla1[[#This Row],[Entrada en $]]&gt;0,Tabla1[[#This Row],[Entrada en $]]/Tabla1[[#This Row],[Tipo de cambio]],Tabla1[[#This Row],[Entrada en Usd]])</f>
        <v>0</v>
      </c>
      <c r="J342" s="17">
        <f>IF(Tabla1[[#This Row],[Salida en $]]&gt;0,Tabla1[[#This Row],[Salida en $]]/Tabla1[[#This Row],[Tipo de cambio]],Tabla1[[#This Row],[Salida en Usd]])</f>
        <v>292.35127478753543</v>
      </c>
      <c r="K342" s="16">
        <f>IF(Tabla1[[#This Row],[Entrada en Usd]]&lt;&gt;0,Tabla1[[#This Row],[Entrada en Usd]]*Tabla1[[#This Row],[Tipo de cambio]],Tabla1[[#This Row],[Entrada en $]])</f>
        <v>0</v>
      </c>
      <c r="L342" s="16">
        <f>IF(Tabla1[[#This Row],[Salida en Usd]]&gt;0,Tabla1[[#This Row],[Salida en Usd]]*Tabla1[[#This Row],[Tipo de cambio]],Tabla1[[#This Row],[Salida en $]])</f>
        <v>5160</v>
      </c>
    </row>
    <row r="343" spans="1:12" x14ac:dyDescent="0.3">
      <c r="A343" s="64">
        <v>42947</v>
      </c>
      <c r="B343" s="13" t="s">
        <v>2</v>
      </c>
      <c r="C343" s="65" t="s">
        <v>251</v>
      </c>
      <c r="D343" s="67">
        <v>17.649999999999999</v>
      </c>
      <c r="E343" s="17"/>
      <c r="F343" s="76"/>
      <c r="G343" s="17"/>
      <c r="H343" s="20">
        <v>6900</v>
      </c>
      <c r="I343" s="18">
        <f>IF(Tabla1[[#This Row],[Entrada en $]]&gt;0,Tabla1[[#This Row],[Entrada en $]]/Tabla1[[#This Row],[Tipo de cambio]],Tabla1[[#This Row],[Entrada en Usd]])</f>
        <v>0</v>
      </c>
      <c r="J343" s="17">
        <f>IF(Tabla1[[#This Row],[Salida en $]]&gt;0,Tabla1[[#This Row],[Salida en $]]/Tabla1[[#This Row],[Tipo de cambio]],Tabla1[[#This Row],[Salida en Usd]])</f>
        <v>390.93484419263461</v>
      </c>
      <c r="K343" s="16">
        <f>IF(Tabla1[[#This Row],[Entrada en Usd]]&lt;&gt;0,Tabla1[[#This Row],[Entrada en Usd]]*Tabla1[[#This Row],[Tipo de cambio]],Tabla1[[#This Row],[Entrada en $]])</f>
        <v>0</v>
      </c>
      <c r="L343" s="16">
        <f>IF(Tabla1[[#This Row],[Salida en Usd]]&gt;0,Tabla1[[#This Row],[Salida en Usd]]*Tabla1[[#This Row],[Tipo de cambio]],Tabla1[[#This Row],[Salida en $]])</f>
        <v>6900</v>
      </c>
    </row>
    <row r="344" spans="1:12" x14ac:dyDescent="0.3">
      <c r="A344" s="64">
        <v>42951</v>
      </c>
      <c r="B344" s="13" t="s">
        <v>5</v>
      </c>
      <c r="C344" s="65" t="s">
        <v>130</v>
      </c>
      <c r="D344" s="67">
        <v>17.75</v>
      </c>
      <c r="E344" s="17"/>
      <c r="F344" s="76"/>
      <c r="G344" s="17"/>
      <c r="H344" s="20">
        <v>5500</v>
      </c>
      <c r="I344" s="18">
        <f>IF(Tabla1[[#This Row],[Entrada en $]]&gt;0,Tabla1[[#This Row],[Entrada en $]]/Tabla1[[#This Row],[Tipo de cambio]],Tabla1[[#This Row],[Entrada en Usd]])</f>
        <v>0</v>
      </c>
      <c r="J344" s="17">
        <f>IF(Tabla1[[#This Row],[Salida en $]]&gt;0,Tabla1[[#This Row],[Salida en $]]/Tabla1[[#This Row],[Tipo de cambio]],Tabla1[[#This Row],[Salida en Usd]])</f>
        <v>309.85915492957747</v>
      </c>
      <c r="K344" s="16">
        <f>IF(Tabla1[[#This Row],[Entrada en Usd]]&lt;&gt;0,Tabla1[[#This Row],[Entrada en Usd]]*Tabla1[[#This Row],[Tipo de cambio]],Tabla1[[#This Row],[Entrada en $]])</f>
        <v>0</v>
      </c>
      <c r="L344" s="16">
        <f>IF(Tabla1[[#This Row],[Salida en Usd]]&gt;0,Tabla1[[#This Row],[Salida en Usd]]*Tabla1[[#This Row],[Tipo de cambio]],Tabla1[[#This Row],[Salida en $]])</f>
        <v>5500</v>
      </c>
    </row>
    <row r="345" spans="1:12" x14ac:dyDescent="0.3">
      <c r="A345" s="64">
        <v>42951</v>
      </c>
      <c r="B345" s="13" t="s">
        <v>4</v>
      </c>
      <c r="C345" s="65" t="s">
        <v>78</v>
      </c>
      <c r="D345" s="67">
        <v>17.75</v>
      </c>
      <c r="E345" s="17"/>
      <c r="F345" s="76"/>
      <c r="G345" s="17"/>
      <c r="H345" s="20">
        <v>4000</v>
      </c>
      <c r="I345" s="18">
        <f>IF(Tabla1[[#This Row],[Entrada en $]]&gt;0,Tabla1[[#This Row],[Entrada en $]]/Tabla1[[#This Row],[Tipo de cambio]],Tabla1[[#This Row],[Entrada en Usd]])</f>
        <v>0</v>
      </c>
      <c r="J345" s="17">
        <f>IF(Tabla1[[#This Row],[Salida en $]]&gt;0,Tabla1[[#This Row],[Salida en $]]/Tabla1[[#This Row],[Tipo de cambio]],Tabla1[[#This Row],[Salida en Usd]])</f>
        <v>225.35211267605635</v>
      </c>
      <c r="K345" s="16">
        <f>IF(Tabla1[[#This Row],[Entrada en Usd]]&lt;&gt;0,Tabla1[[#This Row],[Entrada en Usd]]*Tabla1[[#This Row],[Tipo de cambio]],Tabla1[[#This Row],[Entrada en $]])</f>
        <v>0</v>
      </c>
      <c r="L345" s="16">
        <f>IF(Tabla1[[#This Row],[Salida en Usd]]&gt;0,Tabla1[[#This Row],[Salida en Usd]]*Tabla1[[#This Row],[Tipo de cambio]],Tabla1[[#This Row],[Salida en $]])</f>
        <v>4000</v>
      </c>
    </row>
    <row r="346" spans="1:12" x14ac:dyDescent="0.3">
      <c r="A346" s="64">
        <v>42951</v>
      </c>
      <c r="B346" s="13" t="s">
        <v>3</v>
      </c>
      <c r="C346" s="65" t="s">
        <v>252</v>
      </c>
      <c r="D346" s="67">
        <v>17.75</v>
      </c>
      <c r="E346" s="17"/>
      <c r="F346" s="76"/>
      <c r="G346" s="17"/>
      <c r="H346" s="20">
        <v>270000</v>
      </c>
      <c r="I346" s="18">
        <f>IF(Tabla1[[#This Row],[Entrada en $]]&gt;0,Tabla1[[#This Row],[Entrada en $]]/Tabla1[[#This Row],[Tipo de cambio]],Tabla1[[#This Row],[Entrada en Usd]])</f>
        <v>0</v>
      </c>
      <c r="J346" s="17">
        <f>IF(Tabla1[[#This Row],[Salida en $]]&gt;0,Tabla1[[#This Row],[Salida en $]]/Tabla1[[#This Row],[Tipo de cambio]],Tabla1[[#This Row],[Salida en Usd]])</f>
        <v>15211.267605633802</v>
      </c>
      <c r="K346" s="16">
        <f>IF(Tabla1[[#This Row],[Entrada en Usd]]&lt;&gt;0,Tabla1[[#This Row],[Entrada en Usd]]*Tabla1[[#This Row],[Tipo de cambio]],Tabla1[[#This Row],[Entrada en $]])</f>
        <v>0</v>
      </c>
      <c r="L346" s="16">
        <f>IF(Tabla1[[#This Row],[Salida en Usd]]&gt;0,Tabla1[[#This Row],[Salida en Usd]]*Tabla1[[#This Row],[Tipo de cambio]],Tabla1[[#This Row],[Salida en $]])</f>
        <v>270000</v>
      </c>
    </row>
    <row r="347" spans="1:12" x14ac:dyDescent="0.3">
      <c r="A347" s="64">
        <v>42951</v>
      </c>
      <c r="B347" s="13" t="s">
        <v>5</v>
      </c>
      <c r="C347" s="65" t="s">
        <v>61</v>
      </c>
      <c r="D347" s="67">
        <v>17.75</v>
      </c>
      <c r="E347" s="17"/>
      <c r="F347" s="76"/>
      <c r="G347" s="17"/>
      <c r="H347" s="20">
        <v>6000</v>
      </c>
      <c r="I347" s="18">
        <f>IF(Tabla1[[#This Row],[Entrada en $]]&gt;0,Tabla1[[#This Row],[Entrada en $]]/Tabla1[[#This Row],[Tipo de cambio]],Tabla1[[#This Row],[Entrada en Usd]])</f>
        <v>0</v>
      </c>
      <c r="J347" s="17">
        <f>IF(Tabla1[[#This Row],[Salida en $]]&gt;0,Tabla1[[#This Row],[Salida en $]]/Tabla1[[#This Row],[Tipo de cambio]],Tabla1[[#This Row],[Salida en Usd]])</f>
        <v>338.02816901408448</v>
      </c>
      <c r="K347" s="16">
        <f>IF(Tabla1[[#This Row],[Entrada en Usd]]&lt;&gt;0,Tabla1[[#This Row],[Entrada en Usd]]*Tabla1[[#This Row],[Tipo de cambio]],Tabla1[[#This Row],[Entrada en $]])</f>
        <v>0</v>
      </c>
      <c r="L347" s="16">
        <f>IF(Tabla1[[#This Row],[Salida en Usd]]&gt;0,Tabla1[[#This Row],[Salida en Usd]]*Tabla1[[#This Row],[Tipo de cambio]],Tabla1[[#This Row],[Salida en $]])</f>
        <v>6000</v>
      </c>
    </row>
    <row r="348" spans="1:12" x14ac:dyDescent="0.3">
      <c r="A348" s="64">
        <v>42954</v>
      </c>
      <c r="B348" s="13" t="s">
        <v>185</v>
      </c>
      <c r="C348" s="65" t="s">
        <v>253</v>
      </c>
      <c r="D348" s="67">
        <v>17.79</v>
      </c>
      <c r="E348" s="17">
        <v>28242.21</v>
      </c>
      <c r="F348" s="74"/>
      <c r="G348" s="17"/>
      <c r="H348" s="20">
        <v>0</v>
      </c>
      <c r="I348" s="18">
        <f>IF(Tabla1[[#This Row],[Entrada en $]]&gt;0,Tabla1[[#This Row],[Entrada en $]]/Tabla1[[#This Row],[Tipo de cambio]],Tabla1[[#This Row],[Entrada en Usd]])</f>
        <v>28242.21</v>
      </c>
      <c r="J348" s="17">
        <f>IF(Tabla1[[#This Row],[Salida en $]]&gt;0,Tabla1[[#This Row],[Salida en $]]/Tabla1[[#This Row],[Tipo de cambio]],Tabla1[[#This Row],[Salida en Usd]])</f>
        <v>0</v>
      </c>
      <c r="K348" s="16">
        <f>IF(Tabla1[[#This Row],[Entrada en Usd]]&lt;&gt;0,Tabla1[[#This Row],[Entrada en Usd]]*Tabla1[[#This Row],[Tipo de cambio]],Tabla1[[#This Row],[Entrada en $]])</f>
        <v>502428.91589999996</v>
      </c>
      <c r="L348" s="16">
        <f>IF(Tabla1[[#This Row],[Salida en Usd]]&gt;0,Tabla1[[#This Row],[Salida en Usd]]*Tabla1[[#This Row],[Tipo de cambio]],Tabla1[[#This Row],[Salida en $]])</f>
        <v>0</v>
      </c>
    </row>
    <row r="349" spans="1:12" x14ac:dyDescent="0.3">
      <c r="A349" s="64">
        <v>42954</v>
      </c>
      <c r="B349" s="13" t="s">
        <v>3</v>
      </c>
      <c r="C349" s="65" t="s">
        <v>254</v>
      </c>
      <c r="D349" s="67">
        <v>17.79</v>
      </c>
      <c r="E349" s="17"/>
      <c r="F349" s="74"/>
      <c r="G349" s="17"/>
      <c r="H349" s="20">
        <v>177000</v>
      </c>
      <c r="I349" s="18">
        <f>IF(Tabla1[[#This Row],[Entrada en $]]&gt;0,Tabla1[[#This Row],[Entrada en $]]/Tabla1[[#This Row],[Tipo de cambio]],Tabla1[[#This Row],[Entrada en Usd]])</f>
        <v>0</v>
      </c>
      <c r="J349" s="17">
        <f>IF(Tabla1[[#This Row],[Salida en $]]&gt;0,Tabla1[[#This Row],[Salida en $]]/Tabla1[[#This Row],[Tipo de cambio]],Tabla1[[#This Row],[Salida en Usd]])</f>
        <v>9949.4097807757171</v>
      </c>
      <c r="K349" s="16">
        <f>IF(Tabla1[[#This Row],[Entrada en Usd]]&lt;&gt;0,Tabla1[[#This Row],[Entrada en Usd]]*Tabla1[[#This Row],[Tipo de cambio]],Tabla1[[#This Row],[Entrada en $]])</f>
        <v>0</v>
      </c>
      <c r="L349" s="16">
        <f>IF(Tabla1[[#This Row],[Salida en Usd]]&gt;0,Tabla1[[#This Row],[Salida en Usd]]*Tabla1[[#This Row],[Tipo de cambio]],Tabla1[[#This Row],[Salida en $]])</f>
        <v>177000</v>
      </c>
    </row>
    <row r="350" spans="1:12" x14ac:dyDescent="0.3">
      <c r="A350" s="64">
        <v>42954</v>
      </c>
      <c r="B350" s="13" t="s">
        <v>5</v>
      </c>
      <c r="C350" s="65" t="s">
        <v>255</v>
      </c>
      <c r="D350" s="67">
        <v>17.79</v>
      </c>
      <c r="E350" s="17"/>
      <c r="F350" s="74"/>
      <c r="G350" s="17"/>
      <c r="H350" s="20">
        <v>5000</v>
      </c>
      <c r="I350" s="18">
        <f>IF(Tabla1[[#This Row],[Entrada en $]]&gt;0,Tabla1[[#This Row],[Entrada en $]]/Tabla1[[#This Row],[Tipo de cambio]],Tabla1[[#This Row],[Entrada en Usd]])</f>
        <v>0</v>
      </c>
      <c r="J350" s="17">
        <f>IF(Tabla1[[#This Row],[Salida en $]]&gt;0,Tabla1[[#This Row],[Salida en $]]/Tabla1[[#This Row],[Tipo de cambio]],Tabla1[[#This Row],[Salida en Usd]])</f>
        <v>281.05677346824058</v>
      </c>
      <c r="K350" s="16">
        <f>IF(Tabla1[[#This Row],[Entrada en Usd]]&lt;&gt;0,Tabla1[[#This Row],[Entrada en Usd]]*Tabla1[[#This Row],[Tipo de cambio]],Tabla1[[#This Row],[Entrada en $]])</f>
        <v>0</v>
      </c>
      <c r="L350" s="16">
        <f>IF(Tabla1[[#This Row],[Salida en Usd]]&gt;0,Tabla1[[#This Row],[Salida en Usd]]*Tabla1[[#This Row],[Tipo de cambio]],Tabla1[[#This Row],[Salida en $]])</f>
        <v>5000</v>
      </c>
    </row>
    <row r="351" spans="1:12" x14ac:dyDescent="0.3">
      <c r="A351" s="64">
        <v>42955</v>
      </c>
      <c r="B351" s="13" t="s">
        <v>2</v>
      </c>
      <c r="C351" s="65" t="s">
        <v>256</v>
      </c>
      <c r="D351" s="67">
        <v>18</v>
      </c>
      <c r="E351" s="17"/>
      <c r="F351" s="74"/>
      <c r="G351" s="17"/>
      <c r="H351" s="20">
        <v>18000</v>
      </c>
      <c r="I351" s="18">
        <f>IF(Tabla1[[#This Row],[Entrada en $]]&gt;0,Tabla1[[#This Row],[Entrada en $]]/Tabla1[[#This Row],[Tipo de cambio]],Tabla1[[#This Row],[Entrada en Usd]])</f>
        <v>0</v>
      </c>
      <c r="J351" s="17">
        <f>IF(Tabla1[[#This Row],[Salida en $]]&gt;0,Tabla1[[#This Row],[Salida en $]]/Tabla1[[#This Row],[Tipo de cambio]],Tabla1[[#This Row],[Salida en Usd]])</f>
        <v>1000</v>
      </c>
      <c r="K351" s="16">
        <f>IF(Tabla1[[#This Row],[Entrada en Usd]]&lt;&gt;0,Tabla1[[#This Row],[Entrada en Usd]]*Tabla1[[#This Row],[Tipo de cambio]],Tabla1[[#This Row],[Entrada en $]])</f>
        <v>0</v>
      </c>
      <c r="L351" s="16">
        <f>IF(Tabla1[[#This Row],[Salida en Usd]]&gt;0,Tabla1[[#This Row],[Salida en Usd]]*Tabla1[[#This Row],[Tipo de cambio]],Tabla1[[#This Row],[Salida en $]])</f>
        <v>18000</v>
      </c>
    </row>
    <row r="352" spans="1:12" x14ac:dyDescent="0.3">
      <c r="A352" s="64">
        <v>42958</v>
      </c>
      <c r="B352" s="13" t="s">
        <v>5</v>
      </c>
      <c r="C352" s="65" t="s">
        <v>257</v>
      </c>
      <c r="D352" s="67">
        <v>18.079999999999998</v>
      </c>
      <c r="E352" s="17"/>
      <c r="F352" s="74"/>
      <c r="G352" s="17"/>
      <c r="H352" s="20">
        <v>68478</v>
      </c>
      <c r="I352" s="18">
        <f>IF(Tabla1[[#This Row],[Entrada en $]]&gt;0,Tabla1[[#This Row],[Entrada en $]]/Tabla1[[#This Row],[Tipo de cambio]],Tabla1[[#This Row],[Entrada en Usd]])</f>
        <v>0</v>
      </c>
      <c r="J352" s="17">
        <f>IF(Tabla1[[#This Row],[Salida en $]]&gt;0,Tabla1[[#This Row],[Salida en $]]/Tabla1[[#This Row],[Tipo de cambio]],Tabla1[[#This Row],[Salida en Usd]])</f>
        <v>3787.5000000000005</v>
      </c>
      <c r="K352" s="16">
        <f>IF(Tabla1[[#This Row],[Entrada en Usd]]&lt;&gt;0,Tabla1[[#This Row],[Entrada en Usd]]*Tabla1[[#This Row],[Tipo de cambio]],Tabla1[[#This Row],[Entrada en $]])</f>
        <v>0</v>
      </c>
      <c r="L352" s="16">
        <f>IF(Tabla1[[#This Row],[Salida en Usd]]&gt;0,Tabla1[[#This Row],[Salida en Usd]]*Tabla1[[#This Row],[Tipo de cambio]],Tabla1[[#This Row],[Salida en $]])</f>
        <v>68478</v>
      </c>
    </row>
    <row r="353" spans="1:12" x14ac:dyDescent="0.3">
      <c r="A353" s="64">
        <v>42958</v>
      </c>
      <c r="B353" s="13" t="s">
        <v>2</v>
      </c>
      <c r="C353" s="65" t="s">
        <v>258</v>
      </c>
      <c r="D353" s="67">
        <v>18.079999999999998</v>
      </c>
      <c r="E353" s="17"/>
      <c r="F353" s="74"/>
      <c r="G353" s="17"/>
      <c r="H353" s="20">
        <v>61000</v>
      </c>
      <c r="I353" s="18">
        <f>IF(Tabla1[[#This Row],[Entrada en $]]&gt;0,Tabla1[[#This Row],[Entrada en $]]/Tabla1[[#This Row],[Tipo de cambio]],Tabla1[[#This Row],[Entrada en Usd]])</f>
        <v>0</v>
      </c>
      <c r="J353" s="17">
        <f>IF(Tabla1[[#This Row],[Salida en $]]&gt;0,Tabla1[[#This Row],[Salida en $]]/Tabla1[[#This Row],[Tipo de cambio]],Tabla1[[#This Row],[Salida en Usd]])</f>
        <v>3373.8938053097349</v>
      </c>
      <c r="K353" s="16">
        <f>IF(Tabla1[[#This Row],[Entrada en Usd]]&lt;&gt;0,Tabla1[[#This Row],[Entrada en Usd]]*Tabla1[[#This Row],[Tipo de cambio]],Tabla1[[#This Row],[Entrada en $]])</f>
        <v>0</v>
      </c>
      <c r="L353" s="16">
        <f>IF(Tabla1[[#This Row],[Salida en Usd]]&gt;0,Tabla1[[#This Row],[Salida en Usd]]*Tabla1[[#This Row],[Tipo de cambio]],Tabla1[[#This Row],[Salida en $]])</f>
        <v>61000</v>
      </c>
    </row>
    <row r="354" spans="1:12" x14ac:dyDescent="0.3">
      <c r="A354" s="64">
        <v>42958</v>
      </c>
      <c r="B354" s="13" t="s">
        <v>3</v>
      </c>
      <c r="C354" s="65" t="s">
        <v>259</v>
      </c>
      <c r="D354" s="67">
        <v>18.079999999999998</v>
      </c>
      <c r="E354" s="17"/>
      <c r="F354" s="74"/>
      <c r="G354" s="17"/>
      <c r="H354" s="20">
        <v>150000</v>
      </c>
      <c r="I354" s="18">
        <f>IF(Tabla1[[#This Row],[Entrada en $]]&gt;0,Tabla1[[#This Row],[Entrada en $]]/Tabla1[[#This Row],[Tipo de cambio]],Tabla1[[#This Row],[Entrada en Usd]])</f>
        <v>0</v>
      </c>
      <c r="J354" s="17">
        <f>IF(Tabla1[[#This Row],[Salida en $]]&gt;0,Tabla1[[#This Row],[Salida en $]]/Tabla1[[#This Row],[Tipo de cambio]],Tabla1[[#This Row],[Salida en Usd]])</f>
        <v>8296.4601769911515</v>
      </c>
      <c r="K354" s="16">
        <f>IF(Tabla1[[#This Row],[Entrada en Usd]]&lt;&gt;0,Tabla1[[#This Row],[Entrada en Usd]]*Tabla1[[#This Row],[Tipo de cambio]],Tabla1[[#This Row],[Entrada en $]])</f>
        <v>0</v>
      </c>
      <c r="L354" s="16">
        <f>IF(Tabla1[[#This Row],[Salida en Usd]]&gt;0,Tabla1[[#This Row],[Salida en Usd]]*Tabla1[[#This Row],[Tipo de cambio]],Tabla1[[#This Row],[Salida en $]])</f>
        <v>150000</v>
      </c>
    </row>
    <row r="355" spans="1:12" x14ac:dyDescent="0.3">
      <c r="A355" s="64">
        <v>42962</v>
      </c>
      <c r="B355" s="13" t="s">
        <v>185</v>
      </c>
      <c r="C355" s="65" t="s">
        <v>260</v>
      </c>
      <c r="D355" s="67">
        <v>17.75</v>
      </c>
      <c r="E355" s="17">
        <v>68400</v>
      </c>
      <c r="F355" s="74"/>
      <c r="G355" s="17"/>
      <c r="H355" s="20">
        <v>0</v>
      </c>
      <c r="I355" s="18">
        <f>IF(Tabla1[[#This Row],[Entrada en $]]&gt;0,Tabla1[[#This Row],[Entrada en $]]/Tabla1[[#This Row],[Tipo de cambio]],Tabla1[[#This Row],[Entrada en Usd]])</f>
        <v>68400</v>
      </c>
      <c r="J355" s="17">
        <f>IF(Tabla1[[#This Row],[Salida en $]]&gt;0,Tabla1[[#This Row],[Salida en $]]/Tabla1[[#This Row],[Tipo de cambio]],Tabla1[[#This Row],[Salida en Usd]])</f>
        <v>0</v>
      </c>
      <c r="K355" s="16">
        <f>IF(Tabla1[[#This Row],[Entrada en Usd]]&lt;&gt;0,Tabla1[[#This Row],[Entrada en Usd]]*Tabla1[[#This Row],[Tipo de cambio]],Tabla1[[#This Row],[Entrada en $]])</f>
        <v>1214100</v>
      </c>
      <c r="L355" s="16">
        <f>IF(Tabla1[[#This Row],[Salida en Usd]]&gt;0,Tabla1[[#This Row],[Salida en Usd]]*Tabla1[[#This Row],[Tipo de cambio]],Tabla1[[#This Row],[Salida en $]])</f>
        <v>0</v>
      </c>
    </row>
    <row r="356" spans="1:12" x14ac:dyDescent="0.3">
      <c r="A356" s="64">
        <v>42967</v>
      </c>
      <c r="B356" s="13" t="s">
        <v>2</v>
      </c>
      <c r="C356" s="65" t="s">
        <v>261</v>
      </c>
      <c r="D356" s="67">
        <v>17.899999999999999</v>
      </c>
      <c r="E356" s="17"/>
      <c r="F356" s="74"/>
      <c r="G356" s="17"/>
      <c r="H356" s="20">
        <v>25400</v>
      </c>
      <c r="I356" s="18">
        <f>IF(Tabla1[[#This Row],[Entrada en $]]&gt;0,Tabla1[[#This Row],[Entrada en $]]/Tabla1[[#This Row],[Tipo de cambio]],Tabla1[[#This Row],[Entrada en Usd]])</f>
        <v>0</v>
      </c>
      <c r="J356" s="17">
        <f>IF(Tabla1[[#This Row],[Salida en $]]&gt;0,Tabla1[[#This Row],[Salida en $]]/Tabla1[[#This Row],[Tipo de cambio]],Tabla1[[#This Row],[Salida en Usd]])</f>
        <v>1418.9944134078214</v>
      </c>
      <c r="K356" s="16">
        <f>IF(Tabla1[[#This Row],[Entrada en Usd]]&lt;&gt;0,Tabla1[[#This Row],[Entrada en Usd]]*Tabla1[[#This Row],[Tipo de cambio]],Tabla1[[#This Row],[Entrada en $]])</f>
        <v>0</v>
      </c>
      <c r="L356" s="16">
        <f>IF(Tabla1[[#This Row],[Salida en Usd]]&gt;0,Tabla1[[#This Row],[Salida en Usd]]*Tabla1[[#This Row],[Tipo de cambio]],Tabla1[[#This Row],[Salida en $]])</f>
        <v>25400</v>
      </c>
    </row>
    <row r="357" spans="1:12" x14ac:dyDescent="0.3">
      <c r="A357" s="64">
        <v>42967</v>
      </c>
      <c r="B357" s="13" t="s">
        <v>2</v>
      </c>
      <c r="C357" s="65" t="s">
        <v>262</v>
      </c>
      <c r="D357" s="67">
        <v>17.899999999999999</v>
      </c>
      <c r="E357" s="17"/>
      <c r="F357" s="74"/>
      <c r="G357" s="17"/>
      <c r="H357" s="20">
        <v>17200</v>
      </c>
      <c r="I357" s="18">
        <f>IF(Tabla1[[#This Row],[Entrada en $]]&gt;0,Tabla1[[#This Row],[Entrada en $]]/Tabla1[[#This Row],[Tipo de cambio]],Tabla1[[#This Row],[Entrada en Usd]])</f>
        <v>0</v>
      </c>
      <c r="J357" s="17">
        <f>IF(Tabla1[[#This Row],[Salida en $]]&gt;0,Tabla1[[#This Row],[Salida en $]]/Tabla1[[#This Row],[Tipo de cambio]],Tabla1[[#This Row],[Salida en Usd]])</f>
        <v>960.89385474860342</v>
      </c>
      <c r="K357" s="16">
        <f>IF(Tabla1[[#This Row],[Entrada en Usd]]&lt;&gt;0,Tabla1[[#This Row],[Entrada en Usd]]*Tabla1[[#This Row],[Tipo de cambio]],Tabla1[[#This Row],[Entrada en $]])</f>
        <v>0</v>
      </c>
      <c r="L357" s="16">
        <f>IF(Tabla1[[#This Row],[Salida en Usd]]&gt;0,Tabla1[[#This Row],[Salida en Usd]]*Tabla1[[#This Row],[Tipo de cambio]],Tabla1[[#This Row],[Salida en $]])</f>
        <v>17200</v>
      </c>
    </row>
    <row r="358" spans="1:12" x14ac:dyDescent="0.3">
      <c r="A358" s="64">
        <v>42967</v>
      </c>
      <c r="B358" s="13" t="s">
        <v>3</v>
      </c>
      <c r="C358" s="65" t="s">
        <v>263</v>
      </c>
      <c r="D358" s="67">
        <v>17.899999999999999</v>
      </c>
      <c r="E358" s="17"/>
      <c r="F358" s="74"/>
      <c r="G358" s="17"/>
      <c r="H358" s="20">
        <v>76100</v>
      </c>
      <c r="I358" s="18">
        <f>IF(Tabla1[[#This Row],[Entrada en $]]&gt;0,Tabla1[[#This Row],[Entrada en $]]/Tabla1[[#This Row],[Tipo de cambio]],Tabla1[[#This Row],[Entrada en Usd]])</f>
        <v>0</v>
      </c>
      <c r="J358" s="17">
        <f>IF(Tabla1[[#This Row],[Salida en $]]&gt;0,Tabla1[[#This Row],[Salida en $]]/Tabla1[[#This Row],[Tipo de cambio]],Tabla1[[#This Row],[Salida en Usd]])</f>
        <v>4251.3966480446934</v>
      </c>
      <c r="K358" s="16">
        <f>IF(Tabla1[[#This Row],[Entrada en Usd]]&lt;&gt;0,Tabla1[[#This Row],[Entrada en Usd]]*Tabla1[[#This Row],[Tipo de cambio]],Tabla1[[#This Row],[Entrada en $]])</f>
        <v>0</v>
      </c>
      <c r="L358" s="16">
        <f>IF(Tabla1[[#This Row],[Salida en Usd]]&gt;0,Tabla1[[#This Row],[Salida en Usd]]*Tabla1[[#This Row],[Tipo de cambio]],Tabla1[[#This Row],[Salida en $]])</f>
        <v>76100</v>
      </c>
    </row>
    <row r="359" spans="1:12" x14ac:dyDescent="0.3">
      <c r="A359" s="64">
        <v>42978</v>
      </c>
      <c r="B359" s="13" t="s">
        <v>4</v>
      </c>
      <c r="C359" s="65" t="s">
        <v>264</v>
      </c>
      <c r="D359" s="67">
        <v>17.829999999999998</v>
      </c>
      <c r="E359" s="17"/>
      <c r="F359" s="74"/>
      <c r="G359" s="17"/>
      <c r="H359" s="20">
        <v>2400</v>
      </c>
      <c r="I359" s="18">
        <f>IF(Tabla1[[#This Row],[Entrada en $]]&gt;0,Tabla1[[#This Row],[Entrada en $]]/Tabla1[[#This Row],[Tipo de cambio]],Tabla1[[#This Row],[Entrada en Usd]])</f>
        <v>0</v>
      </c>
      <c r="J359" s="17">
        <f>IF(Tabla1[[#This Row],[Salida en $]]&gt;0,Tabla1[[#This Row],[Salida en $]]/Tabla1[[#This Row],[Tipo de cambio]],Tabla1[[#This Row],[Salida en Usd]])</f>
        <v>134.60459899046552</v>
      </c>
      <c r="K359" s="16">
        <f>IF(Tabla1[[#This Row],[Entrada en Usd]]&lt;&gt;0,Tabla1[[#This Row],[Entrada en Usd]]*Tabla1[[#This Row],[Tipo de cambio]],Tabla1[[#This Row],[Entrada en $]])</f>
        <v>0</v>
      </c>
      <c r="L359" s="16">
        <f>IF(Tabla1[[#This Row],[Salida en Usd]]&gt;0,Tabla1[[#This Row],[Salida en Usd]]*Tabla1[[#This Row],[Tipo de cambio]],Tabla1[[#This Row],[Salida en $]])</f>
        <v>2400</v>
      </c>
    </row>
    <row r="360" spans="1:12" x14ac:dyDescent="0.3">
      <c r="A360" s="64">
        <v>42978</v>
      </c>
      <c r="B360" s="13" t="s">
        <v>3</v>
      </c>
      <c r="C360" s="65" t="s">
        <v>265</v>
      </c>
      <c r="D360" s="67">
        <v>17.829999999999998</v>
      </c>
      <c r="E360" s="17"/>
      <c r="F360" s="74"/>
      <c r="G360" s="17"/>
      <c r="H360" s="20">
        <v>130000</v>
      </c>
      <c r="I360" s="18">
        <f>IF(Tabla1[[#This Row],[Entrada en $]]&gt;0,Tabla1[[#This Row],[Entrada en $]]/Tabla1[[#This Row],[Tipo de cambio]],Tabla1[[#This Row],[Entrada en Usd]])</f>
        <v>0</v>
      </c>
      <c r="J360" s="17">
        <f>IF(Tabla1[[#This Row],[Salida en $]]&gt;0,Tabla1[[#This Row],[Salida en $]]/Tabla1[[#This Row],[Tipo de cambio]],Tabla1[[#This Row],[Salida en Usd]])</f>
        <v>7291.0824453168825</v>
      </c>
      <c r="K360" s="16">
        <f>IF(Tabla1[[#This Row],[Entrada en Usd]]&lt;&gt;0,Tabla1[[#This Row],[Entrada en Usd]]*Tabla1[[#This Row],[Tipo de cambio]],Tabla1[[#This Row],[Entrada en $]])</f>
        <v>0</v>
      </c>
      <c r="L360" s="16">
        <f>IF(Tabla1[[#This Row],[Salida en Usd]]&gt;0,Tabla1[[#This Row],[Salida en Usd]]*Tabla1[[#This Row],[Tipo de cambio]],Tabla1[[#This Row],[Salida en $]])</f>
        <v>130000</v>
      </c>
    </row>
    <row r="361" spans="1:12" x14ac:dyDescent="0.3">
      <c r="A361" s="64">
        <v>42979</v>
      </c>
      <c r="B361" s="13" t="s">
        <v>185</v>
      </c>
      <c r="C361" s="65" t="s">
        <v>203</v>
      </c>
      <c r="D361" s="67">
        <v>17.75</v>
      </c>
      <c r="E361" s="17">
        <v>50000</v>
      </c>
      <c r="F361" s="74"/>
      <c r="G361" s="17"/>
      <c r="H361" s="20">
        <v>0</v>
      </c>
      <c r="I361" s="18">
        <f>IF(Tabla1[[#This Row],[Entrada en $]]&gt;0,Tabla1[[#This Row],[Entrada en $]]/Tabla1[[#This Row],[Tipo de cambio]],Tabla1[[#This Row],[Entrada en Usd]])</f>
        <v>50000</v>
      </c>
      <c r="J361" s="17">
        <f>IF(Tabla1[[#This Row],[Salida en $]]&gt;0,Tabla1[[#This Row],[Salida en $]]/Tabla1[[#This Row],[Tipo de cambio]],Tabla1[[#This Row],[Salida en Usd]])</f>
        <v>0</v>
      </c>
      <c r="K361" s="16">
        <f>IF(Tabla1[[#This Row],[Entrada en Usd]]&lt;&gt;0,Tabla1[[#This Row],[Entrada en Usd]]*Tabla1[[#This Row],[Tipo de cambio]],Tabla1[[#This Row],[Entrada en $]])</f>
        <v>887500</v>
      </c>
      <c r="L361" s="16">
        <f>IF(Tabla1[[#This Row],[Salida en Usd]]&gt;0,Tabla1[[#This Row],[Salida en Usd]]*Tabla1[[#This Row],[Tipo de cambio]],Tabla1[[#This Row],[Salida en $]])</f>
        <v>0</v>
      </c>
    </row>
    <row r="362" spans="1:12" x14ac:dyDescent="0.3">
      <c r="A362" s="64">
        <v>42983</v>
      </c>
      <c r="B362" s="13" t="s">
        <v>185</v>
      </c>
      <c r="C362" s="65" t="s">
        <v>266</v>
      </c>
      <c r="D362" s="67">
        <v>17.59</v>
      </c>
      <c r="E362" s="17">
        <v>-2222.2199999999998</v>
      </c>
      <c r="F362" s="74"/>
      <c r="G362" s="17"/>
      <c r="H362" s="20">
        <v>0</v>
      </c>
      <c r="I362" s="18">
        <f>IF(Tabla1[[#This Row],[Entrada en $]]&gt;0,Tabla1[[#This Row],[Entrada en $]]/Tabla1[[#This Row],[Tipo de cambio]],Tabla1[[#This Row],[Entrada en Usd]])</f>
        <v>-2222.2199999999998</v>
      </c>
      <c r="J362" s="17">
        <f>IF(Tabla1[[#This Row],[Salida en $]]&gt;0,Tabla1[[#This Row],[Salida en $]]/Tabla1[[#This Row],[Tipo de cambio]],Tabla1[[#This Row],[Salida en Usd]])</f>
        <v>0</v>
      </c>
      <c r="K362" s="16">
        <f>IF(Tabla1[[#This Row],[Entrada en Usd]]&lt;&gt;0,Tabla1[[#This Row],[Entrada en Usd]]*Tabla1[[#This Row],[Tipo de cambio]],Tabla1[[#This Row],[Entrada en $]])</f>
        <v>-39088.849799999996</v>
      </c>
      <c r="L362" s="16">
        <f>IF(Tabla1[[#This Row],[Salida en Usd]]&gt;0,Tabla1[[#This Row],[Salida en Usd]]*Tabla1[[#This Row],[Tipo de cambio]],Tabla1[[#This Row],[Salida en $]])</f>
        <v>0</v>
      </c>
    </row>
    <row r="363" spans="1:12" x14ac:dyDescent="0.3">
      <c r="A363" s="64">
        <v>42987</v>
      </c>
      <c r="B363" s="13" t="s">
        <v>5</v>
      </c>
      <c r="C363" s="65" t="s">
        <v>130</v>
      </c>
      <c r="D363" s="67">
        <v>17.48</v>
      </c>
      <c r="E363" s="17"/>
      <c r="F363" s="74"/>
      <c r="G363" s="17"/>
      <c r="H363" s="20">
        <v>5500</v>
      </c>
      <c r="I363" s="18">
        <f>IF(Tabla1[[#This Row],[Entrada en $]]&gt;0,Tabla1[[#This Row],[Entrada en $]]/Tabla1[[#This Row],[Tipo de cambio]],Tabla1[[#This Row],[Entrada en Usd]])</f>
        <v>0</v>
      </c>
      <c r="J363" s="17">
        <f>IF(Tabla1[[#This Row],[Salida en $]]&gt;0,Tabla1[[#This Row],[Salida en $]]/Tabla1[[#This Row],[Tipo de cambio]],Tabla1[[#This Row],[Salida en Usd]])</f>
        <v>314.64530892448511</v>
      </c>
      <c r="K363" s="16">
        <f>IF(Tabla1[[#This Row],[Entrada en Usd]]&lt;&gt;0,Tabla1[[#This Row],[Entrada en Usd]]*Tabla1[[#This Row],[Tipo de cambio]],Tabla1[[#This Row],[Entrada en $]])</f>
        <v>0</v>
      </c>
      <c r="L363" s="16">
        <f>IF(Tabla1[[#This Row],[Salida en Usd]]&gt;0,Tabla1[[#This Row],[Salida en Usd]]*Tabla1[[#This Row],[Tipo de cambio]],Tabla1[[#This Row],[Salida en $]])</f>
        <v>5500</v>
      </c>
    </row>
    <row r="364" spans="1:12" x14ac:dyDescent="0.3">
      <c r="A364" s="64">
        <v>42987</v>
      </c>
      <c r="B364" s="13" t="s">
        <v>3</v>
      </c>
      <c r="C364" s="65" t="s">
        <v>267</v>
      </c>
      <c r="D364" s="67">
        <v>17.48</v>
      </c>
      <c r="E364" s="17"/>
      <c r="F364" s="74"/>
      <c r="G364" s="17"/>
      <c r="H364" s="20">
        <v>130000</v>
      </c>
      <c r="I364" s="18">
        <f>IF(Tabla1[[#This Row],[Entrada en $]]&gt;0,Tabla1[[#This Row],[Entrada en $]]/Tabla1[[#This Row],[Tipo de cambio]],Tabla1[[#This Row],[Entrada en Usd]])</f>
        <v>0</v>
      </c>
      <c r="J364" s="17">
        <f>IF(Tabla1[[#This Row],[Salida en $]]&gt;0,Tabla1[[#This Row],[Salida en $]]/Tabla1[[#This Row],[Tipo de cambio]],Tabla1[[#This Row],[Salida en Usd]])</f>
        <v>7437.0709382151026</v>
      </c>
      <c r="K364" s="16">
        <f>IF(Tabla1[[#This Row],[Entrada en Usd]]&lt;&gt;0,Tabla1[[#This Row],[Entrada en Usd]]*Tabla1[[#This Row],[Tipo de cambio]],Tabla1[[#This Row],[Entrada en $]])</f>
        <v>0</v>
      </c>
      <c r="L364" s="16">
        <f>IF(Tabla1[[#This Row],[Salida en Usd]]&gt;0,Tabla1[[#This Row],[Salida en Usd]]*Tabla1[[#This Row],[Tipo de cambio]],Tabla1[[#This Row],[Salida en $]])</f>
        <v>130000</v>
      </c>
    </row>
    <row r="365" spans="1:12" x14ac:dyDescent="0.3">
      <c r="A365" s="64">
        <v>42987</v>
      </c>
      <c r="B365" s="13" t="s">
        <v>4</v>
      </c>
      <c r="C365" s="65" t="s">
        <v>58</v>
      </c>
      <c r="D365" s="67">
        <v>17.48</v>
      </c>
      <c r="E365" s="17"/>
      <c r="F365" s="74"/>
      <c r="G365" s="17"/>
      <c r="H365" s="20">
        <v>3600</v>
      </c>
      <c r="I365" s="18">
        <f>IF(Tabla1[[#This Row],[Entrada en $]]&gt;0,Tabla1[[#This Row],[Entrada en $]]/Tabla1[[#This Row],[Tipo de cambio]],Tabla1[[#This Row],[Entrada en Usd]])</f>
        <v>0</v>
      </c>
      <c r="J365" s="17">
        <f>IF(Tabla1[[#This Row],[Salida en $]]&gt;0,Tabla1[[#This Row],[Salida en $]]/Tabla1[[#This Row],[Tipo de cambio]],Tabla1[[#This Row],[Salida en Usd]])</f>
        <v>205.94965675057207</v>
      </c>
      <c r="K365" s="16">
        <f>IF(Tabla1[[#This Row],[Entrada en Usd]]&lt;&gt;0,Tabla1[[#This Row],[Entrada en Usd]]*Tabla1[[#This Row],[Tipo de cambio]],Tabla1[[#This Row],[Entrada en $]])</f>
        <v>0</v>
      </c>
      <c r="L365" s="16">
        <f>IF(Tabla1[[#This Row],[Salida en Usd]]&gt;0,Tabla1[[#This Row],[Salida en Usd]]*Tabla1[[#This Row],[Tipo de cambio]],Tabla1[[#This Row],[Salida en $]])</f>
        <v>3600</v>
      </c>
    </row>
    <row r="366" spans="1:12" x14ac:dyDescent="0.3">
      <c r="A366" s="64">
        <v>42987</v>
      </c>
      <c r="B366" s="13" t="s">
        <v>5</v>
      </c>
      <c r="C366" s="65" t="s">
        <v>61</v>
      </c>
      <c r="D366" s="67">
        <v>17.48</v>
      </c>
      <c r="E366" s="17"/>
      <c r="F366" s="74"/>
      <c r="G366" s="17"/>
      <c r="H366" s="20">
        <v>6000</v>
      </c>
      <c r="I366" s="18">
        <f>IF(Tabla1[[#This Row],[Entrada en $]]&gt;0,Tabla1[[#This Row],[Entrada en $]]/Tabla1[[#This Row],[Tipo de cambio]],Tabla1[[#This Row],[Entrada en Usd]])</f>
        <v>0</v>
      </c>
      <c r="J366" s="17">
        <f>IF(Tabla1[[#This Row],[Salida en $]]&gt;0,Tabla1[[#This Row],[Salida en $]]/Tabla1[[#This Row],[Tipo de cambio]],Tabla1[[#This Row],[Salida en Usd]])</f>
        <v>343.24942791762015</v>
      </c>
      <c r="K366" s="16">
        <f>IF(Tabla1[[#This Row],[Entrada en Usd]]&lt;&gt;0,Tabla1[[#This Row],[Entrada en Usd]]*Tabla1[[#This Row],[Tipo de cambio]],Tabla1[[#This Row],[Entrada en $]])</f>
        <v>0</v>
      </c>
      <c r="L366" s="16">
        <f>IF(Tabla1[[#This Row],[Salida en Usd]]&gt;0,Tabla1[[#This Row],[Salida en Usd]]*Tabla1[[#This Row],[Tipo de cambio]],Tabla1[[#This Row],[Salida en $]])</f>
        <v>6000</v>
      </c>
    </row>
    <row r="367" spans="1:12" x14ac:dyDescent="0.3">
      <c r="A367" s="64">
        <v>42987</v>
      </c>
      <c r="B367" s="13" t="s">
        <v>2</v>
      </c>
      <c r="C367" s="65" t="s">
        <v>268</v>
      </c>
      <c r="D367" s="67">
        <v>17.48</v>
      </c>
      <c r="E367" s="17"/>
      <c r="F367" s="74"/>
      <c r="G367" s="17"/>
      <c r="H367" s="20">
        <v>25544</v>
      </c>
      <c r="I367" s="18">
        <f>IF(Tabla1[[#This Row],[Entrada en $]]&gt;0,Tabla1[[#This Row],[Entrada en $]]/Tabla1[[#This Row],[Tipo de cambio]],Tabla1[[#This Row],[Entrada en Usd]])</f>
        <v>0</v>
      </c>
      <c r="J367" s="17">
        <f>IF(Tabla1[[#This Row],[Salida en $]]&gt;0,Tabla1[[#This Row],[Salida en $]]/Tabla1[[#This Row],[Tipo de cambio]],Tabla1[[#This Row],[Salida en Usd]])</f>
        <v>1461.3272311212813</v>
      </c>
      <c r="K367" s="16">
        <f>IF(Tabla1[[#This Row],[Entrada en Usd]]&lt;&gt;0,Tabla1[[#This Row],[Entrada en Usd]]*Tabla1[[#This Row],[Tipo de cambio]],Tabla1[[#This Row],[Entrada en $]])</f>
        <v>0</v>
      </c>
      <c r="L367" s="16">
        <f>IF(Tabla1[[#This Row],[Salida en Usd]]&gt;0,Tabla1[[#This Row],[Salida en Usd]]*Tabla1[[#This Row],[Tipo de cambio]],Tabla1[[#This Row],[Salida en $]])</f>
        <v>25544</v>
      </c>
    </row>
    <row r="368" spans="1:12" x14ac:dyDescent="0.3">
      <c r="A368" s="64">
        <v>42987</v>
      </c>
      <c r="B368" s="13" t="s">
        <v>2</v>
      </c>
      <c r="C368" s="65" t="s">
        <v>269</v>
      </c>
      <c r="D368" s="67">
        <v>17.48</v>
      </c>
      <c r="E368" s="17"/>
      <c r="F368" s="74"/>
      <c r="G368" s="17"/>
      <c r="H368" s="20">
        <v>99300</v>
      </c>
      <c r="I368" s="18">
        <f>IF(Tabla1[[#This Row],[Entrada en $]]&gt;0,Tabla1[[#This Row],[Entrada en $]]/Tabla1[[#This Row],[Tipo de cambio]],Tabla1[[#This Row],[Entrada en Usd]])</f>
        <v>0</v>
      </c>
      <c r="J368" s="17">
        <f>IF(Tabla1[[#This Row],[Salida en $]]&gt;0,Tabla1[[#This Row],[Salida en $]]/Tabla1[[#This Row],[Tipo de cambio]],Tabla1[[#This Row],[Salida en Usd]])</f>
        <v>5680.7780320366128</v>
      </c>
      <c r="K368" s="16">
        <f>IF(Tabla1[[#This Row],[Entrada en Usd]]&lt;&gt;0,Tabla1[[#This Row],[Entrada en Usd]]*Tabla1[[#This Row],[Tipo de cambio]],Tabla1[[#This Row],[Entrada en $]])</f>
        <v>0</v>
      </c>
      <c r="L368" s="16">
        <f>IF(Tabla1[[#This Row],[Salida en Usd]]&gt;0,Tabla1[[#This Row],[Salida en Usd]]*Tabla1[[#This Row],[Tipo de cambio]],Tabla1[[#This Row],[Salida en $]])</f>
        <v>99300</v>
      </c>
    </row>
    <row r="369" spans="1:12" x14ac:dyDescent="0.3">
      <c r="A369" s="64">
        <v>42987</v>
      </c>
      <c r="B369" s="13" t="s">
        <v>5</v>
      </c>
      <c r="C369" s="65" t="s">
        <v>270</v>
      </c>
      <c r="D369" s="67">
        <v>17.48</v>
      </c>
      <c r="E369" s="17"/>
      <c r="F369" s="74"/>
      <c r="G369" s="17"/>
      <c r="H369" s="20">
        <v>4500</v>
      </c>
      <c r="I369" s="18">
        <f>IF(Tabla1[[#This Row],[Entrada en $]]&gt;0,Tabla1[[#This Row],[Entrada en $]]/Tabla1[[#This Row],[Tipo de cambio]],Tabla1[[#This Row],[Entrada en Usd]])</f>
        <v>0</v>
      </c>
      <c r="J369" s="17">
        <f>IF(Tabla1[[#This Row],[Salida en $]]&gt;0,Tabla1[[#This Row],[Salida en $]]/Tabla1[[#This Row],[Tipo de cambio]],Tabla1[[#This Row],[Salida en Usd]])</f>
        <v>257.43707093821507</v>
      </c>
      <c r="K369" s="16">
        <f>IF(Tabla1[[#This Row],[Entrada en Usd]]&lt;&gt;0,Tabla1[[#This Row],[Entrada en Usd]]*Tabla1[[#This Row],[Tipo de cambio]],Tabla1[[#This Row],[Entrada en $]])</f>
        <v>0</v>
      </c>
      <c r="L369" s="16">
        <f>IF(Tabla1[[#This Row],[Salida en Usd]]&gt;0,Tabla1[[#This Row],[Salida en Usd]]*Tabla1[[#This Row],[Tipo de cambio]],Tabla1[[#This Row],[Salida en $]])</f>
        <v>4500</v>
      </c>
    </row>
    <row r="370" spans="1:12" x14ac:dyDescent="0.3">
      <c r="A370" s="64">
        <v>42987</v>
      </c>
      <c r="B370" s="13" t="s">
        <v>2</v>
      </c>
      <c r="C370" s="65" t="s">
        <v>271</v>
      </c>
      <c r="D370" s="67">
        <v>17.48</v>
      </c>
      <c r="E370" s="17"/>
      <c r="F370" s="74"/>
      <c r="G370" s="17"/>
      <c r="H370" s="20">
        <v>2400</v>
      </c>
      <c r="I370" s="18">
        <f>IF(Tabla1[[#This Row],[Entrada en $]]&gt;0,Tabla1[[#This Row],[Entrada en $]]/Tabla1[[#This Row],[Tipo de cambio]],Tabla1[[#This Row],[Entrada en Usd]])</f>
        <v>0</v>
      </c>
      <c r="J370" s="17">
        <f>IF(Tabla1[[#This Row],[Salida en $]]&gt;0,Tabla1[[#This Row],[Salida en $]]/Tabla1[[#This Row],[Tipo de cambio]],Tabla1[[#This Row],[Salida en Usd]])</f>
        <v>137.29977116704805</v>
      </c>
      <c r="K370" s="16">
        <f>IF(Tabla1[[#This Row],[Entrada en Usd]]&lt;&gt;0,Tabla1[[#This Row],[Entrada en Usd]]*Tabla1[[#This Row],[Tipo de cambio]],Tabla1[[#This Row],[Entrada en $]])</f>
        <v>0</v>
      </c>
      <c r="L370" s="16">
        <f>IF(Tabla1[[#This Row],[Salida en Usd]]&gt;0,Tabla1[[#This Row],[Salida en Usd]]*Tabla1[[#This Row],[Tipo de cambio]],Tabla1[[#This Row],[Salida en $]])</f>
        <v>2400</v>
      </c>
    </row>
    <row r="371" spans="1:12" x14ac:dyDescent="0.3">
      <c r="A371" s="64">
        <v>42987</v>
      </c>
      <c r="B371" s="13" t="s">
        <v>2</v>
      </c>
      <c r="C371" s="65" t="s">
        <v>108</v>
      </c>
      <c r="D371" s="67">
        <v>17.48</v>
      </c>
      <c r="E371" s="17"/>
      <c r="F371" s="74"/>
      <c r="G371" s="17"/>
      <c r="H371" s="20">
        <v>4404</v>
      </c>
      <c r="I371" s="18">
        <f>IF(Tabla1[[#This Row],[Entrada en $]]&gt;0,Tabla1[[#This Row],[Entrada en $]]/Tabla1[[#This Row],[Tipo de cambio]],Tabla1[[#This Row],[Entrada en Usd]])</f>
        <v>0</v>
      </c>
      <c r="J371" s="17">
        <f>IF(Tabla1[[#This Row],[Salida en $]]&gt;0,Tabla1[[#This Row],[Salida en $]]/Tabla1[[#This Row],[Tipo de cambio]],Tabla1[[#This Row],[Salida en Usd]])</f>
        <v>251.94508009153319</v>
      </c>
      <c r="K371" s="16">
        <f>IF(Tabla1[[#This Row],[Entrada en Usd]]&lt;&gt;0,Tabla1[[#This Row],[Entrada en Usd]]*Tabla1[[#This Row],[Tipo de cambio]],Tabla1[[#This Row],[Entrada en $]])</f>
        <v>0</v>
      </c>
      <c r="L371" s="16">
        <f>IF(Tabla1[[#This Row],[Salida en Usd]]&gt;0,Tabla1[[#This Row],[Salida en Usd]]*Tabla1[[#This Row],[Tipo de cambio]],Tabla1[[#This Row],[Salida en $]])</f>
        <v>4404</v>
      </c>
    </row>
    <row r="372" spans="1:12" x14ac:dyDescent="0.3">
      <c r="A372" s="64">
        <v>42987</v>
      </c>
      <c r="B372" s="13" t="s">
        <v>5</v>
      </c>
      <c r="C372" s="65" t="s">
        <v>272</v>
      </c>
      <c r="D372" s="67">
        <v>17.48</v>
      </c>
      <c r="E372" s="17"/>
      <c r="F372" s="74"/>
      <c r="G372" s="17"/>
      <c r="H372" s="20">
        <v>5000</v>
      </c>
      <c r="I372" s="18">
        <f>IF(Tabla1[[#This Row],[Entrada en $]]&gt;0,Tabla1[[#This Row],[Entrada en $]]/Tabla1[[#This Row],[Tipo de cambio]],Tabla1[[#This Row],[Entrada en Usd]])</f>
        <v>0</v>
      </c>
      <c r="J372" s="17">
        <f>IF(Tabla1[[#This Row],[Salida en $]]&gt;0,Tabla1[[#This Row],[Salida en $]]/Tabla1[[#This Row],[Tipo de cambio]],Tabla1[[#This Row],[Salida en Usd]])</f>
        <v>286.04118993135012</v>
      </c>
      <c r="K372" s="16">
        <f>IF(Tabla1[[#This Row],[Entrada en Usd]]&lt;&gt;0,Tabla1[[#This Row],[Entrada en Usd]]*Tabla1[[#This Row],[Tipo de cambio]],Tabla1[[#This Row],[Entrada en $]])</f>
        <v>0</v>
      </c>
      <c r="L372" s="16">
        <f>IF(Tabla1[[#This Row],[Salida en Usd]]&gt;0,Tabla1[[#This Row],[Salida en Usd]]*Tabla1[[#This Row],[Tipo de cambio]],Tabla1[[#This Row],[Salida en $]])</f>
        <v>5000</v>
      </c>
    </row>
    <row r="373" spans="1:12" x14ac:dyDescent="0.3">
      <c r="A373" s="64">
        <v>42987</v>
      </c>
      <c r="B373" s="13" t="s">
        <v>2</v>
      </c>
      <c r="C373" s="65" t="s">
        <v>273</v>
      </c>
      <c r="D373" s="67">
        <v>17.48</v>
      </c>
      <c r="E373" s="17"/>
      <c r="F373" s="74"/>
      <c r="G373" s="17"/>
      <c r="H373" s="20">
        <v>12980</v>
      </c>
      <c r="I373" s="18">
        <f>IF(Tabla1[[#This Row],[Entrada en $]]&gt;0,Tabla1[[#This Row],[Entrada en $]]/Tabla1[[#This Row],[Tipo de cambio]],Tabla1[[#This Row],[Entrada en Usd]])</f>
        <v>0</v>
      </c>
      <c r="J373" s="17">
        <f>IF(Tabla1[[#This Row],[Salida en $]]&gt;0,Tabla1[[#This Row],[Salida en $]]/Tabla1[[#This Row],[Tipo de cambio]],Tabla1[[#This Row],[Salida en Usd]])</f>
        <v>742.56292906178487</v>
      </c>
      <c r="K373" s="16">
        <f>IF(Tabla1[[#This Row],[Entrada en Usd]]&lt;&gt;0,Tabla1[[#This Row],[Entrada en Usd]]*Tabla1[[#This Row],[Tipo de cambio]],Tabla1[[#This Row],[Entrada en $]])</f>
        <v>0</v>
      </c>
      <c r="L373" s="16">
        <f>IF(Tabla1[[#This Row],[Salida en Usd]]&gt;0,Tabla1[[#This Row],[Salida en Usd]]*Tabla1[[#This Row],[Tipo de cambio]],Tabla1[[#This Row],[Salida en $]])</f>
        <v>12980</v>
      </c>
    </row>
    <row r="374" spans="1:12" x14ac:dyDescent="0.3">
      <c r="A374" s="64">
        <v>42987</v>
      </c>
      <c r="B374" s="13" t="s">
        <v>3</v>
      </c>
      <c r="C374" s="65" t="s">
        <v>274</v>
      </c>
      <c r="D374" s="67">
        <v>17.48</v>
      </c>
      <c r="E374" s="17"/>
      <c r="F374" s="74"/>
      <c r="G374" s="17"/>
      <c r="H374" s="20">
        <v>18000</v>
      </c>
      <c r="I374" s="18">
        <f>IF(Tabla1[[#This Row],[Entrada en $]]&gt;0,Tabla1[[#This Row],[Entrada en $]]/Tabla1[[#This Row],[Tipo de cambio]],Tabla1[[#This Row],[Entrada en Usd]])</f>
        <v>0</v>
      </c>
      <c r="J374" s="17">
        <f>IF(Tabla1[[#This Row],[Salida en $]]&gt;0,Tabla1[[#This Row],[Salida en $]]/Tabla1[[#This Row],[Tipo de cambio]],Tabla1[[#This Row],[Salida en Usd]])</f>
        <v>1029.7482837528603</v>
      </c>
      <c r="K374" s="16">
        <f>IF(Tabla1[[#This Row],[Entrada en Usd]]&lt;&gt;0,Tabla1[[#This Row],[Entrada en Usd]]*Tabla1[[#This Row],[Tipo de cambio]],Tabla1[[#This Row],[Entrada en $]])</f>
        <v>0</v>
      </c>
      <c r="L374" s="16">
        <f>IF(Tabla1[[#This Row],[Salida en Usd]]&gt;0,Tabla1[[#This Row],[Salida en Usd]]*Tabla1[[#This Row],[Tipo de cambio]],Tabla1[[#This Row],[Salida en $]])</f>
        <v>18000</v>
      </c>
    </row>
    <row r="375" spans="1:12" x14ac:dyDescent="0.3">
      <c r="A375" s="64">
        <v>42994</v>
      </c>
      <c r="B375" s="13" t="s">
        <v>5</v>
      </c>
      <c r="C375" s="65" t="s">
        <v>275</v>
      </c>
      <c r="D375" s="67">
        <v>17.440000000000001</v>
      </c>
      <c r="E375" s="17"/>
      <c r="F375" s="74"/>
      <c r="G375" s="17"/>
      <c r="H375" s="20">
        <v>14300</v>
      </c>
      <c r="I375" s="18">
        <f>IF(Tabla1[[#This Row],[Entrada en $]]&gt;0,Tabla1[[#This Row],[Entrada en $]]/Tabla1[[#This Row],[Tipo de cambio]],Tabla1[[#This Row],[Entrada en Usd]])</f>
        <v>0</v>
      </c>
      <c r="J375" s="17">
        <f>IF(Tabla1[[#This Row],[Salida en $]]&gt;0,Tabla1[[#This Row],[Salida en $]]/Tabla1[[#This Row],[Tipo de cambio]],Tabla1[[#This Row],[Salida en Usd]])</f>
        <v>819.95412844036696</v>
      </c>
      <c r="K375" s="16">
        <f>IF(Tabla1[[#This Row],[Entrada en Usd]]&lt;&gt;0,Tabla1[[#This Row],[Entrada en Usd]]*Tabla1[[#This Row],[Tipo de cambio]],Tabla1[[#This Row],[Entrada en $]])</f>
        <v>0</v>
      </c>
      <c r="L375" s="16">
        <f>IF(Tabla1[[#This Row],[Salida en Usd]]&gt;0,Tabla1[[#This Row],[Salida en Usd]]*Tabla1[[#This Row],[Tipo de cambio]],Tabla1[[#This Row],[Salida en $]])</f>
        <v>14300</v>
      </c>
    </row>
    <row r="376" spans="1:12" x14ac:dyDescent="0.3">
      <c r="A376" s="64">
        <v>42994</v>
      </c>
      <c r="B376" s="13" t="s">
        <v>3</v>
      </c>
      <c r="C376" s="65" t="s">
        <v>276</v>
      </c>
      <c r="D376" s="67">
        <v>17.440000000000001</v>
      </c>
      <c r="E376" s="17"/>
      <c r="F376" s="74"/>
      <c r="G376" s="17"/>
      <c r="H376" s="20">
        <v>35000</v>
      </c>
      <c r="I376" s="18">
        <f>IF(Tabla1[[#This Row],[Entrada en $]]&gt;0,Tabla1[[#This Row],[Entrada en $]]/Tabla1[[#This Row],[Tipo de cambio]],Tabla1[[#This Row],[Entrada en Usd]])</f>
        <v>0</v>
      </c>
      <c r="J376" s="17">
        <f>IF(Tabla1[[#This Row],[Salida en $]]&gt;0,Tabla1[[#This Row],[Salida en $]]/Tabla1[[#This Row],[Tipo de cambio]],Tabla1[[#This Row],[Salida en Usd]])</f>
        <v>2006.880733944954</v>
      </c>
      <c r="K376" s="16">
        <f>IF(Tabla1[[#This Row],[Entrada en Usd]]&lt;&gt;0,Tabla1[[#This Row],[Entrada en Usd]]*Tabla1[[#This Row],[Tipo de cambio]],Tabla1[[#This Row],[Entrada en $]])</f>
        <v>0</v>
      </c>
      <c r="L376" s="16">
        <f>IF(Tabla1[[#This Row],[Salida en Usd]]&gt;0,Tabla1[[#This Row],[Salida en Usd]]*Tabla1[[#This Row],[Tipo de cambio]],Tabla1[[#This Row],[Salida en $]])</f>
        <v>35000</v>
      </c>
    </row>
    <row r="377" spans="1:12" x14ac:dyDescent="0.3">
      <c r="A377" s="64">
        <v>43001</v>
      </c>
      <c r="B377" s="13" t="s">
        <v>2</v>
      </c>
      <c r="C377" s="65" t="s">
        <v>277</v>
      </c>
      <c r="D377" s="67">
        <v>17.55</v>
      </c>
      <c r="E377" s="17"/>
      <c r="F377" s="74"/>
      <c r="G377" s="17"/>
      <c r="H377" s="20">
        <v>11848</v>
      </c>
      <c r="I377" s="18">
        <f>IF(Tabla1[[#This Row],[Entrada en $]]&gt;0,Tabla1[[#This Row],[Entrada en $]]/Tabla1[[#This Row],[Tipo de cambio]],Tabla1[[#This Row],[Entrada en Usd]])</f>
        <v>0</v>
      </c>
      <c r="J377" s="17">
        <f>IF(Tabla1[[#This Row],[Salida en $]]&gt;0,Tabla1[[#This Row],[Salida en $]]/Tabla1[[#This Row],[Tipo de cambio]],Tabla1[[#This Row],[Salida en Usd]])</f>
        <v>675.09971509971513</v>
      </c>
      <c r="K377" s="16">
        <f>IF(Tabla1[[#This Row],[Entrada en Usd]]&lt;&gt;0,Tabla1[[#This Row],[Entrada en Usd]]*Tabla1[[#This Row],[Tipo de cambio]],Tabla1[[#This Row],[Entrada en $]])</f>
        <v>0</v>
      </c>
      <c r="L377" s="16">
        <f>IF(Tabla1[[#This Row],[Salida en Usd]]&gt;0,Tabla1[[#This Row],[Salida en Usd]]*Tabla1[[#This Row],[Tipo de cambio]],Tabla1[[#This Row],[Salida en $]])</f>
        <v>11848</v>
      </c>
    </row>
    <row r="378" spans="1:12" x14ac:dyDescent="0.3">
      <c r="A378" s="64">
        <v>43001</v>
      </c>
      <c r="B378" s="13" t="s">
        <v>2</v>
      </c>
      <c r="C378" s="65" t="s">
        <v>108</v>
      </c>
      <c r="D378" s="67">
        <v>17.55</v>
      </c>
      <c r="E378" s="17"/>
      <c r="F378" s="74"/>
      <c r="G378" s="17"/>
      <c r="H378" s="20">
        <v>4087</v>
      </c>
      <c r="I378" s="18">
        <f>IF(Tabla1[[#This Row],[Entrada en $]]&gt;0,Tabla1[[#This Row],[Entrada en $]]/Tabla1[[#This Row],[Tipo de cambio]],Tabla1[[#This Row],[Entrada en Usd]])</f>
        <v>0</v>
      </c>
      <c r="J378" s="17">
        <f>IF(Tabla1[[#This Row],[Salida en $]]&gt;0,Tabla1[[#This Row],[Salida en $]]/Tabla1[[#This Row],[Tipo de cambio]],Tabla1[[#This Row],[Salida en Usd]])</f>
        <v>232.87749287749287</v>
      </c>
      <c r="K378" s="16">
        <f>IF(Tabla1[[#This Row],[Entrada en Usd]]&lt;&gt;0,Tabla1[[#This Row],[Entrada en Usd]]*Tabla1[[#This Row],[Tipo de cambio]],Tabla1[[#This Row],[Entrada en $]])</f>
        <v>0</v>
      </c>
      <c r="L378" s="16">
        <f>IF(Tabla1[[#This Row],[Salida en Usd]]&gt;0,Tabla1[[#This Row],[Salida en Usd]]*Tabla1[[#This Row],[Tipo de cambio]],Tabla1[[#This Row],[Salida en $]])</f>
        <v>4087</v>
      </c>
    </row>
    <row r="379" spans="1:12" x14ac:dyDescent="0.3">
      <c r="A379" s="64">
        <v>43001</v>
      </c>
      <c r="B379" s="13" t="s">
        <v>3</v>
      </c>
      <c r="C379" s="65" t="s">
        <v>278</v>
      </c>
      <c r="D379" s="67">
        <v>17.55</v>
      </c>
      <c r="E379" s="17"/>
      <c r="F379" s="74"/>
      <c r="G379" s="17"/>
      <c r="H379" s="20">
        <v>150000</v>
      </c>
      <c r="I379" s="18">
        <f>IF(Tabla1[[#This Row],[Entrada en $]]&gt;0,Tabla1[[#This Row],[Entrada en $]]/Tabla1[[#This Row],[Tipo de cambio]],Tabla1[[#This Row],[Entrada en Usd]])</f>
        <v>0</v>
      </c>
      <c r="J379" s="17">
        <f>IF(Tabla1[[#This Row],[Salida en $]]&gt;0,Tabla1[[#This Row],[Salida en $]]/Tabla1[[#This Row],[Tipo de cambio]],Tabla1[[#This Row],[Salida en Usd]])</f>
        <v>8547.0085470085469</v>
      </c>
      <c r="K379" s="16">
        <f>IF(Tabla1[[#This Row],[Entrada en Usd]]&lt;&gt;0,Tabla1[[#This Row],[Entrada en Usd]]*Tabla1[[#This Row],[Tipo de cambio]],Tabla1[[#This Row],[Entrada en $]])</f>
        <v>0</v>
      </c>
      <c r="L379" s="16">
        <f>IF(Tabla1[[#This Row],[Salida en Usd]]&gt;0,Tabla1[[#This Row],[Salida en Usd]]*Tabla1[[#This Row],[Tipo de cambio]],Tabla1[[#This Row],[Salida en $]])</f>
        <v>150000</v>
      </c>
    </row>
    <row r="380" spans="1:12" x14ac:dyDescent="0.3">
      <c r="A380" s="64">
        <v>43001</v>
      </c>
      <c r="B380" s="13" t="s">
        <v>2</v>
      </c>
      <c r="C380" s="65" t="s">
        <v>279</v>
      </c>
      <c r="D380" s="67">
        <v>17.55</v>
      </c>
      <c r="E380" s="17"/>
      <c r="F380" s="74"/>
      <c r="G380" s="17"/>
      <c r="H380" s="20">
        <v>26706</v>
      </c>
      <c r="I380" s="18">
        <f>IF(Tabla1[[#This Row],[Entrada en $]]&gt;0,Tabla1[[#This Row],[Entrada en $]]/Tabla1[[#This Row],[Tipo de cambio]],Tabla1[[#This Row],[Entrada en Usd]])</f>
        <v>0</v>
      </c>
      <c r="J380" s="17">
        <f>IF(Tabla1[[#This Row],[Salida en $]]&gt;0,Tabla1[[#This Row],[Salida en $]]/Tabla1[[#This Row],[Tipo de cambio]],Tabla1[[#This Row],[Salida en Usd]])</f>
        <v>1521.7094017094016</v>
      </c>
      <c r="K380" s="16">
        <f>IF(Tabla1[[#This Row],[Entrada en Usd]]&lt;&gt;0,Tabla1[[#This Row],[Entrada en Usd]]*Tabla1[[#This Row],[Tipo de cambio]],Tabla1[[#This Row],[Entrada en $]])</f>
        <v>0</v>
      </c>
      <c r="L380" s="16">
        <f>IF(Tabla1[[#This Row],[Salida en Usd]]&gt;0,Tabla1[[#This Row],[Salida en Usd]]*Tabla1[[#This Row],[Tipo de cambio]],Tabla1[[#This Row],[Salida en $]])</f>
        <v>26706</v>
      </c>
    </row>
    <row r="381" spans="1:12" x14ac:dyDescent="0.3">
      <c r="A381" s="64">
        <v>43001</v>
      </c>
      <c r="B381" s="13" t="s">
        <v>2</v>
      </c>
      <c r="C381" s="65" t="s">
        <v>280</v>
      </c>
      <c r="D381" s="67">
        <v>17.55</v>
      </c>
      <c r="E381" s="17"/>
      <c r="F381" s="74"/>
      <c r="G381" s="17"/>
      <c r="H381" s="20">
        <v>67000</v>
      </c>
      <c r="I381" s="18">
        <f>IF(Tabla1[[#This Row],[Entrada en $]]&gt;0,Tabla1[[#This Row],[Entrada en $]]/Tabla1[[#This Row],[Tipo de cambio]],Tabla1[[#This Row],[Entrada en Usd]])</f>
        <v>0</v>
      </c>
      <c r="J381" s="17">
        <f>IF(Tabla1[[#This Row],[Salida en $]]&gt;0,Tabla1[[#This Row],[Salida en $]]/Tabla1[[#This Row],[Tipo de cambio]],Tabla1[[#This Row],[Salida en Usd]])</f>
        <v>3817.6638176638176</v>
      </c>
      <c r="K381" s="16">
        <f>IF(Tabla1[[#This Row],[Entrada en Usd]]&lt;&gt;0,Tabla1[[#This Row],[Entrada en Usd]]*Tabla1[[#This Row],[Tipo de cambio]],Tabla1[[#This Row],[Entrada en $]])</f>
        <v>0</v>
      </c>
      <c r="L381" s="16">
        <f>IF(Tabla1[[#This Row],[Salida en Usd]]&gt;0,Tabla1[[#This Row],[Salida en Usd]]*Tabla1[[#This Row],[Tipo de cambio]],Tabla1[[#This Row],[Salida en $]])</f>
        <v>67000</v>
      </c>
    </row>
    <row r="382" spans="1:12" x14ac:dyDescent="0.3">
      <c r="A382" s="64">
        <v>43008</v>
      </c>
      <c r="B382" s="13" t="s">
        <v>2</v>
      </c>
      <c r="C382" s="65" t="s">
        <v>256</v>
      </c>
      <c r="D382" s="67">
        <v>17.510000000000002</v>
      </c>
      <c r="E382" s="17"/>
      <c r="F382" s="74"/>
      <c r="G382" s="17"/>
      <c r="H382" s="20">
        <v>20383</v>
      </c>
      <c r="I382" s="18">
        <f>IF(Tabla1[[#This Row],[Entrada en $]]&gt;0,Tabla1[[#This Row],[Entrada en $]]/Tabla1[[#This Row],[Tipo de cambio]],Tabla1[[#This Row],[Entrada en Usd]])</f>
        <v>0</v>
      </c>
      <c r="J382" s="17">
        <f>IF(Tabla1[[#This Row],[Salida en $]]&gt;0,Tabla1[[#This Row],[Salida en $]]/Tabla1[[#This Row],[Tipo de cambio]],Tabla1[[#This Row],[Salida en Usd]])</f>
        <v>1164.0776699029125</v>
      </c>
      <c r="K382" s="16">
        <f>IF(Tabla1[[#This Row],[Entrada en Usd]]&lt;&gt;0,Tabla1[[#This Row],[Entrada en Usd]]*Tabla1[[#This Row],[Tipo de cambio]],Tabla1[[#This Row],[Entrada en $]])</f>
        <v>0</v>
      </c>
      <c r="L382" s="16">
        <f>IF(Tabla1[[#This Row],[Salida en Usd]]&gt;0,Tabla1[[#This Row],[Salida en Usd]]*Tabla1[[#This Row],[Tipo de cambio]],Tabla1[[#This Row],[Salida en $]])</f>
        <v>20383</v>
      </c>
    </row>
    <row r="383" spans="1:12" x14ac:dyDescent="0.3">
      <c r="A383" s="64">
        <v>43008</v>
      </c>
      <c r="B383" s="13" t="s">
        <v>2</v>
      </c>
      <c r="C383" s="65" t="s">
        <v>281</v>
      </c>
      <c r="D383" s="67">
        <v>17.510000000000002</v>
      </c>
      <c r="E383" s="17"/>
      <c r="F383" s="74"/>
      <c r="G383" s="17"/>
      <c r="H383" s="20">
        <v>57500</v>
      </c>
      <c r="I383" s="18">
        <f>IF(Tabla1[[#This Row],[Entrada en $]]&gt;0,Tabla1[[#This Row],[Entrada en $]]/Tabla1[[#This Row],[Tipo de cambio]],Tabla1[[#This Row],[Entrada en Usd]])</f>
        <v>0</v>
      </c>
      <c r="J383" s="17">
        <f>IF(Tabla1[[#This Row],[Salida en $]]&gt;0,Tabla1[[#This Row],[Salida en $]]/Tabla1[[#This Row],[Tipo de cambio]],Tabla1[[#This Row],[Salida en Usd]])</f>
        <v>3283.8378069674468</v>
      </c>
      <c r="K383" s="16">
        <f>IF(Tabla1[[#This Row],[Entrada en Usd]]&lt;&gt;0,Tabla1[[#This Row],[Entrada en Usd]]*Tabla1[[#This Row],[Tipo de cambio]],Tabla1[[#This Row],[Entrada en $]])</f>
        <v>0</v>
      </c>
      <c r="L383" s="16">
        <f>IF(Tabla1[[#This Row],[Salida en Usd]]&gt;0,Tabla1[[#This Row],[Salida en Usd]]*Tabla1[[#This Row],[Tipo de cambio]],Tabla1[[#This Row],[Salida en $]])</f>
        <v>57500</v>
      </c>
    </row>
    <row r="384" spans="1:12" x14ac:dyDescent="0.3">
      <c r="A384" s="64">
        <v>43008</v>
      </c>
      <c r="B384" s="13" t="s">
        <v>4</v>
      </c>
      <c r="C384" s="65" t="s">
        <v>282</v>
      </c>
      <c r="D384" s="67">
        <v>17.510000000000002</v>
      </c>
      <c r="E384" s="17"/>
      <c r="F384" s="74"/>
      <c r="G384" s="17"/>
      <c r="H384" s="20">
        <v>37095</v>
      </c>
      <c r="I384" s="18">
        <f>IF(Tabla1[[#This Row],[Entrada en $]]&gt;0,Tabla1[[#This Row],[Entrada en $]]/Tabla1[[#This Row],[Tipo de cambio]],Tabla1[[#This Row],[Entrada en Usd]])</f>
        <v>0</v>
      </c>
      <c r="J384" s="17">
        <f>IF(Tabla1[[#This Row],[Salida en $]]&gt;0,Tabla1[[#This Row],[Salida en $]]/Tabla1[[#This Row],[Tipo de cambio]],Tabla1[[#This Row],[Salida en Usd]])</f>
        <v>2118.5037121644773</v>
      </c>
      <c r="K384" s="16">
        <f>IF(Tabla1[[#This Row],[Entrada en Usd]]&lt;&gt;0,Tabla1[[#This Row],[Entrada en Usd]]*Tabla1[[#This Row],[Tipo de cambio]],Tabla1[[#This Row],[Entrada en $]])</f>
        <v>0</v>
      </c>
      <c r="L384" s="16">
        <f>IF(Tabla1[[#This Row],[Salida en Usd]]&gt;0,Tabla1[[#This Row],[Salida en Usd]]*Tabla1[[#This Row],[Tipo de cambio]],Tabla1[[#This Row],[Salida en $]])</f>
        <v>37095</v>
      </c>
    </row>
    <row r="385" spans="1:12" x14ac:dyDescent="0.3">
      <c r="A385" s="64">
        <v>43014</v>
      </c>
      <c r="B385" s="13" t="s">
        <v>5</v>
      </c>
      <c r="C385" s="65" t="s">
        <v>130</v>
      </c>
      <c r="D385" s="67">
        <v>17.41</v>
      </c>
      <c r="E385" s="17"/>
      <c r="F385" s="74"/>
      <c r="G385" s="17"/>
      <c r="H385" s="20">
        <v>5500</v>
      </c>
      <c r="I385" s="18">
        <f>IF(Tabla1[[#This Row],[Entrada en $]]&gt;0,Tabla1[[#This Row],[Entrada en $]]/Tabla1[[#This Row],[Tipo de cambio]],Tabla1[[#This Row],[Entrada en Usd]])</f>
        <v>0</v>
      </c>
      <c r="J385" s="17">
        <f>IF(Tabla1[[#This Row],[Salida en $]]&gt;0,Tabla1[[#This Row],[Salida en $]]/Tabla1[[#This Row],[Tipo de cambio]],Tabla1[[#This Row],[Salida en Usd]])</f>
        <v>315.91039632395177</v>
      </c>
      <c r="K385" s="16">
        <f>IF(Tabla1[[#This Row],[Entrada en Usd]]&lt;&gt;0,Tabla1[[#This Row],[Entrada en Usd]]*Tabla1[[#This Row],[Tipo de cambio]],Tabla1[[#This Row],[Entrada en $]])</f>
        <v>0</v>
      </c>
      <c r="L385" s="16">
        <f>IF(Tabla1[[#This Row],[Salida en Usd]]&gt;0,Tabla1[[#This Row],[Salida en Usd]]*Tabla1[[#This Row],[Tipo de cambio]],Tabla1[[#This Row],[Salida en $]])</f>
        <v>5500</v>
      </c>
    </row>
    <row r="386" spans="1:12" x14ac:dyDescent="0.3">
      <c r="A386" s="64">
        <v>43014</v>
      </c>
      <c r="B386" s="13" t="s">
        <v>4</v>
      </c>
      <c r="C386" s="65" t="s">
        <v>58</v>
      </c>
      <c r="D386" s="67">
        <v>17.41</v>
      </c>
      <c r="E386" s="17"/>
      <c r="F386" s="74"/>
      <c r="G386" s="17"/>
      <c r="H386" s="20">
        <v>3600</v>
      </c>
      <c r="I386" s="18">
        <f>IF(Tabla1[[#This Row],[Entrada en $]]&gt;0,Tabla1[[#This Row],[Entrada en $]]/Tabla1[[#This Row],[Tipo de cambio]],Tabla1[[#This Row],[Entrada en Usd]])</f>
        <v>0</v>
      </c>
      <c r="J386" s="17">
        <f>IF(Tabla1[[#This Row],[Salida en $]]&gt;0,Tabla1[[#This Row],[Salida en $]]/Tabla1[[#This Row],[Tipo de cambio]],Tabla1[[#This Row],[Salida en Usd]])</f>
        <v>206.77771395749568</v>
      </c>
      <c r="K386" s="16">
        <f>IF(Tabla1[[#This Row],[Entrada en Usd]]&lt;&gt;0,Tabla1[[#This Row],[Entrada en Usd]]*Tabla1[[#This Row],[Tipo de cambio]],Tabla1[[#This Row],[Entrada en $]])</f>
        <v>0</v>
      </c>
      <c r="L386" s="16">
        <f>IF(Tabla1[[#This Row],[Salida en Usd]]&gt;0,Tabla1[[#This Row],[Salida en Usd]]*Tabla1[[#This Row],[Tipo de cambio]],Tabla1[[#This Row],[Salida en $]])</f>
        <v>3600</v>
      </c>
    </row>
    <row r="387" spans="1:12" x14ac:dyDescent="0.3">
      <c r="A387" s="64">
        <v>43014</v>
      </c>
      <c r="B387" s="13" t="s">
        <v>3</v>
      </c>
      <c r="C387" s="65" t="s">
        <v>283</v>
      </c>
      <c r="D387" s="67">
        <v>17.41</v>
      </c>
      <c r="E387" s="17"/>
      <c r="F387" s="74"/>
      <c r="G387" s="17"/>
      <c r="H387" s="20">
        <v>120000</v>
      </c>
      <c r="I387" s="18">
        <f>IF(Tabla1[[#This Row],[Entrada en $]]&gt;0,Tabla1[[#This Row],[Entrada en $]]/Tabla1[[#This Row],[Tipo de cambio]],Tabla1[[#This Row],[Entrada en Usd]])</f>
        <v>0</v>
      </c>
      <c r="J387" s="17">
        <f>IF(Tabla1[[#This Row],[Salida en $]]&gt;0,Tabla1[[#This Row],[Salida en $]]/Tabla1[[#This Row],[Tipo de cambio]],Tabla1[[#This Row],[Salida en Usd]])</f>
        <v>6892.5904652498566</v>
      </c>
      <c r="K387" s="16">
        <f>IF(Tabla1[[#This Row],[Entrada en Usd]]&lt;&gt;0,Tabla1[[#This Row],[Entrada en Usd]]*Tabla1[[#This Row],[Tipo de cambio]],Tabla1[[#This Row],[Entrada en $]])</f>
        <v>0</v>
      </c>
      <c r="L387" s="16">
        <f>IF(Tabla1[[#This Row],[Salida en Usd]]&gt;0,Tabla1[[#This Row],[Salida en Usd]]*Tabla1[[#This Row],[Tipo de cambio]],Tabla1[[#This Row],[Salida en $]])</f>
        <v>120000</v>
      </c>
    </row>
    <row r="388" spans="1:12" x14ac:dyDescent="0.3">
      <c r="A388" s="64">
        <v>43014</v>
      </c>
      <c r="B388" s="13" t="s">
        <v>5</v>
      </c>
      <c r="C388" s="65" t="s">
        <v>61</v>
      </c>
      <c r="D388" s="67">
        <v>17.41</v>
      </c>
      <c r="E388" s="17"/>
      <c r="F388" s="74"/>
      <c r="G388" s="17"/>
      <c r="H388" s="20">
        <v>6000</v>
      </c>
      <c r="I388" s="18">
        <f>IF(Tabla1[[#This Row],[Entrada en $]]&gt;0,Tabla1[[#This Row],[Entrada en $]]/Tabla1[[#This Row],[Tipo de cambio]],Tabla1[[#This Row],[Entrada en Usd]])</f>
        <v>0</v>
      </c>
      <c r="J388" s="17">
        <f>IF(Tabla1[[#This Row],[Salida en $]]&gt;0,Tabla1[[#This Row],[Salida en $]]/Tabla1[[#This Row],[Tipo de cambio]],Tabla1[[#This Row],[Salida en Usd]])</f>
        <v>344.6295232624928</v>
      </c>
      <c r="K388" s="16">
        <f>IF(Tabla1[[#This Row],[Entrada en Usd]]&lt;&gt;0,Tabla1[[#This Row],[Entrada en Usd]]*Tabla1[[#This Row],[Tipo de cambio]],Tabla1[[#This Row],[Entrada en $]])</f>
        <v>0</v>
      </c>
      <c r="L388" s="16">
        <f>IF(Tabla1[[#This Row],[Salida en Usd]]&gt;0,Tabla1[[#This Row],[Salida en Usd]]*Tabla1[[#This Row],[Tipo de cambio]],Tabla1[[#This Row],[Salida en $]])</f>
        <v>6000</v>
      </c>
    </row>
    <row r="389" spans="1:12" x14ac:dyDescent="0.3">
      <c r="A389" s="64">
        <v>43022</v>
      </c>
      <c r="B389" s="13" t="s">
        <v>2</v>
      </c>
      <c r="C389" s="65" t="s">
        <v>284</v>
      </c>
      <c r="D389" s="67">
        <v>17.5</v>
      </c>
      <c r="E389" s="17"/>
      <c r="F389" s="74"/>
      <c r="G389" s="17"/>
      <c r="H389" s="20">
        <v>128450</v>
      </c>
      <c r="I389" s="18">
        <f>IF(Tabla1[[#This Row],[Entrada en $]]&gt;0,Tabla1[[#This Row],[Entrada en $]]/Tabla1[[#This Row],[Tipo de cambio]],Tabla1[[#This Row],[Entrada en Usd]])</f>
        <v>0</v>
      </c>
      <c r="J389" s="17">
        <f>IF(Tabla1[[#This Row],[Salida en $]]&gt;0,Tabla1[[#This Row],[Salida en $]]/Tabla1[[#This Row],[Tipo de cambio]],Tabla1[[#This Row],[Salida en Usd]])</f>
        <v>7340</v>
      </c>
      <c r="K389" s="16">
        <f>IF(Tabla1[[#This Row],[Entrada en Usd]]&lt;&gt;0,Tabla1[[#This Row],[Entrada en Usd]]*Tabla1[[#This Row],[Tipo de cambio]],Tabla1[[#This Row],[Entrada en $]])</f>
        <v>0</v>
      </c>
      <c r="L389" s="16">
        <f>IF(Tabla1[[#This Row],[Salida en Usd]]&gt;0,Tabla1[[#This Row],[Salida en Usd]]*Tabla1[[#This Row],[Tipo de cambio]],Tabla1[[#This Row],[Salida en $]])</f>
        <v>128450</v>
      </c>
    </row>
    <row r="390" spans="1:12" x14ac:dyDescent="0.3">
      <c r="A390" s="64">
        <v>43029</v>
      </c>
      <c r="B390" s="13" t="s">
        <v>2</v>
      </c>
      <c r="C390" s="65" t="s">
        <v>285</v>
      </c>
      <c r="D390" s="67">
        <v>17.61</v>
      </c>
      <c r="E390" s="17"/>
      <c r="F390" s="74"/>
      <c r="G390" s="17"/>
      <c r="H390" s="20">
        <v>53000</v>
      </c>
      <c r="I390" s="18">
        <f>IF(Tabla1[[#This Row],[Entrada en $]]&gt;0,Tabla1[[#This Row],[Entrada en $]]/Tabla1[[#This Row],[Tipo de cambio]],Tabla1[[#This Row],[Entrada en Usd]])</f>
        <v>0</v>
      </c>
      <c r="J390" s="17">
        <f>IF(Tabla1[[#This Row],[Salida en $]]&gt;0,Tabla1[[#This Row],[Salida en $]]/Tabla1[[#This Row],[Tipo de cambio]],Tabla1[[#This Row],[Salida en Usd]])</f>
        <v>3009.6536059057353</v>
      </c>
      <c r="K390" s="16">
        <f>IF(Tabla1[[#This Row],[Entrada en Usd]]&lt;&gt;0,Tabla1[[#This Row],[Entrada en Usd]]*Tabla1[[#This Row],[Tipo de cambio]],Tabla1[[#This Row],[Entrada en $]])</f>
        <v>0</v>
      </c>
      <c r="L390" s="16">
        <f>IF(Tabla1[[#This Row],[Salida en Usd]]&gt;0,Tabla1[[#This Row],[Salida en Usd]]*Tabla1[[#This Row],[Tipo de cambio]],Tabla1[[#This Row],[Salida en $]])</f>
        <v>53000</v>
      </c>
    </row>
    <row r="391" spans="1:12" x14ac:dyDescent="0.3">
      <c r="A391" s="64">
        <v>43029</v>
      </c>
      <c r="B391" s="13" t="s">
        <v>3</v>
      </c>
      <c r="C391" s="65" t="s">
        <v>286</v>
      </c>
      <c r="D391" s="67">
        <v>17.61</v>
      </c>
      <c r="E391" s="17"/>
      <c r="F391" s="74"/>
      <c r="G391" s="17"/>
      <c r="H391" s="20">
        <v>100000</v>
      </c>
      <c r="I391" s="18">
        <f>IF(Tabla1[[#This Row],[Entrada en $]]&gt;0,Tabla1[[#This Row],[Entrada en $]]/Tabla1[[#This Row],[Tipo de cambio]],Tabla1[[#This Row],[Entrada en Usd]])</f>
        <v>0</v>
      </c>
      <c r="J391" s="17">
        <f>IF(Tabla1[[#This Row],[Salida en $]]&gt;0,Tabla1[[#This Row],[Salida en $]]/Tabla1[[#This Row],[Tipo de cambio]],Tabla1[[#This Row],[Salida en Usd]])</f>
        <v>5678.5917092561049</v>
      </c>
      <c r="K391" s="16">
        <f>IF(Tabla1[[#This Row],[Entrada en Usd]]&lt;&gt;0,Tabla1[[#This Row],[Entrada en Usd]]*Tabla1[[#This Row],[Tipo de cambio]],Tabla1[[#This Row],[Entrada en $]])</f>
        <v>0</v>
      </c>
      <c r="L391" s="16">
        <f>IF(Tabla1[[#This Row],[Salida en Usd]]&gt;0,Tabla1[[#This Row],[Salida en Usd]]*Tabla1[[#This Row],[Tipo de cambio]],Tabla1[[#This Row],[Salida en $]])</f>
        <v>100000</v>
      </c>
    </row>
    <row r="392" spans="1:12" x14ac:dyDescent="0.3">
      <c r="A392" s="64">
        <v>43033</v>
      </c>
      <c r="B392" s="13" t="s">
        <v>185</v>
      </c>
      <c r="C392" s="65" t="s">
        <v>287</v>
      </c>
      <c r="D392" s="67">
        <v>17.7</v>
      </c>
      <c r="E392" s="17">
        <v>28280.542986425338</v>
      </c>
      <c r="F392" s="74"/>
      <c r="G392" s="17"/>
      <c r="H392" s="20">
        <v>0</v>
      </c>
      <c r="I392" s="18">
        <f>IF(Tabla1[[#This Row],[Entrada en $]]&gt;0,Tabla1[[#This Row],[Entrada en $]]/Tabla1[[#This Row],[Tipo de cambio]],Tabla1[[#This Row],[Entrada en Usd]])</f>
        <v>28280.542986425338</v>
      </c>
      <c r="J392" s="17">
        <f>IF(Tabla1[[#This Row],[Salida en $]]&gt;0,Tabla1[[#This Row],[Salida en $]]/Tabla1[[#This Row],[Tipo de cambio]],Tabla1[[#This Row],[Salida en Usd]])</f>
        <v>0</v>
      </c>
      <c r="K392" s="16">
        <f>IF(Tabla1[[#This Row],[Entrada en Usd]]&lt;&gt;0,Tabla1[[#This Row],[Entrada en Usd]]*Tabla1[[#This Row],[Tipo de cambio]],Tabla1[[#This Row],[Entrada en $]])</f>
        <v>500565.61085972848</v>
      </c>
      <c r="L392" s="16">
        <f>IF(Tabla1[[#This Row],[Salida en Usd]]&gt;0,Tabla1[[#This Row],[Salida en Usd]]*Tabla1[[#This Row],[Tipo de cambio]],Tabla1[[#This Row],[Salida en $]])</f>
        <v>0</v>
      </c>
    </row>
    <row r="393" spans="1:12" x14ac:dyDescent="0.3">
      <c r="A393" s="64">
        <v>43036</v>
      </c>
      <c r="B393" s="13" t="s">
        <v>2</v>
      </c>
      <c r="C393" s="65" t="s">
        <v>288</v>
      </c>
      <c r="D393" s="67">
        <v>17.62</v>
      </c>
      <c r="E393" s="17"/>
      <c r="F393" s="74"/>
      <c r="G393" s="17"/>
      <c r="H393" s="20">
        <v>49400</v>
      </c>
      <c r="I393" s="18">
        <f>IF(Tabla1[[#This Row],[Entrada en $]]&gt;0,Tabla1[[#This Row],[Entrada en $]]/Tabla1[[#This Row],[Tipo de cambio]],Tabla1[[#This Row],[Entrada en Usd]])</f>
        <v>0</v>
      </c>
      <c r="J393" s="17">
        <f>IF(Tabla1[[#This Row],[Salida en $]]&gt;0,Tabla1[[#This Row],[Salida en $]]/Tabla1[[#This Row],[Tipo de cambio]],Tabla1[[#This Row],[Salida en Usd]])</f>
        <v>2803.6322360953459</v>
      </c>
      <c r="K393" s="16">
        <f>IF(Tabla1[[#This Row],[Entrada en Usd]]&lt;&gt;0,Tabla1[[#This Row],[Entrada en Usd]]*Tabla1[[#This Row],[Tipo de cambio]],Tabla1[[#This Row],[Entrada en $]])</f>
        <v>0</v>
      </c>
      <c r="L393" s="16">
        <f>IF(Tabla1[[#This Row],[Salida en Usd]]&gt;0,Tabla1[[#This Row],[Salida en Usd]]*Tabla1[[#This Row],[Tipo de cambio]],Tabla1[[#This Row],[Salida en $]])</f>
        <v>49400</v>
      </c>
    </row>
    <row r="394" spans="1:12" x14ac:dyDescent="0.3">
      <c r="A394" s="64">
        <v>43042</v>
      </c>
      <c r="B394" s="13" t="s">
        <v>2</v>
      </c>
      <c r="C394" s="65" t="s">
        <v>289</v>
      </c>
      <c r="D394" s="67">
        <v>17.61</v>
      </c>
      <c r="E394" s="17"/>
      <c r="F394" s="74"/>
      <c r="G394" s="17"/>
      <c r="H394" s="20">
        <v>22000</v>
      </c>
      <c r="I394" s="18">
        <f>IF(Tabla1[[#This Row],[Entrada en $]]&gt;0,Tabla1[[#This Row],[Entrada en $]]/Tabla1[[#This Row],[Tipo de cambio]],Tabla1[[#This Row],[Entrada en Usd]])</f>
        <v>0</v>
      </c>
      <c r="J394" s="17">
        <f>IF(Tabla1[[#This Row],[Salida en $]]&gt;0,Tabla1[[#This Row],[Salida en $]]/Tabla1[[#This Row],[Tipo de cambio]],Tabla1[[#This Row],[Salida en Usd]])</f>
        <v>1249.2901760363429</v>
      </c>
      <c r="K394" s="16">
        <f>IF(Tabla1[[#This Row],[Entrada en Usd]]&lt;&gt;0,Tabla1[[#This Row],[Entrada en Usd]]*Tabla1[[#This Row],[Tipo de cambio]],Tabla1[[#This Row],[Entrada en $]])</f>
        <v>0</v>
      </c>
      <c r="L394" s="16">
        <f>IF(Tabla1[[#This Row],[Salida en Usd]]&gt;0,Tabla1[[#This Row],[Salida en Usd]]*Tabla1[[#This Row],[Tipo de cambio]],Tabla1[[#This Row],[Salida en $]])</f>
        <v>22000</v>
      </c>
    </row>
    <row r="395" spans="1:12" x14ac:dyDescent="0.3">
      <c r="A395" s="64">
        <v>43042</v>
      </c>
      <c r="B395" s="13" t="s">
        <v>2</v>
      </c>
      <c r="C395" s="65" t="s">
        <v>49</v>
      </c>
      <c r="D395" s="67">
        <v>17.61</v>
      </c>
      <c r="E395" s="17"/>
      <c r="F395" s="74"/>
      <c r="G395" s="17"/>
      <c r="H395" s="20">
        <v>39065</v>
      </c>
      <c r="I395" s="18">
        <f>IF(Tabla1[[#This Row],[Entrada en $]]&gt;0,Tabla1[[#This Row],[Entrada en $]]/Tabla1[[#This Row],[Tipo de cambio]],Tabla1[[#This Row],[Entrada en Usd]])</f>
        <v>0</v>
      </c>
      <c r="J395" s="17">
        <f>IF(Tabla1[[#This Row],[Salida en $]]&gt;0,Tabla1[[#This Row],[Salida en $]]/Tabla1[[#This Row],[Tipo de cambio]],Tabla1[[#This Row],[Salida en Usd]])</f>
        <v>2218.3418512208973</v>
      </c>
      <c r="K395" s="16">
        <f>IF(Tabla1[[#This Row],[Entrada en Usd]]&lt;&gt;0,Tabla1[[#This Row],[Entrada en Usd]]*Tabla1[[#This Row],[Tipo de cambio]],Tabla1[[#This Row],[Entrada en $]])</f>
        <v>0</v>
      </c>
      <c r="L395" s="16">
        <f>IF(Tabla1[[#This Row],[Salida en Usd]]&gt;0,Tabla1[[#This Row],[Salida en Usd]]*Tabla1[[#This Row],[Tipo de cambio]],Tabla1[[#This Row],[Salida en $]])</f>
        <v>39065</v>
      </c>
    </row>
    <row r="396" spans="1:12" x14ac:dyDescent="0.3">
      <c r="A396" s="64">
        <v>43049</v>
      </c>
      <c r="B396" s="13" t="s">
        <v>4</v>
      </c>
      <c r="C396" s="65" t="s">
        <v>290</v>
      </c>
      <c r="D396" s="67">
        <v>17.510000000000002</v>
      </c>
      <c r="E396" s="17"/>
      <c r="F396" s="74"/>
      <c r="G396" s="17"/>
      <c r="H396" s="20">
        <v>4800</v>
      </c>
      <c r="I396" s="18">
        <f>IF(Tabla1[[#This Row],[Entrada en $]]&gt;0,Tabla1[[#This Row],[Entrada en $]]/Tabla1[[#This Row],[Tipo de cambio]],Tabla1[[#This Row],[Entrada en Usd]])</f>
        <v>0</v>
      </c>
      <c r="J396" s="17">
        <f>IF(Tabla1[[#This Row],[Salida en $]]&gt;0,Tabla1[[#This Row],[Salida en $]]/Tabla1[[#This Row],[Tipo de cambio]],Tabla1[[#This Row],[Salida en Usd]])</f>
        <v>274.12906910336949</v>
      </c>
      <c r="K396" s="16">
        <f>IF(Tabla1[[#This Row],[Entrada en Usd]]&lt;&gt;0,Tabla1[[#This Row],[Entrada en Usd]]*Tabla1[[#This Row],[Tipo de cambio]],Tabla1[[#This Row],[Entrada en $]])</f>
        <v>0</v>
      </c>
      <c r="L396" s="16">
        <f>IF(Tabla1[[#This Row],[Salida en Usd]]&gt;0,Tabla1[[#This Row],[Salida en Usd]]*Tabla1[[#This Row],[Tipo de cambio]],Tabla1[[#This Row],[Salida en $]])</f>
        <v>4800</v>
      </c>
    </row>
    <row r="397" spans="1:12" x14ac:dyDescent="0.3">
      <c r="A397" s="64">
        <v>43049</v>
      </c>
      <c r="B397" s="13" t="s">
        <v>5</v>
      </c>
      <c r="C397" s="65" t="s">
        <v>61</v>
      </c>
      <c r="D397" s="67">
        <v>17.510000000000002</v>
      </c>
      <c r="E397" s="17"/>
      <c r="F397" s="74"/>
      <c r="G397" s="17"/>
      <c r="H397" s="20">
        <v>9000</v>
      </c>
      <c r="I397" s="18">
        <f>IF(Tabla1[[#This Row],[Entrada en $]]&gt;0,Tabla1[[#This Row],[Entrada en $]]/Tabla1[[#This Row],[Tipo de cambio]],Tabla1[[#This Row],[Entrada en Usd]])</f>
        <v>0</v>
      </c>
      <c r="J397" s="17">
        <f>IF(Tabla1[[#This Row],[Salida en $]]&gt;0,Tabla1[[#This Row],[Salida en $]]/Tabla1[[#This Row],[Tipo de cambio]],Tabla1[[#This Row],[Salida en Usd]])</f>
        <v>513.99200456881772</v>
      </c>
      <c r="K397" s="16">
        <f>IF(Tabla1[[#This Row],[Entrada en Usd]]&lt;&gt;0,Tabla1[[#This Row],[Entrada en Usd]]*Tabla1[[#This Row],[Tipo de cambio]],Tabla1[[#This Row],[Entrada en $]])</f>
        <v>0</v>
      </c>
      <c r="L397" s="16">
        <f>IF(Tabla1[[#This Row],[Salida en Usd]]&gt;0,Tabla1[[#This Row],[Salida en Usd]]*Tabla1[[#This Row],[Tipo de cambio]],Tabla1[[#This Row],[Salida en $]])</f>
        <v>9000</v>
      </c>
    </row>
    <row r="398" spans="1:12" x14ac:dyDescent="0.3">
      <c r="A398" s="64">
        <v>43049</v>
      </c>
      <c r="B398" s="13" t="s">
        <v>2</v>
      </c>
      <c r="C398" s="65" t="s">
        <v>291</v>
      </c>
      <c r="D398" s="67">
        <v>17.510000000000002</v>
      </c>
      <c r="E398" s="17"/>
      <c r="F398" s="74"/>
      <c r="G398" s="17"/>
      <c r="H398" s="20">
        <v>61203</v>
      </c>
      <c r="I398" s="18">
        <f>IF(Tabla1[[#This Row],[Entrada en $]]&gt;0,Tabla1[[#This Row],[Entrada en $]]/Tabla1[[#This Row],[Tipo de cambio]],Tabla1[[#This Row],[Entrada en Usd]])</f>
        <v>0</v>
      </c>
      <c r="J398" s="17">
        <f>IF(Tabla1[[#This Row],[Salida en $]]&gt;0,Tabla1[[#This Row],[Salida en $]]/Tabla1[[#This Row],[Tipo de cambio]],Tabla1[[#This Row],[Salida en Usd]])</f>
        <v>3495.3169617361505</v>
      </c>
      <c r="K398" s="16">
        <f>IF(Tabla1[[#This Row],[Entrada en Usd]]&lt;&gt;0,Tabla1[[#This Row],[Entrada en Usd]]*Tabla1[[#This Row],[Tipo de cambio]],Tabla1[[#This Row],[Entrada en $]])</f>
        <v>0</v>
      </c>
      <c r="L398" s="16">
        <f>IF(Tabla1[[#This Row],[Salida en Usd]]&gt;0,Tabla1[[#This Row],[Salida en Usd]]*Tabla1[[#This Row],[Tipo de cambio]],Tabla1[[#This Row],[Salida en $]])</f>
        <v>61203</v>
      </c>
    </row>
    <row r="399" spans="1:12" x14ac:dyDescent="0.3">
      <c r="A399" s="64">
        <v>43053</v>
      </c>
      <c r="B399" s="13" t="s">
        <v>185</v>
      </c>
      <c r="C399" s="65" t="s">
        <v>165</v>
      </c>
      <c r="D399" s="67">
        <v>17.670000000000002</v>
      </c>
      <c r="E399" s="17">
        <v>25000</v>
      </c>
      <c r="F399" s="74"/>
      <c r="G399" s="17"/>
      <c r="H399" s="20">
        <v>0</v>
      </c>
      <c r="I399" s="18">
        <f>IF(Tabla1[[#This Row],[Entrada en $]]&gt;0,Tabla1[[#This Row],[Entrada en $]]/Tabla1[[#This Row],[Tipo de cambio]],Tabla1[[#This Row],[Entrada en Usd]])</f>
        <v>25000</v>
      </c>
      <c r="J399" s="17">
        <f>IF(Tabla1[[#This Row],[Salida en $]]&gt;0,Tabla1[[#This Row],[Salida en $]]/Tabla1[[#This Row],[Tipo de cambio]],Tabla1[[#This Row],[Salida en Usd]])</f>
        <v>0</v>
      </c>
      <c r="K399" s="16">
        <f>IF(Tabla1[[#This Row],[Entrada en Usd]]&lt;&gt;0,Tabla1[[#This Row],[Entrada en Usd]]*Tabla1[[#This Row],[Tipo de cambio]],Tabla1[[#This Row],[Entrada en $]])</f>
        <v>441750.00000000006</v>
      </c>
      <c r="L399" s="16">
        <f>IF(Tabla1[[#This Row],[Salida en Usd]]&gt;0,Tabla1[[#This Row],[Salida en Usd]]*Tabla1[[#This Row],[Tipo de cambio]],Tabla1[[#This Row],[Salida en $]])</f>
        <v>0</v>
      </c>
    </row>
    <row r="400" spans="1:12" x14ac:dyDescent="0.3">
      <c r="A400" s="64">
        <v>43063</v>
      </c>
      <c r="B400" s="13" t="s">
        <v>2</v>
      </c>
      <c r="C400" s="65" t="s">
        <v>256</v>
      </c>
      <c r="D400" s="67">
        <v>17.77</v>
      </c>
      <c r="E400" s="17"/>
      <c r="F400" s="74"/>
      <c r="G400" s="17"/>
      <c r="H400" s="20">
        <v>1293</v>
      </c>
      <c r="I400" s="18">
        <f>IF(Tabla1[[#This Row],[Entrada en $]]&gt;0,Tabla1[[#This Row],[Entrada en $]]/Tabla1[[#This Row],[Tipo de cambio]],Tabla1[[#This Row],[Entrada en Usd]])</f>
        <v>0</v>
      </c>
      <c r="J400" s="17">
        <f>IF(Tabla1[[#This Row],[Salida en $]]&gt;0,Tabla1[[#This Row],[Salida en $]]/Tabla1[[#This Row],[Tipo de cambio]],Tabla1[[#This Row],[Salida en Usd]])</f>
        <v>72.763083849184014</v>
      </c>
      <c r="K400" s="16">
        <f>IF(Tabla1[[#This Row],[Entrada en Usd]]&lt;&gt;0,Tabla1[[#This Row],[Entrada en Usd]]*Tabla1[[#This Row],[Tipo de cambio]],Tabla1[[#This Row],[Entrada en $]])</f>
        <v>0</v>
      </c>
      <c r="L400" s="16">
        <f>IF(Tabla1[[#This Row],[Salida en Usd]]&gt;0,Tabla1[[#This Row],[Salida en Usd]]*Tabla1[[#This Row],[Tipo de cambio]],Tabla1[[#This Row],[Salida en $]])</f>
        <v>1293</v>
      </c>
    </row>
    <row r="401" spans="1:12" x14ac:dyDescent="0.3">
      <c r="A401" s="64">
        <v>43063</v>
      </c>
      <c r="B401" s="13" t="s">
        <v>2</v>
      </c>
      <c r="C401" s="65" t="s">
        <v>285</v>
      </c>
      <c r="D401" s="67">
        <v>17.77</v>
      </c>
      <c r="E401" s="17"/>
      <c r="F401" s="74"/>
      <c r="G401" s="17"/>
      <c r="H401" s="20">
        <v>35600</v>
      </c>
      <c r="I401" s="18">
        <f>IF(Tabla1[[#This Row],[Entrada en $]]&gt;0,Tabla1[[#This Row],[Entrada en $]]/Tabla1[[#This Row],[Tipo de cambio]],Tabla1[[#This Row],[Entrada en Usd]])</f>
        <v>0</v>
      </c>
      <c r="J401" s="17">
        <f>IF(Tabla1[[#This Row],[Salida en $]]&gt;0,Tabla1[[#This Row],[Salida en $]]/Tabla1[[#This Row],[Tipo de cambio]],Tabla1[[#This Row],[Salida en Usd]])</f>
        <v>2003.3764772087789</v>
      </c>
      <c r="K401" s="16">
        <f>IF(Tabla1[[#This Row],[Entrada en Usd]]&lt;&gt;0,Tabla1[[#This Row],[Entrada en Usd]]*Tabla1[[#This Row],[Tipo de cambio]],Tabla1[[#This Row],[Entrada en $]])</f>
        <v>0</v>
      </c>
      <c r="L401" s="16">
        <f>IF(Tabla1[[#This Row],[Salida en Usd]]&gt;0,Tabla1[[#This Row],[Salida en Usd]]*Tabla1[[#This Row],[Tipo de cambio]],Tabla1[[#This Row],[Salida en $]])</f>
        <v>35600</v>
      </c>
    </row>
    <row r="402" spans="1:12" x14ac:dyDescent="0.3">
      <c r="A402" s="64">
        <v>43063</v>
      </c>
      <c r="B402" s="13" t="s">
        <v>2</v>
      </c>
      <c r="C402" s="65" t="s">
        <v>209</v>
      </c>
      <c r="D402" s="67">
        <v>17.77</v>
      </c>
      <c r="E402" s="17"/>
      <c r="F402" s="74"/>
      <c r="G402" s="17"/>
      <c r="H402" s="20">
        <v>12700</v>
      </c>
      <c r="I402" s="18">
        <f>IF(Tabla1[[#This Row],[Entrada en $]]&gt;0,Tabla1[[#This Row],[Entrada en $]]/Tabla1[[#This Row],[Tipo de cambio]],Tabla1[[#This Row],[Entrada en Usd]])</f>
        <v>0</v>
      </c>
      <c r="J402" s="17">
        <f>IF(Tabla1[[#This Row],[Salida en $]]&gt;0,Tabla1[[#This Row],[Salida en $]]/Tabla1[[#This Row],[Tipo de cambio]],Tabla1[[#This Row],[Salida en Usd]])</f>
        <v>714.68767585818796</v>
      </c>
      <c r="K402" s="16">
        <f>IF(Tabla1[[#This Row],[Entrada en Usd]]&lt;&gt;0,Tabla1[[#This Row],[Entrada en Usd]]*Tabla1[[#This Row],[Tipo de cambio]],Tabla1[[#This Row],[Entrada en $]])</f>
        <v>0</v>
      </c>
      <c r="L402" s="16">
        <f>IF(Tabla1[[#This Row],[Salida en Usd]]&gt;0,Tabla1[[#This Row],[Salida en Usd]]*Tabla1[[#This Row],[Tipo de cambio]],Tabla1[[#This Row],[Salida en $]])</f>
        <v>12700</v>
      </c>
    </row>
    <row r="403" spans="1:12" x14ac:dyDescent="0.3">
      <c r="A403" s="64">
        <v>43063</v>
      </c>
      <c r="B403" s="13" t="s">
        <v>3</v>
      </c>
      <c r="C403" s="65" t="s">
        <v>292</v>
      </c>
      <c r="D403" s="67">
        <v>17.77</v>
      </c>
      <c r="E403" s="17"/>
      <c r="F403" s="74"/>
      <c r="G403" s="17"/>
      <c r="H403" s="20">
        <v>445000</v>
      </c>
      <c r="I403" s="18">
        <f>IF(Tabla1[[#This Row],[Entrada en $]]&gt;0,Tabla1[[#This Row],[Entrada en $]]/Tabla1[[#This Row],[Tipo de cambio]],Tabla1[[#This Row],[Entrada en Usd]])</f>
        <v>0</v>
      </c>
      <c r="J403" s="17">
        <f>IF(Tabla1[[#This Row],[Salida en $]]&gt;0,Tabla1[[#This Row],[Salida en $]]/Tabla1[[#This Row],[Tipo de cambio]],Tabla1[[#This Row],[Salida en Usd]])</f>
        <v>25042.205965109737</v>
      </c>
      <c r="K403" s="16">
        <f>IF(Tabla1[[#This Row],[Entrada en Usd]]&lt;&gt;0,Tabla1[[#This Row],[Entrada en Usd]]*Tabla1[[#This Row],[Tipo de cambio]],Tabla1[[#This Row],[Entrada en $]])</f>
        <v>0</v>
      </c>
      <c r="L403" s="16">
        <f>IF(Tabla1[[#This Row],[Salida en Usd]]&gt;0,Tabla1[[#This Row],[Salida en Usd]]*Tabla1[[#This Row],[Tipo de cambio]],Tabla1[[#This Row],[Salida en $]])</f>
        <v>445000</v>
      </c>
    </row>
    <row r="404" spans="1:12" x14ac:dyDescent="0.3">
      <c r="A404" s="64">
        <v>43063</v>
      </c>
      <c r="B404" s="13" t="s">
        <v>2</v>
      </c>
      <c r="C404" s="65" t="s">
        <v>293</v>
      </c>
      <c r="D404" s="67">
        <v>17.77</v>
      </c>
      <c r="E404" s="17"/>
      <c r="F404" s="74"/>
      <c r="G404" s="17"/>
      <c r="H404" s="20">
        <v>68000</v>
      </c>
      <c r="I404" s="18">
        <f>IF(Tabla1[[#This Row],[Entrada en $]]&gt;0,Tabla1[[#This Row],[Entrada en $]]/Tabla1[[#This Row],[Tipo de cambio]],Tabla1[[#This Row],[Entrada en Usd]])</f>
        <v>0</v>
      </c>
      <c r="J404" s="17">
        <f>IF(Tabla1[[#This Row],[Salida en $]]&gt;0,Tabla1[[#This Row],[Salida en $]]/Tabla1[[#This Row],[Tipo de cambio]],Tabla1[[#This Row],[Salida en Usd]])</f>
        <v>3826.6741699493527</v>
      </c>
      <c r="K404" s="16">
        <f>IF(Tabla1[[#This Row],[Entrada en Usd]]&lt;&gt;0,Tabla1[[#This Row],[Entrada en Usd]]*Tabla1[[#This Row],[Tipo de cambio]],Tabla1[[#This Row],[Entrada en $]])</f>
        <v>0</v>
      </c>
      <c r="L404" s="16">
        <f>IF(Tabla1[[#This Row],[Salida en Usd]]&gt;0,Tabla1[[#This Row],[Salida en Usd]]*Tabla1[[#This Row],[Tipo de cambio]],Tabla1[[#This Row],[Salida en $]])</f>
        <v>68000</v>
      </c>
    </row>
    <row r="405" spans="1:12" x14ac:dyDescent="0.3">
      <c r="A405" s="64">
        <v>43070</v>
      </c>
      <c r="B405" s="13" t="s">
        <v>2</v>
      </c>
      <c r="C405" s="65" t="s">
        <v>256</v>
      </c>
      <c r="D405" s="67">
        <v>17.61</v>
      </c>
      <c r="E405" s="17"/>
      <c r="F405" s="74"/>
      <c r="G405" s="17"/>
      <c r="H405" s="20">
        <v>16620</v>
      </c>
      <c r="I405" s="18">
        <f>IF(Tabla1[[#This Row],[Entrada en $]]&gt;0,Tabla1[[#This Row],[Entrada en $]]/Tabla1[[#This Row],[Tipo de cambio]],Tabla1[[#This Row],[Entrada en Usd]])</f>
        <v>0</v>
      </c>
      <c r="J405" s="17">
        <f>IF(Tabla1[[#This Row],[Salida en $]]&gt;0,Tabla1[[#This Row],[Salida en $]]/Tabla1[[#This Row],[Tipo de cambio]],Tabla1[[#This Row],[Salida en Usd]])</f>
        <v>943.78194207836464</v>
      </c>
      <c r="K405" s="16">
        <f>IF(Tabla1[[#This Row],[Entrada en Usd]]&lt;&gt;0,Tabla1[[#This Row],[Entrada en Usd]]*Tabla1[[#This Row],[Tipo de cambio]],Tabla1[[#This Row],[Entrada en $]])</f>
        <v>0</v>
      </c>
      <c r="L405" s="16">
        <f>IF(Tabla1[[#This Row],[Salida en Usd]]&gt;0,Tabla1[[#This Row],[Salida en Usd]]*Tabla1[[#This Row],[Tipo de cambio]],Tabla1[[#This Row],[Salida en $]])</f>
        <v>16620</v>
      </c>
    </row>
    <row r="406" spans="1:12" x14ac:dyDescent="0.3">
      <c r="A406" s="64">
        <v>43070</v>
      </c>
      <c r="B406" s="13" t="s">
        <v>2</v>
      </c>
      <c r="C406" s="65" t="s">
        <v>294</v>
      </c>
      <c r="D406" s="67">
        <v>17.61</v>
      </c>
      <c r="E406" s="17"/>
      <c r="F406" s="74"/>
      <c r="G406" s="17"/>
      <c r="H406" s="20">
        <v>28600</v>
      </c>
      <c r="I406" s="18">
        <f>IF(Tabla1[[#This Row],[Entrada en $]]&gt;0,Tabla1[[#This Row],[Entrada en $]]/Tabla1[[#This Row],[Tipo de cambio]],Tabla1[[#This Row],[Entrada en Usd]])</f>
        <v>0</v>
      </c>
      <c r="J406" s="17">
        <f>IF(Tabla1[[#This Row],[Salida en $]]&gt;0,Tabla1[[#This Row],[Salida en $]]/Tabla1[[#This Row],[Tipo de cambio]],Tabla1[[#This Row],[Salida en Usd]])</f>
        <v>1624.077228847246</v>
      </c>
      <c r="K406" s="16">
        <f>IF(Tabla1[[#This Row],[Entrada en Usd]]&lt;&gt;0,Tabla1[[#This Row],[Entrada en Usd]]*Tabla1[[#This Row],[Tipo de cambio]],Tabla1[[#This Row],[Entrada en $]])</f>
        <v>0</v>
      </c>
      <c r="L406" s="16">
        <f>IF(Tabla1[[#This Row],[Salida en Usd]]&gt;0,Tabla1[[#This Row],[Salida en Usd]]*Tabla1[[#This Row],[Tipo de cambio]],Tabla1[[#This Row],[Salida en $]])</f>
        <v>28600</v>
      </c>
    </row>
    <row r="407" spans="1:12" x14ac:dyDescent="0.3">
      <c r="A407" s="64">
        <v>43078</v>
      </c>
      <c r="B407" s="13" t="s">
        <v>4</v>
      </c>
      <c r="C407" s="65" t="s">
        <v>78</v>
      </c>
      <c r="D407" s="67">
        <v>17.48</v>
      </c>
      <c r="E407" s="17"/>
      <c r="F407" s="74"/>
      <c r="G407" s="17"/>
      <c r="H407" s="20">
        <v>5600</v>
      </c>
      <c r="I407" s="18">
        <f>IF(Tabla1[[#This Row],[Entrada en $]]&gt;0,Tabla1[[#This Row],[Entrada en $]]/Tabla1[[#This Row],[Tipo de cambio]],Tabla1[[#This Row],[Entrada en Usd]])</f>
        <v>0</v>
      </c>
      <c r="J407" s="17">
        <f>IF(Tabla1[[#This Row],[Salida en $]]&gt;0,Tabla1[[#This Row],[Salida en $]]/Tabla1[[#This Row],[Tipo de cambio]],Tabla1[[#This Row],[Salida en Usd]])</f>
        <v>320.36613272311212</v>
      </c>
      <c r="K407" s="16">
        <f>IF(Tabla1[[#This Row],[Entrada en Usd]]&lt;&gt;0,Tabla1[[#This Row],[Entrada en Usd]]*Tabla1[[#This Row],[Tipo de cambio]],Tabla1[[#This Row],[Entrada en $]])</f>
        <v>0</v>
      </c>
      <c r="L407" s="16">
        <f>IF(Tabla1[[#This Row],[Salida en Usd]]&gt;0,Tabla1[[#This Row],[Salida en Usd]]*Tabla1[[#This Row],[Tipo de cambio]],Tabla1[[#This Row],[Salida en $]])</f>
        <v>5600</v>
      </c>
    </row>
    <row r="408" spans="1:12" x14ac:dyDescent="0.3">
      <c r="A408" s="64">
        <v>43078</v>
      </c>
      <c r="B408" s="13" t="s">
        <v>3</v>
      </c>
      <c r="C408" s="65" t="s">
        <v>295</v>
      </c>
      <c r="D408" s="67">
        <v>17.48</v>
      </c>
      <c r="E408" s="17"/>
      <c r="F408" s="74"/>
      <c r="G408" s="17"/>
      <c r="H408" s="20">
        <v>100000</v>
      </c>
      <c r="I408" s="18">
        <f>IF(Tabla1[[#This Row],[Entrada en $]]&gt;0,Tabla1[[#This Row],[Entrada en $]]/Tabla1[[#This Row],[Tipo de cambio]],Tabla1[[#This Row],[Entrada en Usd]])</f>
        <v>0</v>
      </c>
      <c r="J408" s="17">
        <f>IF(Tabla1[[#This Row],[Salida en $]]&gt;0,Tabla1[[#This Row],[Salida en $]]/Tabla1[[#This Row],[Tipo de cambio]],Tabla1[[#This Row],[Salida en Usd]])</f>
        <v>5720.8237986270024</v>
      </c>
      <c r="K408" s="16">
        <f>IF(Tabla1[[#This Row],[Entrada en Usd]]&lt;&gt;0,Tabla1[[#This Row],[Entrada en Usd]]*Tabla1[[#This Row],[Tipo de cambio]],Tabla1[[#This Row],[Entrada en $]])</f>
        <v>0</v>
      </c>
      <c r="L408" s="16">
        <f>IF(Tabla1[[#This Row],[Salida en Usd]]&gt;0,Tabla1[[#This Row],[Salida en Usd]]*Tabla1[[#This Row],[Tipo de cambio]],Tabla1[[#This Row],[Salida en $]])</f>
        <v>100000</v>
      </c>
    </row>
    <row r="409" spans="1:12" x14ac:dyDescent="0.3">
      <c r="A409" s="64">
        <v>43078</v>
      </c>
      <c r="B409" s="13" t="s">
        <v>5</v>
      </c>
      <c r="C409" s="65" t="s">
        <v>61</v>
      </c>
      <c r="D409" s="67">
        <v>17.48</v>
      </c>
      <c r="E409" s="17"/>
      <c r="F409" s="74"/>
      <c r="G409" s="17"/>
      <c r="H409" s="20">
        <v>9000</v>
      </c>
      <c r="I409" s="18">
        <f>IF(Tabla1[[#This Row],[Entrada en $]]&gt;0,Tabla1[[#This Row],[Entrada en $]]/Tabla1[[#This Row],[Tipo de cambio]],Tabla1[[#This Row],[Entrada en Usd]])</f>
        <v>0</v>
      </c>
      <c r="J409" s="17">
        <f>IF(Tabla1[[#This Row],[Salida en $]]&gt;0,Tabla1[[#This Row],[Salida en $]]/Tabla1[[#This Row],[Tipo de cambio]],Tabla1[[#This Row],[Salida en Usd]])</f>
        <v>514.87414187643014</v>
      </c>
      <c r="K409" s="16">
        <f>IF(Tabla1[[#This Row],[Entrada en Usd]]&lt;&gt;0,Tabla1[[#This Row],[Entrada en Usd]]*Tabla1[[#This Row],[Tipo de cambio]],Tabla1[[#This Row],[Entrada en $]])</f>
        <v>0</v>
      </c>
      <c r="L409" s="16">
        <f>IF(Tabla1[[#This Row],[Salida en Usd]]&gt;0,Tabla1[[#This Row],[Salida en Usd]]*Tabla1[[#This Row],[Tipo de cambio]],Tabla1[[#This Row],[Salida en $]])</f>
        <v>9000</v>
      </c>
    </row>
    <row r="410" spans="1:12" x14ac:dyDescent="0.3">
      <c r="A410" s="64">
        <v>43078</v>
      </c>
      <c r="B410" s="13" t="s">
        <v>2</v>
      </c>
      <c r="C410" s="65" t="s">
        <v>296</v>
      </c>
      <c r="D410" s="67">
        <v>17.48</v>
      </c>
      <c r="E410" s="17"/>
      <c r="F410" s="74"/>
      <c r="G410" s="17"/>
      <c r="H410" s="20">
        <v>36700</v>
      </c>
      <c r="I410" s="18">
        <f>IF(Tabla1[[#This Row],[Entrada en $]]&gt;0,Tabla1[[#This Row],[Entrada en $]]/Tabla1[[#This Row],[Tipo de cambio]],Tabla1[[#This Row],[Entrada en Usd]])</f>
        <v>0</v>
      </c>
      <c r="J410" s="17">
        <f>IF(Tabla1[[#This Row],[Salida en $]]&gt;0,Tabla1[[#This Row],[Salida en $]]/Tabla1[[#This Row],[Tipo de cambio]],Tabla1[[#This Row],[Salida en Usd]])</f>
        <v>2099.5423340961097</v>
      </c>
      <c r="K410" s="16">
        <f>IF(Tabla1[[#This Row],[Entrada en Usd]]&lt;&gt;0,Tabla1[[#This Row],[Entrada en Usd]]*Tabla1[[#This Row],[Tipo de cambio]],Tabla1[[#This Row],[Entrada en $]])</f>
        <v>0</v>
      </c>
      <c r="L410" s="16">
        <f>IF(Tabla1[[#This Row],[Salida en Usd]]&gt;0,Tabla1[[#This Row],[Salida en Usd]]*Tabla1[[#This Row],[Tipo de cambio]],Tabla1[[#This Row],[Salida en $]])</f>
        <v>36700</v>
      </c>
    </row>
    <row r="411" spans="1:12" x14ac:dyDescent="0.3">
      <c r="A411" s="64">
        <v>43085</v>
      </c>
      <c r="B411" s="13" t="s">
        <v>2</v>
      </c>
      <c r="C411" s="65" t="s">
        <v>297</v>
      </c>
      <c r="D411" s="67">
        <v>17.690000000000001</v>
      </c>
      <c r="E411" s="17"/>
      <c r="F411" s="74"/>
      <c r="G411" s="17"/>
      <c r="H411" s="20">
        <v>665</v>
      </c>
      <c r="I411" s="18">
        <f>IF(Tabla1[[#This Row],[Entrada en $]]&gt;0,Tabla1[[#This Row],[Entrada en $]]/Tabla1[[#This Row],[Tipo de cambio]],Tabla1[[#This Row],[Entrada en Usd]])</f>
        <v>0</v>
      </c>
      <c r="J411" s="17">
        <f>IF(Tabla1[[#This Row],[Salida en $]]&gt;0,Tabla1[[#This Row],[Salida en $]]/Tabla1[[#This Row],[Tipo de cambio]],Tabla1[[#This Row],[Salida en Usd]])</f>
        <v>37.591859807801015</v>
      </c>
      <c r="K411" s="16">
        <f>IF(Tabla1[[#This Row],[Entrada en Usd]]&lt;&gt;0,Tabla1[[#This Row],[Entrada en Usd]]*Tabla1[[#This Row],[Tipo de cambio]],Tabla1[[#This Row],[Entrada en $]])</f>
        <v>0</v>
      </c>
      <c r="L411" s="16">
        <f>IF(Tabla1[[#This Row],[Salida en Usd]]&gt;0,Tabla1[[#This Row],[Salida en Usd]]*Tabla1[[#This Row],[Tipo de cambio]],Tabla1[[#This Row],[Salida en $]])</f>
        <v>665</v>
      </c>
    </row>
    <row r="412" spans="1:12" x14ac:dyDescent="0.3">
      <c r="A412" s="64">
        <v>43089</v>
      </c>
      <c r="B412" s="13" t="s">
        <v>185</v>
      </c>
      <c r="C412" s="65" t="s">
        <v>185</v>
      </c>
      <c r="D412" s="67">
        <v>17.66</v>
      </c>
      <c r="E412" s="17">
        <v>82600</v>
      </c>
      <c r="F412" s="74"/>
      <c r="G412" s="17"/>
      <c r="H412" s="20">
        <v>0</v>
      </c>
      <c r="I412" s="18">
        <f>IF(Tabla1[[#This Row],[Entrada en $]]&gt;0,Tabla1[[#This Row],[Entrada en $]]/Tabla1[[#This Row],[Tipo de cambio]],Tabla1[[#This Row],[Entrada en Usd]])</f>
        <v>82600</v>
      </c>
      <c r="J412" s="17">
        <f>IF(Tabla1[[#This Row],[Salida en $]]&gt;0,Tabla1[[#This Row],[Salida en $]]/Tabla1[[#This Row],[Tipo de cambio]],Tabla1[[#This Row],[Salida en Usd]])</f>
        <v>0</v>
      </c>
      <c r="K412" s="16">
        <f>IF(Tabla1[[#This Row],[Entrada en Usd]]&lt;&gt;0,Tabla1[[#This Row],[Entrada en Usd]]*Tabla1[[#This Row],[Tipo de cambio]],Tabla1[[#This Row],[Entrada en $]])</f>
        <v>1458716</v>
      </c>
      <c r="L412" s="16">
        <f>IF(Tabla1[[#This Row],[Salida en Usd]]&gt;0,Tabla1[[#This Row],[Salida en Usd]]*Tabla1[[#This Row],[Tipo de cambio]],Tabla1[[#This Row],[Salida en $]])</f>
        <v>0</v>
      </c>
    </row>
    <row r="413" spans="1:12" x14ac:dyDescent="0.3">
      <c r="A413" s="64">
        <v>43092</v>
      </c>
      <c r="B413" s="13" t="s">
        <v>3</v>
      </c>
      <c r="C413" s="65" t="s">
        <v>298</v>
      </c>
      <c r="D413" s="67">
        <v>18.07</v>
      </c>
      <c r="E413" s="17"/>
      <c r="F413" s="74"/>
      <c r="G413" s="17"/>
      <c r="H413" s="20">
        <v>619500</v>
      </c>
      <c r="I413" s="18">
        <f>IF(Tabla1[[#This Row],[Entrada en $]]&gt;0,Tabla1[[#This Row],[Entrada en $]]/Tabla1[[#This Row],[Tipo de cambio]],Tabla1[[#This Row],[Entrada en Usd]])</f>
        <v>0</v>
      </c>
      <c r="J413" s="17">
        <f>IF(Tabla1[[#This Row],[Salida en $]]&gt;0,Tabla1[[#This Row],[Salida en $]]/Tabla1[[#This Row],[Tipo de cambio]],Tabla1[[#This Row],[Salida en Usd]])</f>
        <v>34283.342556723852</v>
      </c>
      <c r="K413" s="16">
        <f>IF(Tabla1[[#This Row],[Entrada en Usd]]&lt;&gt;0,Tabla1[[#This Row],[Entrada en Usd]]*Tabla1[[#This Row],[Tipo de cambio]],Tabla1[[#This Row],[Entrada en $]])</f>
        <v>0</v>
      </c>
      <c r="L413" s="16">
        <f>IF(Tabla1[[#This Row],[Salida en Usd]]&gt;0,Tabla1[[#This Row],[Salida en Usd]]*Tabla1[[#This Row],[Tipo de cambio]],Tabla1[[#This Row],[Salida en $]])</f>
        <v>619500</v>
      </c>
    </row>
    <row r="414" spans="1:12" x14ac:dyDescent="0.3">
      <c r="A414" s="64">
        <v>43092</v>
      </c>
      <c r="B414" s="13" t="s">
        <v>2</v>
      </c>
      <c r="C414" s="65" t="s">
        <v>299</v>
      </c>
      <c r="D414" s="67">
        <v>18.07</v>
      </c>
      <c r="E414" s="17"/>
      <c r="F414" s="74"/>
      <c r="G414" s="17"/>
      <c r="H414" s="20">
        <v>5885</v>
      </c>
      <c r="I414" s="18">
        <f>IF(Tabla1[[#This Row],[Entrada en $]]&gt;0,Tabla1[[#This Row],[Entrada en $]]/Tabla1[[#This Row],[Tipo de cambio]],Tabla1[[#This Row],[Entrada en Usd]])</f>
        <v>0</v>
      </c>
      <c r="J414" s="17">
        <f>IF(Tabla1[[#This Row],[Salida en $]]&gt;0,Tabla1[[#This Row],[Salida en $]]/Tabla1[[#This Row],[Tipo de cambio]],Tabla1[[#This Row],[Salida en Usd]])</f>
        <v>325.67791920309907</v>
      </c>
      <c r="K414" s="16">
        <f>IF(Tabla1[[#This Row],[Entrada en Usd]]&lt;&gt;0,Tabla1[[#This Row],[Entrada en Usd]]*Tabla1[[#This Row],[Tipo de cambio]],Tabla1[[#This Row],[Entrada en $]])</f>
        <v>0</v>
      </c>
      <c r="L414" s="16">
        <f>IF(Tabla1[[#This Row],[Salida en Usd]]&gt;0,Tabla1[[#This Row],[Salida en Usd]]*Tabla1[[#This Row],[Tipo de cambio]],Tabla1[[#This Row],[Salida en $]])</f>
        <v>5885</v>
      </c>
    </row>
    <row r="415" spans="1:12" x14ac:dyDescent="0.3">
      <c r="A415" s="64">
        <v>43099</v>
      </c>
      <c r="B415" s="13" t="s">
        <v>5</v>
      </c>
      <c r="C415" s="65" t="s">
        <v>300</v>
      </c>
      <c r="D415" s="67">
        <v>18.899999999999999</v>
      </c>
      <c r="E415" s="17"/>
      <c r="F415" s="74"/>
      <c r="G415" s="17"/>
      <c r="H415" s="20">
        <v>35000</v>
      </c>
      <c r="I415" s="18">
        <f>IF(Tabla1[[#This Row],[Entrada en $]]&gt;0,Tabla1[[#This Row],[Entrada en $]]/Tabla1[[#This Row],[Tipo de cambio]],Tabla1[[#This Row],[Entrada en Usd]])</f>
        <v>0</v>
      </c>
      <c r="J415" s="17">
        <f>IF(Tabla1[[#This Row],[Salida en $]]&gt;0,Tabla1[[#This Row],[Salida en $]]/Tabla1[[#This Row],[Tipo de cambio]],Tabla1[[#This Row],[Salida en Usd]])</f>
        <v>1851.851851851852</v>
      </c>
      <c r="K415" s="16">
        <f>IF(Tabla1[[#This Row],[Entrada en Usd]]&lt;&gt;0,Tabla1[[#This Row],[Entrada en Usd]]*Tabla1[[#This Row],[Tipo de cambio]],Tabla1[[#This Row],[Entrada en $]])</f>
        <v>0</v>
      </c>
      <c r="L415" s="16">
        <f>IF(Tabla1[[#This Row],[Salida en Usd]]&gt;0,Tabla1[[#This Row],[Salida en Usd]]*Tabla1[[#This Row],[Tipo de cambio]],Tabla1[[#This Row],[Salida en $]])</f>
        <v>35000</v>
      </c>
    </row>
    <row r="416" spans="1:12" x14ac:dyDescent="0.3">
      <c r="A416" s="64">
        <v>43099</v>
      </c>
      <c r="B416" s="13" t="s">
        <v>3</v>
      </c>
      <c r="C416" s="65" t="s">
        <v>301</v>
      </c>
      <c r="D416" s="67">
        <v>18.899999999999999</v>
      </c>
      <c r="E416" s="17"/>
      <c r="F416" s="74"/>
      <c r="G416" s="17"/>
      <c r="H416" s="20">
        <v>189000</v>
      </c>
      <c r="I416" s="18">
        <f>IF(Tabla1[[#This Row],[Entrada en $]]&gt;0,Tabla1[[#This Row],[Entrada en $]]/Tabla1[[#This Row],[Tipo de cambio]],Tabla1[[#This Row],[Entrada en Usd]])</f>
        <v>0</v>
      </c>
      <c r="J416" s="17">
        <f>IF(Tabla1[[#This Row],[Salida en $]]&gt;0,Tabla1[[#This Row],[Salida en $]]/Tabla1[[#This Row],[Tipo de cambio]],Tabla1[[#This Row],[Salida en Usd]])</f>
        <v>10000</v>
      </c>
      <c r="K416" s="16">
        <f>IF(Tabla1[[#This Row],[Entrada en Usd]]&lt;&gt;0,Tabla1[[#This Row],[Entrada en Usd]]*Tabla1[[#This Row],[Tipo de cambio]],Tabla1[[#This Row],[Entrada en $]])</f>
        <v>0</v>
      </c>
      <c r="L416" s="16">
        <f>IF(Tabla1[[#This Row],[Salida en Usd]]&gt;0,Tabla1[[#This Row],[Salida en Usd]]*Tabla1[[#This Row],[Tipo de cambio]],Tabla1[[#This Row],[Salida en $]])</f>
        <v>189000</v>
      </c>
    </row>
    <row r="417" spans="1:12" x14ac:dyDescent="0.3">
      <c r="A417" s="64">
        <v>43099</v>
      </c>
      <c r="B417" s="13" t="s">
        <v>2</v>
      </c>
      <c r="C417" s="65" t="s">
        <v>302</v>
      </c>
      <c r="D417" s="67">
        <v>18.899999999999999</v>
      </c>
      <c r="E417" s="17"/>
      <c r="F417" s="74"/>
      <c r="G417" s="17"/>
      <c r="H417" s="20">
        <v>12000</v>
      </c>
      <c r="I417" s="18">
        <f>IF(Tabla1[[#This Row],[Entrada en $]]&gt;0,Tabla1[[#This Row],[Entrada en $]]/Tabla1[[#This Row],[Tipo de cambio]],Tabla1[[#This Row],[Entrada en Usd]])</f>
        <v>0</v>
      </c>
      <c r="J417" s="17">
        <f>IF(Tabla1[[#This Row],[Salida en $]]&gt;0,Tabla1[[#This Row],[Salida en $]]/Tabla1[[#This Row],[Tipo de cambio]],Tabla1[[#This Row],[Salida en Usd]])</f>
        <v>634.92063492063494</v>
      </c>
      <c r="K417" s="16">
        <f>IF(Tabla1[[#This Row],[Entrada en Usd]]&lt;&gt;0,Tabla1[[#This Row],[Entrada en Usd]]*Tabla1[[#This Row],[Tipo de cambio]],Tabla1[[#This Row],[Entrada en $]])</f>
        <v>0</v>
      </c>
      <c r="L417" s="16">
        <f>IF(Tabla1[[#This Row],[Salida en Usd]]&gt;0,Tabla1[[#This Row],[Salida en Usd]]*Tabla1[[#This Row],[Tipo de cambio]],Tabla1[[#This Row],[Salida en $]])</f>
        <v>12000</v>
      </c>
    </row>
    <row r="418" spans="1:12" x14ac:dyDescent="0.3">
      <c r="A418" s="64">
        <v>43099</v>
      </c>
      <c r="B418" s="13" t="s">
        <v>3</v>
      </c>
      <c r="C418" s="65" t="s">
        <v>303</v>
      </c>
      <c r="D418" s="67">
        <v>18.88</v>
      </c>
      <c r="E418" s="17"/>
      <c r="F418" s="74"/>
      <c r="G418" s="17"/>
      <c r="H418" s="20">
        <v>8000</v>
      </c>
      <c r="I418" s="18">
        <f>IF(Tabla1[[#This Row],[Entrada en $]]&gt;0,Tabla1[[#This Row],[Entrada en $]]/Tabla1[[#This Row],[Tipo de cambio]],Tabla1[[#This Row],[Entrada en Usd]])</f>
        <v>0</v>
      </c>
      <c r="J418" s="17">
        <f>IF(Tabla1[[#This Row],[Salida en $]]&gt;0,Tabla1[[#This Row],[Salida en $]]/Tabla1[[#This Row],[Tipo de cambio]],Tabla1[[#This Row],[Salida en Usd]])</f>
        <v>423.72881355932208</v>
      </c>
      <c r="K418" s="16">
        <f>IF(Tabla1[[#This Row],[Entrada en Usd]]&lt;&gt;0,Tabla1[[#This Row],[Entrada en Usd]]*Tabla1[[#This Row],[Tipo de cambio]],Tabla1[[#This Row],[Entrada en $]])</f>
        <v>0</v>
      </c>
      <c r="L418" s="16">
        <f>IF(Tabla1[[#This Row],[Salida en Usd]]&gt;0,Tabla1[[#This Row],[Salida en Usd]]*Tabla1[[#This Row],[Tipo de cambio]],Tabla1[[#This Row],[Salida en $]])</f>
        <v>8000</v>
      </c>
    </row>
    <row r="419" spans="1:12" x14ac:dyDescent="0.3">
      <c r="A419" s="64">
        <v>43106</v>
      </c>
      <c r="B419" s="13" t="s">
        <v>2</v>
      </c>
      <c r="C419" s="65" t="s">
        <v>304</v>
      </c>
      <c r="D419" s="67">
        <v>19.05</v>
      </c>
      <c r="E419" s="17"/>
      <c r="F419" s="74"/>
      <c r="G419" s="17"/>
      <c r="H419" s="20">
        <v>800</v>
      </c>
      <c r="I419" s="18">
        <f>IF(Tabla1[[#This Row],[Entrada en $]]&gt;0,Tabla1[[#This Row],[Entrada en $]]/Tabla1[[#This Row],[Tipo de cambio]],Tabla1[[#This Row],[Entrada en Usd]])</f>
        <v>0</v>
      </c>
      <c r="J419" s="17">
        <f>IF(Tabla1[[#This Row],[Salida en $]]&gt;0,Tabla1[[#This Row],[Salida en $]]/Tabla1[[#This Row],[Tipo de cambio]],Tabla1[[#This Row],[Salida en Usd]])</f>
        <v>41.99475065616798</v>
      </c>
      <c r="K419" s="16">
        <f>IF(Tabla1[[#This Row],[Entrada en Usd]]&lt;&gt;0,Tabla1[[#This Row],[Entrada en Usd]]*Tabla1[[#This Row],[Tipo de cambio]],Tabla1[[#This Row],[Entrada en $]])</f>
        <v>0</v>
      </c>
      <c r="L419" s="16">
        <f>IF(Tabla1[[#This Row],[Salida en Usd]]&gt;0,Tabla1[[#This Row],[Salida en Usd]]*Tabla1[[#This Row],[Tipo de cambio]],Tabla1[[#This Row],[Salida en $]])</f>
        <v>800</v>
      </c>
    </row>
    <row r="420" spans="1:12" x14ac:dyDescent="0.3">
      <c r="A420" s="64">
        <v>43106</v>
      </c>
      <c r="B420" s="13" t="s">
        <v>5</v>
      </c>
      <c r="C420" s="65" t="s">
        <v>61</v>
      </c>
      <c r="D420" s="67">
        <v>19.05</v>
      </c>
      <c r="E420" s="17"/>
      <c r="F420" s="74"/>
      <c r="G420" s="17"/>
      <c r="H420" s="20">
        <v>9000</v>
      </c>
      <c r="I420" s="18">
        <f>IF(Tabla1[[#This Row],[Entrada en $]]&gt;0,Tabla1[[#This Row],[Entrada en $]]/Tabla1[[#This Row],[Tipo de cambio]],Tabla1[[#This Row],[Entrada en Usd]])</f>
        <v>0</v>
      </c>
      <c r="J420" s="17">
        <f>IF(Tabla1[[#This Row],[Salida en $]]&gt;0,Tabla1[[#This Row],[Salida en $]]/Tabla1[[#This Row],[Tipo de cambio]],Tabla1[[#This Row],[Salida en Usd]])</f>
        <v>472.44094488188972</v>
      </c>
      <c r="K420" s="16">
        <f>IF(Tabla1[[#This Row],[Entrada en Usd]]&lt;&gt;0,Tabla1[[#This Row],[Entrada en Usd]]*Tabla1[[#This Row],[Tipo de cambio]],Tabla1[[#This Row],[Entrada en $]])</f>
        <v>0</v>
      </c>
      <c r="L420" s="16">
        <f>IF(Tabla1[[#This Row],[Salida en Usd]]&gt;0,Tabla1[[#This Row],[Salida en Usd]]*Tabla1[[#This Row],[Tipo de cambio]],Tabla1[[#This Row],[Salida en $]])</f>
        <v>9000</v>
      </c>
    </row>
    <row r="421" spans="1:12" x14ac:dyDescent="0.3">
      <c r="A421" s="64">
        <v>43106</v>
      </c>
      <c r="B421" s="13" t="s">
        <v>2</v>
      </c>
      <c r="C421" s="65" t="s">
        <v>80</v>
      </c>
      <c r="D421" s="67">
        <v>19.05</v>
      </c>
      <c r="E421" s="17"/>
      <c r="F421" s="74"/>
      <c r="G421" s="17"/>
      <c r="H421" s="20">
        <v>4872</v>
      </c>
      <c r="I421" s="18">
        <f>IF(Tabla1[[#This Row],[Entrada en $]]&gt;0,Tabla1[[#This Row],[Entrada en $]]/Tabla1[[#This Row],[Tipo de cambio]],Tabla1[[#This Row],[Entrada en Usd]])</f>
        <v>0</v>
      </c>
      <c r="J421" s="17">
        <f>IF(Tabla1[[#This Row],[Salida en $]]&gt;0,Tabla1[[#This Row],[Salida en $]]/Tabla1[[#This Row],[Tipo de cambio]],Tabla1[[#This Row],[Salida en Usd]])</f>
        <v>255.74803149606299</v>
      </c>
      <c r="K421" s="16">
        <f>IF(Tabla1[[#This Row],[Entrada en Usd]]&lt;&gt;0,Tabla1[[#This Row],[Entrada en Usd]]*Tabla1[[#This Row],[Tipo de cambio]],Tabla1[[#This Row],[Entrada en $]])</f>
        <v>0</v>
      </c>
      <c r="L421" s="16">
        <f>IF(Tabla1[[#This Row],[Salida en Usd]]&gt;0,Tabla1[[#This Row],[Salida en Usd]]*Tabla1[[#This Row],[Tipo de cambio]],Tabla1[[#This Row],[Salida en $]])</f>
        <v>4872</v>
      </c>
    </row>
    <row r="422" spans="1:12" x14ac:dyDescent="0.3">
      <c r="A422" s="64">
        <v>43106</v>
      </c>
      <c r="B422" s="13" t="s">
        <v>2</v>
      </c>
      <c r="C422" s="65" t="s">
        <v>305</v>
      </c>
      <c r="D422" s="67">
        <v>19.05</v>
      </c>
      <c r="E422" s="17"/>
      <c r="F422" s="74"/>
      <c r="G422" s="17"/>
      <c r="H422" s="20">
        <v>10850</v>
      </c>
      <c r="I422" s="18">
        <f>IF(Tabla1[[#This Row],[Entrada en $]]&gt;0,Tabla1[[#This Row],[Entrada en $]]/Tabla1[[#This Row],[Tipo de cambio]],Tabla1[[#This Row],[Entrada en Usd]])</f>
        <v>0</v>
      </c>
      <c r="J422" s="17">
        <f>IF(Tabla1[[#This Row],[Salida en $]]&gt;0,Tabla1[[#This Row],[Salida en $]]/Tabla1[[#This Row],[Tipo de cambio]],Tabla1[[#This Row],[Salida en Usd]])</f>
        <v>569.5538057742782</v>
      </c>
      <c r="K422" s="16">
        <f>IF(Tabla1[[#This Row],[Entrada en Usd]]&lt;&gt;0,Tabla1[[#This Row],[Entrada en Usd]]*Tabla1[[#This Row],[Tipo de cambio]],Tabla1[[#This Row],[Entrada en $]])</f>
        <v>0</v>
      </c>
      <c r="L422" s="16">
        <f>IF(Tabla1[[#This Row],[Salida en Usd]]&gt;0,Tabla1[[#This Row],[Salida en Usd]]*Tabla1[[#This Row],[Tipo de cambio]],Tabla1[[#This Row],[Salida en $]])</f>
        <v>10850</v>
      </c>
    </row>
    <row r="423" spans="1:12" x14ac:dyDescent="0.3">
      <c r="A423" s="64">
        <v>43113</v>
      </c>
      <c r="B423" s="13" t="s">
        <v>3</v>
      </c>
      <c r="C423" s="65" t="s">
        <v>306</v>
      </c>
      <c r="D423" s="67">
        <v>19.14</v>
      </c>
      <c r="E423" s="17"/>
      <c r="F423" s="74"/>
      <c r="G423" s="17"/>
      <c r="H423" s="20">
        <v>380000</v>
      </c>
      <c r="I423" s="18">
        <f>IF(Tabla1[[#This Row],[Entrada en $]]&gt;0,Tabla1[[#This Row],[Entrada en $]]/Tabla1[[#This Row],[Tipo de cambio]],Tabla1[[#This Row],[Entrada en Usd]])</f>
        <v>0</v>
      </c>
      <c r="J423" s="17">
        <f>IF(Tabla1[[#This Row],[Salida en $]]&gt;0,Tabla1[[#This Row],[Salida en $]]/Tabla1[[#This Row],[Tipo de cambio]],Tabla1[[#This Row],[Salida en Usd]])</f>
        <v>19853.709508881922</v>
      </c>
      <c r="K423" s="16">
        <f>IF(Tabla1[[#This Row],[Entrada en Usd]]&lt;&gt;0,Tabla1[[#This Row],[Entrada en Usd]]*Tabla1[[#This Row],[Tipo de cambio]],Tabla1[[#This Row],[Entrada en $]])</f>
        <v>0</v>
      </c>
      <c r="L423" s="16">
        <f>IF(Tabla1[[#This Row],[Salida en Usd]]&gt;0,Tabla1[[#This Row],[Salida en Usd]]*Tabla1[[#This Row],[Tipo de cambio]],Tabla1[[#This Row],[Salida en $]])</f>
        <v>380000</v>
      </c>
    </row>
    <row r="424" spans="1:12" x14ac:dyDescent="0.3">
      <c r="A424" s="64">
        <v>43113</v>
      </c>
      <c r="B424" s="13" t="s">
        <v>2</v>
      </c>
      <c r="C424" s="65" t="s">
        <v>307</v>
      </c>
      <c r="D424" s="67">
        <v>19.14</v>
      </c>
      <c r="E424" s="17"/>
      <c r="F424" s="74"/>
      <c r="G424" s="17"/>
      <c r="H424" s="20">
        <v>20000</v>
      </c>
      <c r="I424" s="18">
        <f>IF(Tabla1[[#This Row],[Entrada en $]]&gt;0,Tabla1[[#This Row],[Entrada en $]]/Tabla1[[#This Row],[Tipo de cambio]],Tabla1[[#This Row],[Entrada en Usd]])</f>
        <v>0</v>
      </c>
      <c r="J424" s="17">
        <f>IF(Tabla1[[#This Row],[Salida en $]]&gt;0,Tabla1[[#This Row],[Salida en $]]/Tabla1[[#This Row],[Tipo de cambio]],Tabla1[[#This Row],[Salida en Usd]])</f>
        <v>1044.932079414838</v>
      </c>
      <c r="K424" s="16">
        <f>IF(Tabla1[[#This Row],[Entrada en Usd]]&lt;&gt;0,Tabla1[[#This Row],[Entrada en Usd]]*Tabla1[[#This Row],[Tipo de cambio]],Tabla1[[#This Row],[Entrada en $]])</f>
        <v>0</v>
      </c>
      <c r="L424" s="16">
        <f>IF(Tabla1[[#This Row],[Salida en Usd]]&gt;0,Tabla1[[#This Row],[Salida en Usd]]*Tabla1[[#This Row],[Tipo de cambio]],Tabla1[[#This Row],[Salida en $]])</f>
        <v>20000</v>
      </c>
    </row>
    <row r="425" spans="1:12" x14ac:dyDescent="0.3">
      <c r="A425" s="64">
        <v>43118</v>
      </c>
      <c r="B425" s="13" t="s">
        <v>185</v>
      </c>
      <c r="C425" s="65" t="s">
        <v>185</v>
      </c>
      <c r="D425" s="67">
        <v>19.29</v>
      </c>
      <c r="E425" s="17">
        <v>160000</v>
      </c>
      <c r="F425" s="74"/>
      <c r="G425" s="17"/>
      <c r="H425" s="20">
        <v>0</v>
      </c>
      <c r="I425" s="18">
        <f>IF(Tabla1[[#This Row],[Entrada en $]]&gt;0,Tabla1[[#This Row],[Entrada en $]]/Tabla1[[#This Row],[Tipo de cambio]],Tabla1[[#This Row],[Entrada en Usd]])</f>
        <v>160000</v>
      </c>
      <c r="J425" s="17">
        <f>IF(Tabla1[[#This Row],[Salida en $]]&gt;0,Tabla1[[#This Row],[Salida en $]]/Tabla1[[#This Row],[Tipo de cambio]],Tabla1[[#This Row],[Salida en Usd]])</f>
        <v>0</v>
      </c>
      <c r="K425" s="16">
        <f>IF(Tabla1[[#This Row],[Entrada en Usd]]&lt;&gt;0,Tabla1[[#This Row],[Entrada en Usd]]*Tabla1[[#This Row],[Tipo de cambio]],Tabla1[[#This Row],[Entrada en $]])</f>
        <v>3086400</v>
      </c>
      <c r="L425" s="16">
        <f>IF(Tabla1[[#This Row],[Salida en Usd]]&gt;0,Tabla1[[#This Row],[Salida en Usd]]*Tabla1[[#This Row],[Tipo de cambio]],Tabla1[[#This Row],[Salida en $]])</f>
        <v>0</v>
      </c>
    </row>
    <row r="426" spans="1:12" x14ac:dyDescent="0.3">
      <c r="A426" s="64">
        <v>43120</v>
      </c>
      <c r="B426" s="13" t="s">
        <v>2</v>
      </c>
      <c r="C426" s="65" t="s">
        <v>308</v>
      </c>
      <c r="D426" s="67">
        <v>19.29</v>
      </c>
      <c r="E426" s="17"/>
      <c r="F426" s="74"/>
      <c r="G426" s="17"/>
      <c r="H426" s="20">
        <v>21800</v>
      </c>
      <c r="I426" s="18">
        <f>IF(Tabla1[[#This Row],[Entrada en $]]&gt;0,Tabla1[[#This Row],[Entrada en $]]/Tabla1[[#This Row],[Tipo de cambio]],Tabla1[[#This Row],[Entrada en Usd]])</f>
        <v>0</v>
      </c>
      <c r="J426" s="17">
        <f>IF(Tabla1[[#This Row],[Salida en $]]&gt;0,Tabla1[[#This Row],[Salida en $]]/Tabla1[[#This Row],[Tipo de cambio]],Tabla1[[#This Row],[Salida en Usd]])</f>
        <v>1130.1192327630897</v>
      </c>
      <c r="K426" s="16">
        <f>IF(Tabla1[[#This Row],[Entrada en Usd]]&lt;&gt;0,Tabla1[[#This Row],[Entrada en Usd]]*Tabla1[[#This Row],[Tipo de cambio]],Tabla1[[#This Row],[Entrada en $]])</f>
        <v>0</v>
      </c>
      <c r="L426" s="16">
        <f>IF(Tabla1[[#This Row],[Salida en Usd]]&gt;0,Tabla1[[#This Row],[Salida en Usd]]*Tabla1[[#This Row],[Tipo de cambio]],Tabla1[[#This Row],[Salida en $]])</f>
        <v>21800</v>
      </c>
    </row>
    <row r="427" spans="1:12" x14ac:dyDescent="0.3">
      <c r="A427" s="64">
        <v>43120</v>
      </c>
      <c r="B427" s="13" t="s">
        <v>3</v>
      </c>
      <c r="C427" s="65" t="s">
        <v>306</v>
      </c>
      <c r="D427" s="67">
        <v>19.29</v>
      </c>
      <c r="E427" s="17"/>
      <c r="F427" s="74"/>
      <c r="G427" s="17"/>
      <c r="H427" s="20">
        <v>386000</v>
      </c>
      <c r="I427" s="18">
        <f>IF(Tabla1[[#This Row],[Entrada en $]]&gt;0,Tabla1[[#This Row],[Entrada en $]]/Tabla1[[#This Row],[Tipo de cambio]],Tabla1[[#This Row],[Entrada en Usd]])</f>
        <v>0</v>
      </c>
      <c r="J427" s="17">
        <f>IF(Tabla1[[#This Row],[Salida en $]]&gt;0,Tabla1[[#This Row],[Salida en $]]/Tabla1[[#This Row],[Tipo de cambio]],Tabla1[[#This Row],[Salida en Usd]])</f>
        <v>20010.368066355626</v>
      </c>
      <c r="K427" s="16">
        <f>IF(Tabla1[[#This Row],[Entrada en Usd]]&lt;&gt;0,Tabla1[[#This Row],[Entrada en Usd]]*Tabla1[[#This Row],[Tipo de cambio]],Tabla1[[#This Row],[Entrada en $]])</f>
        <v>0</v>
      </c>
      <c r="L427" s="16">
        <f>IF(Tabla1[[#This Row],[Salida en Usd]]&gt;0,Tabla1[[#This Row],[Salida en Usd]]*Tabla1[[#This Row],[Tipo de cambio]],Tabla1[[#This Row],[Salida en $]])</f>
        <v>386000</v>
      </c>
    </row>
    <row r="428" spans="1:12" x14ac:dyDescent="0.3">
      <c r="A428" s="64">
        <v>43120</v>
      </c>
      <c r="B428" s="13" t="s">
        <v>3</v>
      </c>
      <c r="C428" s="65" t="s">
        <v>276</v>
      </c>
      <c r="D428" s="67">
        <v>19.29</v>
      </c>
      <c r="E428" s="17"/>
      <c r="F428" s="74"/>
      <c r="G428" s="17"/>
      <c r="H428" s="20">
        <v>15000</v>
      </c>
      <c r="I428" s="18">
        <f>IF(Tabla1[[#This Row],[Entrada en $]]&gt;0,Tabla1[[#This Row],[Entrada en $]]/Tabla1[[#This Row],[Tipo de cambio]],Tabla1[[#This Row],[Entrada en Usd]])</f>
        <v>0</v>
      </c>
      <c r="J428" s="17">
        <f>IF(Tabla1[[#This Row],[Salida en $]]&gt;0,Tabla1[[#This Row],[Salida en $]]/Tabla1[[#This Row],[Tipo de cambio]],Tabla1[[#This Row],[Salida en Usd]])</f>
        <v>777.60497667185075</v>
      </c>
      <c r="K428" s="16">
        <f>IF(Tabla1[[#This Row],[Entrada en Usd]]&lt;&gt;0,Tabla1[[#This Row],[Entrada en Usd]]*Tabla1[[#This Row],[Tipo de cambio]],Tabla1[[#This Row],[Entrada en $]])</f>
        <v>0</v>
      </c>
      <c r="L428" s="16">
        <f>IF(Tabla1[[#This Row],[Salida en Usd]]&gt;0,Tabla1[[#This Row],[Salida en Usd]]*Tabla1[[#This Row],[Tipo de cambio]],Tabla1[[#This Row],[Salida en $]])</f>
        <v>15000</v>
      </c>
    </row>
    <row r="429" spans="1:12" x14ac:dyDescent="0.3">
      <c r="A429" s="64">
        <v>43130</v>
      </c>
      <c r="B429" s="13" t="s">
        <v>2</v>
      </c>
      <c r="C429" s="65" t="s">
        <v>309</v>
      </c>
      <c r="D429" s="67">
        <v>19.63</v>
      </c>
      <c r="E429" s="17"/>
      <c r="F429" s="74"/>
      <c r="G429" s="17"/>
      <c r="H429" s="20">
        <v>50000</v>
      </c>
      <c r="I429" s="18">
        <f>IF(Tabla1[[#This Row],[Entrada en $]]&gt;0,Tabla1[[#This Row],[Entrada en $]]/Tabla1[[#This Row],[Tipo de cambio]],Tabla1[[#This Row],[Entrada en Usd]])</f>
        <v>0</v>
      </c>
      <c r="J429" s="17">
        <f>IF(Tabla1[[#This Row],[Salida en $]]&gt;0,Tabla1[[#This Row],[Salida en $]]/Tabla1[[#This Row],[Tipo de cambio]],Tabla1[[#This Row],[Salida en Usd]])</f>
        <v>2547.1217524197659</v>
      </c>
      <c r="K429" s="16">
        <f>IF(Tabla1[[#This Row],[Entrada en Usd]]&lt;&gt;0,Tabla1[[#This Row],[Entrada en Usd]]*Tabla1[[#This Row],[Tipo de cambio]],Tabla1[[#This Row],[Entrada en $]])</f>
        <v>0</v>
      </c>
      <c r="L429" s="16">
        <f>IF(Tabla1[[#This Row],[Salida en Usd]]&gt;0,Tabla1[[#This Row],[Salida en Usd]]*Tabla1[[#This Row],[Tipo de cambio]],Tabla1[[#This Row],[Salida en $]])</f>
        <v>50000</v>
      </c>
    </row>
    <row r="430" spans="1:12" x14ac:dyDescent="0.3">
      <c r="A430" s="64">
        <v>43130</v>
      </c>
      <c r="B430" s="13" t="s">
        <v>2</v>
      </c>
      <c r="C430" s="65" t="s">
        <v>310</v>
      </c>
      <c r="D430" s="67">
        <v>19.63</v>
      </c>
      <c r="E430" s="17"/>
      <c r="F430" s="74"/>
      <c r="G430" s="17"/>
      <c r="H430" s="20">
        <v>2600</v>
      </c>
      <c r="I430" s="18">
        <f>IF(Tabla1[[#This Row],[Entrada en $]]&gt;0,Tabla1[[#This Row],[Entrada en $]]/Tabla1[[#This Row],[Tipo de cambio]],Tabla1[[#This Row],[Entrada en Usd]])</f>
        <v>0</v>
      </c>
      <c r="J430" s="17">
        <f>IF(Tabla1[[#This Row],[Salida en $]]&gt;0,Tabla1[[#This Row],[Salida en $]]/Tabla1[[#This Row],[Tipo de cambio]],Tabla1[[#This Row],[Salida en Usd]])</f>
        <v>132.45033112582783</v>
      </c>
      <c r="K430" s="16">
        <f>IF(Tabla1[[#This Row],[Entrada en Usd]]&lt;&gt;0,Tabla1[[#This Row],[Entrada en Usd]]*Tabla1[[#This Row],[Tipo de cambio]],Tabla1[[#This Row],[Entrada en $]])</f>
        <v>0</v>
      </c>
      <c r="L430" s="16">
        <f>IF(Tabla1[[#This Row],[Salida en Usd]]&gt;0,Tabla1[[#This Row],[Salida en Usd]]*Tabla1[[#This Row],[Tipo de cambio]],Tabla1[[#This Row],[Salida en $]])</f>
        <v>2600</v>
      </c>
    </row>
    <row r="431" spans="1:12" x14ac:dyDescent="0.3">
      <c r="A431" s="64">
        <v>43130</v>
      </c>
      <c r="B431" s="13" t="s">
        <v>2</v>
      </c>
      <c r="C431" s="65" t="s">
        <v>256</v>
      </c>
      <c r="D431" s="67">
        <v>19.63</v>
      </c>
      <c r="E431" s="17"/>
      <c r="F431" s="74"/>
      <c r="G431" s="17"/>
      <c r="H431" s="20">
        <v>7200</v>
      </c>
      <c r="I431" s="18">
        <f>IF(Tabla1[[#This Row],[Entrada en $]]&gt;0,Tabla1[[#This Row],[Entrada en $]]/Tabla1[[#This Row],[Tipo de cambio]],Tabla1[[#This Row],[Entrada en Usd]])</f>
        <v>0</v>
      </c>
      <c r="J431" s="17">
        <f>IF(Tabla1[[#This Row],[Salida en $]]&gt;0,Tabla1[[#This Row],[Salida en $]]/Tabla1[[#This Row],[Tipo de cambio]],Tabla1[[#This Row],[Salida en Usd]])</f>
        <v>366.78553234844628</v>
      </c>
      <c r="K431" s="16">
        <f>IF(Tabla1[[#This Row],[Entrada en Usd]]&lt;&gt;0,Tabla1[[#This Row],[Entrada en Usd]]*Tabla1[[#This Row],[Tipo de cambio]],Tabla1[[#This Row],[Entrada en $]])</f>
        <v>0</v>
      </c>
      <c r="L431" s="16">
        <f>IF(Tabla1[[#This Row],[Salida en Usd]]&gt;0,Tabla1[[#This Row],[Salida en Usd]]*Tabla1[[#This Row],[Tipo de cambio]],Tabla1[[#This Row],[Salida en $]])</f>
        <v>7200</v>
      </c>
    </row>
    <row r="432" spans="1:12" x14ac:dyDescent="0.3">
      <c r="A432" s="64">
        <v>43134</v>
      </c>
      <c r="B432" s="13" t="s">
        <v>5</v>
      </c>
      <c r="C432" s="65" t="s">
        <v>311</v>
      </c>
      <c r="D432" s="67">
        <v>19.579999999999998</v>
      </c>
      <c r="E432" s="17"/>
      <c r="F432" s="74"/>
      <c r="G432" s="17"/>
      <c r="H432" s="20">
        <v>15000</v>
      </c>
      <c r="I432" s="18">
        <f>IF(Tabla1[[#This Row],[Entrada en $]]&gt;0,Tabla1[[#This Row],[Entrada en $]]/Tabla1[[#This Row],[Tipo de cambio]],Tabla1[[#This Row],[Entrada en Usd]])</f>
        <v>0</v>
      </c>
      <c r="J432" s="17">
        <f>IF(Tabla1[[#This Row],[Salida en $]]&gt;0,Tabla1[[#This Row],[Salida en $]]/Tabla1[[#This Row],[Tipo de cambio]],Tabla1[[#This Row],[Salida en Usd]])</f>
        <v>766.08784473953017</v>
      </c>
      <c r="K432" s="16">
        <f>IF(Tabla1[[#This Row],[Entrada en Usd]]&lt;&gt;0,Tabla1[[#This Row],[Entrada en Usd]]*Tabla1[[#This Row],[Tipo de cambio]],Tabla1[[#This Row],[Entrada en $]])</f>
        <v>0</v>
      </c>
      <c r="L432" s="16">
        <f>IF(Tabla1[[#This Row],[Salida en Usd]]&gt;0,Tabla1[[#This Row],[Salida en Usd]]*Tabla1[[#This Row],[Tipo de cambio]],Tabla1[[#This Row],[Salida en $]])</f>
        <v>15000</v>
      </c>
    </row>
    <row r="433" spans="1:12" x14ac:dyDescent="0.3">
      <c r="A433" s="64">
        <v>43134</v>
      </c>
      <c r="B433" s="13" t="s">
        <v>2</v>
      </c>
      <c r="C433" s="65" t="s">
        <v>119</v>
      </c>
      <c r="D433" s="67">
        <v>19.579999999999998</v>
      </c>
      <c r="E433" s="17"/>
      <c r="F433" s="74"/>
      <c r="G433" s="17"/>
      <c r="H433" s="20">
        <v>3164</v>
      </c>
      <c r="I433" s="18">
        <f>IF(Tabla1[[#This Row],[Entrada en $]]&gt;0,Tabla1[[#This Row],[Entrada en $]]/Tabla1[[#This Row],[Tipo de cambio]],Tabla1[[#This Row],[Entrada en Usd]])</f>
        <v>0</v>
      </c>
      <c r="J433" s="17">
        <f>IF(Tabla1[[#This Row],[Salida en $]]&gt;0,Tabla1[[#This Row],[Salida en $]]/Tabla1[[#This Row],[Tipo de cambio]],Tabla1[[#This Row],[Salida en Usd]])</f>
        <v>161.59346271705823</v>
      </c>
      <c r="K433" s="16">
        <f>IF(Tabla1[[#This Row],[Entrada en Usd]]&lt;&gt;0,Tabla1[[#This Row],[Entrada en Usd]]*Tabla1[[#This Row],[Tipo de cambio]],Tabla1[[#This Row],[Entrada en $]])</f>
        <v>0</v>
      </c>
      <c r="L433" s="16">
        <f>IF(Tabla1[[#This Row],[Salida en Usd]]&gt;0,Tabla1[[#This Row],[Salida en Usd]]*Tabla1[[#This Row],[Tipo de cambio]],Tabla1[[#This Row],[Salida en $]])</f>
        <v>3164</v>
      </c>
    </row>
    <row r="434" spans="1:12" x14ac:dyDescent="0.3">
      <c r="A434" s="64">
        <v>43134</v>
      </c>
      <c r="B434" s="13" t="s">
        <v>3</v>
      </c>
      <c r="C434" s="65" t="s">
        <v>312</v>
      </c>
      <c r="D434" s="67">
        <v>19.579999999999998</v>
      </c>
      <c r="E434" s="17"/>
      <c r="F434" s="74"/>
      <c r="G434" s="17"/>
      <c r="H434" s="20">
        <v>394000</v>
      </c>
      <c r="I434" s="18">
        <f>IF(Tabla1[[#This Row],[Entrada en $]]&gt;0,Tabla1[[#This Row],[Entrada en $]]/Tabla1[[#This Row],[Tipo de cambio]],Tabla1[[#This Row],[Entrada en Usd]])</f>
        <v>0</v>
      </c>
      <c r="J434" s="17">
        <f>IF(Tabla1[[#This Row],[Salida en $]]&gt;0,Tabla1[[#This Row],[Salida en $]]/Tabla1[[#This Row],[Tipo de cambio]],Tabla1[[#This Row],[Salida en Usd]])</f>
        <v>20122.574055158326</v>
      </c>
      <c r="K434" s="16">
        <f>IF(Tabla1[[#This Row],[Entrada en Usd]]&lt;&gt;0,Tabla1[[#This Row],[Entrada en Usd]]*Tabla1[[#This Row],[Tipo de cambio]],Tabla1[[#This Row],[Entrada en $]])</f>
        <v>0</v>
      </c>
      <c r="L434" s="16">
        <f>IF(Tabla1[[#This Row],[Salida en Usd]]&gt;0,Tabla1[[#This Row],[Salida en Usd]]*Tabla1[[#This Row],[Tipo de cambio]],Tabla1[[#This Row],[Salida en $]])</f>
        <v>394000</v>
      </c>
    </row>
    <row r="435" spans="1:12" x14ac:dyDescent="0.3">
      <c r="A435" s="64">
        <v>43152</v>
      </c>
      <c r="B435" s="13" t="s">
        <v>4</v>
      </c>
      <c r="C435" s="65" t="s">
        <v>313</v>
      </c>
      <c r="D435" s="67">
        <v>19.75</v>
      </c>
      <c r="E435" s="17"/>
      <c r="F435" s="74"/>
      <c r="G435" s="17"/>
      <c r="H435" s="20">
        <v>2600</v>
      </c>
      <c r="I435" s="18">
        <f>IF(Tabla1[[#This Row],[Entrada en $]]&gt;0,Tabla1[[#This Row],[Entrada en $]]/Tabla1[[#This Row],[Tipo de cambio]],Tabla1[[#This Row],[Entrada en Usd]])</f>
        <v>0</v>
      </c>
      <c r="J435" s="17">
        <f>IF(Tabla1[[#This Row],[Salida en $]]&gt;0,Tabla1[[#This Row],[Salida en $]]/Tabla1[[#This Row],[Tipo de cambio]],Tabla1[[#This Row],[Salida en Usd]])</f>
        <v>131.64556962025316</v>
      </c>
      <c r="K435" s="16">
        <f>IF(Tabla1[[#This Row],[Entrada en Usd]]&lt;&gt;0,Tabla1[[#This Row],[Entrada en Usd]]*Tabla1[[#This Row],[Tipo de cambio]],Tabla1[[#This Row],[Entrada en $]])</f>
        <v>0</v>
      </c>
      <c r="L435" s="16">
        <f>IF(Tabla1[[#This Row],[Salida en Usd]]&gt;0,Tabla1[[#This Row],[Salida en Usd]]*Tabla1[[#This Row],[Tipo de cambio]],Tabla1[[#This Row],[Salida en $]])</f>
        <v>2600</v>
      </c>
    </row>
    <row r="436" spans="1:12" x14ac:dyDescent="0.3">
      <c r="A436" s="64">
        <v>43152</v>
      </c>
      <c r="B436" s="13" t="s">
        <v>5</v>
      </c>
      <c r="C436" s="65" t="s">
        <v>314</v>
      </c>
      <c r="D436" s="67">
        <v>19.75</v>
      </c>
      <c r="E436" s="17"/>
      <c r="F436" s="74"/>
      <c r="G436" s="17"/>
      <c r="H436" s="20">
        <v>9000</v>
      </c>
      <c r="I436" s="18">
        <f>IF(Tabla1[[#This Row],[Entrada en $]]&gt;0,Tabla1[[#This Row],[Entrada en $]]/Tabla1[[#This Row],[Tipo de cambio]],Tabla1[[#This Row],[Entrada en Usd]])</f>
        <v>0</v>
      </c>
      <c r="J436" s="17">
        <f>IF(Tabla1[[#This Row],[Salida en $]]&gt;0,Tabla1[[#This Row],[Salida en $]]/Tabla1[[#This Row],[Tipo de cambio]],Tabla1[[#This Row],[Salida en Usd]])</f>
        <v>455.69620253164555</v>
      </c>
      <c r="K436" s="16">
        <f>IF(Tabla1[[#This Row],[Entrada en Usd]]&lt;&gt;0,Tabla1[[#This Row],[Entrada en Usd]]*Tabla1[[#This Row],[Tipo de cambio]],Tabla1[[#This Row],[Entrada en $]])</f>
        <v>0</v>
      </c>
      <c r="L436" s="16">
        <f>IF(Tabla1[[#This Row],[Salida en Usd]]&gt;0,Tabla1[[#This Row],[Salida en Usd]]*Tabla1[[#This Row],[Tipo de cambio]],Tabla1[[#This Row],[Salida en $]])</f>
        <v>9000</v>
      </c>
    </row>
    <row r="437" spans="1:12" x14ac:dyDescent="0.3">
      <c r="A437" s="64">
        <v>43152</v>
      </c>
      <c r="B437" s="13" t="s">
        <v>2</v>
      </c>
      <c r="C437" s="65" t="s">
        <v>315</v>
      </c>
      <c r="D437" s="67">
        <v>19.75</v>
      </c>
      <c r="E437" s="17"/>
      <c r="F437" s="74"/>
      <c r="G437" s="17"/>
      <c r="H437" s="20">
        <v>29300</v>
      </c>
      <c r="I437" s="18">
        <f>IF(Tabla1[[#This Row],[Entrada en $]]&gt;0,Tabla1[[#This Row],[Entrada en $]]/Tabla1[[#This Row],[Tipo de cambio]],Tabla1[[#This Row],[Entrada en Usd]])</f>
        <v>0</v>
      </c>
      <c r="J437" s="17">
        <f>IF(Tabla1[[#This Row],[Salida en $]]&gt;0,Tabla1[[#This Row],[Salida en $]]/Tabla1[[#This Row],[Tipo de cambio]],Tabla1[[#This Row],[Salida en Usd]])</f>
        <v>1483.5443037974683</v>
      </c>
      <c r="K437" s="16">
        <f>IF(Tabla1[[#This Row],[Entrada en Usd]]&lt;&gt;0,Tabla1[[#This Row],[Entrada en Usd]]*Tabla1[[#This Row],[Tipo de cambio]],Tabla1[[#This Row],[Entrada en $]])</f>
        <v>0</v>
      </c>
      <c r="L437" s="16">
        <f>IF(Tabla1[[#This Row],[Salida en Usd]]&gt;0,Tabla1[[#This Row],[Salida en Usd]]*Tabla1[[#This Row],[Tipo de cambio]],Tabla1[[#This Row],[Salida en $]])</f>
        <v>29300</v>
      </c>
    </row>
    <row r="438" spans="1:12" x14ac:dyDescent="0.3">
      <c r="A438" s="64">
        <v>43152</v>
      </c>
      <c r="B438" s="13" t="s">
        <v>2</v>
      </c>
      <c r="C438" s="65" t="s">
        <v>316</v>
      </c>
      <c r="D438" s="67">
        <v>19.75</v>
      </c>
      <c r="E438" s="17"/>
      <c r="F438" s="74"/>
      <c r="G438" s="17"/>
      <c r="H438" s="20">
        <v>13000</v>
      </c>
      <c r="I438" s="18">
        <f>IF(Tabla1[[#This Row],[Entrada en $]]&gt;0,Tabla1[[#This Row],[Entrada en $]]/Tabla1[[#This Row],[Tipo de cambio]],Tabla1[[#This Row],[Entrada en Usd]])</f>
        <v>0</v>
      </c>
      <c r="J438" s="17">
        <f>IF(Tabla1[[#This Row],[Salida en $]]&gt;0,Tabla1[[#This Row],[Salida en $]]/Tabla1[[#This Row],[Tipo de cambio]],Tabla1[[#This Row],[Salida en Usd]])</f>
        <v>658.22784810126586</v>
      </c>
      <c r="K438" s="16">
        <f>IF(Tabla1[[#This Row],[Entrada en Usd]]&lt;&gt;0,Tabla1[[#This Row],[Entrada en Usd]]*Tabla1[[#This Row],[Tipo de cambio]],Tabla1[[#This Row],[Entrada en $]])</f>
        <v>0</v>
      </c>
      <c r="L438" s="16">
        <f>IF(Tabla1[[#This Row],[Salida en Usd]]&gt;0,Tabla1[[#This Row],[Salida en Usd]]*Tabla1[[#This Row],[Tipo de cambio]],Tabla1[[#This Row],[Salida en $]])</f>
        <v>13000</v>
      </c>
    </row>
    <row r="439" spans="1:12" x14ac:dyDescent="0.3">
      <c r="A439" s="64">
        <v>43152</v>
      </c>
      <c r="B439" s="13" t="s">
        <v>3</v>
      </c>
      <c r="C439" s="65" t="s">
        <v>317</v>
      </c>
      <c r="D439" s="67">
        <v>19.75</v>
      </c>
      <c r="E439" s="17"/>
      <c r="F439" s="74"/>
      <c r="G439" s="17"/>
      <c r="H439" s="20">
        <v>35000</v>
      </c>
      <c r="I439" s="18">
        <f>IF(Tabla1[[#This Row],[Entrada en $]]&gt;0,Tabla1[[#This Row],[Entrada en $]]/Tabla1[[#This Row],[Tipo de cambio]],Tabla1[[#This Row],[Entrada en Usd]])</f>
        <v>0</v>
      </c>
      <c r="J439" s="17">
        <f>IF(Tabla1[[#This Row],[Salida en $]]&gt;0,Tabla1[[#This Row],[Salida en $]]/Tabla1[[#This Row],[Tipo de cambio]],Tabla1[[#This Row],[Salida en Usd]])</f>
        <v>1772.1518987341772</v>
      </c>
      <c r="K439" s="16">
        <f>IF(Tabla1[[#This Row],[Entrada en Usd]]&lt;&gt;0,Tabla1[[#This Row],[Entrada en Usd]]*Tabla1[[#This Row],[Tipo de cambio]],Tabla1[[#This Row],[Entrada en $]])</f>
        <v>0</v>
      </c>
      <c r="L439" s="16">
        <f>IF(Tabla1[[#This Row],[Salida en Usd]]&gt;0,Tabla1[[#This Row],[Salida en Usd]]*Tabla1[[#This Row],[Tipo de cambio]],Tabla1[[#This Row],[Salida en $]])</f>
        <v>35000</v>
      </c>
    </row>
    <row r="440" spans="1:12" x14ac:dyDescent="0.3">
      <c r="A440" s="64">
        <v>43152</v>
      </c>
      <c r="B440" s="13" t="s">
        <v>2</v>
      </c>
      <c r="C440" s="65" t="s">
        <v>318</v>
      </c>
      <c r="D440" s="67">
        <v>19.75</v>
      </c>
      <c r="E440" s="17"/>
      <c r="F440" s="74"/>
      <c r="G440" s="17"/>
      <c r="H440" s="20">
        <v>19500</v>
      </c>
      <c r="I440" s="18">
        <f>IF(Tabla1[[#This Row],[Entrada en $]]&gt;0,Tabla1[[#This Row],[Entrada en $]]/Tabla1[[#This Row],[Tipo de cambio]],Tabla1[[#This Row],[Entrada en Usd]])</f>
        <v>0</v>
      </c>
      <c r="J440" s="17">
        <f>IF(Tabla1[[#This Row],[Salida en $]]&gt;0,Tabla1[[#This Row],[Salida en $]]/Tabla1[[#This Row],[Tipo de cambio]],Tabla1[[#This Row],[Salida en Usd]])</f>
        <v>987.34177215189868</v>
      </c>
      <c r="K440" s="16">
        <f>IF(Tabla1[[#This Row],[Entrada en Usd]]&lt;&gt;0,Tabla1[[#This Row],[Entrada en Usd]]*Tabla1[[#This Row],[Tipo de cambio]],Tabla1[[#This Row],[Entrada en $]])</f>
        <v>0</v>
      </c>
      <c r="L440" s="16">
        <f>IF(Tabla1[[#This Row],[Salida en Usd]]&gt;0,Tabla1[[#This Row],[Salida en Usd]]*Tabla1[[#This Row],[Tipo de cambio]],Tabla1[[#This Row],[Salida en $]])</f>
        <v>19500</v>
      </c>
    </row>
    <row r="441" spans="1:12" x14ac:dyDescent="0.3">
      <c r="A441" s="64">
        <v>43152</v>
      </c>
      <c r="B441" s="13" t="s">
        <v>5</v>
      </c>
      <c r="C441" s="65" t="s">
        <v>319</v>
      </c>
      <c r="D441" s="67">
        <v>19.75</v>
      </c>
      <c r="E441" s="17"/>
      <c r="F441" s="74"/>
      <c r="G441" s="17"/>
      <c r="H441" s="20">
        <v>29000</v>
      </c>
      <c r="I441" s="18">
        <f>IF(Tabla1[[#This Row],[Entrada en $]]&gt;0,Tabla1[[#This Row],[Entrada en $]]/Tabla1[[#This Row],[Tipo de cambio]],Tabla1[[#This Row],[Entrada en Usd]])</f>
        <v>0</v>
      </c>
      <c r="J441" s="17">
        <f>IF(Tabla1[[#This Row],[Salida en $]]&gt;0,Tabla1[[#This Row],[Salida en $]]/Tabla1[[#This Row],[Tipo de cambio]],Tabla1[[#This Row],[Salida en Usd]])</f>
        <v>1468.3544303797469</v>
      </c>
      <c r="K441" s="16">
        <f>IF(Tabla1[[#This Row],[Entrada en Usd]]&lt;&gt;0,Tabla1[[#This Row],[Entrada en Usd]]*Tabla1[[#This Row],[Tipo de cambio]],Tabla1[[#This Row],[Entrada en $]])</f>
        <v>0</v>
      </c>
      <c r="L441" s="16">
        <f>IF(Tabla1[[#This Row],[Salida en Usd]]&gt;0,Tabla1[[#This Row],[Salida en Usd]]*Tabla1[[#This Row],[Tipo de cambio]],Tabla1[[#This Row],[Salida en $]])</f>
        <v>29000</v>
      </c>
    </row>
    <row r="442" spans="1:12" x14ac:dyDescent="0.3">
      <c r="A442" s="64">
        <v>43153</v>
      </c>
      <c r="B442" s="13" t="s">
        <v>5</v>
      </c>
      <c r="C442" s="65" t="s">
        <v>320</v>
      </c>
      <c r="D442" s="67">
        <v>19.829999999999998</v>
      </c>
      <c r="E442" s="17"/>
      <c r="F442" s="74"/>
      <c r="G442" s="17"/>
      <c r="H442" s="20">
        <v>10000</v>
      </c>
      <c r="I442" s="18">
        <f>IF(Tabla1[[#This Row],[Entrada en $]]&gt;0,Tabla1[[#This Row],[Entrada en $]]/Tabla1[[#This Row],[Tipo de cambio]],Tabla1[[#This Row],[Entrada en Usd]])</f>
        <v>0</v>
      </c>
      <c r="J442" s="17">
        <f>IF(Tabla1[[#This Row],[Salida en $]]&gt;0,Tabla1[[#This Row],[Salida en $]]/Tabla1[[#This Row],[Tipo de cambio]],Tabla1[[#This Row],[Salida en Usd]])</f>
        <v>504.28643469490675</v>
      </c>
      <c r="K442" s="16">
        <f>IF(Tabla1[[#This Row],[Entrada en Usd]]&lt;&gt;0,Tabla1[[#This Row],[Entrada en Usd]]*Tabla1[[#This Row],[Tipo de cambio]],Tabla1[[#This Row],[Entrada en $]])</f>
        <v>0</v>
      </c>
      <c r="L442" s="16">
        <f>IF(Tabla1[[#This Row],[Salida en Usd]]&gt;0,Tabla1[[#This Row],[Salida en Usd]]*Tabla1[[#This Row],[Tipo de cambio]],Tabla1[[#This Row],[Salida en $]])</f>
        <v>10000</v>
      </c>
    </row>
    <row r="443" spans="1:12" x14ac:dyDescent="0.3">
      <c r="A443" s="64">
        <v>43161</v>
      </c>
      <c r="B443" s="13" t="s">
        <v>3</v>
      </c>
      <c r="C443" s="65" t="s">
        <v>321</v>
      </c>
      <c r="D443" s="67">
        <v>19.8</v>
      </c>
      <c r="E443" s="17"/>
      <c r="F443" s="74"/>
      <c r="G443" s="17"/>
      <c r="H443" s="20">
        <v>297000</v>
      </c>
      <c r="I443" s="18">
        <f>IF(Tabla1[[#This Row],[Entrada en $]]&gt;0,Tabla1[[#This Row],[Entrada en $]]/Tabla1[[#This Row],[Tipo de cambio]],Tabla1[[#This Row],[Entrada en Usd]])</f>
        <v>0</v>
      </c>
      <c r="J443" s="17">
        <f>IF(Tabla1[[#This Row],[Salida en $]]&gt;0,Tabla1[[#This Row],[Salida en $]]/Tabla1[[#This Row],[Tipo de cambio]],Tabla1[[#This Row],[Salida en Usd]])</f>
        <v>15000</v>
      </c>
      <c r="K443" s="16">
        <f>IF(Tabla1[[#This Row],[Entrada en Usd]]&lt;&gt;0,Tabla1[[#This Row],[Entrada en Usd]]*Tabla1[[#This Row],[Tipo de cambio]],Tabla1[[#This Row],[Entrada en $]])</f>
        <v>0</v>
      </c>
      <c r="L443" s="16">
        <f>IF(Tabla1[[#This Row],[Salida en Usd]]&gt;0,Tabla1[[#This Row],[Salida en Usd]]*Tabla1[[#This Row],[Tipo de cambio]],Tabla1[[#This Row],[Salida en $]])</f>
        <v>297000</v>
      </c>
    </row>
    <row r="444" spans="1:12" x14ac:dyDescent="0.3">
      <c r="A444" s="64">
        <v>43161</v>
      </c>
      <c r="B444" s="13" t="s">
        <v>3</v>
      </c>
      <c r="C444" s="65" t="s">
        <v>276</v>
      </c>
      <c r="D444" s="67">
        <v>19.8</v>
      </c>
      <c r="E444" s="17"/>
      <c r="F444" s="74"/>
      <c r="G444" s="17"/>
      <c r="H444" s="20">
        <v>10000</v>
      </c>
      <c r="I444" s="18">
        <f>IF(Tabla1[[#This Row],[Entrada en $]]&gt;0,Tabla1[[#This Row],[Entrada en $]]/Tabla1[[#This Row],[Tipo de cambio]],Tabla1[[#This Row],[Entrada en Usd]])</f>
        <v>0</v>
      </c>
      <c r="J444" s="17">
        <f>IF(Tabla1[[#This Row],[Salida en $]]&gt;0,Tabla1[[#This Row],[Salida en $]]/Tabla1[[#This Row],[Tipo de cambio]],Tabla1[[#This Row],[Salida en Usd]])</f>
        <v>505.05050505050502</v>
      </c>
      <c r="K444" s="16">
        <f>IF(Tabla1[[#This Row],[Entrada en Usd]]&lt;&gt;0,Tabla1[[#This Row],[Entrada en Usd]]*Tabla1[[#This Row],[Tipo de cambio]],Tabla1[[#This Row],[Entrada en $]])</f>
        <v>0</v>
      </c>
      <c r="L444" s="16">
        <f>IF(Tabla1[[#This Row],[Salida en Usd]]&gt;0,Tabla1[[#This Row],[Salida en Usd]]*Tabla1[[#This Row],[Tipo de cambio]],Tabla1[[#This Row],[Salida en $]])</f>
        <v>10000</v>
      </c>
    </row>
    <row r="445" spans="1:12" x14ac:dyDescent="0.3">
      <c r="A445" s="64">
        <v>43161</v>
      </c>
      <c r="B445" s="13" t="s">
        <v>5</v>
      </c>
      <c r="C445" s="65" t="s">
        <v>322</v>
      </c>
      <c r="D445" s="67">
        <v>19.8</v>
      </c>
      <c r="E445" s="17"/>
      <c r="F445" s="74"/>
      <c r="G445" s="17"/>
      <c r="H445" s="20">
        <v>13500</v>
      </c>
      <c r="I445" s="18">
        <f>IF(Tabla1[[#This Row],[Entrada en $]]&gt;0,Tabla1[[#This Row],[Entrada en $]]/Tabla1[[#This Row],[Tipo de cambio]],Tabla1[[#This Row],[Entrada en Usd]])</f>
        <v>0</v>
      </c>
      <c r="J445" s="17">
        <f>IF(Tabla1[[#This Row],[Salida en $]]&gt;0,Tabla1[[#This Row],[Salida en $]]/Tabla1[[#This Row],[Tipo de cambio]],Tabla1[[#This Row],[Salida en Usd]])</f>
        <v>681.81818181818176</v>
      </c>
      <c r="K445" s="16">
        <f>IF(Tabla1[[#This Row],[Entrada en Usd]]&lt;&gt;0,Tabla1[[#This Row],[Entrada en Usd]]*Tabla1[[#This Row],[Tipo de cambio]],Tabla1[[#This Row],[Entrada en $]])</f>
        <v>0</v>
      </c>
      <c r="L445" s="16">
        <f>IF(Tabla1[[#This Row],[Salida en Usd]]&gt;0,Tabla1[[#This Row],[Salida en Usd]]*Tabla1[[#This Row],[Tipo de cambio]],Tabla1[[#This Row],[Salida en $]])</f>
        <v>13500</v>
      </c>
    </row>
    <row r="446" spans="1:12" x14ac:dyDescent="0.3">
      <c r="A446" s="64">
        <v>43161</v>
      </c>
      <c r="B446" s="13" t="s">
        <v>5</v>
      </c>
      <c r="C446" s="65" t="s">
        <v>323</v>
      </c>
      <c r="D446" s="67">
        <v>19.8</v>
      </c>
      <c r="E446" s="17"/>
      <c r="F446" s="74"/>
      <c r="G446" s="17"/>
      <c r="H446" s="20">
        <v>4590</v>
      </c>
      <c r="I446" s="18">
        <f>IF(Tabla1[[#This Row],[Entrada en $]]&gt;0,Tabla1[[#This Row],[Entrada en $]]/Tabla1[[#This Row],[Tipo de cambio]],Tabla1[[#This Row],[Entrada en Usd]])</f>
        <v>0</v>
      </c>
      <c r="J446" s="17">
        <f>IF(Tabla1[[#This Row],[Salida en $]]&gt;0,Tabla1[[#This Row],[Salida en $]]/Tabla1[[#This Row],[Tipo de cambio]],Tabla1[[#This Row],[Salida en Usd]])</f>
        <v>231.81818181818181</v>
      </c>
      <c r="K446" s="16">
        <f>IF(Tabla1[[#This Row],[Entrada en Usd]]&lt;&gt;0,Tabla1[[#This Row],[Entrada en Usd]]*Tabla1[[#This Row],[Tipo de cambio]],Tabla1[[#This Row],[Entrada en $]])</f>
        <v>0</v>
      </c>
      <c r="L446" s="16">
        <f>IF(Tabla1[[#This Row],[Salida en Usd]]&gt;0,Tabla1[[#This Row],[Salida en Usd]]*Tabla1[[#This Row],[Tipo de cambio]],Tabla1[[#This Row],[Salida en $]])</f>
        <v>4590</v>
      </c>
    </row>
    <row r="447" spans="1:12" x14ac:dyDescent="0.3">
      <c r="A447" s="64">
        <v>43161</v>
      </c>
      <c r="B447" s="13" t="s">
        <v>5</v>
      </c>
      <c r="C447" s="65" t="s">
        <v>324</v>
      </c>
      <c r="D447" s="67">
        <v>19.8</v>
      </c>
      <c r="E447" s="17"/>
      <c r="F447" s="74"/>
      <c r="G447" s="17"/>
      <c r="H447" s="20">
        <v>15000</v>
      </c>
      <c r="I447" s="18">
        <f>IF(Tabla1[[#This Row],[Entrada en $]]&gt;0,Tabla1[[#This Row],[Entrada en $]]/Tabla1[[#This Row],[Tipo de cambio]],Tabla1[[#This Row],[Entrada en Usd]])</f>
        <v>0</v>
      </c>
      <c r="J447" s="17">
        <f>IF(Tabla1[[#This Row],[Salida en $]]&gt;0,Tabla1[[#This Row],[Salida en $]]/Tabla1[[#This Row],[Tipo de cambio]],Tabla1[[#This Row],[Salida en Usd]])</f>
        <v>757.57575757575751</v>
      </c>
      <c r="K447" s="16">
        <f>IF(Tabla1[[#This Row],[Entrada en Usd]]&lt;&gt;0,Tabla1[[#This Row],[Entrada en Usd]]*Tabla1[[#This Row],[Tipo de cambio]],Tabla1[[#This Row],[Entrada en $]])</f>
        <v>0</v>
      </c>
      <c r="L447" s="16">
        <f>IF(Tabla1[[#This Row],[Salida en Usd]]&gt;0,Tabla1[[#This Row],[Salida en Usd]]*Tabla1[[#This Row],[Tipo de cambio]],Tabla1[[#This Row],[Salida en $]])</f>
        <v>15000</v>
      </c>
    </row>
    <row r="448" spans="1:12" x14ac:dyDescent="0.3">
      <c r="A448" s="64">
        <v>43169</v>
      </c>
      <c r="B448" s="13" t="s">
        <v>5</v>
      </c>
      <c r="C448" s="65" t="s">
        <v>109</v>
      </c>
      <c r="D448" s="67">
        <v>20.3</v>
      </c>
      <c r="E448" s="17"/>
      <c r="F448" s="74"/>
      <c r="G448" s="17"/>
      <c r="H448" s="20">
        <v>4724</v>
      </c>
      <c r="I448" s="18">
        <f>IF(Tabla1[[#This Row],[Entrada en $]]&gt;0,Tabla1[[#This Row],[Entrada en $]]/Tabla1[[#This Row],[Tipo de cambio]],Tabla1[[#This Row],[Entrada en Usd]])</f>
        <v>0</v>
      </c>
      <c r="J448" s="17">
        <f>IF(Tabla1[[#This Row],[Salida en $]]&gt;0,Tabla1[[#This Row],[Salida en $]]/Tabla1[[#This Row],[Tipo de cambio]],Tabla1[[#This Row],[Salida en Usd]])</f>
        <v>232.70935960591132</v>
      </c>
      <c r="K448" s="16">
        <f>IF(Tabla1[[#This Row],[Entrada en Usd]]&lt;&gt;0,Tabla1[[#This Row],[Entrada en Usd]]*Tabla1[[#This Row],[Tipo de cambio]],Tabla1[[#This Row],[Entrada en $]])</f>
        <v>0</v>
      </c>
      <c r="L448" s="16">
        <f>IF(Tabla1[[#This Row],[Salida en Usd]]&gt;0,Tabla1[[#This Row],[Salida en Usd]]*Tabla1[[#This Row],[Tipo de cambio]],Tabla1[[#This Row],[Salida en $]])</f>
        <v>4724</v>
      </c>
    </row>
    <row r="449" spans="1:12" x14ac:dyDescent="0.3">
      <c r="A449" s="64">
        <v>43169</v>
      </c>
      <c r="B449" s="13" t="s">
        <v>5</v>
      </c>
      <c r="C449" s="65" t="s">
        <v>325</v>
      </c>
      <c r="D449" s="67">
        <v>20.3</v>
      </c>
      <c r="E449" s="17"/>
      <c r="F449" s="74"/>
      <c r="G449" s="17"/>
      <c r="H449" s="20">
        <v>3100</v>
      </c>
      <c r="I449" s="18">
        <f>IF(Tabla1[[#This Row],[Entrada en $]]&gt;0,Tabla1[[#This Row],[Entrada en $]]/Tabla1[[#This Row],[Tipo de cambio]],Tabla1[[#This Row],[Entrada en Usd]])</f>
        <v>0</v>
      </c>
      <c r="J449" s="17">
        <f>IF(Tabla1[[#This Row],[Salida en $]]&gt;0,Tabla1[[#This Row],[Salida en $]]/Tabla1[[#This Row],[Tipo de cambio]],Tabla1[[#This Row],[Salida en Usd]])</f>
        <v>152.70935960591132</v>
      </c>
      <c r="K449" s="16">
        <f>IF(Tabla1[[#This Row],[Entrada en Usd]]&lt;&gt;0,Tabla1[[#This Row],[Entrada en Usd]]*Tabla1[[#This Row],[Tipo de cambio]],Tabla1[[#This Row],[Entrada en $]])</f>
        <v>0</v>
      </c>
      <c r="L449" s="16">
        <f>IF(Tabla1[[#This Row],[Salida en Usd]]&gt;0,Tabla1[[#This Row],[Salida en Usd]]*Tabla1[[#This Row],[Tipo de cambio]],Tabla1[[#This Row],[Salida en $]])</f>
        <v>3100</v>
      </c>
    </row>
    <row r="450" spans="1:12" x14ac:dyDescent="0.3">
      <c r="A450" s="64">
        <v>43169</v>
      </c>
      <c r="B450" s="13" t="s">
        <v>5</v>
      </c>
      <c r="C450" s="65" t="s">
        <v>326</v>
      </c>
      <c r="D450" s="67">
        <v>20.3</v>
      </c>
      <c r="E450" s="17"/>
      <c r="F450" s="74"/>
      <c r="G450" s="17"/>
      <c r="H450" s="20">
        <v>10000</v>
      </c>
      <c r="I450" s="18">
        <f>IF(Tabla1[[#This Row],[Entrada en $]]&gt;0,Tabla1[[#This Row],[Entrada en $]]/Tabla1[[#This Row],[Tipo de cambio]],Tabla1[[#This Row],[Entrada en Usd]])</f>
        <v>0</v>
      </c>
      <c r="J450" s="17">
        <f>IF(Tabla1[[#This Row],[Salida en $]]&gt;0,Tabla1[[#This Row],[Salida en $]]/Tabla1[[#This Row],[Tipo de cambio]],Tabla1[[#This Row],[Salida en Usd]])</f>
        <v>492.61083743842363</v>
      </c>
      <c r="K450" s="16">
        <f>IF(Tabla1[[#This Row],[Entrada en Usd]]&lt;&gt;0,Tabla1[[#This Row],[Entrada en Usd]]*Tabla1[[#This Row],[Tipo de cambio]],Tabla1[[#This Row],[Entrada en $]])</f>
        <v>0</v>
      </c>
      <c r="L450" s="16">
        <f>IF(Tabla1[[#This Row],[Salida en Usd]]&gt;0,Tabla1[[#This Row],[Salida en Usd]]*Tabla1[[#This Row],[Tipo de cambio]],Tabla1[[#This Row],[Salida en $]])</f>
        <v>10000</v>
      </c>
    </row>
    <row r="451" spans="1:12" x14ac:dyDescent="0.3">
      <c r="A451" s="64">
        <v>43169</v>
      </c>
      <c r="B451" s="13" t="s">
        <v>5</v>
      </c>
      <c r="C451" s="65" t="s">
        <v>327</v>
      </c>
      <c r="D451" s="67">
        <v>20.3</v>
      </c>
      <c r="E451" s="17"/>
      <c r="F451" s="74"/>
      <c r="G451" s="17"/>
      <c r="H451" s="20">
        <v>8900</v>
      </c>
      <c r="I451" s="18">
        <f>IF(Tabla1[[#This Row],[Entrada en $]]&gt;0,Tabla1[[#This Row],[Entrada en $]]/Tabla1[[#This Row],[Tipo de cambio]],Tabla1[[#This Row],[Entrada en Usd]])</f>
        <v>0</v>
      </c>
      <c r="J451" s="17">
        <f>IF(Tabla1[[#This Row],[Salida en $]]&gt;0,Tabla1[[#This Row],[Salida en $]]/Tabla1[[#This Row],[Tipo de cambio]],Tabla1[[#This Row],[Salida en Usd]])</f>
        <v>438.42364532019701</v>
      </c>
      <c r="K451" s="16">
        <f>IF(Tabla1[[#This Row],[Entrada en Usd]]&lt;&gt;0,Tabla1[[#This Row],[Entrada en Usd]]*Tabla1[[#This Row],[Tipo de cambio]],Tabla1[[#This Row],[Entrada en $]])</f>
        <v>0</v>
      </c>
      <c r="L451" s="16">
        <f>IF(Tabla1[[#This Row],[Salida en Usd]]&gt;0,Tabla1[[#This Row],[Salida en Usd]]*Tabla1[[#This Row],[Tipo de cambio]],Tabla1[[#This Row],[Salida en $]])</f>
        <v>8900</v>
      </c>
    </row>
    <row r="452" spans="1:12" x14ac:dyDescent="0.3">
      <c r="A452" s="64">
        <v>43169</v>
      </c>
      <c r="B452" s="13" t="s">
        <v>5</v>
      </c>
      <c r="C452" s="65" t="s">
        <v>328</v>
      </c>
      <c r="D452" s="67">
        <v>20.3</v>
      </c>
      <c r="E452" s="17"/>
      <c r="F452" s="74"/>
      <c r="G452" s="17"/>
      <c r="H452" s="20">
        <v>5000</v>
      </c>
      <c r="I452" s="18">
        <f>IF(Tabla1[[#This Row],[Entrada en $]]&gt;0,Tabla1[[#This Row],[Entrada en $]]/Tabla1[[#This Row],[Tipo de cambio]],Tabla1[[#This Row],[Entrada en Usd]])</f>
        <v>0</v>
      </c>
      <c r="J452" s="17">
        <f>IF(Tabla1[[#This Row],[Salida en $]]&gt;0,Tabla1[[#This Row],[Salida en $]]/Tabla1[[#This Row],[Tipo de cambio]],Tabla1[[#This Row],[Salida en Usd]])</f>
        <v>246.30541871921181</v>
      </c>
      <c r="K452" s="16">
        <f>IF(Tabla1[[#This Row],[Entrada en Usd]]&lt;&gt;0,Tabla1[[#This Row],[Entrada en Usd]]*Tabla1[[#This Row],[Tipo de cambio]],Tabla1[[#This Row],[Entrada en $]])</f>
        <v>0</v>
      </c>
      <c r="L452" s="16">
        <f>IF(Tabla1[[#This Row],[Salida en Usd]]&gt;0,Tabla1[[#This Row],[Salida en Usd]]*Tabla1[[#This Row],[Tipo de cambio]],Tabla1[[#This Row],[Salida en $]])</f>
        <v>5000</v>
      </c>
    </row>
    <row r="453" spans="1:12" x14ac:dyDescent="0.3">
      <c r="A453" s="64">
        <v>43176</v>
      </c>
      <c r="B453" s="13" t="s">
        <v>5</v>
      </c>
      <c r="C453" s="65" t="s">
        <v>329</v>
      </c>
      <c r="D453" s="67">
        <v>20.5</v>
      </c>
      <c r="E453" s="17"/>
      <c r="F453" s="74"/>
      <c r="G453" s="17"/>
      <c r="H453" s="20">
        <v>18620</v>
      </c>
      <c r="I453" s="18">
        <f>IF(Tabla1[[#This Row],[Entrada en $]]&gt;0,Tabla1[[#This Row],[Entrada en $]]/Tabla1[[#This Row],[Tipo de cambio]],Tabla1[[#This Row],[Entrada en Usd]])</f>
        <v>0</v>
      </c>
      <c r="J453" s="17">
        <f>IF(Tabla1[[#This Row],[Salida en $]]&gt;0,Tabla1[[#This Row],[Salida en $]]/Tabla1[[#This Row],[Tipo de cambio]],Tabla1[[#This Row],[Salida en Usd]])</f>
        <v>908.29268292682923</v>
      </c>
      <c r="K453" s="16">
        <f>IF(Tabla1[[#This Row],[Entrada en Usd]]&lt;&gt;0,Tabla1[[#This Row],[Entrada en Usd]]*Tabla1[[#This Row],[Tipo de cambio]],Tabla1[[#This Row],[Entrada en $]])</f>
        <v>0</v>
      </c>
      <c r="L453" s="16">
        <f>IF(Tabla1[[#This Row],[Salida en Usd]]&gt;0,Tabla1[[#This Row],[Salida en Usd]]*Tabla1[[#This Row],[Tipo de cambio]],Tabla1[[#This Row],[Salida en $]])</f>
        <v>18620</v>
      </c>
    </row>
    <row r="454" spans="1:12" x14ac:dyDescent="0.3">
      <c r="A454" s="64">
        <v>43176</v>
      </c>
      <c r="B454" s="13" t="s">
        <v>5</v>
      </c>
      <c r="C454" s="65" t="s">
        <v>330</v>
      </c>
      <c r="D454" s="67">
        <v>20.5</v>
      </c>
      <c r="E454" s="17"/>
      <c r="F454" s="74"/>
      <c r="G454" s="17"/>
      <c r="H454" s="20">
        <v>14350</v>
      </c>
      <c r="I454" s="18">
        <f>IF(Tabla1[[#This Row],[Entrada en $]]&gt;0,Tabla1[[#This Row],[Entrada en $]]/Tabla1[[#This Row],[Tipo de cambio]],Tabla1[[#This Row],[Entrada en Usd]])</f>
        <v>0</v>
      </c>
      <c r="J454" s="17">
        <f>IF(Tabla1[[#This Row],[Salida en $]]&gt;0,Tabla1[[#This Row],[Salida en $]]/Tabla1[[#This Row],[Tipo de cambio]],Tabla1[[#This Row],[Salida en Usd]])</f>
        <v>700</v>
      </c>
      <c r="K454" s="16">
        <f>IF(Tabla1[[#This Row],[Entrada en Usd]]&lt;&gt;0,Tabla1[[#This Row],[Entrada en Usd]]*Tabla1[[#This Row],[Tipo de cambio]],Tabla1[[#This Row],[Entrada en $]])</f>
        <v>0</v>
      </c>
      <c r="L454" s="16">
        <f>IF(Tabla1[[#This Row],[Salida en Usd]]&gt;0,Tabla1[[#This Row],[Salida en Usd]]*Tabla1[[#This Row],[Tipo de cambio]],Tabla1[[#This Row],[Salida en $]])</f>
        <v>14350</v>
      </c>
    </row>
    <row r="455" spans="1:12" x14ac:dyDescent="0.3">
      <c r="A455" s="64">
        <v>43176</v>
      </c>
      <c r="B455" s="13" t="s">
        <v>5</v>
      </c>
      <c r="C455" s="65" t="s">
        <v>331</v>
      </c>
      <c r="D455" s="67">
        <v>20.5</v>
      </c>
      <c r="E455" s="17"/>
      <c r="F455" s="74"/>
      <c r="G455" s="17"/>
      <c r="H455" s="20">
        <v>3600</v>
      </c>
      <c r="I455" s="18">
        <f>IF(Tabla1[[#This Row],[Entrada en $]]&gt;0,Tabla1[[#This Row],[Entrada en $]]/Tabla1[[#This Row],[Tipo de cambio]],Tabla1[[#This Row],[Entrada en Usd]])</f>
        <v>0</v>
      </c>
      <c r="J455" s="17">
        <f>IF(Tabla1[[#This Row],[Salida en $]]&gt;0,Tabla1[[#This Row],[Salida en $]]/Tabla1[[#This Row],[Tipo de cambio]],Tabla1[[#This Row],[Salida en Usd]])</f>
        <v>175.60975609756099</v>
      </c>
      <c r="K455" s="16">
        <f>IF(Tabla1[[#This Row],[Entrada en Usd]]&lt;&gt;0,Tabla1[[#This Row],[Entrada en Usd]]*Tabla1[[#This Row],[Tipo de cambio]],Tabla1[[#This Row],[Entrada en $]])</f>
        <v>0</v>
      </c>
      <c r="L455" s="16">
        <f>IF(Tabla1[[#This Row],[Salida en Usd]]&gt;0,Tabla1[[#This Row],[Salida en Usd]]*Tabla1[[#This Row],[Tipo de cambio]],Tabla1[[#This Row],[Salida en $]])</f>
        <v>3600</v>
      </c>
    </row>
    <row r="456" spans="1:12" x14ac:dyDescent="0.3">
      <c r="A456" s="64">
        <v>43176</v>
      </c>
      <c r="B456" s="13" t="s">
        <v>5</v>
      </c>
      <c r="C456" s="65" t="s">
        <v>332</v>
      </c>
      <c r="D456" s="67">
        <v>20.5</v>
      </c>
      <c r="E456" s="17"/>
      <c r="F456" s="74"/>
      <c r="G456" s="17"/>
      <c r="H456" s="20">
        <v>10800</v>
      </c>
      <c r="I456" s="18">
        <f>IF(Tabla1[[#This Row],[Entrada en $]]&gt;0,Tabla1[[#This Row],[Entrada en $]]/Tabla1[[#This Row],[Tipo de cambio]],Tabla1[[#This Row],[Entrada en Usd]])</f>
        <v>0</v>
      </c>
      <c r="J456" s="17">
        <f>IF(Tabla1[[#This Row],[Salida en $]]&gt;0,Tabla1[[#This Row],[Salida en $]]/Tabla1[[#This Row],[Tipo de cambio]],Tabla1[[#This Row],[Salida en Usd]])</f>
        <v>526.82926829268297</v>
      </c>
      <c r="K456" s="16">
        <f>IF(Tabla1[[#This Row],[Entrada en Usd]]&lt;&gt;0,Tabla1[[#This Row],[Entrada en Usd]]*Tabla1[[#This Row],[Tipo de cambio]],Tabla1[[#This Row],[Entrada en $]])</f>
        <v>0</v>
      </c>
      <c r="L456" s="16">
        <f>IF(Tabla1[[#This Row],[Salida en Usd]]&gt;0,Tabla1[[#This Row],[Salida en Usd]]*Tabla1[[#This Row],[Tipo de cambio]],Tabla1[[#This Row],[Salida en $]])</f>
        <v>10800</v>
      </c>
    </row>
    <row r="457" spans="1:12" x14ac:dyDescent="0.3">
      <c r="A457" s="64">
        <v>43176</v>
      </c>
      <c r="B457" s="13" t="s">
        <v>5</v>
      </c>
      <c r="C457" s="65" t="s">
        <v>333</v>
      </c>
      <c r="D457" s="67">
        <v>20.5</v>
      </c>
      <c r="E457" s="17"/>
      <c r="F457" s="74"/>
      <c r="G457" s="17"/>
      <c r="H457" s="20">
        <v>2200</v>
      </c>
      <c r="I457" s="18">
        <f>IF(Tabla1[[#This Row],[Entrada en $]]&gt;0,Tabla1[[#This Row],[Entrada en $]]/Tabla1[[#This Row],[Tipo de cambio]],Tabla1[[#This Row],[Entrada en Usd]])</f>
        <v>0</v>
      </c>
      <c r="J457" s="17">
        <f>IF(Tabla1[[#This Row],[Salida en $]]&gt;0,Tabla1[[#This Row],[Salida en $]]/Tabla1[[#This Row],[Tipo de cambio]],Tabla1[[#This Row],[Salida en Usd]])</f>
        <v>107.3170731707317</v>
      </c>
      <c r="K457" s="16">
        <f>IF(Tabla1[[#This Row],[Entrada en Usd]]&lt;&gt;0,Tabla1[[#This Row],[Entrada en Usd]]*Tabla1[[#This Row],[Tipo de cambio]],Tabla1[[#This Row],[Entrada en $]])</f>
        <v>0</v>
      </c>
      <c r="L457" s="16">
        <f>IF(Tabla1[[#This Row],[Salida en Usd]]&gt;0,Tabla1[[#This Row],[Salida en Usd]]*Tabla1[[#This Row],[Tipo de cambio]],Tabla1[[#This Row],[Salida en $]])</f>
        <v>2200</v>
      </c>
    </row>
    <row r="458" spans="1:12" x14ac:dyDescent="0.3">
      <c r="A458" s="64">
        <v>43176</v>
      </c>
      <c r="B458" s="13" t="s">
        <v>5</v>
      </c>
      <c r="C458" s="65" t="s">
        <v>334</v>
      </c>
      <c r="D458" s="67">
        <v>20.5</v>
      </c>
      <c r="E458" s="17"/>
      <c r="F458" s="74"/>
      <c r="G458" s="17"/>
      <c r="H458" s="20">
        <v>300</v>
      </c>
      <c r="I458" s="18">
        <f>IF(Tabla1[[#This Row],[Entrada en $]]&gt;0,Tabla1[[#This Row],[Entrada en $]]/Tabla1[[#This Row],[Tipo de cambio]],Tabla1[[#This Row],[Entrada en Usd]])</f>
        <v>0</v>
      </c>
      <c r="J458" s="17">
        <f>IF(Tabla1[[#This Row],[Salida en $]]&gt;0,Tabla1[[#This Row],[Salida en $]]/Tabla1[[#This Row],[Tipo de cambio]],Tabla1[[#This Row],[Salida en Usd]])</f>
        <v>14.634146341463415</v>
      </c>
      <c r="K458" s="16">
        <f>IF(Tabla1[[#This Row],[Entrada en Usd]]&lt;&gt;0,Tabla1[[#This Row],[Entrada en Usd]]*Tabla1[[#This Row],[Tipo de cambio]],Tabla1[[#This Row],[Entrada en $]])</f>
        <v>0</v>
      </c>
      <c r="L458" s="16">
        <f>IF(Tabla1[[#This Row],[Salida en Usd]]&gt;0,Tabla1[[#This Row],[Salida en Usd]]*Tabla1[[#This Row],[Tipo de cambio]],Tabla1[[#This Row],[Salida en $]])</f>
        <v>300</v>
      </c>
    </row>
    <row r="459" spans="1:12" x14ac:dyDescent="0.3">
      <c r="A459" s="64">
        <v>43176</v>
      </c>
      <c r="B459" s="13" t="s">
        <v>5</v>
      </c>
      <c r="C459" s="65" t="s">
        <v>335</v>
      </c>
      <c r="D459" s="67">
        <v>20.5</v>
      </c>
      <c r="E459" s="17"/>
      <c r="F459" s="74"/>
      <c r="G459" s="17"/>
      <c r="H459" s="20">
        <v>1245</v>
      </c>
      <c r="I459" s="18">
        <f>IF(Tabla1[[#This Row],[Entrada en $]]&gt;0,Tabla1[[#This Row],[Entrada en $]]/Tabla1[[#This Row],[Tipo de cambio]],Tabla1[[#This Row],[Entrada en Usd]])</f>
        <v>0</v>
      </c>
      <c r="J459" s="17">
        <f>IF(Tabla1[[#This Row],[Salida en $]]&gt;0,Tabla1[[#This Row],[Salida en $]]/Tabla1[[#This Row],[Tipo de cambio]],Tabla1[[#This Row],[Salida en Usd]])</f>
        <v>60.731707317073173</v>
      </c>
      <c r="K459" s="16">
        <f>IF(Tabla1[[#This Row],[Entrada en Usd]]&lt;&gt;0,Tabla1[[#This Row],[Entrada en Usd]]*Tabla1[[#This Row],[Tipo de cambio]],Tabla1[[#This Row],[Entrada en $]])</f>
        <v>0</v>
      </c>
      <c r="L459" s="16">
        <f>IF(Tabla1[[#This Row],[Salida en Usd]]&gt;0,Tabla1[[#This Row],[Salida en Usd]]*Tabla1[[#This Row],[Tipo de cambio]],Tabla1[[#This Row],[Salida en $]])</f>
        <v>1245</v>
      </c>
    </row>
    <row r="460" spans="1:12" x14ac:dyDescent="0.3">
      <c r="A460" s="64">
        <v>43176</v>
      </c>
      <c r="B460" s="13" t="s">
        <v>5</v>
      </c>
      <c r="C460" s="65" t="s">
        <v>336</v>
      </c>
      <c r="D460" s="67">
        <v>20.5</v>
      </c>
      <c r="E460" s="17"/>
      <c r="F460" s="74"/>
      <c r="G460" s="17"/>
      <c r="H460" s="20">
        <v>5650</v>
      </c>
      <c r="I460" s="18">
        <f>IF(Tabla1[[#This Row],[Entrada en $]]&gt;0,Tabla1[[#This Row],[Entrada en $]]/Tabla1[[#This Row],[Tipo de cambio]],Tabla1[[#This Row],[Entrada en Usd]])</f>
        <v>0</v>
      </c>
      <c r="J460" s="17">
        <f>IF(Tabla1[[#This Row],[Salida en $]]&gt;0,Tabla1[[#This Row],[Salida en $]]/Tabla1[[#This Row],[Tipo de cambio]],Tabla1[[#This Row],[Salida en Usd]])</f>
        <v>275.60975609756099</v>
      </c>
      <c r="K460" s="16">
        <f>IF(Tabla1[[#This Row],[Entrada en Usd]]&lt;&gt;0,Tabla1[[#This Row],[Entrada en Usd]]*Tabla1[[#This Row],[Tipo de cambio]],Tabla1[[#This Row],[Entrada en $]])</f>
        <v>0</v>
      </c>
      <c r="L460" s="16">
        <f>IF(Tabla1[[#This Row],[Salida en Usd]]&gt;0,Tabla1[[#This Row],[Salida en Usd]]*Tabla1[[#This Row],[Tipo de cambio]],Tabla1[[#This Row],[Salida en $]])</f>
        <v>5650</v>
      </c>
    </row>
    <row r="461" spans="1:12" x14ac:dyDescent="0.3">
      <c r="A461" s="64">
        <v>43176</v>
      </c>
      <c r="B461" s="13" t="s">
        <v>5</v>
      </c>
      <c r="C461" s="65" t="s">
        <v>337</v>
      </c>
      <c r="D461" s="67">
        <v>20.5</v>
      </c>
      <c r="E461" s="17"/>
      <c r="F461" s="74"/>
      <c r="G461" s="17"/>
      <c r="H461" s="20">
        <v>16500</v>
      </c>
      <c r="I461" s="18">
        <f>IF(Tabla1[[#This Row],[Entrada en $]]&gt;0,Tabla1[[#This Row],[Entrada en $]]/Tabla1[[#This Row],[Tipo de cambio]],Tabla1[[#This Row],[Entrada en Usd]])</f>
        <v>0</v>
      </c>
      <c r="J461" s="17">
        <f>IF(Tabla1[[#This Row],[Salida en $]]&gt;0,Tabla1[[#This Row],[Salida en $]]/Tabla1[[#This Row],[Tipo de cambio]],Tabla1[[#This Row],[Salida en Usd]])</f>
        <v>804.8780487804878</v>
      </c>
      <c r="K461" s="16">
        <f>IF(Tabla1[[#This Row],[Entrada en Usd]]&lt;&gt;0,Tabla1[[#This Row],[Entrada en Usd]]*Tabla1[[#This Row],[Tipo de cambio]],Tabla1[[#This Row],[Entrada en $]])</f>
        <v>0</v>
      </c>
      <c r="L461" s="16">
        <f>IF(Tabla1[[#This Row],[Salida en Usd]]&gt;0,Tabla1[[#This Row],[Salida en Usd]]*Tabla1[[#This Row],[Tipo de cambio]],Tabla1[[#This Row],[Salida en $]])</f>
        <v>16500</v>
      </c>
    </row>
    <row r="462" spans="1:12" x14ac:dyDescent="0.3">
      <c r="A462" s="64">
        <v>43183</v>
      </c>
      <c r="B462" s="13" t="s">
        <v>5</v>
      </c>
      <c r="C462" s="65" t="s">
        <v>338</v>
      </c>
      <c r="D462" s="67">
        <v>20.54</v>
      </c>
      <c r="E462" s="17"/>
      <c r="F462" s="74"/>
      <c r="G462" s="17"/>
      <c r="H462" s="20">
        <v>3000</v>
      </c>
      <c r="I462" s="18">
        <f>IF(Tabla1[[#This Row],[Entrada en $]]&gt;0,Tabla1[[#This Row],[Entrada en $]]/Tabla1[[#This Row],[Tipo de cambio]],Tabla1[[#This Row],[Entrada en Usd]])</f>
        <v>0</v>
      </c>
      <c r="J462" s="17">
        <f>IF(Tabla1[[#This Row],[Salida en $]]&gt;0,Tabla1[[#This Row],[Salida en $]]/Tabla1[[#This Row],[Tipo de cambio]],Tabla1[[#This Row],[Salida en Usd]])</f>
        <v>146.05647517039924</v>
      </c>
      <c r="K462" s="16">
        <f>IF(Tabla1[[#This Row],[Entrada en Usd]]&lt;&gt;0,Tabla1[[#This Row],[Entrada en Usd]]*Tabla1[[#This Row],[Tipo de cambio]],Tabla1[[#This Row],[Entrada en $]])</f>
        <v>0</v>
      </c>
      <c r="L462" s="16">
        <f>IF(Tabla1[[#This Row],[Salida en Usd]]&gt;0,Tabla1[[#This Row],[Salida en Usd]]*Tabla1[[#This Row],[Tipo de cambio]],Tabla1[[#This Row],[Salida en $]])</f>
        <v>3000</v>
      </c>
    </row>
    <row r="463" spans="1:12" x14ac:dyDescent="0.3">
      <c r="A463" s="64">
        <v>43190</v>
      </c>
      <c r="B463" s="13" t="s">
        <v>5</v>
      </c>
      <c r="C463" s="65" t="s">
        <v>339</v>
      </c>
      <c r="D463" s="67">
        <v>21</v>
      </c>
      <c r="E463" s="17"/>
      <c r="F463" s="74"/>
      <c r="G463" s="17"/>
      <c r="H463" s="20">
        <v>3500</v>
      </c>
      <c r="I463" s="18">
        <f>IF(Tabla1[[#This Row],[Entrada en $]]&gt;0,Tabla1[[#This Row],[Entrada en $]]/Tabla1[[#This Row],[Tipo de cambio]],Tabla1[[#This Row],[Entrada en Usd]])</f>
        <v>0</v>
      </c>
      <c r="J463" s="17">
        <f>IF(Tabla1[[#This Row],[Salida en $]]&gt;0,Tabla1[[#This Row],[Salida en $]]/Tabla1[[#This Row],[Tipo de cambio]],Tabla1[[#This Row],[Salida en Usd]])</f>
        <v>166.66666666666666</v>
      </c>
      <c r="K463" s="16">
        <f>IF(Tabla1[[#This Row],[Entrada en Usd]]&lt;&gt;0,Tabla1[[#This Row],[Entrada en Usd]]*Tabla1[[#This Row],[Tipo de cambio]],Tabla1[[#This Row],[Entrada en $]])</f>
        <v>0</v>
      </c>
      <c r="L463" s="16">
        <f>IF(Tabla1[[#This Row],[Salida en Usd]]&gt;0,Tabla1[[#This Row],[Salida en Usd]]*Tabla1[[#This Row],[Tipo de cambio]],Tabla1[[#This Row],[Salida en $]])</f>
        <v>3500</v>
      </c>
    </row>
    <row r="464" spans="1:12" x14ac:dyDescent="0.3">
      <c r="A464" s="64">
        <v>43190</v>
      </c>
      <c r="B464" s="13" t="s">
        <v>5</v>
      </c>
      <c r="C464" s="65" t="s">
        <v>340</v>
      </c>
      <c r="D464" s="67">
        <v>21</v>
      </c>
      <c r="E464" s="17"/>
      <c r="F464" s="74"/>
      <c r="G464" s="17"/>
      <c r="H464" s="20">
        <v>10000</v>
      </c>
      <c r="I464" s="18">
        <f>IF(Tabla1[[#This Row],[Entrada en $]]&gt;0,Tabla1[[#This Row],[Entrada en $]]/Tabla1[[#This Row],[Tipo de cambio]],Tabla1[[#This Row],[Entrada en Usd]])</f>
        <v>0</v>
      </c>
      <c r="J464" s="17">
        <f>IF(Tabla1[[#This Row],[Salida en $]]&gt;0,Tabla1[[#This Row],[Salida en $]]/Tabla1[[#This Row],[Tipo de cambio]],Tabla1[[#This Row],[Salida en Usd]])</f>
        <v>476.1904761904762</v>
      </c>
      <c r="K464" s="16">
        <f>IF(Tabla1[[#This Row],[Entrada en Usd]]&lt;&gt;0,Tabla1[[#This Row],[Entrada en Usd]]*Tabla1[[#This Row],[Tipo de cambio]],Tabla1[[#This Row],[Entrada en $]])</f>
        <v>0</v>
      </c>
      <c r="L464" s="16">
        <f>IF(Tabla1[[#This Row],[Salida en Usd]]&gt;0,Tabla1[[#This Row],[Salida en Usd]]*Tabla1[[#This Row],[Tipo de cambio]],Tabla1[[#This Row],[Salida en $]])</f>
        <v>10000</v>
      </c>
    </row>
    <row r="465" spans="1:12" x14ac:dyDescent="0.3">
      <c r="A465" s="64">
        <v>43190</v>
      </c>
      <c r="B465" s="13" t="s">
        <v>5</v>
      </c>
      <c r="C465" s="65" t="s">
        <v>341</v>
      </c>
      <c r="D465" s="67">
        <v>21</v>
      </c>
      <c r="E465" s="17"/>
      <c r="F465" s="74"/>
      <c r="G465" s="17"/>
      <c r="H465" s="20">
        <v>1781</v>
      </c>
      <c r="I465" s="18">
        <f>IF(Tabla1[[#This Row],[Entrada en $]]&gt;0,Tabla1[[#This Row],[Entrada en $]]/Tabla1[[#This Row],[Tipo de cambio]],Tabla1[[#This Row],[Entrada en Usd]])</f>
        <v>0</v>
      </c>
      <c r="J465" s="17">
        <f>IF(Tabla1[[#This Row],[Salida en $]]&gt;0,Tabla1[[#This Row],[Salida en $]]/Tabla1[[#This Row],[Tipo de cambio]],Tabla1[[#This Row],[Salida en Usd]])</f>
        <v>84.80952380952381</v>
      </c>
      <c r="K465" s="16">
        <f>IF(Tabla1[[#This Row],[Entrada en Usd]]&lt;&gt;0,Tabla1[[#This Row],[Entrada en Usd]]*Tabla1[[#This Row],[Tipo de cambio]],Tabla1[[#This Row],[Entrada en $]])</f>
        <v>0</v>
      </c>
      <c r="L465" s="16">
        <f>IF(Tabla1[[#This Row],[Salida en Usd]]&gt;0,Tabla1[[#This Row],[Salida en Usd]]*Tabla1[[#This Row],[Tipo de cambio]],Tabla1[[#This Row],[Salida en $]])</f>
        <v>1781</v>
      </c>
    </row>
    <row r="466" spans="1:12" x14ac:dyDescent="0.3">
      <c r="A466" s="64">
        <v>43190</v>
      </c>
      <c r="B466" s="13" t="s">
        <v>5</v>
      </c>
      <c r="C466" s="65" t="s">
        <v>342</v>
      </c>
      <c r="D466" s="67">
        <v>21</v>
      </c>
      <c r="E466" s="17"/>
      <c r="F466" s="74"/>
      <c r="G466" s="17"/>
      <c r="H466" s="20">
        <v>18828</v>
      </c>
      <c r="I466" s="18">
        <f>IF(Tabla1[[#This Row],[Entrada en $]]&gt;0,Tabla1[[#This Row],[Entrada en $]]/Tabla1[[#This Row],[Tipo de cambio]],Tabla1[[#This Row],[Entrada en Usd]])</f>
        <v>0</v>
      </c>
      <c r="J466" s="17">
        <f>IF(Tabla1[[#This Row],[Salida en $]]&gt;0,Tabla1[[#This Row],[Salida en $]]/Tabla1[[#This Row],[Tipo de cambio]],Tabla1[[#This Row],[Salida en Usd]])</f>
        <v>896.57142857142856</v>
      </c>
      <c r="K466" s="16">
        <f>IF(Tabla1[[#This Row],[Entrada en Usd]]&lt;&gt;0,Tabla1[[#This Row],[Entrada en Usd]]*Tabla1[[#This Row],[Tipo de cambio]],Tabla1[[#This Row],[Entrada en $]])</f>
        <v>0</v>
      </c>
      <c r="L466" s="16">
        <f>IF(Tabla1[[#This Row],[Salida en Usd]]&gt;0,Tabla1[[#This Row],[Salida en Usd]]*Tabla1[[#This Row],[Tipo de cambio]],Tabla1[[#This Row],[Salida en $]])</f>
        <v>18828</v>
      </c>
    </row>
    <row r="467" spans="1:12" x14ac:dyDescent="0.3">
      <c r="A467" s="64">
        <v>43204</v>
      </c>
      <c r="B467" s="13" t="s">
        <v>5</v>
      </c>
      <c r="C467" s="65" t="s">
        <v>343</v>
      </c>
      <c r="D467" s="67">
        <v>21</v>
      </c>
      <c r="E467" s="17"/>
      <c r="F467" s="74"/>
      <c r="G467" s="17"/>
      <c r="H467" s="20">
        <v>303000</v>
      </c>
      <c r="I467" s="18">
        <f>IF(Tabla1[[#This Row],[Entrada en $]]&gt;0,Tabla1[[#This Row],[Entrada en $]]/Tabla1[[#This Row],[Tipo de cambio]],Tabla1[[#This Row],[Entrada en Usd]])</f>
        <v>0</v>
      </c>
      <c r="J467" s="17">
        <f>IF(Tabla1[[#This Row],[Salida en $]]&gt;0,Tabla1[[#This Row],[Salida en $]]/Tabla1[[#This Row],[Tipo de cambio]],Tabla1[[#This Row],[Salida en Usd]])</f>
        <v>14428.571428571429</v>
      </c>
      <c r="K467" s="16">
        <f>IF(Tabla1[[#This Row],[Entrada en Usd]]&lt;&gt;0,Tabla1[[#This Row],[Entrada en Usd]]*Tabla1[[#This Row],[Tipo de cambio]],Tabla1[[#This Row],[Entrada en $]])</f>
        <v>0</v>
      </c>
      <c r="L467" s="16">
        <f>IF(Tabla1[[#This Row],[Salida en Usd]]&gt;0,Tabla1[[#This Row],[Salida en Usd]]*Tabla1[[#This Row],[Tipo de cambio]],Tabla1[[#This Row],[Salida en $]])</f>
        <v>303000</v>
      </c>
    </row>
    <row r="468" spans="1:12" x14ac:dyDescent="0.3">
      <c r="A468" s="64">
        <v>43218</v>
      </c>
      <c r="B468" s="13" t="s">
        <v>5</v>
      </c>
      <c r="C468" s="65" t="s">
        <v>344</v>
      </c>
      <c r="D468" s="67">
        <v>21</v>
      </c>
      <c r="E468" s="17"/>
      <c r="F468" s="74"/>
      <c r="G468" s="17"/>
      <c r="H468" s="20">
        <v>16000</v>
      </c>
      <c r="I468" s="18">
        <f>IF(Tabla1[[#This Row],[Entrada en $]]&gt;0,Tabla1[[#This Row],[Entrada en $]]/Tabla1[[#This Row],[Tipo de cambio]],Tabla1[[#This Row],[Entrada en Usd]])</f>
        <v>0</v>
      </c>
      <c r="J468" s="17">
        <f>IF(Tabla1[[#This Row],[Salida en $]]&gt;0,Tabla1[[#This Row],[Salida en $]]/Tabla1[[#This Row],[Tipo de cambio]],Tabla1[[#This Row],[Salida en Usd]])</f>
        <v>761.90476190476193</v>
      </c>
      <c r="K468" s="16">
        <f>IF(Tabla1[[#This Row],[Entrada en Usd]]&lt;&gt;0,Tabla1[[#This Row],[Entrada en Usd]]*Tabla1[[#This Row],[Tipo de cambio]],Tabla1[[#This Row],[Entrada en $]])</f>
        <v>0</v>
      </c>
      <c r="L468" s="16">
        <f>IF(Tabla1[[#This Row],[Salida en Usd]]&gt;0,Tabla1[[#This Row],[Salida en Usd]]*Tabla1[[#This Row],[Tipo de cambio]],Tabla1[[#This Row],[Salida en $]])</f>
        <v>16000</v>
      </c>
    </row>
    <row r="469" spans="1:12" x14ac:dyDescent="0.3">
      <c r="A469" s="64">
        <v>43218</v>
      </c>
      <c r="B469" s="13" t="s">
        <v>5</v>
      </c>
      <c r="C469" s="65" t="s">
        <v>345</v>
      </c>
      <c r="D469" s="67">
        <v>21</v>
      </c>
      <c r="E469" s="17"/>
      <c r="F469" s="74"/>
      <c r="G469" s="17"/>
      <c r="H469" s="20">
        <v>1200</v>
      </c>
      <c r="I469" s="18">
        <f>IF(Tabla1[[#This Row],[Entrada en $]]&gt;0,Tabla1[[#This Row],[Entrada en $]]/Tabla1[[#This Row],[Tipo de cambio]],Tabla1[[#This Row],[Entrada en Usd]])</f>
        <v>0</v>
      </c>
      <c r="J469" s="17">
        <f>IF(Tabla1[[#This Row],[Salida en $]]&gt;0,Tabla1[[#This Row],[Salida en $]]/Tabla1[[#This Row],[Tipo de cambio]],Tabla1[[#This Row],[Salida en Usd]])</f>
        <v>57.142857142857146</v>
      </c>
      <c r="K469" s="16">
        <f>IF(Tabla1[[#This Row],[Entrada en Usd]]&lt;&gt;0,Tabla1[[#This Row],[Entrada en Usd]]*Tabla1[[#This Row],[Tipo de cambio]],Tabla1[[#This Row],[Entrada en $]])</f>
        <v>0</v>
      </c>
      <c r="L469" s="16">
        <f>IF(Tabla1[[#This Row],[Salida en Usd]]&gt;0,Tabla1[[#This Row],[Salida en Usd]]*Tabla1[[#This Row],[Tipo de cambio]],Tabla1[[#This Row],[Salida en $]])</f>
        <v>1200</v>
      </c>
    </row>
    <row r="470" spans="1:12" x14ac:dyDescent="0.3">
      <c r="A470" s="64">
        <v>43218</v>
      </c>
      <c r="B470" s="13" t="s">
        <v>5</v>
      </c>
      <c r="C470" s="65" t="s">
        <v>346</v>
      </c>
      <c r="D470" s="67">
        <v>21</v>
      </c>
      <c r="E470" s="17"/>
      <c r="F470" s="74"/>
      <c r="G470" s="17"/>
      <c r="H470" s="20">
        <v>9000</v>
      </c>
      <c r="I470" s="18">
        <f>IF(Tabla1[[#This Row],[Entrada en $]]&gt;0,Tabla1[[#This Row],[Entrada en $]]/Tabla1[[#This Row],[Tipo de cambio]],Tabla1[[#This Row],[Entrada en Usd]])</f>
        <v>0</v>
      </c>
      <c r="J470" s="17">
        <f>IF(Tabla1[[#This Row],[Salida en $]]&gt;0,Tabla1[[#This Row],[Salida en $]]/Tabla1[[#This Row],[Tipo de cambio]],Tabla1[[#This Row],[Salida en Usd]])</f>
        <v>428.57142857142856</v>
      </c>
      <c r="K470" s="16">
        <f>IF(Tabla1[[#This Row],[Entrada en Usd]]&lt;&gt;0,Tabla1[[#This Row],[Entrada en Usd]]*Tabla1[[#This Row],[Tipo de cambio]],Tabla1[[#This Row],[Entrada en $]])</f>
        <v>0</v>
      </c>
      <c r="L470" s="16">
        <f>IF(Tabla1[[#This Row],[Salida en Usd]]&gt;0,Tabla1[[#This Row],[Salida en Usd]]*Tabla1[[#This Row],[Tipo de cambio]],Tabla1[[#This Row],[Salida en $]])</f>
        <v>9000</v>
      </c>
    </row>
    <row r="471" spans="1:12" x14ac:dyDescent="0.3">
      <c r="A471" s="64">
        <v>43218</v>
      </c>
      <c r="B471" s="13" t="s">
        <v>5</v>
      </c>
      <c r="C471" s="65" t="s">
        <v>347</v>
      </c>
      <c r="D471" s="67">
        <v>21</v>
      </c>
      <c r="E471" s="17"/>
      <c r="F471" s="74"/>
      <c r="G471" s="17"/>
      <c r="H471" s="20">
        <v>3000</v>
      </c>
      <c r="I471" s="18">
        <f>IF(Tabla1[[#This Row],[Entrada en $]]&gt;0,Tabla1[[#This Row],[Entrada en $]]/Tabla1[[#This Row],[Tipo de cambio]],Tabla1[[#This Row],[Entrada en Usd]])</f>
        <v>0</v>
      </c>
      <c r="J471" s="17">
        <f>IF(Tabla1[[#This Row],[Salida en $]]&gt;0,Tabla1[[#This Row],[Salida en $]]/Tabla1[[#This Row],[Tipo de cambio]],Tabla1[[#This Row],[Salida en Usd]])</f>
        <v>142.85714285714286</v>
      </c>
      <c r="K471" s="16">
        <f>IF(Tabla1[[#This Row],[Entrada en Usd]]&lt;&gt;0,Tabla1[[#This Row],[Entrada en Usd]]*Tabla1[[#This Row],[Tipo de cambio]],Tabla1[[#This Row],[Entrada en $]])</f>
        <v>0</v>
      </c>
      <c r="L471" s="16">
        <f>IF(Tabla1[[#This Row],[Salida en Usd]]&gt;0,Tabla1[[#This Row],[Salida en Usd]]*Tabla1[[#This Row],[Tipo de cambio]],Tabla1[[#This Row],[Salida en $]])</f>
        <v>3000</v>
      </c>
    </row>
    <row r="472" spans="1:12" x14ac:dyDescent="0.3">
      <c r="A472" s="64">
        <v>43218</v>
      </c>
      <c r="B472" s="13" t="s">
        <v>5</v>
      </c>
      <c r="C472" s="65" t="s">
        <v>348</v>
      </c>
      <c r="D472" s="67">
        <v>21</v>
      </c>
      <c r="E472" s="17"/>
      <c r="F472" s="74"/>
      <c r="G472" s="17"/>
      <c r="H472" s="20">
        <v>5200</v>
      </c>
      <c r="I472" s="18">
        <f>IF(Tabla1[[#This Row],[Entrada en $]]&gt;0,Tabla1[[#This Row],[Entrada en $]]/Tabla1[[#This Row],[Tipo de cambio]],Tabla1[[#This Row],[Entrada en Usd]])</f>
        <v>0</v>
      </c>
      <c r="J472" s="17">
        <f>IF(Tabla1[[#This Row],[Salida en $]]&gt;0,Tabla1[[#This Row],[Salida en $]]/Tabla1[[#This Row],[Tipo de cambio]],Tabla1[[#This Row],[Salida en Usd]])</f>
        <v>247.61904761904762</v>
      </c>
      <c r="K472" s="16">
        <f>IF(Tabla1[[#This Row],[Entrada en Usd]]&lt;&gt;0,Tabla1[[#This Row],[Entrada en Usd]]*Tabla1[[#This Row],[Tipo de cambio]],Tabla1[[#This Row],[Entrada en $]])</f>
        <v>0</v>
      </c>
      <c r="L472" s="16">
        <f>IF(Tabla1[[#This Row],[Salida en Usd]]&gt;0,Tabla1[[#This Row],[Salida en Usd]]*Tabla1[[#This Row],[Tipo de cambio]],Tabla1[[#This Row],[Salida en $]])</f>
        <v>5200</v>
      </c>
    </row>
    <row r="473" spans="1:12" x14ac:dyDescent="0.3">
      <c r="A473" s="64">
        <v>43218</v>
      </c>
      <c r="B473" s="13" t="s">
        <v>5</v>
      </c>
      <c r="C473" s="65" t="s">
        <v>349</v>
      </c>
      <c r="D473" s="67">
        <v>21</v>
      </c>
      <c r="E473" s="17"/>
      <c r="F473" s="74"/>
      <c r="G473" s="17"/>
      <c r="H473" s="20">
        <v>4940</v>
      </c>
      <c r="I473" s="18">
        <f>IF(Tabla1[[#This Row],[Entrada en $]]&gt;0,Tabla1[[#This Row],[Entrada en $]]/Tabla1[[#This Row],[Tipo de cambio]],Tabla1[[#This Row],[Entrada en Usd]])</f>
        <v>0</v>
      </c>
      <c r="J473" s="17">
        <f>IF(Tabla1[[#This Row],[Salida en $]]&gt;0,Tabla1[[#This Row],[Salida en $]]/Tabla1[[#This Row],[Tipo de cambio]],Tabla1[[#This Row],[Salida en Usd]])</f>
        <v>235.23809523809524</v>
      </c>
      <c r="K473" s="16">
        <f>IF(Tabla1[[#This Row],[Entrada en Usd]]&lt;&gt;0,Tabla1[[#This Row],[Entrada en Usd]]*Tabla1[[#This Row],[Tipo de cambio]],Tabla1[[#This Row],[Entrada en $]])</f>
        <v>0</v>
      </c>
      <c r="L473" s="16">
        <f>IF(Tabla1[[#This Row],[Salida en Usd]]&gt;0,Tabla1[[#This Row],[Salida en Usd]]*Tabla1[[#This Row],[Tipo de cambio]],Tabla1[[#This Row],[Salida en $]])</f>
        <v>4940</v>
      </c>
    </row>
    <row r="474" spans="1:12" x14ac:dyDescent="0.3">
      <c r="A474" s="64">
        <v>43245</v>
      </c>
      <c r="B474" s="13" t="s">
        <v>5</v>
      </c>
      <c r="C474" s="65" t="s">
        <v>350</v>
      </c>
      <c r="D474" s="67">
        <v>25</v>
      </c>
      <c r="E474" s="17"/>
      <c r="F474" s="74"/>
      <c r="G474" s="17"/>
      <c r="H474" s="20">
        <v>39000</v>
      </c>
      <c r="I474" s="18">
        <f>IF(Tabla1[[#This Row],[Entrada en $]]&gt;0,Tabla1[[#This Row],[Entrada en $]]/Tabla1[[#This Row],[Tipo de cambio]],Tabla1[[#This Row],[Entrada en Usd]])</f>
        <v>0</v>
      </c>
      <c r="J474" s="17">
        <f>IF(Tabla1[[#This Row],[Salida en $]]&gt;0,Tabla1[[#This Row],[Salida en $]]/Tabla1[[#This Row],[Tipo de cambio]],Tabla1[[#This Row],[Salida en Usd]])</f>
        <v>1560</v>
      </c>
      <c r="K474" s="16">
        <f>IF(Tabla1[[#This Row],[Entrada en Usd]]&lt;&gt;0,Tabla1[[#This Row],[Entrada en Usd]]*Tabla1[[#This Row],[Tipo de cambio]],Tabla1[[#This Row],[Entrada en $]])</f>
        <v>0</v>
      </c>
      <c r="L474" s="16">
        <f>IF(Tabla1[[#This Row],[Salida en Usd]]&gt;0,Tabla1[[#This Row],[Salida en Usd]]*Tabla1[[#This Row],[Tipo de cambio]],Tabla1[[#This Row],[Salida en $]])</f>
        <v>39000</v>
      </c>
    </row>
    <row r="475" spans="1:12" x14ac:dyDescent="0.3">
      <c r="A475" s="64">
        <v>43245</v>
      </c>
      <c r="B475" s="13" t="s">
        <v>5</v>
      </c>
      <c r="C475" s="65" t="s">
        <v>351</v>
      </c>
      <c r="D475" s="67">
        <v>25</v>
      </c>
      <c r="E475" s="17"/>
      <c r="F475" s="74"/>
      <c r="G475" s="17"/>
      <c r="H475" s="20">
        <v>12980</v>
      </c>
      <c r="I475" s="18">
        <f>IF(Tabla1[[#This Row],[Entrada en $]]&gt;0,Tabla1[[#This Row],[Entrada en $]]/Tabla1[[#This Row],[Tipo de cambio]],Tabla1[[#This Row],[Entrada en Usd]])</f>
        <v>0</v>
      </c>
      <c r="J475" s="17">
        <f>IF(Tabla1[[#This Row],[Salida en $]]&gt;0,Tabla1[[#This Row],[Salida en $]]/Tabla1[[#This Row],[Tipo de cambio]],Tabla1[[#This Row],[Salida en Usd]])</f>
        <v>519.20000000000005</v>
      </c>
      <c r="K475" s="16">
        <f>IF(Tabla1[[#This Row],[Entrada en Usd]]&lt;&gt;0,Tabla1[[#This Row],[Entrada en Usd]]*Tabla1[[#This Row],[Tipo de cambio]],Tabla1[[#This Row],[Entrada en $]])</f>
        <v>0</v>
      </c>
      <c r="L475" s="16">
        <f>IF(Tabla1[[#This Row],[Salida en Usd]]&gt;0,Tabla1[[#This Row],[Salida en Usd]]*Tabla1[[#This Row],[Tipo de cambio]],Tabla1[[#This Row],[Salida en $]])</f>
        <v>12980</v>
      </c>
    </row>
    <row r="476" spans="1:12" x14ac:dyDescent="0.3">
      <c r="A476" s="64">
        <v>43259</v>
      </c>
      <c r="B476" s="13" t="s">
        <v>2</v>
      </c>
      <c r="C476" s="65" t="s">
        <v>352</v>
      </c>
      <c r="D476" s="67">
        <v>25</v>
      </c>
      <c r="E476" s="17"/>
      <c r="F476" s="74"/>
      <c r="G476" s="17"/>
      <c r="H476" s="20">
        <v>12524</v>
      </c>
      <c r="I476" s="18">
        <f>IF(Tabla1[[#This Row],[Entrada en $]]&gt;0,Tabla1[[#This Row],[Entrada en $]]/Tabla1[[#This Row],[Tipo de cambio]],Tabla1[[#This Row],[Entrada en Usd]])</f>
        <v>0</v>
      </c>
      <c r="J476" s="17">
        <f>IF(Tabla1[[#This Row],[Salida en $]]&gt;0,Tabla1[[#This Row],[Salida en $]]/Tabla1[[#This Row],[Tipo de cambio]],Tabla1[[#This Row],[Salida en Usd]])</f>
        <v>500.96</v>
      </c>
      <c r="K476" s="16">
        <f>IF(Tabla1[[#This Row],[Entrada en Usd]]&lt;&gt;0,Tabla1[[#This Row],[Entrada en Usd]]*Tabla1[[#This Row],[Tipo de cambio]],Tabla1[[#This Row],[Entrada en $]])</f>
        <v>0</v>
      </c>
      <c r="L476" s="16">
        <f>IF(Tabla1[[#This Row],[Salida en Usd]]&gt;0,Tabla1[[#This Row],[Salida en Usd]]*Tabla1[[#This Row],[Tipo de cambio]],Tabla1[[#This Row],[Salida en $]])</f>
        <v>12524</v>
      </c>
    </row>
    <row r="477" spans="1:12" x14ac:dyDescent="0.3">
      <c r="A477" s="64">
        <v>43259</v>
      </c>
      <c r="B477" s="13" t="s">
        <v>3</v>
      </c>
      <c r="C477" s="65" t="s">
        <v>353</v>
      </c>
      <c r="D477" s="67">
        <v>25</v>
      </c>
      <c r="E477" s="17"/>
      <c r="F477" s="74"/>
      <c r="G477" s="17"/>
      <c r="H477" s="20">
        <v>18000</v>
      </c>
      <c r="I477" s="18">
        <f>IF(Tabla1[[#This Row],[Entrada en $]]&gt;0,Tabla1[[#This Row],[Entrada en $]]/Tabla1[[#This Row],[Tipo de cambio]],Tabla1[[#This Row],[Entrada en Usd]])</f>
        <v>0</v>
      </c>
      <c r="J477" s="17">
        <f>IF(Tabla1[[#This Row],[Salida en $]]&gt;0,Tabla1[[#This Row],[Salida en $]]/Tabla1[[#This Row],[Tipo de cambio]],Tabla1[[#This Row],[Salida en Usd]])</f>
        <v>720</v>
      </c>
      <c r="K477" s="16">
        <f>IF(Tabla1[[#This Row],[Entrada en Usd]]&lt;&gt;0,Tabla1[[#This Row],[Entrada en Usd]]*Tabla1[[#This Row],[Tipo de cambio]],Tabla1[[#This Row],[Entrada en $]])</f>
        <v>0</v>
      </c>
      <c r="L477" s="16">
        <f>IF(Tabla1[[#This Row],[Salida en Usd]]&gt;0,Tabla1[[#This Row],[Salida en Usd]]*Tabla1[[#This Row],[Tipo de cambio]],Tabla1[[#This Row],[Salida en $]])</f>
        <v>18000</v>
      </c>
    </row>
    <row r="478" spans="1:12" x14ac:dyDescent="0.3">
      <c r="A478" s="64">
        <v>43267</v>
      </c>
      <c r="B478" s="13" t="s">
        <v>3</v>
      </c>
      <c r="C478" s="65" t="s">
        <v>354</v>
      </c>
      <c r="D478" s="67">
        <v>27.2</v>
      </c>
      <c r="E478" s="17"/>
      <c r="F478" s="74"/>
      <c r="G478" s="17"/>
      <c r="H478" s="20">
        <v>30000</v>
      </c>
      <c r="I478" s="18">
        <f>IF(Tabla1[[#This Row],[Entrada en $]]&gt;0,Tabla1[[#This Row],[Entrada en $]]/Tabla1[[#This Row],[Tipo de cambio]],Tabla1[[#This Row],[Entrada en Usd]])</f>
        <v>0</v>
      </c>
      <c r="J478" s="17">
        <f>IF(Tabla1[[#This Row],[Salida en $]]&gt;0,Tabla1[[#This Row],[Salida en $]]/Tabla1[[#This Row],[Tipo de cambio]],Tabla1[[#This Row],[Salida en Usd]])</f>
        <v>1102.9411764705883</v>
      </c>
      <c r="K478" s="16">
        <f>IF(Tabla1[[#This Row],[Entrada en Usd]]&lt;&gt;0,Tabla1[[#This Row],[Entrada en Usd]]*Tabla1[[#This Row],[Tipo de cambio]],Tabla1[[#This Row],[Entrada en $]])</f>
        <v>0</v>
      </c>
      <c r="L478" s="16">
        <f>IF(Tabla1[[#This Row],[Salida en Usd]]&gt;0,Tabla1[[#This Row],[Salida en Usd]]*Tabla1[[#This Row],[Tipo de cambio]],Tabla1[[#This Row],[Salida en $]])</f>
        <v>30000</v>
      </c>
    </row>
    <row r="479" spans="1:12" x14ac:dyDescent="0.3">
      <c r="A479" s="64">
        <v>43273</v>
      </c>
      <c r="B479" s="13" t="s">
        <v>3</v>
      </c>
      <c r="C479" s="65" t="s">
        <v>355</v>
      </c>
      <c r="D479" s="67">
        <v>27.1</v>
      </c>
      <c r="E479" s="17"/>
      <c r="F479" s="74"/>
      <c r="G479" s="17"/>
      <c r="H479" s="20">
        <v>30000</v>
      </c>
      <c r="I479" s="18">
        <f>IF(Tabla1[[#This Row],[Entrada en $]]&gt;0,Tabla1[[#This Row],[Entrada en $]]/Tabla1[[#This Row],[Tipo de cambio]],Tabla1[[#This Row],[Entrada en Usd]])</f>
        <v>0</v>
      </c>
      <c r="J479" s="17">
        <f>IF(Tabla1[[#This Row],[Salida en $]]&gt;0,Tabla1[[#This Row],[Salida en $]]/Tabla1[[#This Row],[Tipo de cambio]],Tabla1[[#This Row],[Salida en Usd]])</f>
        <v>1107.011070110701</v>
      </c>
      <c r="K479" s="16">
        <f>IF(Tabla1[[#This Row],[Entrada en Usd]]&lt;&gt;0,Tabla1[[#This Row],[Entrada en Usd]]*Tabla1[[#This Row],[Tipo de cambio]],Tabla1[[#This Row],[Entrada en $]])</f>
        <v>0</v>
      </c>
      <c r="L479" s="16">
        <f>IF(Tabla1[[#This Row],[Salida en Usd]]&gt;0,Tabla1[[#This Row],[Salida en Usd]]*Tabla1[[#This Row],[Tipo de cambio]],Tabla1[[#This Row],[Salida en $]])</f>
        <v>30000</v>
      </c>
    </row>
    <row r="480" spans="1:12" x14ac:dyDescent="0.3">
      <c r="A480" s="64">
        <v>43280</v>
      </c>
      <c r="B480" s="13" t="s">
        <v>4</v>
      </c>
      <c r="C480" s="65" t="s">
        <v>356</v>
      </c>
      <c r="D480" s="67">
        <v>28.02</v>
      </c>
      <c r="E480" s="17"/>
      <c r="F480" s="78"/>
      <c r="G480" s="17"/>
      <c r="H480" s="20">
        <v>35000</v>
      </c>
      <c r="I480" s="18">
        <f>IF(Tabla1[[#This Row],[Entrada en $]]&gt;0,Tabla1[[#This Row],[Entrada en $]]/Tabla1[[#This Row],[Tipo de cambio]],Tabla1[[#This Row],[Entrada en Usd]])</f>
        <v>0</v>
      </c>
      <c r="J480" s="17">
        <f>IF(Tabla1[[#This Row],[Salida en $]]&gt;0,Tabla1[[#This Row],[Salida en $]]/Tabla1[[#This Row],[Tipo de cambio]],Tabla1[[#This Row],[Salida en Usd]])</f>
        <v>1249.1077801570307</v>
      </c>
      <c r="K480" s="16">
        <f>IF(Tabla1[[#This Row],[Entrada en Usd]]&lt;&gt;0,Tabla1[[#This Row],[Entrada en Usd]]*Tabla1[[#This Row],[Tipo de cambio]],Tabla1[[#This Row],[Entrada en $]])</f>
        <v>0</v>
      </c>
      <c r="L480" s="16">
        <f>IF(Tabla1[[#This Row],[Salida en Usd]]&gt;0,Tabla1[[#This Row],[Salida en Usd]]*Tabla1[[#This Row],[Tipo de cambio]],Tabla1[[#This Row],[Salida en $]])</f>
        <v>35000</v>
      </c>
    </row>
    <row r="481" spans="1:12" x14ac:dyDescent="0.3">
      <c r="A481" s="64">
        <v>43288</v>
      </c>
      <c r="B481" s="13" t="s">
        <v>4</v>
      </c>
      <c r="C481" s="65" t="s">
        <v>357</v>
      </c>
      <c r="D481" s="67">
        <v>28</v>
      </c>
      <c r="E481" s="17"/>
      <c r="F481" s="74"/>
      <c r="G481" s="17"/>
      <c r="H481" s="20">
        <v>47990</v>
      </c>
      <c r="I481" s="18">
        <f>IF(Tabla1[[#This Row],[Entrada en $]]&gt;0,Tabla1[[#This Row],[Entrada en $]]/Tabla1[[#This Row],[Tipo de cambio]],Tabla1[[#This Row],[Entrada en Usd]])</f>
        <v>0</v>
      </c>
      <c r="J481" s="17">
        <f>IF(Tabla1[[#This Row],[Salida en $]]&gt;0,Tabla1[[#This Row],[Salida en $]]/Tabla1[[#This Row],[Tipo de cambio]],Tabla1[[#This Row],[Salida en Usd]])</f>
        <v>1713.9285714285713</v>
      </c>
      <c r="K481" s="16">
        <f>IF(Tabla1[[#This Row],[Entrada en Usd]]&lt;&gt;0,Tabla1[[#This Row],[Entrada en Usd]]*Tabla1[[#This Row],[Tipo de cambio]],Tabla1[[#This Row],[Entrada en $]])</f>
        <v>0</v>
      </c>
      <c r="L481" s="16">
        <f>IF(Tabla1[[#This Row],[Salida en Usd]]&gt;0,Tabla1[[#This Row],[Salida en Usd]]*Tabla1[[#This Row],[Tipo de cambio]],Tabla1[[#This Row],[Salida en $]])</f>
        <v>47990</v>
      </c>
    </row>
    <row r="482" spans="1:12" x14ac:dyDescent="0.3">
      <c r="A482" s="64">
        <v>43288</v>
      </c>
      <c r="B482" s="13" t="s">
        <v>3</v>
      </c>
      <c r="C482" s="65" t="s">
        <v>358</v>
      </c>
      <c r="D482" s="67">
        <v>28</v>
      </c>
      <c r="E482" s="17"/>
      <c r="F482" s="74"/>
      <c r="G482" s="17"/>
      <c r="H482" s="20">
        <v>35000</v>
      </c>
      <c r="I482" s="18">
        <f>IF(Tabla1[[#This Row],[Entrada en $]]&gt;0,Tabla1[[#This Row],[Entrada en $]]/Tabla1[[#This Row],[Tipo de cambio]],Tabla1[[#This Row],[Entrada en Usd]])</f>
        <v>0</v>
      </c>
      <c r="J482" s="17">
        <f>IF(Tabla1[[#This Row],[Salida en $]]&gt;0,Tabla1[[#This Row],[Salida en $]]/Tabla1[[#This Row],[Tipo de cambio]],Tabla1[[#This Row],[Salida en Usd]])</f>
        <v>1250</v>
      </c>
      <c r="K482" s="16">
        <f>IF(Tabla1[[#This Row],[Entrada en Usd]]&lt;&gt;0,Tabla1[[#This Row],[Entrada en Usd]]*Tabla1[[#This Row],[Tipo de cambio]],Tabla1[[#This Row],[Entrada en $]])</f>
        <v>0</v>
      </c>
      <c r="L482" s="16">
        <f>IF(Tabla1[[#This Row],[Salida en Usd]]&gt;0,Tabla1[[#This Row],[Salida en Usd]]*Tabla1[[#This Row],[Tipo de cambio]],Tabla1[[#This Row],[Salida en $]])</f>
        <v>35000</v>
      </c>
    </row>
    <row r="483" spans="1:12" x14ac:dyDescent="0.3">
      <c r="A483" s="64">
        <v>43295</v>
      </c>
      <c r="B483" s="13" t="s">
        <v>4</v>
      </c>
      <c r="C483" s="65" t="s">
        <v>359</v>
      </c>
      <c r="D483" s="67">
        <v>28.5</v>
      </c>
      <c r="E483" s="17"/>
      <c r="F483" s="74"/>
      <c r="G483" s="17"/>
      <c r="H483" s="20">
        <v>15000</v>
      </c>
      <c r="I483" s="18">
        <f>IF(Tabla1[[#This Row],[Entrada en $]]&gt;0,Tabla1[[#This Row],[Entrada en $]]/Tabla1[[#This Row],[Tipo de cambio]],Tabla1[[#This Row],[Entrada en Usd]])</f>
        <v>0</v>
      </c>
      <c r="J483" s="17">
        <f>IF(Tabla1[[#This Row],[Salida en $]]&gt;0,Tabla1[[#This Row],[Salida en $]]/Tabla1[[#This Row],[Tipo de cambio]],Tabla1[[#This Row],[Salida en Usd]])</f>
        <v>526.31578947368416</v>
      </c>
      <c r="K483" s="16">
        <f>IF(Tabla1[[#This Row],[Entrada en Usd]]&lt;&gt;0,Tabla1[[#This Row],[Entrada en Usd]]*Tabla1[[#This Row],[Tipo de cambio]],Tabla1[[#This Row],[Entrada en $]])</f>
        <v>0</v>
      </c>
      <c r="L483" s="16">
        <f>IF(Tabla1[[#This Row],[Salida en Usd]]&gt;0,Tabla1[[#This Row],[Salida en Usd]]*Tabla1[[#This Row],[Tipo de cambio]],Tabla1[[#This Row],[Salida en $]])</f>
        <v>15000</v>
      </c>
    </row>
    <row r="484" spans="1:12" x14ac:dyDescent="0.3">
      <c r="A484" s="64">
        <v>43295</v>
      </c>
      <c r="B484" s="13" t="s">
        <v>4</v>
      </c>
      <c r="C484" s="65" t="s">
        <v>303</v>
      </c>
      <c r="D484" s="67">
        <v>29</v>
      </c>
      <c r="E484" s="17"/>
      <c r="F484" s="66"/>
      <c r="G484" s="17"/>
      <c r="H484" s="20">
        <v>7200</v>
      </c>
      <c r="I484" s="18">
        <f>IF(Tabla1[[#This Row],[Entrada en $]]&gt;0,Tabla1[[#This Row],[Entrada en $]]/Tabla1[[#This Row],[Tipo de cambio]],Tabla1[[#This Row],[Entrada en Usd]])</f>
        <v>0</v>
      </c>
      <c r="J484" s="17">
        <f>IF(Tabla1[[#This Row],[Salida en $]]&gt;0,Tabla1[[#This Row],[Salida en $]]/Tabla1[[#This Row],[Tipo de cambio]],Tabla1[[#This Row],[Salida en Usd]])</f>
        <v>248.27586206896552</v>
      </c>
      <c r="K484" s="16">
        <f>IF(Tabla1[[#This Row],[Entrada en Usd]]&lt;&gt;0,Tabla1[[#This Row],[Entrada en Usd]]*Tabla1[[#This Row],[Tipo de cambio]],Tabla1[[#This Row],[Entrada en $]])</f>
        <v>0</v>
      </c>
      <c r="L484" s="16">
        <f>IF(Tabla1[[#This Row],[Salida en Usd]]&gt;0,Tabla1[[#This Row],[Salida en Usd]]*Tabla1[[#This Row],[Tipo de cambio]],Tabla1[[#This Row],[Salida en $]])</f>
        <v>7200</v>
      </c>
    </row>
    <row r="485" spans="1:12" x14ac:dyDescent="0.3">
      <c r="A485" s="64">
        <v>43295</v>
      </c>
      <c r="B485" s="13" t="s">
        <v>4</v>
      </c>
      <c r="C485" s="65" t="s">
        <v>360</v>
      </c>
      <c r="D485" s="67">
        <v>29</v>
      </c>
      <c r="E485" s="17"/>
      <c r="F485" s="78"/>
      <c r="G485" s="17"/>
      <c r="H485" s="20">
        <v>20900</v>
      </c>
      <c r="I485" s="18">
        <f>IF(Tabla1[[#This Row],[Entrada en $]]&gt;0,Tabla1[[#This Row],[Entrada en $]]/Tabla1[[#This Row],[Tipo de cambio]],Tabla1[[#This Row],[Entrada en Usd]])</f>
        <v>0</v>
      </c>
      <c r="J485" s="17">
        <f>IF(Tabla1[[#This Row],[Salida en $]]&gt;0,Tabla1[[#This Row],[Salida en $]]/Tabla1[[#This Row],[Tipo de cambio]],Tabla1[[#This Row],[Salida en Usd]])</f>
        <v>720.68965517241384</v>
      </c>
      <c r="K485" s="16">
        <f>IF(Tabla1[[#This Row],[Entrada en Usd]]&lt;&gt;0,Tabla1[[#This Row],[Entrada en Usd]]*Tabla1[[#This Row],[Tipo de cambio]],Tabla1[[#This Row],[Entrada en $]])</f>
        <v>0</v>
      </c>
      <c r="L485" s="16">
        <f>IF(Tabla1[[#This Row],[Salida en Usd]]&gt;0,Tabla1[[#This Row],[Salida en Usd]]*Tabla1[[#This Row],[Tipo de cambio]],Tabla1[[#This Row],[Salida en $]])</f>
        <v>20900</v>
      </c>
    </row>
    <row r="486" spans="1:12" x14ac:dyDescent="0.3">
      <c r="A486" s="64">
        <v>43295</v>
      </c>
      <c r="B486" s="13" t="s">
        <v>4</v>
      </c>
      <c r="C486" s="65" t="s">
        <v>361</v>
      </c>
      <c r="D486" s="67">
        <v>29</v>
      </c>
      <c r="E486" s="17"/>
      <c r="F486" s="66"/>
      <c r="G486" s="17"/>
      <c r="H486" s="20">
        <v>3444</v>
      </c>
      <c r="I486" s="18">
        <f>IF(Tabla1[[#This Row],[Entrada en $]]&gt;0,Tabla1[[#This Row],[Entrada en $]]/Tabla1[[#This Row],[Tipo de cambio]],Tabla1[[#This Row],[Entrada en Usd]])</f>
        <v>0</v>
      </c>
      <c r="J486" s="17">
        <f>IF(Tabla1[[#This Row],[Salida en $]]&gt;0,Tabla1[[#This Row],[Salida en $]]/Tabla1[[#This Row],[Tipo de cambio]],Tabla1[[#This Row],[Salida en Usd]])</f>
        <v>118.75862068965517</v>
      </c>
      <c r="K486" s="16">
        <f>IF(Tabla1[[#This Row],[Entrada en Usd]]&lt;&gt;0,Tabla1[[#This Row],[Entrada en Usd]]*Tabla1[[#This Row],[Tipo de cambio]],Tabla1[[#This Row],[Entrada en $]])</f>
        <v>0</v>
      </c>
      <c r="L486" s="16">
        <f>IF(Tabla1[[#This Row],[Salida en Usd]]&gt;0,Tabla1[[#This Row],[Salida en Usd]]*Tabla1[[#This Row],[Tipo de cambio]],Tabla1[[#This Row],[Salida en $]])</f>
        <v>3444</v>
      </c>
    </row>
    <row r="487" spans="1:12" x14ac:dyDescent="0.3">
      <c r="A487" s="64">
        <v>43302</v>
      </c>
      <c r="B487" s="13" t="s">
        <v>5</v>
      </c>
      <c r="C487" s="65" t="s">
        <v>362</v>
      </c>
      <c r="D487" s="67">
        <v>28.1</v>
      </c>
      <c r="E487" s="17"/>
      <c r="F487" s="74"/>
      <c r="G487" s="17"/>
      <c r="H487" s="20">
        <v>20000</v>
      </c>
      <c r="I487" s="18">
        <f>IF(Tabla1[[#This Row],[Entrada en $]]&gt;0,Tabla1[[#This Row],[Entrada en $]]/Tabla1[[#This Row],[Tipo de cambio]],Tabla1[[#This Row],[Entrada en Usd]])</f>
        <v>0</v>
      </c>
      <c r="J487" s="17">
        <f>IF(Tabla1[[#This Row],[Salida en $]]&gt;0,Tabla1[[#This Row],[Salida en $]]/Tabla1[[#This Row],[Tipo de cambio]],Tabla1[[#This Row],[Salida en Usd]])</f>
        <v>711.74377224199281</v>
      </c>
      <c r="K487" s="16">
        <f>IF(Tabla1[[#This Row],[Entrada en Usd]]&lt;&gt;0,Tabla1[[#This Row],[Entrada en Usd]]*Tabla1[[#This Row],[Tipo de cambio]],Tabla1[[#This Row],[Entrada en $]])</f>
        <v>0</v>
      </c>
      <c r="L487" s="16">
        <f>IF(Tabla1[[#This Row],[Salida en Usd]]&gt;0,Tabla1[[#This Row],[Salida en Usd]]*Tabla1[[#This Row],[Tipo de cambio]],Tabla1[[#This Row],[Salida en $]])</f>
        <v>20000</v>
      </c>
    </row>
    <row r="488" spans="1:12" x14ac:dyDescent="0.3">
      <c r="A488" s="64">
        <v>43302</v>
      </c>
      <c r="B488" s="13" t="s">
        <v>5</v>
      </c>
      <c r="C488" s="65" t="s">
        <v>363</v>
      </c>
      <c r="D488" s="67">
        <v>28.1</v>
      </c>
      <c r="E488" s="17"/>
      <c r="F488" s="74"/>
      <c r="G488" s="17"/>
      <c r="H488" s="20">
        <v>10000</v>
      </c>
      <c r="I488" s="18">
        <f>IF(Tabla1[[#This Row],[Entrada en $]]&gt;0,Tabla1[[#This Row],[Entrada en $]]/Tabla1[[#This Row],[Tipo de cambio]],Tabla1[[#This Row],[Entrada en Usd]])</f>
        <v>0</v>
      </c>
      <c r="J488" s="17">
        <f>IF(Tabla1[[#This Row],[Salida en $]]&gt;0,Tabla1[[#This Row],[Salida en $]]/Tabla1[[#This Row],[Tipo de cambio]],Tabla1[[#This Row],[Salida en Usd]])</f>
        <v>355.87188612099641</v>
      </c>
      <c r="K488" s="16">
        <f>IF(Tabla1[[#This Row],[Entrada en Usd]]&lt;&gt;0,Tabla1[[#This Row],[Entrada en Usd]]*Tabla1[[#This Row],[Tipo de cambio]],Tabla1[[#This Row],[Entrada en $]])</f>
        <v>0</v>
      </c>
      <c r="L488" s="16">
        <f>IF(Tabla1[[#This Row],[Salida en Usd]]&gt;0,Tabla1[[#This Row],[Salida en Usd]]*Tabla1[[#This Row],[Tipo de cambio]],Tabla1[[#This Row],[Salida en $]])</f>
        <v>10000</v>
      </c>
    </row>
    <row r="489" spans="1:12" x14ac:dyDescent="0.3">
      <c r="A489" s="64">
        <v>43302</v>
      </c>
      <c r="B489" s="13" t="s">
        <v>5</v>
      </c>
      <c r="C489" s="65" t="s">
        <v>364</v>
      </c>
      <c r="D489" s="67">
        <v>28.1</v>
      </c>
      <c r="E489" s="17"/>
      <c r="F489" s="74"/>
      <c r="G489" s="17"/>
      <c r="H489" s="20">
        <v>35000</v>
      </c>
      <c r="I489" s="18">
        <f>IF(Tabla1[[#This Row],[Entrada en $]]&gt;0,Tabla1[[#This Row],[Entrada en $]]/Tabla1[[#This Row],[Tipo de cambio]],Tabla1[[#This Row],[Entrada en Usd]])</f>
        <v>0</v>
      </c>
      <c r="J489" s="17">
        <f>IF(Tabla1[[#This Row],[Salida en $]]&gt;0,Tabla1[[#This Row],[Salida en $]]/Tabla1[[#This Row],[Tipo de cambio]],Tabla1[[#This Row],[Salida en Usd]])</f>
        <v>1245.5516014234875</v>
      </c>
      <c r="K489" s="16">
        <f>IF(Tabla1[[#This Row],[Entrada en Usd]]&lt;&gt;0,Tabla1[[#This Row],[Entrada en Usd]]*Tabla1[[#This Row],[Tipo de cambio]],Tabla1[[#This Row],[Entrada en $]])</f>
        <v>0</v>
      </c>
      <c r="L489" s="16">
        <f>IF(Tabla1[[#This Row],[Salida en Usd]]&gt;0,Tabla1[[#This Row],[Salida en Usd]]*Tabla1[[#This Row],[Tipo de cambio]],Tabla1[[#This Row],[Salida en $]])</f>
        <v>35000</v>
      </c>
    </row>
    <row r="490" spans="1:12" x14ac:dyDescent="0.3">
      <c r="A490" s="64">
        <v>43302</v>
      </c>
      <c r="B490" s="13" t="s">
        <v>4</v>
      </c>
      <c r="C490" s="65" t="s">
        <v>365</v>
      </c>
      <c r="D490" s="67">
        <v>28.1</v>
      </c>
      <c r="E490" s="17"/>
      <c r="F490" s="66"/>
      <c r="G490" s="17"/>
      <c r="H490" s="20">
        <v>2600</v>
      </c>
      <c r="I490" s="18">
        <f>IF(Tabla1[[#This Row],[Entrada en $]]&gt;0,Tabla1[[#This Row],[Entrada en $]]/Tabla1[[#This Row],[Tipo de cambio]],Tabla1[[#This Row],[Entrada en Usd]])</f>
        <v>0</v>
      </c>
      <c r="J490" s="17">
        <f>IF(Tabla1[[#This Row],[Salida en $]]&gt;0,Tabla1[[#This Row],[Salida en $]]/Tabla1[[#This Row],[Tipo de cambio]],Tabla1[[#This Row],[Salida en Usd]])</f>
        <v>92.52669039145907</v>
      </c>
      <c r="K490" s="16">
        <f>IF(Tabla1[[#This Row],[Entrada en Usd]]&lt;&gt;0,Tabla1[[#This Row],[Entrada en Usd]]*Tabla1[[#This Row],[Tipo de cambio]],Tabla1[[#This Row],[Entrada en $]])</f>
        <v>0</v>
      </c>
      <c r="L490" s="16">
        <f>IF(Tabla1[[#This Row],[Salida en Usd]]&gt;0,Tabla1[[#This Row],[Salida en Usd]]*Tabla1[[#This Row],[Tipo de cambio]],Tabla1[[#This Row],[Salida en $]])</f>
        <v>2600</v>
      </c>
    </row>
    <row r="491" spans="1:12" x14ac:dyDescent="0.3">
      <c r="A491" s="64">
        <v>43302</v>
      </c>
      <c r="B491" s="13" t="s">
        <v>4</v>
      </c>
      <c r="C491" s="65" t="s">
        <v>366</v>
      </c>
      <c r="D491" s="67">
        <v>28.1</v>
      </c>
      <c r="E491" s="17"/>
      <c r="F491" s="66"/>
      <c r="G491" s="17"/>
      <c r="H491" s="20">
        <v>2900</v>
      </c>
      <c r="I491" s="18">
        <f>IF(Tabla1[[#This Row],[Entrada en $]]&gt;0,Tabla1[[#This Row],[Entrada en $]]/Tabla1[[#This Row],[Tipo de cambio]],Tabla1[[#This Row],[Entrada en Usd]])</f>
        <v>0</v>
      </c>
      <c r="J491" s="17">
        <f>IF(Tabla1[[#This Row],[Salida en $]]&gt;0,Tabla1[[#This Row],[Salida en $]]/Tabla1[[#This Row],[Tipo de cambio]],Tabla1[[#This Row],[Salida en Usd]])</f>
        <v>103.20284697508896</v>
      </c>
      <c r="K491" s="16">
        <f>IF(Tabla1[[#This Row],[Entrada en Usd]]&lt;&gt;0,Tabla1[[#This Row],[Entrada en Usd]]*Tabla1[[#This Row],[Tipo de cambio]],Tabla1[[#This Row],[Entrada en $]])</f>
        <v>0</v>
      </c>
      <c r="L491" s="16">
        <f>IF(Tabla1[[#This Row],[Salida en Usd]]&gt;0,Tabla1[[#This Row],[Salida en Usd]]*Tabla1[[#This Row],[Tipo de cambio]],Tabla1[[#This Row],[Salida en $]])</f>
        <v>2900</v>
      </c>
    </row>
    <row r="492" spans="1:12" x14ac:dyDescent="0.3">
      <c r="A492" s="64">
        <v>43302</v>
      </c>
      <c r="B492" s="13" t="s">
        <v>4</v>
      </c>
      <c r="C492" s="65" t="s">
        <v>367</v>
      </c>
      <c r="D492" s="67">
        <v>28.1</v>
      </c>
      <c r="E492" s="17"/>
      <c r="F492" s="66"/>
      <c r="G492" s="17"/>
      <c r="H492" s="20">
        <v>7146</v>
      </c>
      <c r="I492" s="18">
        <f>IF(Tabla1[[#This Row],[Entrada en $]]&gt;0,Tabla1[[#This Row],[Entrada en $]]/Tabla1[[#This Row],[Tipo de cambio]],Tabla1[[#This Row],[Entrada en Usd]])</f>
        <v>0</v>
      </c>
      <c r="J492" s="17">
        <f>IF(Tabla1[[#This Row],[Salida en $]]&gt;0,Tabla1[[#This Row],[Salida en $]]/Tabla1[[#This Row],[Tipo de cambio]],Tabla1[[#This Row],[Salida en Usd]])</f>
        <v>254.30604982206404</v>
      </c>
      <c r="K492" s="16">
        <f>IF(Tabla1[[#This Row],[Entrada en Usd]]&lt;&gt;0,Tabla1[[#This Row],[Entrada en Usd]]*Tabla1[[#This Row],[Tipo de cambio]],Tabla1[[#This Row],[Entrada en $]])</f>
        <v>0</v>
      </c>
      <c r="L492" s="16">
        <f>IF(Tabla1[[#This Row],[Salida en Usd]]&gt;0,Tabla1[[#This Row],[Salida en Usd]]*Tabla1[[#This Row],[Tipo de cambio]],Tabla1[[#This Row],[Salida en $]])</f>
        <v>7146</v>
      </c>
    </row>
    <row r="493" spans="1:12" x14ac:dyDescent="0.3">
      <c r="A493" s="64">
        <v>43302</v>
      </c>
      <c r="B493" s="13" t="s">
        <v>4</v>
      </c>
      <c r="C493" s="65" t="s">
        <v>368</v>
      </c>
      <c r="D493" s="67">
        <v>28.1</v>
      </c>
      <c r="E493" s="17"/>
      <c r="F493" s="66"/>
      <c r="G493" s="17"/>
      <c r="H493" s="20">
        <v>8200</v>
      </c>
      <c r="I493" s="18">
        <f>IF(Tabla1[[#This Row],[Entrada en $]]&gt;0,Tabla1[[#This Row],[Entrada en $]]/Tabla1[[#This Row],[Tipo de cambio]],Tabla1[[#This Row],[Entrada en Usd]])</f>
        <v>0</v>
      </c>
      <c r="J493" s="17">
        <f>IF(Tabla1[[#This Row],[Salida en $]]&gt;0,Tabla1[[#This Row],[Salida en $]]/Tabla1[[#This Row],[Tipo de cambio]],Tabla1[[#This Row],[Salida en Usd]])</f>
        <v>291.81494661921704</v>
      </c>
      <c r="K493" s="16">
        <f>IF(Tabla1[[#This Row],[Entrada en Usd]]&lt;&gt;0,Tabla1[[#This Row],[Entrada en Usd]]*Tabla1[[#This Row],[Tipo de cambio]],Tabla1[[#This Row],[Entrada en $]])</f>
        <v>0</v>
      </c>
      <c r="L493" s="16">
        <f>IF(Tabla1[[#This Row],[Salida en Usd]]&gt;0,Tabla1[[#This Row],[Salida en Usd]]*Tabla1[[#This Row],[Tipo de cambio]],Tabla1[[#This Row],[Salida en $]])</f>
        <v>8200</v>
      </c>
    </row>
    <row r="494" spans="1:12" x14ac:dyDescent="0.3">
      <c r="A494" s="64">
        <v>43309</v>
      </c>
      <c r="B494" s="13" t="s">
        <v>5</v>
      </c>
      <c r="C494" s="65" t="s">
        <v>359</v>
      </c>
      <c r="D494" s="67">
        <v>28.2</v>
      </c>
      <c r="E494" s="17"/>
      <c r="F494" s="74"/>
      <c r="G494" s="17"/>
      <c r="H494" s="20">
        <v>25000</v>
      </c>
      <c r="I494" s="18">
        <f>IF(Tabla1[[#This Row],[Entrada en $]]&gt;0,Tabla1[[#This Row],[Entrada en $]]/Tabla1[[#This Row],[Tipo de cambio]],Tabla1[[#This Row],[Entrada en Usd]])</f>
        <v>0</v>
      </c>
      <c r="J494" s="17">
        <f>IF(Tabla1[[#This Row],[Salida en $]]&gt;0,Tabla1[[#This Row],[Salida en $]]/Tabla1[[#This Row],[Tipo de cambio]],Tabla1[[#This Row],[Salida en Usd]])</f>
        <v>886.52482269503548</v>
      </c>
      <c r="K494" s="16">
        <f>IF(Tabla1[[#This Row],[Entrada en Usd]]&lt;&gt;0,Tabla1[[#This Row],[Entrada en Usd]]*Tabla1[[#This Row],[Tipo de cambio]],Tabla1[[#This Row],[Entrada en $]])</f>
        <v>0</v>
      </c>
      <c r="L494" s="16">
        <f>IF(Tabla1[[#This Row],[Salida en Usd]]&gt;0,Tabla1[[#This Row],[Salida en Usd]]*Tabla1[[#This Row],[Tipo de cambio]],Tabla1[[#This Row],[Salida en $]])</f>
        <v>25000</v>
      </c>
    </row>
    <row r="495" spans="1:12" x14ac:dyDescent="0.3">
      <c r="A495" s="64">
        <v>43315</v>
      </c>
      <c r="B495" s="13" t="s">
        <v>4</v>
      </c>
      <c r="C495" s="65" t="s">
        <v>369</v>
      </c>
      <c r="D495" s="67">
        <v>28.35</v>
      </c>
      <c r="E495" s="17"/>
      <c r="F495" s="74"/>
      <c r="G495" s="17"/>
      <c r="H495" s="20">
        <v>7532</v>
      </c>
      <c r="I495" s="18">
        <f>IF(Tabla1[[#This Row],[Entrada en $]]&gt;0,Tabla1[[#This Row],[Entrada en $]]/Tabla1[[#This Row],[Tipo de cambio]],Tabla1[[#This Row],[Entrada en Usd]])</f>
        <v>0</v>
      </c>
      <c r="J495" s="17">
        <f>IF(Tabla1[[#This Row],[Salida en $]]&gt;0,Tabla1[[#This Row],[Salida en $]]/Tabla1[[#This Row],[Tipo de cambio]],Tabla1[[#This Row],[Salida en Usd]])</f>
        <v>265.67901234567898</v>
      </c>
      <c r="K495" s="16">
        <f>IF(Tabla1[[#This Row],[Entrada en Usd]]&lt;&gt;0,Tabla1[[#This Row],[Entrada en Usd]]*Tabla1[[#This Row],[Tipo de cambio]],Tabla1[[#This Row],[Entrada en $]])</f>
        <v>0</v>
      </c>
      <c r="L495" s="16">
        <f>IF(Tabla1[[#This Row],[Salida en Usd]]&gt;0,Tabla1[[#This Row],[Salida en Usd]]*Tabla1[[#This Row],[Tipo de cambio]],Tabla1[[#This Row],[Salida en $]])</f>
        <v>7532</v>
      </c>
    </row>
    <row r="496" spans="1:12" x14ac:dyDescent="0.3">
      <c r="A496" s="64">
        <v>43315</v>
      </c>
      <c r="B496" s="13" t="s">
        <v>4</v>
      </c>
      <c r="C496" s="65" t="s">
        <v>370</v>
      </c>
      <c r="D496" s="67">
        <v>28.35</v>
      </c>
      <c r="E496" s="17"/>
      <c r="F496" s="74"/>
      <c r="G496" s="17"/>
      <c r="H496" s="20">
        <v>2864</v>
      </c>
      <c r="I496" s="18">
        <f>IF(Tabla1[[#This Row],[Entrada en $]]&gt;0,Tabla1[[#This Row],[Entrada en $]]/Tabla1[[#This Row],[Tipo de cambio]],Tabla1[[#This Row],[Entrada en Usd]])</f>
        <v>0</v>
      </c>
      <c r="J496" s="17">
        <f>IF(Tabla1[[#This Row],[Salida en $]]&gt;0,Tabla1[[#This Row],[Salida en $]]/Tabla1[[#This Row],[Tipo de cambio]],Tabla1[[#This Row],[Salida en Usd]])</f>
        <v>101.02292768959435</v>
      </c>
      <c r="K496" s="16">
        <f>IF(Tabla1[[#This Row],[Entrada en Usd]]&lt;&gt;0,Tabla1[[#This Row],[Entrada en Usd]]*Tabla1[[#This Row],[Tipo de cambio]],Tabla1[[#This Row],[Entrada en $]])</f>
        <v>0</v>
      </c>
      <c r="L496" s="16">
        <f>IF(Tabla1[[#This Row],[Salida en Usd]]&gt;0,Tabla1[[#This Row],[Salida en Usd]]*Tabla1[[#This Row],[Tipo de cambio]],Tabla1[[#This Row],[Salida en $]])</f>
        <v>2864</v>
      </c>
    </row>
    <row r="497" spans="1:12" x14ac:dyDescent="0.3">
      <c r="A497" s="64">
        <v>43315</v>
      </c>
      <c r="B497" s="13" t="s">
        <v>4</v>
      </c>
      <c r="C497" s="65" t="s">
        <v>371</v>
      </c>
      <c r="D497" s="67">
        <v>28.35</v>
      </c>
      <c r="E497" s="17"/>
      <c r="F497" s="74"/>
      <c r="G497" s="17"/>
      <c r="H497" s="20">
        <v>35000</v>
      </c>
      <c r="I497" s="18">
        <f>IF(Tabla1[[#This Row],[Entrada en $]]&gt;0,Tabla1[[#This Row],[Entrada en $]]/Tabla1[[#This Row],[Tipo de cambio]],Tabla1[[#This Row],[Entrada en Usd]])</f>
        <v>0</v>
      </c>
      <c r="J497" s="17">
        <f>IF(Tabla1[[#This Row],[Salida en $]]&gt;0,Tabla1[[#This Row],[Salida en $]]/Tabla1[[#This Row],[Tipo de cambio]],Tabla1[[#This Row],[Salida en Usd]])</f>
        <v>1234.5679012345679</v>
      </c>
      <c r="K497" s="16">
        <f>IF(Tabla1[[#This Row],[Entrada en Usd]]&lt;&gt;0,Tabla1[[#This Row],[Entrada en Usd]]*Tabla1[[#This Row],[Tipo de cambio]],Tabla1[[#This Row],[Entrada en $]])</f>
        <v>0</v>
      </c>
      <c r="L497" s="16">
        <f>IF(Tabla1[[#This Row],[Salida en Usd]]&gt;0,Tabla1[[#This Row],[Salida en Usd]]*Tabla1[[#This Row],[Tipo de cambio]],Tabla1[[#This Row],[Salida en $]])</f>
        <v>35000</v>
      </c>
    </row>
    <row r="498" spans="1:12" x14ac:dyDescent="0.3">
      <c r="A498" s="64">
        <v>43322</v>
      </c>
      <c r="B498" s="13" t="s">
        <v>4</v>
      </c>
      <c r="C498" s="65" t="s">
        <v>372</v>
      </c>
      <c r="D498" s="67">
        <v>29</v>
      </c>
      <c r="E498" s="17"/>
      <c r="F498" s="74"/>
      <c r="G498" s="17"/>
      <c r="H498" s="20">
        <v>35000</v>
      </c>
      <c r="I498" s="18">
        <f>IF(Tabla1[[#This Row],[Entrada en $]]&gt;0,Tabla1[[#This Row],[Entrada en $]]/Tabla1[[#This Row],[Tipo de cambio]],Tabla1[[#This Row],[Entrada en Usd]])</f>
        <v>0</v>
      </c>
      <c r="J498" s="17">
        <f>IF(Tabla1[[#This Row],[Salida en $]]&gt;0,Tabla1[[#This Row],[Salida en $]]/Tabla1[[#This Row],[Tipo de cambio]],Tabla1[[#This Row],[Salida en Usd]])</f>
        <v>1206.8965517241379</v>
      </c>
      <c r="K498" s="16">
        <f>IF(Tabla1[[#This Row],[Entrada en Usd]]&lt;&gt;0,Tabla1[[#This Row],[Entrada en Usd]]*Tabla1[[#This Row],[Tipo de cambio]],Tabla1[[#This Row],[Entrada en $]])</f>
        <v>0</v>
      </c>
      <c r="L498" s="16">
        <f>IF(Tabla1[[#This Row],[Salida en Usd]]&gt;0,Tabla1[[#This Row],[Salida en Usd]]*Tabla1[[#This Row],[Tipo de cambio]],Tabla1[[#This Row],[Salida en $]])</f>
        <v>35000</v>
      </c>
    </row>
    <row r="499" spans="1:12" x14ac:dyDescent="0.3">
      <c r="A499" s="64">
        <v>43330</v>
      </c>
      <c r="B499" s="13" t="s">
        <v>4</v>
      </c>
      <c r="C499" s="65" t="s">
        <v>373</v>
      </c>
      <c r="D499" s="67">
        <v>30.2</v>
      </c>
      <c r="E499" s="17"/>
      <c r="F499" s="74"/>
      <c r="G499" s="17"/>
      <c r="H499" s="20">
        <v>1800</v>
      </c>
      <c r="I499" s="18">
        <f>IF(Tabla1[[#This Row],[Entrada en $]]&gt;0,Tabla1[[#This Row],[Entrada en $]]/Tabla1[[#This Row],[Tipo de cambio]],Tabla1[[#This Row],[Entrada en Usd]])</f>
        <v>0</v>
      </c>
      <c r="J499" s="17">
        <f>IF(Tabla1[[#This Row],[Salida en $]]&gt;0,Tabla1[[#This Row],[Salida en $]]/Tabla1[[#This Row],[Tipo de cambio]],Tabla1[[#This Row],[Salida en Usd]])</f>
        <v>59.602649006622521</v>
      </c>
      <c r="K499" s="16">
        <f>IF(Tabla1[[#This Row],[Entrada en Usd]]&lt;&gt;0,Tabla1[[#This Row],[Entrada en Usd]]*Tabla1[[#This Row],[Tipo de cambio]],Tabla1[[#This Row],[Entrada en $]])</f>
        <v>0</v>
      </c>
      <c r="L499" s="16">
        <f>IF(Tabla1[[#This Row],[Salida en Usd]]&gt;0,Tabla1[[#This Row],[Salida en Usd]]*Tabla1[[#This Row],[Tipo de cambio]],Tabla1[[#This Row],[Salida en $]])</f>
        <v>1800</v>
      </c>
    </row>
    <row r="500" spans="1:12" x14ac:dyDescent="0.3">
      <c r="A500" s="64">
        <v>43337</v>
      </c>
      <c r="B500" s="13" t="s">
        <v>4</v>
      </c>
      <c r="C500" s="65" t="s">
        <v>374</v>
      </c>
      <c r="D500" s="67">
        <v>30.49</v>
      </c>
      <c r="E500" s="17"/>
      <c r="F500" s="74"/>
      <c r="G500" s="17"/>
      <c r="H500" s="20">
        <v>5800</v>
      </c>
      <c r="I500" s="18">
        <f>IF(Tabla1[[#This Row],[Entrada en $]]&gt;0,Tabla1[[#This Row],[Entrada en $]]/Tabla1[[#This Row],[Tipo de cambio]],Tabla1[[#This Row],[Entrada en Usd]])</f>
        <v>0</v>
      </c>
      <c r="J500" s="17">
        <f>IF(Tabla1[[#This Row],[Salida en $]]&gt;0,Tabla1[[#This Row],[Salida en $]]/Tabla1[[#This Row],[Tipo de cambio]],Tabla1[[#This Row],[Salida en Usd]])</f>
        <v>190.22630370613317</v>
      </c>
      <c r="K500" s="16">
        <f>IF(Tabla1[[#This Row],[Entrada en Usd]]&lt;&gt;0,Tabla1[[#This Row],[Entrada en Usd]]*Tabla1[[#This Row],[Tipo de cambio]],Tabla1[[#This Row],[Entrada en $]])</f>
        <v>0</v>
      </c>
      <c r="L500" s="16">
        <f>IF(Tabla1[[#This Row],[Salida en Usd]]&gt;0,Tabla1[[#This Row],[Salida en Usd]]*Tabla1[[#This Row],[Tipo de cambio]],Tabla1[[#This Row],[Salida en $]])</f>
        <v>5800</v>
      </c>
    </row>
    <row r="501" spans="1:12" x14ac:dyDescent="0.3">
      <c r="A501" s="64">
        <v>43343</v>
      </c>
      <c r="B501" s="13" t="s">
        <v>4</v>
      </c>
      <c r="C501" s="65" t="s">
        <v>375</v>
      </c>
      <c r="D501" s="67">
        <v>30.5</v>
      </c>
      <c r="E501" s="17"/>
      <c r="F501" s="66"/>
      <c r="G501" s="17"/>
      <c r="H501" s="20">
        <v>35000</v>
      </c>
      <c r="I501" s="18">
        <f>IF(Tabla1[[#This Row],[Entrada en $]]&gt;0,Tabla1[[#This Row],[Entrada en $]]/Tabla1[[#This Row],[Tipo de cambio]],Tabla1[[#This Row],[Entrada en Usd]])</f>
        <v>0</v>
      </c>
      <c r="J501" s="17">
        <f>IF(Tabla1[[#This Row],[Salida en $]]&gt;0,Tabla1[[#This Row],[Salida en $]]/Tabla1[[#This Row],[Tipo de cambio]],Tabla1[[#This Row],[Salida en Usd]])</f>
        <v>1147.5409836065573</v>
      </c>
      <c r="K501" s="16">
        <f>IF(Tabla1[[#This Row],[Entrada en Usd]]&lt;&gt;0,Tabla1[[#This Row],[Entrada en Usd]]*Tabla1[[#This Row],[Tipo de cambio]],Tabla1[[#This Row],[Entrada en $]])</f>
        <v>0</v>
      </c>
      <c r="L501" s="16">
        <f>IF(Tabla1[[#This Row],[Salida en Usd]]&gt;0,Tabla1[[#This Row],[Salida en Usd]]*Tabla1[[#This Row],[Tipo de cambio]],Tabla1[[#This Row],[Salida en $]])</f>
        <v>35000</v>
      </c>
    </row>
    <row r="502" spans="1:12" x14ac:dyDescent="0.3">
      <c r="A502" s="64">
        <v>43343</v>
      </c>
      <c r="B502" s="13" t="s">
        <v>4</v>
      </c>
      <c r="C502" s="65" t="s">
        <v>376</v>
      </c>
      <c r="D502" s="67">
        <v>30.5</v>
      </c>
      <c r="E502" s="17"/>
      <c r="F502" s="66"/>
      <c r="G502" s="17"/>
      <c r="H502" s="20">
        <v>15000</v>
      </c>
      <c r="I502" s="18">
        <f>IF(Tabla1[[#This Row],[Entrada en $]]&gt;0,Tabla1[[#This Row],[Entrada en $]]/Tabla1[[#This Row],[Tipo de cambio]],Tabla1[[#This Row],[Entrada en Usd]])</f>
        <v>0</v>
      </c>
      <c r="J502" s="17">
        <f>IF(Tabla1[[#This Row],[Salida en $]]&gt;0,Tabla1[[#This Row],[Salida en $]]/Tabla1[[#This Row],[Tipo de cambio]],Tabla1[[#This Row],[Salida en Usd]])</f>
        <v>491.80327868852459</v>
      </c>
      <c r="K502" s="16">
        <f>IF(Tabla1[[#This Row],[Entrada en Usd]]&lt;&gt;0,Tabla1[[#This Row],[Entrada en Usd]]*Tabla1[[#This Row],[Tipo de cambio]],Tabla1[[#This Row],[Entrada en $]])</f>
        <v>0</v>
      </c>
      <c r="L502" s="16">
        <f>IF(Tabla1[[#This Row],[Salida en Usd]]&gt;0,Tabla1[[#This Row],[Salida en Usd]]*Tabla1[[#This Row],[Tipo de cambio]],Tabla1[[#This Row],[Salida en $]])</f>
        <v>15000</v>
      </c>
    </row>
    <row r="503" spans="1:12" x14ac:dyDescent="0.3">
      <c r="A503" s="64">
        <v>43343</v>
      </c>
      <c r="B503" s="13" t="s">
        <v>4</v>
      </c>
      <c r="C503" s="65" t="s">
        <v>256</v>
      </c>
      <c r="D503" s="67">
        <v>30.5</v>
      </c>
      <c r="E503" s="17"/>
      <c r="F503" s="66"/>
      <c r="G503" s="17"/>
      <c r="H503" s="20">
        <v>6093</v>
      </c>
      <c r="I503" s="18">
        <f>IF(Tabla1[[#This Row],[Entrada en $]]&gt;0,Tabla1[[#This Row],[Entrada en $]]/Tabla1[[#This Row],[Tipo de cambio]],Tabla1[[#This Row],[Entrada en Usd]])</f>
        <v>0</v>
      </c>
      <c r="J503" s="17">
        <f>IF(Tabla1[[#This Row],[Salida en $]]&gt;0,Tabla1[[#This Row],[Salida en $]]/Tabla1[[#This Row],[Tipo de cambio]],Tabla1[[#This Row],[Salida en Usd]])</f>
        <v>199.7704918032787</v>
      </c>
      <c r="K503" s="16">
        <f>IF(Tabla1[[#This Row],[Entrada en Usd]]&lt;&gt;0,Tabla1[[#This Row],[Entrada en Usd]]*Tabla1[[#This Row],[Tipo de cambio]],Tabla1[[#This Row],[Entrada en $]])</f>
        <v>0</v>
      </c>
      <c r="L503" s="16">
        <f>IF(Tabla1[[#This Row],[Salida en Usd]]&gt;0,Tabla1[[#This Row],[Salida en Usd]]*Tabla1[[#This Row],[Tipo de cambio]],Tabla1[[#This Row],[Salida en $]])</f>
        <v>6093</v>
      </c>
    </row>
    <row r="504" spans="1:12" x14ac:dyDescent="0.3">
      <c r="A504" s="64">
        <v>43343</v>
      </c>
      <c r="B504" s="13" t="s">
        <v>4</v>
      </c>
      <c r="C504" s="65" t="s">
        <v>377</v>
      </c>
      <c r="D504" s="67">
        <v>30.5</v>
      </c>
      <c r="E504" s="17"/>
      <c r="F504" s="66"/>
      <c r="G504" s="17"/>
      <c r="H504" s="20">
        <v>9900</v>
      </c>
      <c r="I504" s="18">
        <f>IF(Tabla1[[#This Row],[Entrada en $]]&gt;0,Tabla1[[#This Row],[Entrada en $]]/Tabla1[[#This Row],[Tipo de cambio]],Tabla1[[#This Row],[Entrada en Usd]])</f>
        <v>0</v>
      </c>
      <c r="J504" s="17">
        <f>IF(Tabla1[[#This Row],[Salida en $]]&gt;0,Tabla1[[#This Row],[Salida en $]]/Tabla1[[#This Row],[Tipo de cambio]],Tabla1[[#This Row],[Salida en Usd]])</f>
        <v>324.59016393442624</v>
      </c>
      <c r="K504" s="16">
        <f>IF(Tabla1[[#This Row],[Entrada en Usd]]&lt;&gt;0,Tabla1[[#This Row],[Entrada en Usd]]*Tabla1[[#This Row],[Tipo de cambio]],Tabla1[[#This Row],[Entrada en $]])</f>
        <v>0</v>
      </c>
      <c r="L504" s="16">
        <f>IF(Tabla1[[#This Row],[Salida en Usd]]&gt;0,Tabla1[[#This Row],[Salida en Usd]]*Tabla1[[#This Row],[Tipo de cambio]],Tabla1[[#This Row],[Salida en $]])</f>
        <v>9900</v>
      </c>
    </row>
    <row r="505" spans="1:12" x14ac:dyDescent="0.3">
      <c r="A505" s="64">
        <v>43343</v>
      </c>
      <c r="B505" s="13" t="s">
        <v>4</v>
      </c>
      <c r="C505" s="65" t="s">
        <v>378</v>
      </c>
      <c r="D505" s="67">
        <v>30.5</v>
      </c>
      <c r="E505" s="17"/>
      <c r="F505" s="66"/>
      <c r="G505" s="17"/>
      <c r="H505" s="20">
        <v>5900</v>
      </c>
      <c r="I505" s="18">
        <f>IF(Tabla1[[#This Row],[Entrada en $]]&gt;0,Tabla1[[#This Row],[Entrada en $]]/Tabla1[[#This Row],[Tipo de cambio]],Tabla1[[#This Row],[Entrada en Usd]])</f>
        <v>0</v>
      </c>
      <c r="J505" s="17">
        <f>IF(Tabla1[[#This Row],[Salida en $]]&gt;0,Tabla1[[#This Row],[Salida en $]]/Tabla1[[#This Row],[Tipo de cambio]],Tabla1[[#This Row],[Salida en Usd]])</f>
        <v>193.44262295081967</v>
      </c>
      <c r="K505" s="16">
        <f>IF(Tabla1[[#This Row],[Entrada en Usd]]&lt;&gt;0,Tabla1[[#This Row],[Entrada en Usd]]*Tabla1[[#This Row],[Tipo de cambio]],Tabla1[[#This Row],[Entrada en $]])</f>
        <v>0</v>
      </c>
      <c r="L505" s="16">
        <f>IF(Tabla1[[#This Row],[Salida en Usd]]&gt;0,Tabla1[[#This Row],[Salida en Usd]]*Tabla1[[#This Row],[Tipo de cambio]],Tabla1[[#This Row],[Salida en $]])</f>
        <v>5900</v>
      </c>
    </row>
    <row r="506" spans="1:12" x14ac:dyDescent="0.3">
      <c r="A506" s="64">
        <v>43350</v>
      </c>
      <c r="B506" s="13" t="s">
        <v>4</v>
      </c>
      <c r="C506" s="65" t="s">
        <v>379</v>
      </c>
      <c r="D506" s="67">
        <v>38</v>
      </c>
      <c r="E506" s="17"/>
      <c r="F506" s="74"/>
      <c r="G506" s="17"/>
      <c r="H506" s="20">
        <v>10124</v>
      </c>
      <c r="I506" s="18">
        <f>IF(Tabla1[[#This Row],[Entrada en $]]&gt;0,Tabla1[[#This Row],[Entrada en $]]/Tabla1[[#This Row],[Tipo de cambio]],Tabla1[[#This Row],[Entrada en Usd]])</f>
        <v>0</v>
      </c>
      <c r="J506" s="17">
        <f>IF(Tabla1[[#This Row],[Salida en $]]&gt;0,Tabla1[[#This Row],[Salida en $]]/Tabla1[[#This Row],[Tipo de cambio]],Tabla1[[#This Row],[Salida en Usd]])</f>
        <v>266.42105263157896</v>
      </c>
      <c r="K506" s="16">
        <f>IF(Tabla1[[#This Row],[Entrada en Usd]]&lt;&gt;0,Tabla1[[#This Row],[Entrada en Usd]]*Tabla1[[#This Row],[Tipo de cambio]],Tabla1[[#This Row],[Entrada en $]])</f>
        <v>0</v>
      </c>
      <c r="L506" s="16">
        <f>IF(Tabla1[[#This Row],[Salida en Usd]]&gt;0,Tabla1[[#This Row],[Salida en Usd]]*Tabla1[[#This Row],[Tipo de cambio]],Tabla1[[#This Row],[Salida en $]])</f>
        <v>10124</v>
      </c>
    </row>
    <row r="507" spans="1:12" x14ac:dyDescent="0.3">
      <c r="A507" s="64">
        <v>43350</v>
      </c>
      <c r="B507" s="13" t="s">
        <v>4</v>
      </c>
      <c r="C507" s="65" t="s">
        <v>380</v>
      </c>
      <c r="D507" s="67">
        <v>38</v>
      </c>
      <c r="E507" s="17"/>
      <c r="F507" s="74"/>
      <c r="G507" s="17"/>
      <c r="H507" s="20">
        <v>1600</v>
      </c>
      <c r="I507" s="18">
        <f>IF(Tabla1[[#This Row],[Entrada en $]]&gt;0,Tabla1[[#This Row],[Entrada en $]]/Tabla1[[#This Row],[Tipo de cambio]],Tabla1[[#This Row],[Entrada en Usd]])</f>
        <v>0</v>
      </c>
      <c r="J507" s="17">
        <f>IF(Tabla1[[#This Row],[Salida en $]]&gt;0,Tabla1[[#This Row],[Salida en $]]/Tabla1[[#This Row],[Tipo de cambio]],Tabla1[[#This Row],[Salida en Usd]])</f>
        <v>42.10526315789474</v>
      </c>
      <c r="K507" s="16">
        <f>IF(Tabla1[[#This Row],[Entrada en Usd]]&lt;&gt;0,Tabla1[[#This Row],[Entrada en Usd]]*Tabla1[[#This Row],[Tipo de cambio]],Tabla1[[#This Row],[Entrada en $]])</f>
        <v>0</v>
      </c>
      <c r="L507" s="16">
        <f>IF(Tabla1[[#This Row],[Salida en Usd]]&gt;0,Tabla1[[#This Row],[Salida en Usd]]*Tabla1[[#This Row],[Tipo de cambio]],Tabla1[[#This Row],[Salida en $]])</f>
        <v>1600</v>
      </c>
    </row>
    <row r="508" spans="1:12" x14ac:dyDescent="0.3">
      <c r="A508" s="64">
        <v>43357</v>
      </c>
      <c r="B508" s="13" t="s">
        <v>4</v>
      </c>
      <c r="C508" s="65" t="s">
        <v>381</v>
      </c>
      <c r="D508" s="67">
        <v>40</v>
      </c>
      <c r="E508" s="17"/>
      <c r="F508" s="74"/>
      <c r="G508" s="17"/>
      <c r="H508" s="20">
        <v>1765</v>
      </c>
      <c r="I508" s="18">
        <f>IF(Tabla1[[#This Row],[Entrada en $]]&gt;0,Tabla1[[#This Row],[Entrada en $]]/Tabla1[[#This Row],[Tipo de cambio]],Tabla1[[#This Row],[Entrada en Usd]])</f>
        <v>0</v>
      </c>
      <c r="J508" s="17">
        <f>IF(Tabla1[[#This Row],[Salida en $]]&gt;0,Tabla1[[#This Row],[Salida en $]]/Tabla1[[#This Row],[Tipo de cambio]],Tabla1[[#This Row],[Salida en Usd]])</f>
        <v>44.125</v>
      </c>
      <c r="K508" s="16">
        <f>IF(Tabla1[[#This Row],[Entrada en Usd]]&lt;&gt;0,Tabla1[[#This Row],[Entrada en Usd]]*Tabla1[[#This Row],[Tipo de cambio]],Tabla1[[#This Row],[Entrada en $]])</f>
        <v>0</v>
      </c>
      <c r="L508" s="16">
        <f>IF(Tabla1[[#This Row],[Salida en Usd]]&gt;0,Tabla1[[#This Row],[Salida en Usd]]*Tabla1[[#This Row],[Tipo de cambio]],Tabla1[[#This Row],[Salida en $]])</f>
        <v>1765</v>
      </c>
    </row>
    <row r="509" spans="1:12" x14ac:dyDescent="0.3">
      <c r="A509" s="64">
        <v>43365</v>
      </c>
      <c r="B509" s="13" t="s">
        <v>4</v>
      </c>
      <c r="C509" s="65" t="s">
        <v>382</v>
      </c>
      <c r="D509" s="67">
        <v>38.253799999999998</v>
      </c>
      <c r="E509" s="17"/>
      <c r="F509" s="66"/>
      <c r="G509" s="17"/>
      <c r="H509" s="20">
        <v>25000</v>
      </c>
      <c r="I509" s="18">
        <f>IF(Tabla1[[#This Row],[Entrada en $]]&gt;0,Tabla1[[#This Row],[Entrada en $]]/Tabla1[[#This Row],[Tipo de cambio]],Tabla1[[#This Row],[Entrada en Usd]])</f>
        <v>0</v>
      </c>
      <c r="J509" s="17">
        <f>IF(Tabla1[[#This Row],[Salida en $]]&gt;0,Tabla1[[#This Row],[Salida en $]]/Tabla1[[#This Row],[Tipo de cambio]],Tabla1[[#This Row],[Salida en Usd]])</f>
        <v>653.52984540097975</v>
      </c>
      <c r="K509" s="16">
        <f>IF(Tabla1[[#This Row],[Entrada en Usd]]&lt;&gt;0,Tabla1[[#This Row],[Entrada en Usd]]*Tabla1[[#This Row],[Tipo de cambio]],Tabla1[[#This Row],[Entrada en $]])</f>
        <v>0</v>
      </c>
      <c r="L509" s="16">
        <f>IF(Tabla1[[#This Row],[Salida en Usd]]&gt;0,Tabla1[[#This Row],[Salida en Usd]]*Tabla1[[#This Row],[Tipo de cambio]],Tabla1[[#This Row],[Salida en $]])</f>
        <v>25000</v>
      </c>
    </row>
    <row r="510" spans="1:12" x14ac:dyDescent="0.3">
      <c r="A510" s="64">
        <v>43365</v>
      </c>
      <c r="B510" s="13" t="s">
        <v>4</v>
      </c>
      <c r="C510" s="65" t="s">
        <v>383</v>
      </c>
      <c r="D510" s="67">
        <v>38.253799999999998</v>
      </c>
      <c r="E510" s="17"/>
      <c r="F510" s="66"/>
      <c r="G510" s="17"/>
      <c r="H510" s="20">
        <v>3671</v>
      </c>
      <c r="I510" s="18">
        <f>IF(Tabla1[[#This Row],[Entrada en $]]&gt;0,Tabla1[[#This Row],[Entrada en $]]/Tabla1[[#This Row],[Tipo de cambio]],Tabla1[[#This Row],[Entrada en Usd]])</f>
        <v>0</v>
      </c>
      <c r="J510" s="17">
        <f>IF(Tabla1[[#This Row],[Salida en $]]&gt;0,Tabla1[[#This Row],[Salida en $]]/Tabla1[[#This Row],[Tipo de cambio]],Tabla1[[#This Row],[Salida en Usd]])</f>
        <v>95.964322498679877</v>
      </c>
      <c r="K510" s="16">
        <f>IF(Tabla1[[#This Row],[Entrada en Usd]]&lt;&gt;0,Tabla1[[#This Row],[Entrada en Usd]]*Tabla1[[#This Row],[Tipo de cambio]],Tabla1[[#This Row],[Entrada en $]])</f>
        <v>0</v>
      </c>
      <c r="L510" s="16">
        <f>IF(Tabla1[[#This Row],[Salida en Usd]]&gt;0,Tabla1[[#This Row],[Salida en Usd]]*Tabla1[[#This Row],[Tipo de cambio]],Tabla1[[#This Row],[Salida en $]])</f>
        <v>3671</v>
      </c>
    </row>
    <row r="511" spans="1:12" x14ac:dyDescent="0.3">
      <c r="A511" s="64">
        <v>43365</v>
      </c>
      <c r="B511" s="13" t="s">
        <v>4</v>
      </c>
      <c r="C511" s="65" t="s">
        <v>384</v>
      </c>
      <c r="D511" s="67">
        <v>38.253799999999998</v>
      </c>
      <c r="E511" s="17"/>
      <c r="F511" s="66"/>
      <c r="G511" s="17"/>
      <c r="H511" s="20">
        <v>24000</v>
      </c>
      <c r="I511" s="18">
        <f>IF(Tabla1[[#This Row],[Entrada en $]]&gt;0,Tabla1[[#This Row],[Entrada en $]]/Tabla1[[#This Row],[Tipo de cambio]],Tabla1[[#This Row],[Entrada en Usd]])</f>
        <v>0</v>
      </c>
      <c r="J511" s="17">
        <f>IF(Tabla1[[#This Row],[Salida en $]]&gt;0,Tabla1[[#This Row],[Salida en $]]/Tabla1[[#This Row],[Tipo de cambio]],Tabla1[[#This Row],[Salida en Usd]])</f>
        <v>627.38865158494059</v>
      </c>
      <c r="K511" s="16">
        <f>IF(Tabla1[[#This Row],[Entrada en Usd]]&lt;&gt;0,Tabla1[[#This Row],[Entrada en Usd]]*Tabla1[[#This Row],[Tipo de cambio]],Tabla1[[#This Row],[Entrada en $]])</f>
        <v>0</v>
      </c>
      <c r="L511" s="16">
        <f>IF(Tabla1[[#This Row],[Salida en Usd]]&gt;0,Tabla1[[#This Row],[Salida en Usd]]*Tabla1[[#This Row],[Tipo de cambio]],Tabla1[[#This Row],[Salida en $]])</f>
        <v>24000</v>
      </c>
    </row>
    <row r="512" spans="1:12" x14ac:dyDescent="0.3">
      <c r="A512" s="64">
        <v>43386</v>
      </c>
      <c r="B512" s="13" t="s">
        <v>4</v>
      </c>
      <c r="C512" s="65" t="s">
        <v>385</v>
      </c>
      <c r="D512" s="67">
        <v>36.799999999999997</v>
      </c>
      <c r="E512" s="17"/>
      <c r="F512" s="74"/>
      <c r="G512" s="17"/>
      <c r="H512" s="20">
        <v>30000</v>
      </c>
      <c r="I512" s="18">
        <f>IF(Tabla1[[#This Row],[Entrada en $]]&gt;0,Tabla1[[#This Row],[Entrada en $]]/Tabla1[[#This Row],[Tipo de cambio]],Tabla1[[#This Row],[Entrada en Usd]])</f>
        <v>0</v>
      </c>
      <c r="J512" s="17">
        <f>IF(Tabla1[[#This Row],[Salida en $]]&gt;0,Tabla1[[#This Row],[Salida en $]]/Tabla1[[#This Row],[Tipo de cambio]],Tabla1[[#This Row],[Salida en Usd]])</f>
        <v>815.21739130434787</v>
      </c>
      <c r="K512" s="16">
        <f>IF(Tabla1[[#This Row],[Entrada en Usd]]&lt;&gt;0,Tabla1[[#This Row],[Entrada en Usd]]*Tabla1[[#This Row],[Tipo de cambio]],Tabla1[[#This Row],[Entrada en $]])</f>
        <v>0</v>
      </c>
      <c r="L512" s="16">
        <f>IF(Tabla1[[#This Row],[Salida en Usd]]&gt;0,Tabla1[[#This Row],[Salida en Usd]]*Tabla1[[#This Row],[Tipo de cambio]],Tabla1[[#This Row],[Salida en $]])</f>
        <v>30000</v>
      </c>
    </row>
    <row r="513" spans="1:12" x14ac:dyDescent="0.3">
      <c r="A513" s="64">
        <v>43393</v>
      </c>
      <c r="B513" s="13" t="s">
        <v>4</v>
      </c>
      <c r="C513" s="65" t="s">
        <v>386</v>
      </c>
      <c r="D513" s="67">
        <v>36.799999999999997</v>
      </c>
      <c r="E513" s="17"/>
      <c r="F513" s="66"/>
      <c r="G513" s="17"/>
      <c r="H513" s="20">
        <v>11000</v>
      </c>
      <c r="I513" s="18">
        <f>IF(Tabla1[[#This Row],[Entrada en $]]&gt;0,Tabla1[[#This Row],[Entrada en $]]/Tabla1[[#This Row],[Tipo de cambio]],Tabla1[[#This Row],[Entrada en Usd]])</f>
        <v>0</v>
      </c>
      <c r="J513" s="17">
        <f>IF(Tabla1[[#This Row],[Salida en $]]&gt;0,Tabla1[[#This Row],[Salida en $]]/Tabla1[[#This Row],[Tipo de cambio]],Tabla1[[#This Row],[Salida en Usd]])</f>
        <v>298.91304347826087</v>
      </c>
      <c r="K513" s="16">
        <f>IF(Tabla1[[#This Row],[Entrada en Usd]]&lt;&gt;0,Tabla1[[#This Row],[Entrada en Usd]]*Tabla1[[#This Row],[Tipo de cambio]],Tabla1[[#This Row],[Entrada en $]])</f>
        <v>0</v>
      </c>
      <c r="L513" s="16">
        <f>IF(Tabla1[[#This Row],[Salida en Usd]]&gt;0,Tabla1[[#This Row],[Salida en Usd]]*Tabla1[[#This Row],[Tipo de cambio]],Tabla1[[#This Row],[Salida en $]])</f>
        <v>11000</v>
      </c>
    </row>
    <row r="514" spans="1:12" x14ac:dyDescent="0.3">
      <c r="A514" s="64">
        <v>43393</v>
      </c>
      <c r="B514" s="13" t="s">
        <v>4</v>
      </c>
      <c r="C514" s="65" t="s">
        <v>387</v>
      </c>
      <c r="D514" s="67">
        <v>36.799999999999997</v>
      </c>
      <c r="E514" s="17"/>
      <c r="F514" s="66"/>
      <c r="G514" s="17"/>
      <c r="H514" s="20">
        <v>25000</v>
      </c>
      <c r="I514" s="18">
        <f>IF(Tabla1[[#This Row],[Entrada en $]]&gt;0,Tabla1[[#This Row],[Entrada en $]]/Tabla1[[#This Row],[Tipo de cambio]],Tabla1[[#This Row],[Entrada en Usd]])</f>
        <v>0</v>
      </c>
      <c r="J514" s="17">
        <f>IF(Tabla1[[#This Row],[Salida en $]]&gt;0,Tabla1[[#This Row],[Salida en $]]/Tabla1[[#This Row],[Tipo de cambio]],Tabla1[[#This Row],[Salida en Usd]])</f>
        <v>679.34782608695662</v>
      </c>
      <c r="K514" s="16">
        <f>IF(Tabla1[[#This Row],[Entrada en Usd]]&lt;&gt;0,Tabla1[[#This Row],[Entrada en Usd]]*Tabla1[[#This Row],[Tipo de cambio]],Tabla1[[#This Row],[Entrada en $]])</f>
        <v>0</v>
      </c>
      <c r="L514" s="16">
        <f>IF(Tabla1[[#This Row],[Salida en Usd]]&gt;0,Tabla1[[#This Row],[Salida en Usd]]*Tabla1[[#This Row],[Tipo de cambio]],Tabla1[[#This Row],[Salida en $]])</f>
        <v>25000</v>
      </c>
    </row>
    <row r="515" spans="1:12" x14ac:dyDescent="0.3">
      <c r="A515" s="64">
        <v>43393</v>
      </c>
      <c r="B515" s="13" t="s">
        <v>4</v>
      </c>
      <c r="C515" s="65" t="s">
        <v>388</v>
      </c>
      <c r="D515" s="67">
        <v>36.799999999999997</v>
      </c>
      <c r="E515" s="17"/>
      <c r="F515" s="66"/>
      <c r="G515" s="17"/>
      <c r="H515" s="20">
        <v>16900</v>
      </c>
      <c r="I515" s="18">
        <f>IF(Tabla1[[#This Row],[Entrada en $]]&gt;0,Tabla1[[#This Row],[Entrada en $]]/Tabla1[[#This Row],[Tipo de cambio]],Tabla1[[#This Row],[Entrada en Usd]])</f>
        <v>0</v>
      </c>
      <c r="J515" s="17">
        <f>IF(Tabla1[[#This Row],[Salida en $]]&gt;0,Tabla1[[#This Row],[Salida en $]]/Tabla1[[#This Row],[Tipo de cambio]],Tabla1[[#This Row],[Salida en Usd]])</f>
        <v>459.23913043478262</v>
      </c>
      <c r="K515" s="16">
        <f>IF(Tabla1[[#This Row],[Entrada en Usd]]&lt;&gt;0,Tabla1[[#This Row],[Entrada en Usd]]*Tabla1[[#This Row],[Tipo de cambio]],Tabla1[[#This Row],[Entrada en $]])</f>
        <v>0</v>
      </c>
      <c r="L515" s="16">
        <f>IF(Tabla1[[#This Row],[Salida en Usd]]&gt;0,Tabla1[[#This Row],[Salida en Usd]]*Tabla1[[#This Row],[Tipo de cambio]],Tabla1[[#This Row],[Salida en $]])</f>
        <v>16900</v>
      </c>
    </row>
    <row r="516" spans="1:12" x14ac:dyDescent="0.3">
      <c r="A516" s="64">
        <v>43401</v>
      </c>
      <c r="B516" s="13" t="s">
        <v>4</v>
      </c>
      <c r="C516" s="65" t="s">
        <v>389</v>
      </c>
      <c r="D516" s="67">
        <v>37.25</v>
      </c>
      <c r="E516" s="17"/>
      <c r="F516" s="74"/>
      <c r="G516" s="17"/>
      <c r="H516" s="20">
        <v>1184</v>
      </c>
      <c r="I516" s="18">
        <f>IF(Tabla1[[#This Row],[Entrada en $]]&gt;0,Tabla1[[#This Row],[Entrada en $]]/Tabla1[[#This Row],[Tipo de cambio]],Tabla1[[#This Row],[Entrada en Usd]])</f>
        <v>0</v>
      </c>
      <c r="J516" s="17">
        <f>IF(Tabla1[[#This Row],[Salida en $]]&gt;0,Tabla1[[#This Row],[Salida en $]]/Tabla1[[#This Row],[Tipo de cambio]],Tabla1[[#This Row],[Salida en Usd]])</f>
        <v>31.785234899328859</v>
      </c>
      <c r="K516" s="16">
        <f>IF(Tabla1[[#This Row],[Entrada en Usd]]&lt;&gt;0,Tabla1[[#This Row],[Entrada en Usd]]*Tabla1[[#This Row],[Tipo de cambio]],Tabla1[[#This Row],[Entrada en $]])</f>
        <v>0</v>
      </c>
      <c r="L516" s="16">
        <f>IF(Tabla1[[#This Row],[Salida en Usd]]&gt;0,Tabla1[[#This Row],[Salida en Usd]]*Tabla1[[#This Row],[Tipo de cambio]],Tabla1[[#This Row],[Salida en $]])</f>
        <v>1184</v>
      </c>
    </row>
    <row r="517" spans="1:12" x14ac:dyDescent="0.3">
      <c r="A517" s="64">
        <v>43399</v>
      </c>
      <c r="B517" s="13" t="s">
        <v>5</v>
      </c>
      <c r="C517" s="65" t="s">
        <v>390</v>
      </c>
      <c r="D517" s="67">
        <v>37.25</v>
      </c>
      <c r="E517" s="17"/>
      <c r="F517" s="74"/>
      <c r="G517" s="17"/>
      <c r="H517" s="20">
        <v>23900</v>
      </c>
      <c r="I517" s="18">
        <f>IF(Tabla1[[#This Row],[Entrada en $]]&gt;0,Tabla1[[#This Row],[Entrada en $]]/Tabla1[[#This Row],[Tipo de cambio]],Tabla1[[#This Row],[Entrada en Usd]])</f>
        <v>0</v>
      </c>
      <c r="J517" s="17">
        <f>IF(Tabla1[[#This Row],[Salida en $]]&gt;0,Tabla1[[#This Row],[Salida en $]]/Tabla1[[#This Row],[Tipo de cambio]],Tabla1[[#This Row],[Salida en Usd]])</f>
        <v>641.61073825503354</v>
      </c>
      <c r="K517" s="16">
        <f>IF(Tabla1[[#This Row],[Entrada en Usd]]&lt;&gt;0,Tabla1[[#This Row],[Entrada en Usd]]*Tabla1[[#This Row],[Tipo de cambio]],Tabla1[[#This Row],[Entrada en $]])</f>
        <v>0</v>
      </c>
      <c r="L517" s="16">
        <f>IF(Tabla1[[#This Row],[Salida en Usd]]&gt;0,Tabla1[[#This Row],[Salida en Usd]]*Tabla1[[#This Row],[Tipo de cambio]],Tabla1[[#This Row],[Salida en $]])</f>
        <v>23900</v>
      </c>
    </row>
    <row r="518" spans="1:12" x14ac:dyDescent="0.3">
      <c r="A518" s="64">
        <v>43399</v>
      </c>
      <c r="B518" s="13" t="s">
        <v>3</v>
      </c>
      <c r="C518" s="65" t="s">
        <v>391</v>
      </c>
      <c r="D518" s="67">
        <v>37.25</v>
      </c>
      <c r="E518" s="17"/>
      <c r="F518" s="74"/>
      <c r="G518" s="17"/>
      <c r="H518" s="20">
        <v>18000</v>
      </c>
      <c r="I518" s="18">
        <f>IF(Tabla1[[#This Row],[Entrada en $]]&gt;0,Tabla1[[#This Row],[Entrada en $]]/Tabla1[[#This Row],[Tipo de cambio]],Tabla1[[#This Row],[Entrada en Usd]])</f>
        <v>0</v>
      </c>
      <c r="J518" s="17">
        <f>IF(Tabla1[[#This Row],[Salida en $]]&gt;0,Tabla1[[#This Row],[Salida en $]]/Tabla1[[#This Row],[Tipo de cambio]],Tabla1[[#This Row],[Salida en Usd]])</f>
        <v>483.22147651006713</v>
      </c>
      <c r="K518" s="16">
        <f>IF(Tabla1[[#This Row],[Entrada en Usd]]&lt;&gt;0,Tabla1[[#This Row],[Entrada en Usd]]*Tabla1[[#This Row],[Tipo de cambio]],Tabla1[[#This Row],[Entrada en $]])</f>
        <v>0</v>
      </c>
      <c r="L518" s="16">
        <f>IF(Tabla1[[#This Row],[Salida en Usd]]&gt;0,Tabla1[[#This Row],[Salida en Usd]]*Tabla1[[#This Row],[Tipo de cambio]],Tabla1[[#This Row],[Salida en $]])</f>
        <v>18000</v>
      </c>
    </row>
    <row r="519" spans="1:12" x14ac:dyDescent="0.3">
      <c r="A519" s="64">
        <v>43399</v>
      </c>
      <c r="B519" s="13" t="s">
        <v>5</v>
      </c>
      <c r="C519" s="65" t="s">
        <v>392</v>
      </c>
      <c r="D519" s="67">
        <v>37.25</v>
      </c>
      <c r="E519" s="17"/>
      <c r="F519" s="74"/>
      <c r="G519" s="17"/>
      <c r="H519" s="20">
        <v>1740</v>
      </c>
      <c r="I519" s="18">
        <f>IF(Tabla1[[#This Row],[Entrada en $]]&gt;0,Tabla1[[#This Row],[Entrada en $]]/Tabla1[[#This Row],[Tipo de cambio]],Tabla1[[#This Row],[Entrada en Usd]])</f>
        <v>0</v>
      </c>
      <c r="J519" s="17">
        <f>IF(Tabla1[[#This Row],[Salida en $]]&gt;0,Tabla1[[#This Row],[Salida en $]]/Tabla1[[#This Row],[Tipo de cambio]],Tabla1[[#This Row],[Salida en Usd]])</f>
        <v>46.711409395973156</v>
      </c>
      <c r="K519" s="16">
        <f>IF(Tabla1[[#This Row],[Entrada en Usd]]&lt;&gt;0,Tabla1[[#This Row],[Entrada en Usd]]*Tabla1[[#This Row],[Tipo de cambio]],Tabla1[[#This Row],[Entrada en $]])</f>
        <v>0</v>
      </c>
      <c r="L519" s="16">
        <f>IF(Tabla1[[#This Row],[Salida en Usd]]&gt;0,Tabla1[[#This Row],[Salida en Usd]]*Tabla1[[#This Row],[Tipo de cambio]],Tabla1[[#This Row],[Salida en $]])</f>
        <v>1740</v>
      </c>
    </row>
    <row r="520" spans="1:12" x14ac:dyDescent="0.3">
      <c r="A520" s="64">
        <v>43399</v>
      </c>
      <c r="B520" s="13" t="s">
        <v>5</v>
      </c>
      <c r="C520" s="65" t="s">
        <v>393</v>
      </c>
      <c r="D520" s="67">
        <v>37.25</v>
      </c>
      <c r="E520" s="17"/>
      <c r="F520" s="74"/>
      <c r="G520" s="17"/>
      <c r="H520" s="20">
        <v>2874</v>
      </c>
      <c r="I520" s="18">
        <f>IF(Tabla1[[#This Row],[Entrada en $]]&gt;0,Tabla1[[#This Row],[Entrada en $]]/Tabla1[[#This Row],[Tipo de cambio]],Tabla1[[#This Row],[Entrada en Usd]])</f>
        <v>0</v>
      </c>
      <c r="J520" s="17">
        <f>IF(Tabla1[[#This Row],[Salida en $]]&gt;0,Tabla1[[#This Row],[Salida en $]]/Tabla1[[#This Row],[Tipo de cambio]],Tabla1[[#This Row],[Salida en Usd]])</f>
        <v>77.154362416107389</v>
      </c>
      <c r="K520" s="16">
        <f>IF(Tabla1[[#This Row],[Entrada en Usd]]&lt;&gt;0,Tabla1[[#This Row],[Entrada en Usd]]*Tabla1[[#This Row],[Tipo de cambio]],Tabla1[[#This Row],[Entrada en $]])</f>
        <v>0</v>
      </c>
      <c r="L520" s="16">
        <f>IF(Tabla1[[#This Row],[Salida en Usd]]&gt;0,Tabla1[[#This Row],[Salida en Usd]]*Tabla1[[#This Row],[Tipo de cambio]],Tabla1[[#This Row],[Salida en $]])</f>
        <v>2874</v>
      </c>
    </row>
    <row r="521" spans="1:12" x14ac:dyDescent="0.3">
      <c r="A521" s="64">
        <v>43406</v>
      </c>
      <c r="B521" s="13" t="s">
        <v>5</v>
      </c>
      <c r="C521" s="65" t="s">
        <v>394</v>
      </c>
      <c r="D521" s="67">
        <v>34.25</v>
      </c>
      <c r="E521" s="17"/>
      <c r="F521" s="74"/>
      <c r="G521" s="17"/>
      <c r="H521" s="20">
        <v>2352</v>
      </c>
      <c r="I521" s="18">
        <f>IF(Tabla1[[#This Row],[Entrada en $]]&gt;0,Tabla1[[#This Row],[Entrada en $]]/Tabla1[[#This Row],[Tipo de cambio]],Tabla1[[#This Row],[Entrada en Usd]])</f>
        <v>0</v>
      </c>
      <c r="J521" s="17">
        <f>IF(Tabla1[[#This Row],[Salida en $]]&gt;0,Tabla1[[#This Row],[Salida en $]]/Tabla1[[#This Row],[Tipo de cambio]],Tabla1[[#This Row],[Salida en Usd]])</f>
        <v>68.671532846715323</v>
      </c>
      <c r="K521" s="16">
        <f>IF(Tabla1[[#This Row],[Entrada en Usd]]&lt;&gt;0,Tabla1[[#This Row],[Entrada en Usd]]*Tabla1[[#This Row],[Tipo de cambio]],Tabla1[[#This Row],[Entrada en $]])</f>
        <v>0</v>
      </c>
      <c r="L521" s="16">
        <f>IF(Tabla1[[#This Row],[Salida en Usd]]&gt;0,Tabla1[[#This Row],[Salida en Usd]]*Tabla1[[#This Row],[Tipo de cambio]],Tabla1[[#This Row],[Salida en $]])</f>
        <v>2352</v>
      </c>
    </row>
    <row r="522" spans="1:12" x14ac:dyDescent="0.3">
      <c r="A522" s="64">
        <v>43413</v>
      </c>
      <c r="B522" s="13" t="s">
        <v>5</v>
      </c>
      <c r="C522" s="65" t="s">
        <v>395</v>
      </c>
      <c r="D522" s="67">
        <v>34.5</v>
      </c>
      <c r="E522" s="17"/>
      <c r="F522" s="74"/>
      <c r="G522" s="17"/>
      <c r="H522" s="20">
        <v>6200</v>
      </c>
      <c r="I522" s="18">
        <f>IF(Tabla1[[#This Row],[Entrada en $]]&gt;0,Tabla1[[#This Row],[Entrada en $]]/Tabla1[[#This Row],[Tipo de cambio]],Tabla1[[#This Row],[Entrada en Usd]])</f>
        <v>0</v>
      </c>
      <c r="J522" s="17">
        <f>IF(Tabla1[[#This Row],[Salida en $]]&gt;0,Tabla1[[#This Row],[Salida en $]]/Tabla1[[#This Row],[Tipo de cambio]],Tabla1[[#This Row],[Salida en Usd]])</f>
        <v>179.71014492753622</v>
      </c>
      <c r="K522" s="16">
        <f>IF(Tabla1[[#This Row],[Entrada en Usd]]&lt;&gt;0,Tabla1[[#This Row],[Entrada en Usd]]*Tabla1[[#This Row],[Tipo de cambio]],Tabla1[[#This Row],[Entrada en $]])</f>
        <v>0</v>
      </c>
      <c r="L522" s="16">
        <f>IF(Tabla1[[#This Row],[Salida en Usd]]&gt;0,Tabla1[[#This Row],[Salida en Usd]]*Tabla1[[#This Row],[Tipo de cambio]],Tabla1[[#This Row],[Salida en $]])</f>
        <v>6200</v>
      </c>
    </row>
    <row r="523" spans="1:12" x14ac:dyDescent="0.3">
      <c r="A523" s="64">
        <v>43413</v>
      </c>
      <c r="B523" s="13" t="s">
        <v>5</v>
      </c>
      <c r="C523" s="65" t="s">
        <v>396</v>
      </c>
      <c r="D523" s="67">
        <v>34.5</v>
      </c>
      <c r="E523" s="17"/>
      <c r="F523" s="74"/>
      <c r="G523" s="17"/>
      <c r="H523" s="20">
        <v>25527</v>
      </c>
      <c r="I523" s="18">
        <f>IF(Tabla1[[#This Row],[Entrada en $]]&gt;0,Tabla1[[#This Row],[Entrada en $]]/Tabla1[[#This Row],[Tipo de cambio]],Tabla1[[#This Row],[Entrada en Usd]])</f>
        <v>0</v>
      </c>
      <c r="J523" s="17">
        <f>IF(Tabla1[[#This Row],[Salida en $]]&gt;0,Tabla1[[#This Row],[Salida en $]]/Tabla1[[#This Row],[Tipo de cambio]],Tabla1[[#This Row],[Salida en Usd]])</f>
        <v>739.91304347826087</v>
      </c>
      <c r="K523" s="16">
        <f>IF(Tabla1[[#This Row],[Entrada en Usd]]&lt;&gt;0,Tabla1[[#This Row],[Entrada en Usd]]*Tabla1[[#This Row],[Tipo de cambio]],Tabla1[[#This Row],[Entrada en $]])</f>
        <v>0</v>
      </c>
      <c r="L523" s="16">
        <f>IF(Tabla1[[#This Row],[Salida en Usd]]&gt;0,Tabla1[[#This Row],[Salida en Usd]]*Tabla1[[#This Row],[Tipo de cambio]],Tabla1[[#This Row],[Salida en $]])</f>
        <v>25527</v>
      </c>
    </row>
    <row r="524" spans="1:12" x14ac:dyDescent="0.3">
      <c r="A524" s="64">
        <v>43413</v>
      </c>
      <c r="B524" s="13" t="s">
        <v>4</v>
      </c>
      <c r="C524" s="65" t="s">
        <v>397</v>
      </c>
      <c r="D524" s="67">
        <v>34.5</v>
      </c>
      <c r="E524" s="17"/>
      <c r="F524" s="74"/>
      <c r="G524" s="17"/>
      <c r="H524" s="20">
        <v>12000</v>
      </c>
      <c r="I524" s="18">
        <f>IF(Tabla1[[#This Row],[Entrada en $]]&gt;0,Tabla1[[#This Row],[Entrada en $]]/Tabla1[[#This Row],[Tipo de cambio]],Tabla1[[#This Row],[Entrada en Usd]])</f>
        <v>0</v>
      </c>
      <c r="J524" s="17">
        <f>IF(Tabla1[[#This Row],[Salida en $]]&gt;0,Tabla1[[#This Row],[Salida en $]]/Tabla1[[#This Row],[Tipo de cambio]],Tabla1[[#This Row],[Salida en Usd]])</f>
        <v>347.82608695652175</v>
      </c>
      <c r="K524" s="16">
        <f>IF(Tabla1[[#This Row],[Entrada en Usd]]&lt;&gt;0,Tabla1[[#This Row],[Entrada en Usd]]*Tabla1[[#This Row],[Tipo de cambio]],Tabla1[[#This Row],[Entrada en $]])</f>
        <v>0</v>
      </c>
      <c r="L524" s="16">
        <f>IF(Tabla1[[#This Row],[Salida en Usd]]&gt;0,Tabla1[[#This Row],[Salida en Usd]]*Tabla1[[#This Row],[Tipo de cambio]],Tabla1[[#This Row],[Salida en $]])</f>
        <v>12000</v>
      </c>
    </row>
    <row r="525" spans="1:12" x14ac:dyDescent="0.3">
      <c r="A525" s="64">
        <v>43413</v>
      </c>
      <c r="B525" s="13" t="s">
        <v>4</v>
      </c>
      <c r="C525" s="65" t="s">
        <v>398</v>
      </c>
      <c r="D525" s="67">
        <v>34.5</v>
      </c>
      <c r="E525" s="17"/>
      <c r="F525" s="74"/>
      <c r="G525" s="17"/>
      <c r="H525" s="20">
        <v>46000</v>
      </c>
      <c r="I525" s="18">
        <f>IF(Tabla1[[#This Row],[Entrada en $]]&gt;0,Tabla1[[#This Row],[Entrada en $]]/Tabla1[[#This Row],[Tipo de cambio]],Tabla1[[#This Row],[Entrada en Usd]])</f>
        <v>0</v>
      </c>
      <c r="J525" s="17">
        <f>IF(Tabla1[[#This Row],[Salida en $]]&gt;0,Tabla1[[#This Row],[Salida en $]]/Tabla1[[#This Row],[Tipo de cambio]],Tabla1[[#This Row],[Salida en Usd]])</f>
        <v>1333.3333333333333</v>
      </c>
      <c r="K525" s="16">
        <f>IF(Tabla1[[#This Row],[Entrada en Usd]]&lt;&gt;0,Tabla1[[#This Row],[Entrada en Usd]]*Tabla1[[#This Row],[Tipo de cambio]],Tabla1[[#This Row],[Entrada en $]])</f>
        <v>0</v>
      </c>
      <c r="L525" s="16">
        <f>IF(Tabla1[[#This Row],[Salida en Usd]]&gt;0,Tabla1[[#This Row],[Salida en Usd]]*Tabla1[[#This Row],[Tipo de cambio]],Tabla1[[#This Row],[Salida en $]])</f>
        <v>46000</v>
      </c>
    </row>
    <row r="526" spans="1:12" x14ac:dyDescent="0.3">
      <c r="A526" s="64">
        <v>43413</v>
      </c>
      <c r="B526" s="13" t="s">
        <v>4</v>
      </c>
      <c r="C526" s="65" t="s">
        <v>399</v>
      </c>
      <c r="D526" s="67">
        <v>34.5</v>
      </c>
      <c r="E526" s="17"/>
      <c r="F526" s="74"/>
      <c r="G526" s="17"/>
      <c r="H526" s="20">
        <v>26800</v>
      </c>
      <c r="I526" s="18">
        <f>IF(Tabla1[[#This Row],[Entrada en $]]&gt;0,Tabla1[[#This Row],[Entrada en $]]/Tabla1[[#This Row],[Tipo de cambio]],Tabla1[[#This Row],[Entrada en Usd]])</f>
        <v>0</v>
      </c>
      <c r="J526" s="17">
        <f>IF(Tabla1[[#This Row],[Salida en $]]&gt;0,Tabla1[[#This Row],[Salida en $]]/Tabla1[[#This Row],[Tipo de cambio]],Tabla1[[#This Row],[Salida en Usd]])</f>
        <v>776.8115942028985</v>
      </c>
      <c r="K526" s="16">
        <f>IF(Tabla1[[#This Row],[Entrada en Usd]]&lt;&gt;0,Tabla1[[#This Row],[Entrada en Usd]]*Tabla1[[#This Row],[Tipo de cambio]],Tabla1[[#This Row],[Entrada en $]])</f>
        <v>0</v>
      </c>
      <c r="L526" s="16">
        <f>IF(Tabla1[[#This Row],[Salida en Usd]]&gt;0,Tabla1[[#This Row],[Salida en Usd]]*Tabla1[[#This Row],[Tipo de cambio]],Tabla1[[#This Row],[Salida en $]])</f>
        <v>26800</v>
      </c>
    </row>
    <row r="527" spans="1:12" x14ac:dyDescent="0.3">
      <c r="A527" s="64">
        <v>43426</v>
      </c>
      <c r="B527" s="13" t="s">
        <v>3</v>
      </c>
      <c r="C527" s="65" t="s">
        <v>400</v>
      </c>
      <c r="D527" s="67">
        <v>37.409999999999997</v>
      </c>
      <c r="E527" s="17"/>
      <c r="F527" s="74"/>
      <c r="G527" s="17"/>
      <c r="H527" s="20">
        <v>53000</v>
      </c>
      <c r="I527" s="18">
        <f>IF(Tabla1[[#This Row],[Entrada en $]]&gt;0,Tabla1[[#This Row],[Entrada en $]]/Tabla1[[#This Row],[Tipo de cambio]],Tabla1[[#This Row],[Entrada en Usd]])</f>
        <v>0</v>
      </c>
      <c r="J527" s="17">
        <f>IF(Tabla1[[#This Row],[Salida en $]]&gt;0,Tabla1[[#This Row],[Salida en $]]/Tabla1[[#This Row],[Tipo de cambio]],Tabla1[[#This Row],[Salida en Usd]])</f>
        <v>1416.7334937182573</v>
      </c>
      <c r="K527" s="16">
        <f>IF(Tabla1[[#This Row],[Entrada en Usd]]&lt;&gt;0,Tabla1[[#This Row],[Entrada en Usd]]*Tabla1[[#This Row],[Tipo de cambio]],Tabla1[[#This Row],[Entrada en $]])</f>
        <v>0</v>
      </c>
      <c r="L527" s="16">
        <f>IF(Tabla1[[#This Row],[Salida en Usd]]&gt;0,Tabla1[[#This Row],[Salida en Usd]]*Tabla1[[#This Row],[Tipo de cambio]],Tabla1[[#This Row],[Salida en $]])</f>
        <v>53000</v>
      </c>
    </row>
    <row r="528" spans="1:12" x14ac:dyDescent="0.3">
      <c r="A528" s="64">
        <v>43426</v>
      </c>
      <c r="B528" s="13" t="s">
        <v>4</v>
      </c>
      <c r="C528" s="65" t="s">
        <v>401</v>
      </c>
      <c r="D528" s="67">
        <v>37.409999999999997</v>
      </c>
      <c r="E528" s="17"/>
      <c r="F528" s="74"/>
      <c r="G528" s="17"/>
      <c r="H528" s="20">
        <v>28000</v>
      </c>
      <c r="I528" s="18">
        <f>IF(Tabla1[[#This Row],[Entrada en $]]&gt;0,Tabla1[[#This Row],[Entrada en $]]/Tabla1[[#This Row],[Tipo de cambio]],Tabla1[[#This Row],[Entrada en Usd]])</f>
        <v>0</v>
      </c>
      <c r="J528" s="17">
        <f>IF(Tabla1[[#This Row],[Salida en $]]&gt;0,Tabla1[[#This Row],[Salida en $]]/Tabla1[[#This Row],[Tipo de cambio]],Tabla1[[#This Row],[Salida en Usd]])</f>
        <v>748.46297781341889</v>
      </c>
      <c r="K528" s="16">
        <f>IF(Tabla1[[#This Row],[Entrada en Usd]]&lt;&gt;0,Tabla1[[#This Row],[Entrada en Usd]]*Tabla1[[#This Row],[Tipo de cambio]],Tabla1[[#This Row],[Entrada en $]])</f>
        <v>0</v>
      </c>
      <c r="L528" s="16">
        <f>IF(Tabla1[[#This Row],[Salida en Usd]]&gt;0,Tabla1[[#This Row],[Salida en Usd]]*Tabla1[[#This Row],[Tipo de cambio]],Tabla1[[#This Row],[Salida en $]])</f>
        <v>28000</v>
      </c>
    </row>
    <row r="529" spans="1:12" x14ac:dyDescent="0.3">
      <c r="A529" s="64">
        <v>43426</v>
      </c>
      <c r="B529" s="13" t="s">
        <v>3</v>
      </c>
      <c r="C529" s="65" t="s">
        <v>61</v>
      </c>
      <c r="D529" s="67">
        <v>37.409999999999997</v>
      </c>
      <c r="E529" s="17"/>
      <c r="F529" s="74"/>
      <c r="G529" s="17"/>
      <c r="H529" s="20">
        <v>12000</v>
      </c>
      <c r="I529" s="18">
        <f>IF(Tabla1[[#This Row],[Entrada en $]]&gt;0,Tabla1[[#This Row],[Entrada en $]]/Tabla1[[#This Row],[Tipo de cambio]],Tabla1[[#This Row],[Entrada en Usd]])</f>
        <v>0</v>
      </c>
      <c r="J529" s="17">
        <f>IF(Tabla1[[#This Row],[Salida en $]]&gt;0,Tabla1[[#This Row],[Salida en $]]/Tabla1[[#This Row],[Tipo de cambio]],Tabla1[[#This Row],[Salida en Usd]])</f>
        <v>320.76984763432239</v>
      </c>
      <c r="K529" s="16">
        <f>IF(Tabla1[[#This Row],[Entrada en Usd]]&lt;&gt;0,Tabla1[[#This Row],[Entrada en Usd]]*Tabla1[[#This Row],[Tipo de cambio]],Tabla1[[#This Row],[Entrada en $]])</f>
        <v>0</v>
      </c>
      <c r="L529" s="16">
        <f>IF(Tabla1[[#This Row],[Salida en Usd]]&gt;0,Tabla1[[#This Row],[Salida en Usd]]*Tabla1[[#This Row],[Tipo de cambio]],Tabla1[[#This Row],[Salida en $]])</f>
        <v>12000</v>
      </c>
    </row>
    <row r="530" spans="1:12" x14ac:dyDescent="0.3">
      <c r="A530" s="64">
        <v>43438</v>
      </c>
      <c r="B530" s="13" t="s">
        <v>185</v>
      </c>
      <c r="C530" s="65" t="s">
        <v>185</v>
      </c>
      <c r="D530" s="67">
        <v>36.5</v>
      </c>
      <c r="E530" s="17">
        <v>40087</v>
      </c>
      <c r="F530" s="74"/>
      <c r="G530" s="17"/>
      <c r="H530" s="20">
        <v>0</v>
      </c>
      <c r="I530" s="18">
        <f>IF(Tabla1[[#This Row],[Entrada en $]]&gt;0,Tabla1[[#This Row],[Entrada en $]]/Tabla1[[#This Row],[Tipo de cambio]],Tabla1[[#This Row],[Entrada en Usd]])</f>
        <v>40087</v>
      </c>
      <c r="J530" s="17">
        <f>IF(Tabla1[[#This Row],[Salida en $]]&gt;0,Tabla1[[#This Row],[Salida en $]]/Tabla1[[#This Row],[Tipo de cambio]],Tabla1[[#This Row],[Salida en Usd]])</f>
        <v>0</v>
      </c>
      <c r="K530" s="16">
        <f>IF(Tabla1[[#This Row],[Entrada en Usd]]&lt;&gt;0,Tabla1[[#This Row],[Entrada en Usd]]*Tabla1[[#This Row],[Tipo de cambio]],Tabla1[[#This Row],[Entrada en $]])</f>
        <v>1463175.5</v>
      </c>
      <c r="L530" s="16">
        <f>IF(Tabla1[[#This Row],[Salida en Usd]]&gt;0,Tabla1[[#This Row],[Salida en Usd]]*Tabla1[[#This Row],[Tipo de cambio]],Tabla1[[#This Row],[Salida en $]])</f>
        <v>0</v>
      </c>
    </row>
    <row r="531" spans="1:12" x14ac:dyDescent="0.3">
      <c r="A531" s="64">
        <v>43438</v>
      </c>
      <c r="B531" s="13" t="s">
        <v>2</v>
      </c>
      <c r="C531" s="65" t="s">
        <v>402</v>
      </c>
      <c r="D531" s="67">
        <v>36.5</v>
      </c>
      <c r="E531" s="17"/>
      <c r="F531" s="74"/>
      <c r="G531" s="17"/>
      <c r="H531" s="20">
        <v>700</v>
      </c>
      <c r="I531" s="18">
        <f>IF(Tabla1[[#This Row],[Entrada en $]]&gt;0,Tabla1[[#This Row],[Entrada en $]]/Tabla1[[#This Row],[Tipo de cambio]],Tabla1[[#This Row],[Entrada en Usd]])</f>
        <v>0</v>
      </c>
      <c r="J531" s="17">
        <f>IF(Tabla1[[#This Row],[Salida en $]]&gt;0,Tabla1[[#This Row],[Salida en $]]/Tabla1[[#This Row],[Tipo de cambio]],Tabla1[[#This Row],[Salida en Usd]])</f>
        <v>19.17808219178082</v>
      </c>
      <c r="K531" s="16">
        <f>IF(Tabla1[[#This Row],[Entrada en Usd]]&lt;&gt;0,Tabla1[[#This Row],[Entrada en Usd]]*Tabla1[[#This Row],[Tipo de cambio]],Tabla1[[#This Row],[Entrada en $]])</f>
        <v>0</v>
      </c>
      <c r="L531" s="16">
        <f>IF(Tabla1[[#This Row],[Salida en Usd]]&gt;0,Tabla1[[#This Row],[Salida en Usd]]*Tabla1[[#This Row],[Tipo de cambio]],Tabla1[[#This Row],[Salida en $]])</f>
        <v>700</v>
      </c>
    </row>
    <row r="532" spans="1:12" x14ac:dyDescent="0.3">
      <c r="A532" s="64">
        <v>43438</v>
      </c>
      <c r="B532" s="13" t="s">
        <v>2</v>
      </c>
      <c r="C532" s="65" t="s">
        <v>403</v>
      </c>
      <c r="D532" s="67">
        <v>36.5</v>
      </c>
      <c r="E532" s="17"/>
      <c r="F532" s="74"/>
      <c r="G532" s="17"/>
      <c r="H532" s="20">
        <v>7500</v>
      </c>
      <c r="I532" s="18">
        <f>IF(Tabla1[[#This Row],[Entrada en $]]&gt;0,Tabla1[[#This Row],[Entrada en $]]/Tabla1[[#This Row],[Tipo de cambio]],Tabla1[[#This Row],[Entrada en Usd]])</f>
        <v>0</v>
      </c>
      <c r="J532" s="17">
        <f>IF(Tabla1[[#This Row],[Salida en $]]&gt;0,Tabla1[[#This Row],[Salida en $]]/Tabla1[[#This Row],[Tipo de cambio]],Tabla1[[#This Row],[Salida en Usd]])</f>
        <v>205.47945205479451</v>
      </c>
      <c r="K532" s="16">
        <f>IF(Tabla1[[#This Row],[Entrada en Usd]]&lt;&gt;0,Tabla1[[#This Row],[Entrada en Usd]]*Tabla1[[#This Row],[Tipo de cambio]],Tabla1[[#This Row],[Entrada en $]])</f>
        <v>0</v>
      </c>
      <c r="L532" s="16">
        <f>IF(Tabla1[[#This Row],[Salida en Usd]]&gt;0,Tabla1[[#This Row],[Salida en Usd]]*Tabla1[[#This Row],[Tipo de cambio]],Tabla1[[#This Row],[Salida en $]])</f>
        <v>7500</v>
      </c>
    </row>
    <row r="533" spans="1:12" x14ac:dyDescent="0.3">
      <c r="A533" s="64">
        <v>43438</v>
      </c>
      <c r="B533" s="13" t="s">
        <v>3</v>
      </c>
      <c r="C533" s="65" t="s">
        <v>404</v>
      </c>
      <c r="D533" s="67">
        <v>36.5</v>
      </c>
      <c r="E533" s="17"/>
      <c r="F533" s="74"/>
      <c r="G533" s="17"/>
      <c r="H533" s="20">
        <v>7000</v>
      </c>
      <c r="I533" s="18">
        <f>IF(Tabla1[[#This Row],[Entrada en $]]&gt;0,Tabla1[[#This Row],[Entrada en $]]/Tabla1[[#This Row],[Tipo de cambio]],Tabla1[[#This Row],[Entrada en Usd]])</f>
        <v>0</v>
      </c>
      <c r="J533" s="17">
        <f>IF(Tabla1[[#This Row],[Salida en $]]&gt;0,Tabla1[[#This Row],[Salida en $]]/Tabla1[[#This Row],[Tipo de cambio]],Tabla1[[#This Row],[Salida en Usd]])</f>
        <v>191.78082191780823</v>
      </c>
      <c r="K533" s="16">
        <f>IF(Tabla1[[#This Row],[Entrada en Usd]]&lt;&gt;0,Tabla1[[#This Row],[Entrada en Usd]]*Tabla1[[#This Row],[Tipo de cambio]],Tabla1[[#This Row],[Entrada en $]])</f>
        <v>0</v>
      </c>
      <c r="L533" s="16">
        <f>IF(Tabla1[[#This Row],[Salida en Usd]]&gt;0,Tabla1[[#This Row],[Salida en Usd]]*Tabla1[[#This Row],[Tipo de cambio]],Tabla1[[#This Row],[Salida en $]])</f>
        <v>7000</v>
      </c>
    </row>
    <row r="534" spans="1:12" x14ac:dyDescent="0.3">
      <c r="A534" s="64">
        <v>43438</v>
      </c>
      <c r="B534" s="13" t="s">
        <v>3</v>
      </c>
      <c r="C534" s="65" t="s">
        <v>405</v>
      </c>
      <c r="D534" s="67">
        <v>36.5</v>
      </c>
      <c r="E534" s="17"/>
      <c r="F534" s="74"/>
      <c r="G534" s="17"/>
      <c r="H534" s="20">
        <v>12000</v>
      </c>
      <c r="I534" s="18">
        <f>IF(Tabla1[[#This Row],[Entrada en $]]&gt;0,Tabla1[[#This Row],[Entrada en $]]/Tabla1[[#This Row],[Tipo de cambio]],Tabla1[[#This Row],[Entrada en Usd]])</f>
        <v>0</v>
      </c>
      <c r="J534" s="17">
        <f>IF(Tabla1[[#This Row],[Salida en $]]&gt;0,Tabla1[[#This Row],[Salida en $]]/Tabla1[[#This Row],[Tipo de cambio]],Tabla1[[#This Row],[Salida en Usd]])</f>
        <v>328.76712328767121</v>
      </c>
      <c r="K534" s="16">
        <f>IF(Tabla1[[#This Row],[Entrada en Usd]]&lt;&gt;0,Tabla1[[#This Row],[Entrada en Usd]]*Tabla1[[#This Row],[Tipo de cambio]],Tabla1[[#This Row],[Entrada en $]])</f>
        <v>0</v>
      </c>
      <c r="L534" s="16">
        <f>IF(Tabla1[[#This Row],[Salida en Usd]]&gt;0,Tabla1[[#This Row],[Salida en Usd]]*Tabla1[[#This Row],[Tipo de cambio]],Tabla1[[#This Row],[Salida en $]])</f>
        <v>12000</v>
      </c>
    </row>
    <row r="535" spans="1:12" x14ac:dyDescent="0.3">
      <c r="A535" s="64">
        <v>43438</v>
      </c>
      <c r="B535" s="13" t="s">
        <v>3</v>
      </c>
      <c r="C535" s="65" t="s">
        <v>406</v>
      </c>
      <c r="D535" s="67">
        <v>36.5</v>
      </c>
      <c r="E535" s="17"/>
      <c r="F535" s="74"/>
      <c r="G535" s="17"/>
      <c r="H535" s="20">
        <v>5400</v>
      </c>
      <c r="I535" s="18">
        <f>IF(Tabla1[[#This Row],[Entrada en $]]&gt;0,Tabla1[[#This Row],[Entrada en $]]/Tabla1[[#This Row],[Tipo de cambio]],Tabla1[[#This Row],[Entrada en Usd]])</f>
        <v>0</v>
      </c>
      <c r="J535" s="17">
        <f>IF(Tabla1[[#This Row],[Salida en $]]&gt;0,Tabla1[[#This Row],[Salida en $]]/Tabla1[[#This Row],[Tipo de cambio]],Tabla1[[#This Row],[Salida en Usd]])</f>
        <v>147.94520547945206</v>
      </c>
      <c r="K535" s="16">
        <f>IF(Tabla1[[#This Row],[Entrada en Usd]]&lt;&gt;0,Tabla1[[#This Row],[Entrada en Usd]]*Tabla1[[#This Row],[Tipo de cambio]],Tabla1[[#This Row],[Entrada en $]])</f>
        <v>0</v>
      </c>
      <c r="L535" s="16">
        <f>IF(Tabla1[[#This Row],[Salida en Usd]]&gt;0,Tabla1[[#This Row],[Salida en Usd]]*Tabla1[[#This Row],[Tipo de cambio]],Tabla1[[#This Row],[Salida en $]])</f>
        <v>5400</v>
      </c>
    </row>
    <row r="536" spans="1:12" x14ac:dyDescent="0.3">
      <c r="A536" s="64">
        <v>43438</v>
      </c>
      <c r="B536" s="13" t="s">
        <v>3</v>
      </c>
      <c r="C536" s="65" t="s">
        <v>407</v>
      </c>
      <c r="D536" s="67">
        <v>36.5</v>
      </c>
      <c r="E536" s="17"/>
      <c r="F536" s="74"/>
      <c r="G536" s="17"/>
      <c r="H536" s="20">
        <v>40000</v>
      </c>
      <c r="I536" s="18">
        <f>IF(Tabla1[[#This Row],[Entrada en $]]&gt;0,Tabla1[[#This Row],[Entrada en $]]/Tabla1[[#This Row],[Tipo de cambio]],Tabla1[[#This Row],[Entrada en Usd]])</f>
        <v>0</v>
      </c>
      <c r="J536" s="17">
        <f>IF(Tabla1[[#This Row],[Salida en $]]&gt;0,Tabla1[[#This Row],[Salida en $]]/Tabla1[[#This Row],[Tipo de cambio]],Tabla1[[#This Row],[Salida en Usd]])</f>
        <v>1095.8904109589041</v>
      </c>
      <c r="K536" s="16">
        <f>IF(Tabla1[[#This Row],[Entrada en Usd]]&lt;&gt;0,Tabla1[[#This Row],[Entrada en Usd]]*Tabla1[[#This Row],[Tipo de cambio]],Tabla1[[#This Row],[Entrada en $]])</f>
        <v>0</v>
      </c>
      <c r="L536" s="16">
        <f>IF(Tabla1[[#This Row],[Salida en Usd]]&gt;0,Tabla1[[#This Row],[Salida en Usd]]*Tabla1[[#This Row],[Tipo de cambio]],Tabla1[[#This Row],[Salida en $]])</f>
        <v>40000</v>
      </c>
    </row>
    <row r="537" spans="1:12" x14ac:dyDescent="0.3">
      <c r="A537" s="64">
        <v>43445</v>
      </c>
      <c r="B537" s="13" t="s">
        <v>3</v>
      </c>
      <c r="C537" s="65" t="s">
        <v>408</v>
      </c>
      <c r="D537" s="67">
        <v>36.5</v>
      </c>
      <c r="E537" s="17"/>
      <c r="F537" s="74"/>
      <c r="G537" s="17"/>
      <c r="H537" s="20">
        <v>8000</v>
      </c>
      <c r="I537" s="18">
        <f>IF(Tabla1[[#This Row],[Entrada en $]]&gt;0,Tabla1[[#This Row],[Entrada en $]]/Tabla1[[#This Row],[Tipo de cambio]],Tabla1[[#This Row],[Entrada en Usd]])</f>
        <v>0</v>
      </c>
      <c r="J537" s="17">
        <f>IF(Tabla1[[#This Row],[Salida en $]]&gt;0,Tabla1[[#This Row],[Salida en $]]/Tabla1[[#This Row],[Tipo de cambio]],Tabla1[[#This Row],[Salida en Usd]])</f>
        <v>219.17808219178082</v>
      </c>
      <c r="K537" s="16">
        <f>IF(Tabla1[[#This Row],[Entrada en Usd]]&lt;&gt;0,Tabla1[[#This Row],[Entrada en Usd]]*Tabla1[[#This Row],[Tipo de cambio]],Tabla1[[#This Row],[Entrada en $]])</f>
        <v>0</v>
      </c>
      <c r="L537" s="16">
        <f>IF(Tabla1[[#This Row],[Salida en Usd]]&gt;0,Tabla1[[#This Row],[Salida en Usd]]*Tabla1[[#This Row],[Tipo de cambio]],Tabla1[[#This Row],[Salida en $]])</f>
        <v>8000</v>
      </c>
    </row>
    <row r="538" spans="1:12" x14ac:dyDescent="0.3">
      <c r="A538" s="64">
        <v>43445</v>
      </c>
      <c r="B538" s="13" t="s">
        <v>3</v>
      </c>
      <c r="C538" s="65" t="s">
        <v>409</v>
      </c>
      <c r="D538" s="67">
        <v>36.5</v>
      </c>
      <c r="E538" s="17"/>
      <c r="F538" s="74"/>
      <c r="G538" s="17"/>
      <c r="H538" s="20">
        <v>5000</v>
      </c>
      <c r="I538" s="18">
        <f>IF(Tabla1[[#This Row],[Entrada en $]]&gt;0,Tabla1[[#This Row],[Entrada en $]]/Tabla1[[#This Row],[Tipo de cambio]],Tabla1[[#This Row],[Entrada en Usd]])</f>
        <v>0</v>
      </c>
      <c r="J538" s="17">
        <f>IF(Tabla1[[#This Row],[Salida en $]]&gt;0,Tabla1[[#This Row],[Salida en $]]/Tabla1[[#This Row],[Tipo de cambio]],Tabla1[[#This Row],[Salida en Usd]])</f>
        <v>136.98630136986301</v>
      </c>
      <c r="K538" s="16">
        <f>IF(Tabla1[[#This Row],[Entrada en Usd]]&lt;&gt;0,Tabla1[[#This Row],[Entrada en Usd]]*Tabla1[[#This Row],[Tipo de cambio]],Tabla1[[#This Row],[Entrada en $]])</f>
        <v>0</v>
      </c>
      <c r="L538" s="16">
        <f>IF(Tabla1[[#This Row],[Salida en Usd]]&gt;0,Tabla1[[#This Row],[Salida en Usd]]*Tabla1[[#This Row],[Tipo de cambio]],Tabla1[[#This Row],[Salida en $]])</f>
        <v>5000</v>
      </c>
    </row>
    <row r="539" spans="1:12" x14ac:dyDescent="0.3">
      <c r="A539" s="64">
        <v>43445</v>
      </c>
      <c r="B539" s="13" t="s">
        <v>3</v>
      </c>
      <c r="C539" s="65" t="s">
        <v>410</v>
      </c>
      <c r="D539" s="67">
        <v>36.5</v>
      </c>
      <c r="E539" s="17"/>
      <c r="F539" s="74"/>
      <c r="G539" s="17"/>
      <c r="H539" s="20">
        <v>5000</v>
      </c>
      <c r="I539" s="18">
        <f>IF(Tabla1[[#This Row],[Entrada en $]]&gt;0,Tabla1[[#This Row],[Entrada en $]]/Tabla1[[#This Row],[Tipo de cambio]],Tabla1[[#This Row],[Entrada en Usd]])</f>
        <v>0</v>
      </c>
      <c r="J539" s="17">
        <f>IF(Tabla1[[#This Row],[Salida en $]]&gt;0,Tabla1[[#This Row],[Salida en $]]/Tabla1[[#This Row],[Tipo de cambio]],Tabla1[[#This Row],[Salida en Usd]])</f>
        <v>136.98630136986301</v>
      </c>
      <c r="K539" s="16">
        <f>IF(Tabla1[[#This Row],[Entrada en Usd]]&lt;&gt;0,Tabla1[[#This Row],[Entrada en Usd]]*Tabla1[[#This Row],[Tipo de cambio]],Tabla1[[#This Row],[Entrada en $]])</f>
        <v>0</v>
      </c>
      <c r="L539" s="16">
        <f>IF(Tabla1[[#This Row],[Salida en Usd]]&gt;0,Tabla1[[#This Row],[Salida en Usd]]*Tabla1[[#This Row],[Tipo de cambio]],Tabla1[[#This Row],[Salida en $]])</f>
        <v>5000</v>
      </c>
    </row>
    <row r="540" spans="1:12" x14ac:dyDescent="0.3">
      <c r="A540" s="64">
        <v>43454</v>
      </c>
      <c r="B540" s="13" t="s">
        <v>4</v>
      </c>
      <c r="C540" s="65" t="s">
        <v>411</v>
      </c>
      <c r="D540" s="67">
        <v>37</v>
      </c>
      <c r="E540" s="17"/>
      <c r="F540" s="74"/>
      <c r="G540" s="17"/>
      <c r="H540" s="20">
        <v>2352</v>
      </c>
      <c r="I540" s="18">
        <f>IF(Tabla1[[#This Row],[Entrada en $]]&gt;0,Tabla1[[#This Row],[Entrada en $]]/Tabla1[[#This Row],[Tipo de cambio]],Tabla1[[#This Row],[Entrada en Usd]])</f>
        <v>0</v>
      </c>
      <c r="J540" s="17">
        <f>IF(Tabla1[[#This Row],[Salida en $]]&gt;0,Tabla1[[#This Row],[Salida en $]]/Tabla1[[#This Row],[Tipo de cambio]],Tabla1[[#This Row],[Salida en Usd]])</f>
        <v>63.567567567567565</v>
      </c>
      <c r="K540" s="16">
        <f>IF(Tabla1[[#This Row],[Entrada en Usd]]&lt;&gt;0,Tabla1[[#This Row],[Entrada en Usd]]*Tabla1[[#This Row],[Tipo de cambio]],Tabla1[[#This Row],[Entrada en $]])</f>
        <v>0</v>
      </c>
      <c r="L540" s="16">
        <f>IF(Tabla1[[#This Row],[Salida en Usd]]&gt;0,Tabla1[[#This Row],[Salida en Usd]]*Tabla1[[#This Row],[Tipo de cambio]],Tabla1[[#This Row],[Salida en $]])</f>
        <v>2352</v>
      </c>
    </row>
    <row r="541" spans="1:12" x14ac:dyDescent="0.3">
      <c r="A541" s="64">
        <v>43454</v>
      </c>
      <c r="B541" s="13" t="s">
        <v>4</v>
      </c>
      <c r="C541" s="65" t="s">
        <v>412</v>
      </c>
      <c r="D541" s="67">
        <v>37</v>
      </c>
      <c r="E541" s="17"/>
      <c r="F541" s="74"/>
      <c r="G541" s="17"/>
      <c r="H541" s="20">
        <v>500</v>
      </c>
      <c r="I541" s="18">
        <f>IF(Tabla1[[#This Row],[Entrada en $]]&gt;0,Tabla1[[#This Row],[Entrada en $]]/Tabla1[[#This Row],[Tipo de cambio]],Tabla1[[#This Row],[Entrada en Usd]])</f>
        <v>0</v>
      </c>
      <c r="J541" s="17">
        <f>IF(Tabla1[[#This Row],[Salida en $]]&gt;0,Tabla1[[#This Row],[Salida en $]]/Tabla1[[#This Row],[Tipo de cambio]],Tabla1[[#This Row],[Salida en Usd]])</f>
        <v>13.513513513513514</v>
      </c>
      <c r="K541" s="16">
        <f>IF(Tabla1[[#This Row],[Entrada en Usd]]&lt;&gt;0,Tabla1[[#This Row],[Entrada en Usd]]*Tabla1[[#This Row],[Tipo de cambio]],Tabla1[[#This Row],[Entrada en $]])</f>
        <v>0</v>
      </c>
      <c r="L541" s="16">
        <f>IF(Tabla1[[#This Row],[Salida en Usd]]&gt;0,Tabla1[[#This Row],[Salida en Usd]]*Tabla1[[#This Row],[Tipo de cambio]],Tabla1[[#This Row],[Salida en $]])</f>
        <v>500</v>
      </c>
    </row>
    <row r="542" spans="1:12" x14ac:dyDescent="0.3">
      <c r="A542" s="64">
        <v>43454</v>
      </c>
      <c r="B542" s="13" t="s">
        <v>2</v>
      </c>
      <c r="C542" s="65" t="s">
        <v>413</v>
      </c>
      <c r="D542" s="67">
        <v>37</v>
      </c>
      <c r="E542" s="17"/>
      <c r="F542" s="74"/>
      <c r="G542" s="17"/>
      <c r="H542" s="20">
        <v>19289</v>
      </c>
      <c r="I542" s="18">
        <f>IF(Tabla1[[#This Row],[Entrada en $]]&gt;0,Tabla1[[#This Row],[Entrada en $]]/Tabla1[[#This Row],[Tipo de cambio]],Tabla1[[#This Row],[Entrada en Usd]])</f>
        <v>0</v>
      </c>
      <c r="J542" s="17">
        <f>IF(Tabla1[[#This Row],[Salida en $]]&gt;0,Tabla1[[#This Row],[Salida en $]]/Tabla1[[#This Row],[Tipo de cambio]],Tabla1[[#This Row],[Salida en Usd]])</f>
        <v>521.32432432432438</v>
      </c>
      <c r="K542" s="16">
        <f>IF(Tabla1[[#This Row],[Entrada en Usd]]&lt;&gt;0,Tabla1[[#This Row],[Entrada en Usd]]*Tabla1[[#This Row],[Tipo de cambio]],Tabla1[[#This Row],[Entrada en $]])</f>
        <v>0</v>
      </c>
      <c r="L542" s="16">
        <f>IF(Tabla1[[#This Row],[Salida en Usd]]&gt;0,Tabla1[[#This Row],[Salida en Usd]]*Tabla1[[#This Row],[Tipo de cambio]],Tabla1[[#This Row],[Salida en $]])</f>
        <v>19289</v>
      </c>
    </row>
    <row r="543" spans="1:12" x14ac:dyDescent="0.3">
      <c r="A543" s="64">
        <v>43454</v>
      </c>
      <c r="B543" s="13" t="s">
        <v>3</v>
      </c>
      <c r="C543" s="65" t="s">
        <v>414</v>
      </c>
      <c r="D543" s="67">
        <v>37</v>
      </c>
      <c r="E543" s="17"/>
      <c r="F543" s="74"/>
      <c r="G543" s="17"/>
      <c r="H543" s="20">
        <v>5400</v>
      </c>
      <c r="I543" s="18">
        <f>IF(Tabla1[[#This Row],[Entrada en $]]&gt;0,Tabla1[[#This Row],[Entrada en $]]/Tabla1[[#This Row],[Tipo de cambio]],Tabla1[[#This Row],[Entrada en Usd]])</f>
        <v>0</v>
      </c>
      <c r="J543" s="17">
        <f>IF(Tabla1[[#This Row],[Salida en $]]&gt;0,Tabla1[[#This Row],[Salida en $]]/Tabla1[[#This Row],[Tipo de cambio]],Tabla1[[#This Row],[Salida en Usd]])</f>
        <v>145.94594594594594</v>
      </c>
      <c r="K543" s="16">
        <f>IF(Tabla1[[#This Row],[Entrada en Usd]]&lt;&gt;0,Tabla1[[#This Row],[Entrada en Usd]]*Tabla1[[#This Row],[Tipo de cambio]],Tabla1[[#This Row],[Entrada en $]])</f>
        <v>0</v>
      </c>
      <c r="L543" s="16">
        <f>IF(Tabla1[[#This Row],[Salida en Usd]]&gt;0,Tabla1[[#This Row],[Salida en Usd]]*Tabla1[[#This Row],[Tipo de cambio]],Tabla1[[#This Row],[Salida en $]])</f>
        <v>5400</v>
      </c>
    </row>
    <row r="544" spans="1:12" x14ac:dyDescent="0.3">
      <c r="A544" s="64">
        <v>43454</v>
      </c>
      <c r="B544" s="13" t="s">
        <v>3</v>
      </c>
      <c r="C544" s="65" t="s">
        <v>415</v>
      </c>
      <c r="D544" s="67">
        <v>37</v>
      </c>
      <c r="E544" s="17"/>
      <c r="F544" s="74"/>
      <c r="G544" s="17"/>
      <c r="H544" s="20">
        <v>12000</v>
      </c>
      <c r="I544" s="18">
        <f>IF(Tabla1[[#This Row],[Entrada en $]]&gt;0,Tabla1[[#This Row],[Entrada en $]]/Tabla1[[#This Row],[Tipo de cambio]],Tabla1[[#This Row],[Entrada en Usd]])</f>
        <v>0</v>
      </c>
      <c r="J544" s="17">
        <f>IF(Tabla1[[#This Row],[Salida en $]]&gt;0,Tabla1[[#This Row],[Salida en $]]/Tabla1[[#This Row],[Tipo de cambio]],Tabla1[[#This Row],[Salida en Usd]])</f>
        <v>324.32432432432432</v>
      </c>
      <c r="K544" s="16">
        <f>IF(Tabla1[[#This Row],[Entrada en Usd]]&lt;&gt;0,Tabla1[[#This Row],[Entrada en Usd]]*Tabla1[[#This Row],[Tipo de cambio]],Tabla1[[#This Row],[Entrada en $]])</f>
        <v>0</v>
      </c>
      <c r="L544" s="16">
        <f>IF(Tabla1[[#This Row],[Salida en Usd]]&gt;0,Tabla1[[#This Row],[Salida en Usd]]*Tabla1[[#This Row],[Tipo de cambio]],Tabla1[[#This Row],[Salida en $]])</f>
        <v>12000</v>
      </c>
    </row>
    <row r="545" spans="1:12" x14ac:dyDescent="0.3">
      <c r="A545" s="64">
        <v>43454</v>
      </c>
      <c r="B545" s="13" t="s">
        <v>4</v>
      </c>
      <c r="C545" s="65" t="s">
        <v>416</v>
      </c>
      <c r="D545" s="67">
        <v>37</v>
      </c>
      <c r="E545" s="17"/>
      <c r="F545" s="74"/>
      <c r="G545" s="17"/>
      <c r="H545" s="20">
        <v>540</v>
      </c>
      <c r="I545" s="18">
        <f>IF(Tabla1[[#This Row],[Entrada en $]]&gt;0,Tabla1[[#This Row],[Entrada en $]]/Tabla1[[#This Row],[Tipo de cambio]],Tabla1[[#This Row],[Entrada en Usd]])</f>
        <v>0</v>
      </c>
      <c r="J545" s="17">
        <f>IF(Tabla1[[#This Row],[Salida en $]]&gt;0,Tabla1[[#This Row],[Salida en $]]/Tabla1[[#This Row],[Tipo de cambio]],Tabla1[[#This Row],[Salida en Usd]])</f>
        <v>14.594594594594595</v>
      </c>
      <c r="K545" s="16">
        <f>IF(Tabla1[[#This Row],[Entrada en Usd]]&lt;&gt;0,Tabla1[[#This Row],[Entrada en Usd]]*Tabla1[[#This Row],[Tipo de cambio]],Tabla1[[#This Row],[Entrada en $]])</f>
        <v>0</v>
      </c>
      <c r="L545" s="16">
        <f>IF(Tabla1[[#This Row],[Salida en Usd]]&gt;0,Tabla1[[#This Row],[Salida en Usd]]*Tabla1[[#This Row],[Tipo de cambio]],Tabla1[[#This Row],[Salida en $]])</f>
        <v>540</v>
      </c>
    </row>
    <row r="546" spans="1:12" x14ac:dyDescent="0.3">
      <c r="A546" s="64">
        <v>43454</v>
      </c>
      <c r="B546" s="13" t="s">
        <v>3</v>
      </c>
      <c r="C546" s="65" t="s">
        <v>417</v>
      </c>
      <c r="D546" s="67">
        <v>37</v>
      </c>
      <c r="E546" s="17"/>
      <c r="F546" s="74"/>
      <c r="G546" s="17"/>
      <c r="H546" s="20">
        <v>6000</v>
      </c>
      <c r="I546" s="18">
        <f>IF(Tabla1[[#This Row],[Entrada en $]]&gt;0,Tabla1[[#This Row],[Entrada en $]]/Tabla1[[#This Row],[Tipo de cambio]],Tabla1[[#This Row],[Entrada en Usd]])</f>
        <v>0</v>
      </c>
      <c r="J546" s="17">
        <f>IF(Tabla1[[#This Row],[Salida en $]]&gt;0,Tabla1[[#This Row],[Salida en $]]/Tabla1[[#This Row],[Tipo de cambio]],Tabla1[[#This Row],[Salida en Usd]])</f>
        <v>162.16216216216216</v>
      </c>
      <c r="K546" s="16">
        <f>IF(Tabla1[[#This Row],[Entrada en Usd]]&lt;&gt;0,Tabla1[[#This Row],[Entrada en Usd]]*Tabla1[[#This Row],[Tipo de cambio]],Tabla1[[#This Row],[Entrada en $]])</f>
        <v>0</v>
      </c>
      <c r="L546" s="16">
        <f>IF(Tabla1[[#This Row],[Salida en Usd]]&gt;0,Tabla1[[#This Row],[Salida en Usd]]*Tabla1[[#This Row],[Tipo de cambio]],Tabla1[[#This Row],[Salida en $]])</f>
        <v>6000</v>
      </c>
    </row>
    <row r="547" spans="1:12" x14ac:dyDescent="0.3">
      <c r="A547" s="64">
        <v>43454</v>
      </c>
      <c r="B547" s="13" t="s">
        <v>3</v>
      </c>
      <c r="C547" s="65" t="s">
        <v>418</v>
      </c>
      <c r="D547" s="67">
        <v>37</v>
      </c>
      <c r="E547" s="17"/>
      <c r="F547" s="74"/>
      <c r="G547" s="17"/>
      <c r="H547" s="20">
        <v>14000</v>
      </c>
      <c r="I547" s="18">
        <f>IF(Tabla1[[#This Row],[Entrada en $]]&gt;0,Tabla1[[#This Row],[Entrada en $]]/Tabla1[[#This Row],[Tipo de cambio]],Tabla1[[#This Row],[Entrada en Usd]])</f>
        <v>0</v>
      </c>
      <c r="J547" s="17">
        <f>IF(Tabla1[[#This Row],[Salida en $]]&gt;0,Tabla1[[#This Row],[Salida en $]]/Tabla1[[#This Row],[Tipo de cambio]],Tabla1[[#This Row],[Salida en Usd]])</f>
        <v>378.37837837837839</v>
      </c>
      <c r="K547" s="16">
        <f>IF(Tabla1[[#This Row],[Entrada en Usd]]&lt;&gt;0,Tabla1[[#This Row],[Entrada en Usd]]*Tabla1[[#This Row],[Tipo de cambio]],Tabla1[[#This Row],[Entrada en $]])</f>
        <v>0</v>
      </c>
      <c r="L547" s="16">
        <f>IF(Tabla1[[#This Row],[Salida en Usd]]&gt;0,Tabla1[[#This Row],[Salida en Usd]]*Tabla1[[#This Row],[Tipo de cambio]],Tabla1[[#This Row],[Salida en $]])</f>
        <v>14000</v>
      </c>
    </row>
    <row r="548" spans="1:12" x14ac:dyDescent="0.3">
      <c r="A548" s="64"/>
      <c r="B548" s="13"/>
      <c r="C548" s="65"/>
      <c r="D548" s="67"/>
      <c r="E548" s="17"/>
      <c r="F548" s="19"/>
      <c r="G548" s="17"/>
      <c r="H548" s="20"/>
      <c r="I548" s="18">
        <f>IF(Tabla1[[#This Row],[Entrada en $]]&gt;0,Tabla1[[#This Row],[Entrada en $]]/Tabla1[[#This Row],[Tipo de cambio]],Tabla1[[#This Row],[Entrada en Usd]])</f>
        <v>0</v>
      </c>
      <c r="J548" s="17">
        <f>IF(Tabla1[[#This Row],[Salida en $]]&gt;0,Tabla1[[#This Row],[Salida en $]]/Tabla1[[#This Row],[Tipo de cambio]],Tabla1[[#This Row],[Salida en Usd]])</f>
        <v>0</v>
      </c>
      <c r="K548" s="16">
        <f>IF(Tabla1[[#This Row],[Entrada en Usd]]&lt;&gt;0,Tabla1[[#This Row],[Entrada en Usd]]*Tabla1[[#This Row],[Tipo de cambio]],Tabla1[[#This Row],[Entrada en $]])</f>
        <v>0</v>
      </c>
      <c r="L548" s="16">
        <f>IF(Tabla1[[#This Row],[Salida en Usd]]&gt;0,Tabla1[[#This Row],[Salida en Usd]]*Tabla1[[#This Row],[Tipo de cambio]],Tabla1[[#This Row],[Salida en $]])</f>
        <v>0</v>
      </c>
    </row>
    <row r="549" spans="1:12" x14ac:dyDescent="0.3">
      <c r="A549" s="64"/>
      <c r="B549" s="13"/>
      <c r="C549" s="65"/>
      <c r="D549" s="67"/>
      <c r="E549" s="17"/>
      <c r="F549" s="19"/>
      <c r="G549" s="17"/>
      <c r="H549" s="20"/>
      <c r="I549" s="18">
        <f>IF(Tabla1[[#This Row],[Entrada en $]]&gt;0,Tabla1[[#This Row],[Entrada en $]]/Tabla1[[#This Row],[Tipo de cambio]],Tabla1[[#This Row],[Entrada en Usd]])</f>
        <v>0</v>
      </c>
      <c r="J549" s="17">
        <f>IF(Tabla1[[#This Row],[Salida en $]]&gt;0,Tabla1[[#This Row],[Salida en $]]/Tabla1[[#This Row],[Tipo de cambio]],Tabla1[[#This Row],[Salida en Usd]])</f>
        <v>0</v>
      </c>
      <c r="K549" s="16">
        <f>IF(Tabla1[[#This Row],[Entrada en Usd]]&lt;&gt;0,Tabla1[[#This Row],[Entrada en Usd]]*Tabla1[[#This Row],[Tipo de cambio]],Tabla1[[#This Row],[Entrada en $]])</f>
        <v>0</v>
      </c>
      <c r="L549" s="16">
        <f>IF(Tabla1[[#This Row],[Salida en Usd]]&gt;0,Tabla1[[#This Row],[Salida en Usd]]*Tabla1[[#This Row],[Tipo de cambio]],Tabla1[[#This Row],[Salida en $]])</f>
        <v>0</v>
      </c>
    </row>
    <row r="550" spans="1:12" x14ac:dyDescent="0.3">
      <c r="A550" s="64"/>
      <c r="B550" s="13"/>
      <c r="C550" s="65"/>
      <c r="D550" s="67"/>
      <c r="E550" s="17"/>
      <c r="F550" s="19"/>
      <c r="G550" s="17"/>
      <c r="H550" s="20"/>
      <c r="I550" s="18">
        <f>IF(Tabla1[[#This Row],[Entrada en $]]&gt;0,Tabla1[[#This Row],[Entrada en $]]/Tabla1[[#This Row],[Tipo de cambio]],Tabla1[[#This Row],[Entrada en Usd]])</f>
        <v>0</v>
      </c>
      <c r="J550" s="17">
        <f>IF(Tabla1[[#This Row],[Salida en $]]&gt;0,Tabla1[[#This Row],[Salida en $]]/Tabla1[[#This Row],[Tipo de cambio]],Tabla1[[#This Row],[Salida en Usd]])</f>
        <v>0</v>
      </c>
      <c r="K550" s="16">
        <f>IF(Tabla1[[#This Row],[Entrada en Usd]]&lt;&gt;0,Tabla1[[#This Row],[Entrada en Usd]]*Tabla1[[#This Row],[Tipo de cambio]],Tabla1[[#This Row],[Entrada en $]])</f>
        <v>0</v>
      </c>
      <c r="L550" s="16">
        <f>IF(Tabla1[[#This Row],[Salida en Usd]]&gt;0,Tabla1[[#This Row],[Salida en Usd]]*Tabla1[[#This Row],[Tipo de cambio]],Tabla1[[#This Row],[Salida en $]])</f>
        <v>0</v>
      </c>
    </row>
    <row r="551" spans="1:12" x14ac:dyDescent="0.3">
      <c r="A551" s="64"/>
      <c r="B551" s="13"/>
      <c r="C551" s="65"/>
      <c r="D551" s="67"/>
      <c r="E551" s="17"/>
      <c r="F551" s="19"/>
      <c r="G551" s="17"/>
      <c r="H551" s="20"/>
      <c r="I551" s="18">
        <f>IF(Tabla1[[#This Row],[Entrada en $]]&gt;0,Tabla1[[#This Row],[Entrada en $]]/Tabla1[[#This Row],[Tipo de cambio]],Tabla1[[#This Row],[Entrada en Usd]])</f>
        <v>0</v>
      </c>
      <c r="J551" s="17">
        <f>IF(Tabla1[[#This Row],[Salida en $]]&gt;0,Tabla1[[#This Row],[Salida en $]]/Tabla1[[#This Row],[Tipo de cambio]],Tabla1[[#This Row],[Salida en Usd]])</f>
        <v>0</v>
      </c>
      <c r="K551" s="16">
        <f>IF(Tabla1[[#This Row],[Entrada en Usd]]&lt;&gt;0,Tabla1[[#This Row],[Entrada en Usd]]*Tabla1[[#This Row],[Tipo de cambio]],Tabla1[[#This Row],[Entrada en $]])</f>
        <v>0</v>
      </c>
      <c r="L551" s="16">
        <f>IF(Tabla1[[#This Row],[Salida en Usd]]&gt;0,Tabla1[[#This Row],[Salida en Usd]]*Tabla1[[#This Row],[Tipo de cambio]],Tabla1[[#This Row],[Salida en $]])</f>
        <v>0</v>
      </c>
    </row>
    <row r="552" spans="1:12" x14ac:dyDescent="0.3">
      <c r="A552" s="64"/>
      <c r="B552" s="13"/>
      <c r="C552" s="65"/>
      <c r="D552" s="67"/>
      <c r="E552" s="17"/>
      <c r="F552" s="19"/>
      <c r="G552" s="17"/>
      <c r="H552" s="20"/>
      <c r="I552" s="18">
        <f>IF(Tabla1[[#This Row],[Entrada en $]]&gt;0,Tabla1[[#This Row],[Entrada en $]]/Tabla1[[#This Row],[Tipo de cambio]],Tabla1[[#This Row],[Entrada en Usd]])</f>
        <v>0</v>
      </c>
      <c r="J552" s="17">
        <f>IF(Tabla1[[#This Row],[Salida en $]]&gt;0,Tabla1[[#This Row],[Salida en $]]/Tabla1[[#This Row],[Tipo de cambio]],Tabla1[[#This Row],[Salida en Usd]])</f>
        <v>0</v>
      </c>
      <c r="K552" s="16">
        <f>IF(Tabla1[[#This Row],[Entrada en Usd]]&lt;&gt;0,Tabla1[[#This Row],[Entrada en Usd]]*Tabla1[[#This Row],[Tipo de cambio]],Tabla1[[#This Row],[Entrada en $]])</f>
        <v>0</v>
      </c>
      <c r="L552" s="16">
        <f>IF(Tabla1[[#This Row],[Salida en Usd]]&gt;0,Tabla1[[#This Row],[Salida en Usd]]*Tabla1[[#This Row],[Tipo de cambio]],Tabla1[[#This Row],[Salida en $]])</f>
        <v>0</v>
      </c>
    </row>
    <row r="553" spans="1:12" x14ac:dyDescent="0.3">
      <c r="A553" s="64"/>
      <c r="B553" s="13"/>
      <c r="C553" s="65"/>
      <c r="D553" s="67"/>
      <c r="E553" s="17"/>
      <c r="F553" s="19"/>
      <c r="G553" s="17"/>
      <c r="H553" s="20"/>
      <c r="I553" s="18">
        <f>IF(Tabla1[[#This Row],[Entrada en $]]&gt;0,Tabla1[[#This Row],[Entrada en $]]/Tabla1[[#This Row],[Tipo de cambio]],Tabla1[[#This Row],[Entrada en Usd]])</f>
        <v>0</v>
      </c>
      <c r="J553" s="17">
        <f>IF(Tabla1[[#This Row],[Salida en $]]&gt;0,Tabla1[[#This Row],[Salida en $]]/Tabla1[[#This Row],[Tipo de cambio]],Tabla1[[#This Row],[Salida en Usd]])</f>
        <v>0</v>
      </c>
      <c r="K553" s="16">
        <f>IF(Tabla1[[#This Row],[Entrada en Usd]]&lt;&gt;0,Tabla1[[#This Row],[Entrada en Usd]]*Tabla1[[#This Row],[Tipo de cambio]],Tabla1[[#This Row],[Entrada en $]])</f>
        <v>0</v>
      </c>
      <c r="L553" s="16">
        <f>IF(Tabla1[[#This Row],[Salida en Usd]]&gt;0,Tabla1[[#This Row],[Salida en Usd]]*Tabla1[[#This Row],[Tipo de cambio]],Tabla1[[#This Row],[Salida en $]])</f>
        <v>0</v>
      </c>
    </row>
    <row r="554" spans="1:12" x14ac:dyDescent="0.3">
      <c r="A554" s="64"/>
      <c r="B554" s="13"/>
      <c r="C554" s="65"/>
      <c r="D554" s="67"/>
      <c r="E554" s="17"/>
      <c r="F554" s="19"/>
      <c r="G554" s="17"/>
      <c r="H554" s="20"/>
      <c r="I554" s="18">
        <f>IF(Tabla1[[#This Row],[Entrada en $]]&gt;0,Tabla1[[#This Row],[Entrada en $]]/Tabla1[[#This Row],[Tipo de cambio]],Tabla1[[#This Row],[Entrada en Usd]])</f>
        <v>0</v>
      </c>
      <c r="J554" s="17">
        <f>IF(Tabla1[[#This Row],[Salida en $]]&gt;0,Tabla1[[#This Row],[Salida en $]]/Tabla1[[#This Row],[Tipo de cambio]],Tabla1[[#This Row],[Salida en Usd]])</f>
        <v>0</v>
      </c>
      <c r="K554" s="16">
        <f>IF(Tabla1[[#This Row],[Entrada en Usd]]&lt;&gt;0,Tabla1[[#This Row],[Entrada en Usd]]*Tabla1[[#This Row],[Tipo de cambio]],Tabla1[[#This Row],[Entrada en $]])</f>
        <v>0</v>
      </c>
      <c r="L554" s="16">
        <f>IF(Tabla1[[#This Row],[Salida en Usd]]&gt;0,Tabla1[[#This Row],[Salida en Usd]]*Tabla1[[#This Row],[Tipo de cambio]],Tabla1[[#This Row],[Salida en $]])</f>
        <v>0</v>
      </c>
    </row>
    <row r="555" spans="1:12" x14ac:dyDescent="0.3">
      <c r="A555" s="64"/>
      <c r="B555" s="13"/>
      <c r="C555" s="65"/>
      <c r="D555" s="67"/>
      <c r="E555" s="17"/>
      <c r="F555" s="19"/>
      <c r="G555" s="17"/>
      <c r="H555" s="20"/>
      <c r="I555" s="18">
        <f>IF(Tabla1[[#This Row],[Entrada en $]]&gt;0,Tabla1[[#This Row],[Entrada en $]]/Tabla1[[#This Row],[Tipo de cambio]],Tabla1[[#This Row],[Entrada en Usd]])</f>
        <v>0</v>
      </c>
      <c r="J555" s="17">
        <f>IF(Tabla1[[#This Row],[Salida en $]]&gt;0,Tabla1[[#This Row],[Salida en $]]/Tabla1[[#This Row],[Tipo de cambio]],Tabla1[[#This Row],[Salida en Usd]])</f>
        <v>0</v>
      </c>
      <c r="K555" s="16">
        <f>IF(Tabla1[[#This Row],[Entrada en Usd]]&lt;&gt;0,Tabla1[[#This Row],[Entrada en Usd]]*Tabla1[[#This Row],[Tipo de cambio]],Tabla1[[#This Row],[Entrada en $]])</f>
        <v>0</v>
      </c>
      <c r="L555" s="16">
        <f>IF(Tabla1[[#This Row],[Salida en Usd]]&gt;0,Tabla1[[#This Row],[Salida en Usd]]*Tabla1[[#This Row],[Tipo de cambio]],Tabla1[[#This Row],[Salida en $]])</f>
        <v>0</v>
      </c>
    </row>
    <row r="556" spans="1:12" x14ac:dyDescent="0.3">
      <c r="A556" s="64"/>
      <c r="B556" s="13"/>
      <c r="C556" s="65"/>
      <c r="D556" s="67"/>
      <c r="E556" s="17"/>
      <c r="F556" s="19"/>
      <c r="G556" s="17"/>
      <c r="H556" s="20"/>
      <c r="I556" s="18">
        <f>IF(Tabla1[[#This Row],[Entrada en $]]&gt;0,Tabla1[[#This Row],[Entrada en $]]/Tabla1[[#This Row],[Tipo de cambio]],Tabla1[[#This Row],[Entrada en Usd]])</f>
        <v>0</v>
      </c>
      <c r="J556" s="17">
        <f>IF(Tabla1[[#This Row],[Salida en $]]&gt;0,Tabla1[[#This Row],[Salida en $]]/Tabla1[[#This Row],[Tipo de cambio]],Tabla1[[#This Row],[Salida en Usd]])</f>
        <v>0</v>
      </c>
      <c r="K556" s="16">
        <f>IF(Tabla1[[#This Row],[Entrada en Usd]]&lt;&gt;0,Tabla1[[#This Row],[Entrada en Usd]]*Tabla1[[#This Row],[Tipo de cambio]],Tabla1[[#This Row],[Entrada en $]])</f>
        <v>0</v>
      </c>
      <c r="L556" s="16">
        <f>IF(Tabla1[[#This Row],[Salida en Usd]]&gt;0,Tabla1[[#This Row],[Salida en Usd]]*Tabla1[[#This Row],[Tipo de cambio]],Tabla1[[#This Row],[Salida en $]])</f>
        <v>0</v>
      </c>
    </row>
    <row r="557" spans="1:12" x14ac:dyDescent="0.3">
      <c r="A557" s="87">
        <f ca="1">TODAY()</f>
        <v>43475</v>
      </c>
      <c r="B557" s="14"/>
      <c r="C557" s="14"/>
      <c r="D557" s="79">
        <f>SUBTOTAL(101,Tabla1[Tipo de cambio])</f>
        <v>18.760556088560886</v>
      </c>
      <c r="E557" s="17">
        <f>SUBTOTAL(109,Tabla1[Entrada en Usd])</f>
        <v>1303989.6492677496</v>
      </c>
      <c r="F557" s="24">
        <f>SUBTOTAL(109,Tabla1[Entrada en $])</f>
        <v>0</v>
      </c>
      <c r="G557" s="17">
        <f>SUBTOTAL(109,Tabla1[Salida en Usd])</f>
        <v>0</v>
      </c>
      <c r="H557" s="24">
        <f>SUBTOTAL(109,Tabla1[Salida en $])</f>
        <v>22105530.530000001</v>
      </c>
      <c r="I557" s="17">
        <f>SUBTOTAL(109,Tabla1[Entrada en USD2])</f>
        <v>1303989.6492677496</v>
      </c>
      <c r="J557" s="17">
        <f>SUBTOTAL(109,Tabla1[Salida en USD2])</f>
        <v>1316663.1052783926</v>
      </c>
      <c r="K557" s="24">
        <f>SUBTOTAL(109,Tabla1[Entrada en $2])</f>
        <v>22352077.575599641</v>
      </c>
      <c r="L557" s="24">
        <f>SUBTOTAL(109,Tabla1[Salida en $2])</f>
        <v>22105530.530000001</v>
      </c>
    </row>
    <row r="561" spans="1:1" x14ac:dyDescent="0.3">
      <c r="A561" s="15" t="s">
        <v>17</v>
      </c>
    </row>
  </sheetData>
  <conditionalFormatting sqref="F7:H556">
    <cfRule type="expression" dxfId="31" priority="20">
      <formula>$E7&gt;0</formula>
    </cfRule>
  </conditionalFormatting>
  <conditionalFormatting sqref="E7:E556 G6:H556">
    <cfRule type="expression" dxfId="30" priority="19">
      <formula>$F6&gt;0</formula>
    </cfRule>
  </conditionalFormatting>
  <conditionalFormatting sqref="E7:F556 H6:H556">
    <cfRule type="expression" dxfId="29" priority="18">
      <formula>$G6&gt;0</formula>
    </cfRule>
  </conditionalFormatting>
  <conditionalFormatting sqref="E7:G556">
    <cfRule type="expression" dxfId="28" priority="17">
      <formula>$H7&gt;0</formula>
    </cfRule>
  </conditionalFormatting>
  <conditionalFormatting sqref="F6:H6">
    <cfRule type="expression" dxfId="27" priority="16">
      <formula>$E6&gt;0</formula>
    </cfRule>
  </conditionalFormatting>
  <conditionalFormatting sqref="E6">
    <cfRule type="expression" dxfId="26" priority="15">
      <formula>$F6&gt;0</formula>
    </cfRule>
  </conditionalFormatting>
  <conditionalFormatting sqref="E6:F6">
    <cfRule type="expression" dxfId="25" priority="14">
      <formula>$G6&gt;0</formula>
    </cfRule>
  </conditionalFormatting>
  <conditionalFormatting sqref="E6:G6">
    <cfRule type="expression" dxfId="24" priority="13">
      <formula>$H6&gt;0</formula>
    </cfRule>
  </conditionalFormatting>
  <conditionalFormatting sqref="E557">
    <cfRule type="expression" dxfId="23" priority="12">
      <formula>$F557&gt;0</formula>
    </cfRule>
  </conditionalFormatting>
  <conditionalFormatting sqref="E557">
    <cfRule type="expression" dxfId="22" priority="11">
      <formula>$G557&gt;0</formula>
    </cfRule>
  </conditionalFormatting>
  <conditionalFormatting sqref="E557">
    <cfRule type="expression" dxfId="21" priority="10">
      <formula>$H557&gt;0</formula>
    </cfRule>
  </conditionalFormatting>
  <conditionalFormatting sqref="G557">
    <cfRule type="expression" dxfId="20" priority="9">
      <formula>$E557&gt;0</formula>
    </cfRule>
  </conditionalFormatting>
  <conditionalFormatting sqref="G557">
    <cfRule type="expression" dxfId="19" priority="8">
      <formula>$F557&gt;0</formula>
    </cfRule>
  </conditionalFormatting>
  <conditionalFormatting sqref="G557">
    <cfRule type="expression" dxfId="18" priority="7">
      <formula>$H557&gt;0</formula>
    </cfRule>
  </conditionalFormatting>
  <conditionalFormatting sqref="I557">
    <cfRule type="expression" dxfId="17" priority="6">
      <formula>$E557&gt;0</formula>
    </cfRule>
  </conditionalFormatting>
  <conditionalFormatting sqref="I557">
    <cfRule type="expression" dxfId="16" priority="5">
      <formula>$F557&gt;0</formula>
    </cfRule>
  </conditionalFormatting>
  <conditionalFormatting sqref="I557">
    <cfRule type="expression" dxfId="15" priority="4">
      <formula>$H557&gt;0</formula>
    </cfRule>
  </conditionalFormatting>
  <conditionalFormatting sqref="J557">
    <cfRule type="expression" dxfId="14" priority="3">
      <formula>$E557&gt;0</formula>
    </cfRule>
  </conditionalFormatting>
  <conditionalFormatting sqref="J557">
    <cfRule type="expression" dxfId="13" priority="2">
      <formula>$F557&gt;0</formula>
    </cfRule>
  </conditionalFormatting>
  <conditionalFormatting sqref="J557">
    <cfRule type="expression" dxfId="12" priority="1">
      <formula>$H557&gt;0</formula>
    </cfRule>
  </conditionalFormatting>
  <hyperlinks>
    <hyperlink ref="C1" location="Presupuesto" display="Presupuesto Inicial" xr:uid="{EBF66B4B-F8C5-4510-97AF-F47A122964FA}"/>
    <hyperlink ref="B1" location="CAJA" display="Caja" xr:uid="{4F6019FA-D463-4CCE-9E3B-6D83A9FDC681}"/>
    <hyperlink ref="D1" location="Disponibilidad" display="Disponibilidad" xr:uid="{690FF830-BF67-4BE7-851E-717B29C96156}"/>
    <hyperlink ref="E1" location="RESUMEN" display="Resumen" xr:uid="{E220F983-CDCF-4382-8BE7-276ECB15EE7A}"/>
    <hyperlink ref="P1" location="Presupuesto" display="Presupuesto Inicial" xr:uid="{297DDF6F-FAE0-43D7-BFD6-33A0E6D75E60}"/>
    <hyperlink ref="O1" location="CAJA" display="Caja" xr:uid="{EB184AB8-5B9A-4D59-B95D-BAC0DA8FE079}"/>
    <hyperlink ref="Q1" location="Disponibilidad" display="Disponibilidad" xr:uid="{382140BE-5C90-49D1-9E50-CAA6D13FB9DF}"/>
    <hyperlink ref="R1" location="RESUMEN" display="Resumen" xr:uid="{2587C37A-BC16-47C9-B64B-331A2CD6F2EA}"/>
    <hyperlink ref="AB1" location="Presupuesto" display="Presupuesto Inicial" xr:uid="{AB913D70-3998-4E31-9192-6581CF435A91}"/>
    <hyperlink ref="AA1" location="CAJA" display="Caja" xr:uid="{3E478A1A-C177-41E7-BE3C-8E50C95D2FD6}"/>
    <hyperlink ref="AC1" location="Disponibilidad" display="Disponibilidad" xr:uid="{CFE52B06-349E-4524-91C5-D2042BB02E04}"/>
    <hyperlink ref="AD1" location="RESUMEN" display="Resumen" xr:uid="{C95B2A8D-F949-4B3A-99C6-C1C21C475DF7}"/>
    <hyperlink ref="AM1" location="Presupuesto" display="Presupuesto Inicial" xr:uid="{D4F035D8-D760-4F68-94CF-A3FAFFC9895D}"/>
    <hyperlink ref="AL1" location="CAJA" display="Caja" xr:uid="{4834DBD1-B844-49B0-B180-28F30BD029F0}"/>
    <hyperlink ref="AN1" location="Disponibilidad" display="Disponibilidad" xr:uid="{EEB10B70-C049-4A59-A795-DA42574518CF}"/>
    <hyperlink ref="AO1" location="RESUMEN" display="Resumen" xr:uid="{E2CDBEF4-A969-4C06-97F6-81E427554DA0}"/>
  </hyperlinks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056D556-0636-411F-9998-8DAEC5156504}">
          <x14:formula1>
            <xm:f>Hoja2!$B$2:$B$6</xm:f>
          </x14:formula1>
          <xm:sqref>B6:B556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E659-4D89-48DB-A56E-A8D10DD83516}">
  <dimension ref="B1:B6"/>
  <sheetViews>
    <sheetView workbookViewId="0">
      <selection activeCell="B7" sqref="B7"/>
    </sheetView>
  </sheetViews>
  <sheetFormatPr baseColWidth="10" defaultRowHeight="14.4" x14ac:dyDescent="0.3"/>
  <cols>
    <col min="2" max="2" width="15.44140625" bestFit="1" customWidth="1"/>
  </cols>
  <sheetData>
    <row r="1" spans="2:2" ht="15" thickBot="1" x14ac:dyDescent="0.35">
      <c r="B1" t="s">
        <v>9</v>
      </c>
    </row>
    <row r="2" spans="2:2" ht="15" thickBot="1" x14ac:dyDescent="0.35">
      <c r="B2" s="1" t="s">
        <v>2</v>
      </c>
    </row>
    <row r="3" spans="2:2" ht="15" thickBot="1" x14ac:dyDescent="0.35">
      <c r="B3" s="2" t="s">
        <v>3</v>
      </c>
    </row>
    <row r="4" spans="2:2" ht="15" thickBot="1" x14ac:dyDescent="0.35">
      <c r="B4" s="2" t="s">
        <v>4</v>
      </c>
    </row>
    <row r="5" spans="2:2" ht="15" thickBot="1" x14ac:dyDescent="0.35">
      <c r="B5" s="2" t="s">
        <v>5</v>
      </c>
    </row>
    <row r="6" spans="2:2" x14ac:dyDescent="0.3">
      <c r="B6" s="84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Venezuela 3558</vt:lpstr>
      <vt:lpstr>Hoja2</vt:lpstr>
      <vt:lpstr>CAJA</vt:lpstr>
      <vt:lpstr>Disponibilidad</vt:lpstr>
      <vt:lpstr>Presupuesto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Defelippe</dc:creator>
  <cp:lastModifiedBy>Diego Defelippe</cp:lastModifiedBy>
  <dcterms:created xsi:type="dcterms:W3CDTF">2019-01-08T14:45:06Z</dcterms:created>
  <dcterms:modified xsi:type="dcterms:W3CDTF">2019-01-10T19:04:05Z</dcterms:modified>
</cp:coreProperties>
</file>