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35"/>
  </bookViews>
  <sheets>
    <sheet name="Bisección" sheetId="1" r:id="rId1"/>
    <sheet name="Regula" sheetId="2" r:id="rId2"/>
    <sheet name=" Newton Raphson" sheetId="3" r:id="rId3"/>
    <sheet name="Secante" sheetId="10" r:id="rId4"/>
    <sheet name="Jacobi" sheetId="4" r:id="rId5"/>
    <sheet name="Seidel" sheetId="5" r:id="rId6"/>
    <sheet name="Lagrange" sheetId="6" r:id="rId7"/>
    <sheet name="Newton" sheetId="7" r:id="rId8"/>
    <sheet name="Trapecio" sheetId="8" r:id="rId9"/>
    <sheet name="Simpson" sheetId="9" r:id="rId10"/>
    <sheet name="Uniforme" sheetId="13" r:id="rId11"/>
    <sheet name="Acelerada" sheetId="14" r:id="rId12"/>
    <sheet name="Optimizacion Biseccion" sheetId="11" r:id="rId13"/>
    <sheet name="Optimizacion Oro" sheetId="12" r:id="rId14"/>
    <sheet name="Euler" sheetId="15" r:id="rId15"/>
    <sheet name="RK2" sheetId="16" r:id="rId16"/>
    <sheet name="RK4" sheetId="17" r:id="rId17"/>
    <sheet name="Sistema Euler" sheetId="18" r:id="rId18"/>
    <sheet name="Sistema RK2" sheetId="19" r:id="rId19"/>
    <sheet name="Sistema RK4" sheetId="20" r:id="rId20"/>
  </sheets>
  <calcPr calcId="144525"/>
</workbook>
</file>

<file path=xl/sharedStrings.xml><?xml version="1.0" encoding="utf-8"?>
<sst xmlns="http://schemas.openxmlformats.org/spreadsheetml/2006/main" count="755" uniqueCount="116">
  <si>
    <t>A</t>
  </si>
  <si>
    <t>B</t>
  </si>
  <si>
    <t>X</t>
  </si>
  <si>
    <t>F(A)</t>
  </si>
  <si>
    <t>F(B)</t>
  </si>
  <si>
    <t>F(X)</t>
  </si>
  <si>
    <t>Error</t>
  </si>
  <si>
    <t>Xo</t>
  </si>
  <si>
    <t>F(Xo)</t>
  </si>
  <si>
    <t>F'(Xo)</t>
  </si>
  <si>
    <t>X1</t>
  </si>
  <si>
    <t>F(X1)</t>
  </si>
  <si>
    <t>x1</t>
  </si>
  <si>
    <t>x2</t>
  </si>
  <si>
    <t>x3</t>
  </si>
  <si>
    <t>…</t>
  </si>
  <si>
    <t>Y</t>
  </si>
  <si>
    <t>Z</t>
  </si>
  <si>
    <t>Pto 1</t>
  </si>
  <si>
    <t>Pto 2</t>
  </si>
  <si>
    <t>X?</t>
  </si>
  <si>
    <t>Resp</t>
  </si>
  <si>
    <t>Pto 3</t>
  </si>
  <si>
    <t>Pto 4</t>
  </si>
  <si>
    <t>Pto 5</t>
  </si>
  <si>
    <t>Pto 6</t>
  </si>
  <si>
    <t>Pto 7</t>
  </si>
  <si>
    <t>x</t>
  </si>
  <si>
    <t>F(x)</t>
  </si>
  <si>
    <t>1ra</t>
  </si>
  <si>
    <t>Aux</t>
  </si>
  <si>
    <t>2da</t>
  </si>
  <si>
    <t>3ra</t>
  </si>
  <si>
    <t>4ta</t>
  </si>
  <si>
    <t>5ta</t>
  </si>
  <si>
    <t>6ta</t>
  </si>
  <si>
    <t>7ma</t>
  </si>
  <si>
    <t>h</t>
  </si>
  <si>
    <t>2h</t>
  </si>
  <si>
    <t>-</t>
  </si>
  <si>
    <t>I2h</t>
  </si>
  <si>
    <t>E</t>
  </si>
  <si>
    <t>I</t>
  </si>
  <si>
    <t>P</t>
  </si>
  <si>
    <t>Minimo</t>
  </si>
  <si>
    <t>L</t>
  </si>
  <si>
    <t>X2</t>
  </si>
  <si>
    <t>F(X2)</t>
  </si>
  <si>
    <t>Maximo</t>
  </si>
  <si>
    <t>EULER</t>
  </si>
  <si>
    <t>y</t>
  </si>
  <si>
    <t>f(x.y)</t>
  </si>
  <si>
    <t>.</t>
  </si>
  <si>
    <t>RK2</t>
  </si>
  <si>
    <t>K1</t>
  </si>
  <si>
    <t>f(x+h.y+k)</t>
  </si>
  <si>
    <t>K2</t>
  </si>
  <si>
    <t>RK4</t>
  </si>
  <si>
    <t>f(x+h/2.y+k/2)</t>
  </si>
  <si>
    <t>K3</t>
  </si>
  <si>
    <t>K4</t>
  </si>
  <si>
    <t>U1</t>
  </si>
  <si>
    <t>U2</t>
  </si>
  <si>
    <t>U3</t>
  </si>
  <si>
    <t>F(x.y)</t>
  </si>
  <si>
    <t>G(x.y)</t>
  </si>
  <si>
    <t>H(x.y)</t>
  </si>
  <si>
    <t>F(x.y.z)</t>
  </si>
  <si>
    <t>G(x.y.z)</t>
  </si>
  <si>
    <t>K11</t>
  </si>
  <si>
    <t>F(x+h.y+k)</t>
  </si>
  <si>
    <t>K21</t>
  </si>
  <si>
    <t>K12</t>
  </si>
  <si>
    <t>G(x+h.y+k)</t>
  </si>
  <si>
    <t>K22</t>
  </si>
  <si>
    <t>K13</t>
  </si>
  <si>
    <t>H(x+h.y+k)</t>
  </si>
  <si>
    <t>K23</t>
  </si>
  <si>
    <t>K1y</t>
  </si>
  <si>
    <t>F(x+h.y+k.z+k)</t>
  </si>
  <si>
    <t>K2y</t>
  </si>
  <si>
    <t>K1z</t>
  </si>
  <si>
    <t>G(x+h.y+k.z+k)</t>
  </si>
  <si>
    <t>K2z</t>
  </si>
  <si>
    <t>t</t>
  </si>
  <si>
    <t>F(t.x.y)</t>
  </si>
  <si>
    <t>F(t+h.x+k.y+k)</t>
  </si>
  <si>
    <t>G(t.x.y)</t>
  </si>
  <si>
    <t>G(t+h.x+k.y+k)</t>
  </si>
  <si>
    <t>F(x.U)</t>
  </si>
  <si>
    <t>F(x+h/2.U+k/2)</t>
  </si>
  <si>
    <t>K31</t>
  </si>
  <si>
    <t>F(x+h.U+k)</t>
  </si>
  <si>
    <t>K41</t>
  </si>
  <si>
    <t>G(x+h/2.U+k/2)</t>
  </si>
  <si>
    <t>K32</t>
  </si>
  <si>
    <t>G(x+h.U+k)</t>
  </si>
  <si>
    <t>K42</t>
  </si>
  <si>
    <t>H(x.U)</t>
  </si>
  <si>
    <t>H(x+h/2.U+k/2)</t>
  </si>
  <si>
    <t>K33</t>
  </si>
  <si>
    <t>H(x+h.U+k)</t>
  </si>
  <si>
    <t>K43</t>
  </si>
  <si>
    <t>F(x+h/2.y+k/2)</t>
  </si>
  <si>
    <t>G(x+h/2.y+k/2)</t>
  </si>
  <si>
    <t>H(x+h/2.y+k/2)</t>
  </si>
  <si>
    <t>F(x.Y)</t>
  </si>
  <si>
    <t>F(x+h/2.Y+k/2)</t>
  </si>
  <si>
    <t>K3y</t>
  </si>
  <si>
    <t>F(x+h.Y+k)</t>
  </si>
  <si>
    <t>K4y</t>
  </si>
  <si>
    <t>G(x.Y)</t>
  </si>
  <si>
    <t>G(x+h/2.Y+k/2)</t>
  </si>
  <si>
    <t>K3z</t>
  </si>
  <si>
    <t>G(x+h.Y+k)</t>
  </si>
  <si>
    <t>K4z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</si>
</sst>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 tint="0.499984740745262"/>
      <name val="Calibri"/>
      <charset val="134"/>
      <scheme val="minor"/>
    </font>
    <font>
      <b/>
      <sz val="14"/>
      <color theme="1" tint="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2" tint="-0.499984740745262"/>
      <name val="Calibri"/>
      <charset val="134"/>
      <scheme val="minor"/>
    </font>
    <font>
      <b/>
      <sz val="14"/>
      <color theme="2" tint="-0.499984740745262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sz val="14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4"/>
      <color rgb="FFC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5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4" borderId="3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5" fillId="25" borderId="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5" borderId="8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3" fillId="35" borderId="2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/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0" xfId="0" applyFill="1"/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6" fillId="7" borderId="0" xfId="0" applyFont="1" applyFill="1"/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3" fillId="5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5" borderId="0" xfId="0" applyFont="1" applyFill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zoomScale="120" zoomScaleNormal="120" workbookViewId="0">
      <selection activeCell="F3" sqref="F3"/>
    </sheetView>
  </sheetViews>
  <sheetFormatPr defaultColWidth="9.18095238095238" defaultRowHeight="18.75"/>
  <cols>
    <col min="1" max="6" width="22.7238095238095" style="31" customWidth="1"/>
    <col min="7" max="7" width="22.8190476190476" style="31" customWidth="1"/>
    <col min="8" max="8" width="9.18095238095238" style="31"/>
    <col min="9" max="9" width="18.4285714285714" style="31"/>
    <col min="10" max="16384" width="9.18095238095238" style="31"/>
  </cols>
  <sheetData>
    <row r="1" s="45" customFormat="1" ht="6" customHeight="1"/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s="31">
        <f>4*LN(A3*A3/2+1)-A3-1</f>
        <v>1.62186043243266</v>
      </c>
    </row>
    <row r="3" spans="1:7">
      <c r="A3" s="31">
        <v>-1</v>
      </c>
      <c r="B3" s="31">
        <v>0</v>
      </c>
      <c r="C3" s="43">
        <f>(A3+B3)/2</f>
        <v>-0.5</v>
      </c>
      <c r="D3" s="31">
        <f>4*LN(A3*A3/2+1)-A3-1</f>
        <v>1.62186043243266</v>
      </c>
      <c r="E3" s="31">
        <f>4*LN(B3*B3/2+1)-B3-1</f>
        <v>-1</v>
      </c>
      <c r="F3" s="31">
        <f>4*LN(C3*C3/2+1)-C3-1</f>
        <v>-0.0288678573744662</v>
      </c>
      <c r="G3" s="41">
        <f>(B3-A3)/2</f>
        <v>0.5</v>
      </c>
    </row>
    <row r="4" spans="1:7">
      <c r="A4" s="31">
        <v>0</v>
      </c>
      <c r="B4" s="31">
        <v>1</v>
      </c>
      <c r="C4" s="43">
        <f t="shared" ref="C4:C25" si="0">(A4+B4)/2</f>
        <v>0.5</v>
      </c>
      <c r="D4" s="31">
        <f t="shared" ref="D4:D25" si="1">4*LN(A4*A4/2+1)-A4-1</f>
        <v>-1</v>
      </c>
      <c r="E4" s="31">
        <f t="shared" ref="E4:E25" si="2">4*LN(B4*B4/2+1)-B4-1</f>
        <v>-0.378139567567342</v>
      </c>
      <c r="F4" s="31">
        <f t="shared" ref="F4:F25" si="3">4*LN(C4*C4/2+1)-C4-1</f>
        <v>-1.02886785737447</v>
      </c>
      <c r="G4" s="41">
        <f>(B4-A4)/2</f>
        <v>0.5</v>
      </c>
    </row>
    <row r="5" spans="1:7">
      <c r="A5" s="31">
        <v>1</v>
      </c>
      <c r="B5" s="31">
        <v>2</v>
      </c>
      <c r="C5" s="43">
        <f t="shared" si="0"/>
        <v>1.5</v>
      </c>
      <c r="D5" s="31">
        <f t="shared" si="1"/>
        <v>-0.378139567567342</v>
      </c>
      <c r="E5" s="31">
        <f t="shared" si="2"/>
        <v>1.39444915467244</v>
      </c>
      <c r="F5" s="31">
        <f t="shared" si="3"/>
        <v>0.515087209505521</v>
      </c>
      <c r="G5" s="41">
        <f t="shared" ref="G4:G25" si="4">(B5-A5)/2</f>
        <v>0.5</v>
      </c>
    </row>
    <row r="6" spans="1:7">
      <c r="A6" s="31">
        <v>2</v>
      </c>
      <c r="B6" s="31">
        <v>3</v>
      </c>
      <c r="C6" s="43">
        <f t="shared" si="0"/>
        <v>2.5</v>
      </c>
      <c r="D6" s="31">
        <f t="shared" si="1"/>
        <v>1.39444915467244</v>
      </c>
      <c r="E6" s="31">
        <f t="shared" si="2"/>
        <v>2.8189923689537</v>
      </c>
      <c r="F6" s="31">
        <f t="shared" si="3"/>
        <v>2.16826407914658</v>
      </c>
      <c r="G6" s="41">
        <f t="shared" si="4"/>
        <v>0.5</v>
      </c>
    </row>
    <row r="7" spans="1:7">
      <c r="A7" s="31">
        <v>3</v>
      </c>
      <c r="B7" s="31">
        <v>4</v>
      </c>
      <c r="C7" s="43">
        <f t="shared" si="0"/>
        <v>3.5</v>
      </c>
      <c r="D7" s="31">
        <f t="shared" si="1"/>
        <v>2.8189923689537</v>
      </c>
      <c r="E7" s="31">
        <f t="shared" si="2"/>
        <v>3.78889830934488</v>
      </c>
      <c r="F7" s="31">
        <f t="shared" si="3"/>
        <v>3.35443890461886</v>
      </c>
      <c r="G7" s="41">
        <f t="shared" si="4"/>
        <v>0.5</v>
      </c>
    </row>
    <row r="8" spans="1:7">
      <c r="A8" s="31">
        <v>4</v>
      </c>
      <c r="B8" s="31">
        <v>5</v>
      </c>
      <c r="C8" s="43">
        <f t="shared" si="0"/>
        <v>4.5</v>
      </c>
      <c r="D8" s="31">
        <f t="shared" si="1"/>
        <v>3.78889830934488</v>
      </c>
      <c r="E8" s="31">
        <f t="shared" si="2"/>
        <v>4.41075874177753</v>
      </c>
      <c r="F8" s="31">
        <f t="shared" si="3"/>
        <v>4.13677931220922</v>
      </c>
      <c r="G8" s="41">
        <f t="shared" si="4"/>
        <v>0.5</v>
      </c>
    </row>
    <row r="9" spans="1:7">
      <c r="A9" s="31">
        <v>5</v>
      </c>
      <c r="B9" s="31">
        <v>6</v>
      </c>
      <c r="C9" s="43">
        <f t="shared" si="0"/>
        <v>5.5</v>
      </c>
      <c r="D9" s="31">
        <f t="shared" si="1"/>
        <v>4.41075874177753</v>
      </c>
      <c r="E9" s="31">
        <f t="shared" si="2"/>
        <v>4.77775591666576</v>
      </c>
      <c r="F9" s="31">
        <f t="shared" si="3"/>
        <v>4.62148345072735</v>
      </c>
      <c r="G9" s="41">
        <f t="shared" si="4"/>
        <v>0.5</v>
      </c>
    </row>
    <row r="10" spans="1:7">
      <c r="A10" s="31">
        <v>6</v>
      </c>
      <c r="B10" s="31">
        <v>7</v>
      </c>
      <c r="C10" s="43">
        <f t="shared" si="0"/>
        <v>6.5</v>
      </c>
      <c r="D10" s="31">
        <f t="shared" si="1"/>
        <v>4.77775591666576</v>
      </c>
      <c r="E10" s="31">
        <f t="shared" si="2"/>
        <v>4.95471380865752</v>
      </c>
      <c r="F10" s="31">
        <f t="shared" si="3"/>
        <v>4.88683276357597</v>
      </c>
      <c r="G10" s="41">
        <f t="shared" si="4"/>
        <v>0.5</v>
      </c>
    </row>
    <row r="11" spans="1:7">
      <c r="A11" s="31">
        <v>7</v>
      </c>
      <c r="B11" s="31">
        <v>8</v>
      </c>
      <c r="C11" s="43">
        <f t="shared" si="0"/>
        <v>7.5</v>
      </c>
      <c r="D11" s="31">
        <f t="shared" si="1"/>
        <v>4.95471380865752</v>
      </c>
      <c r="E11" s="31">
        <f t="shared" si="2"/>
        <v>4.98603024586592</v>
      </c>
      <c r="F11" s="31">
        <f t="shared" si="3"/>
        <v>4.98638764754346</v>
      </c>
      <c r="G11" s="41">
        <f t="shared" si="4"/>
        <v>0.5</v>
      </c>
    </row>
    <row r="12" spans="1:7">
      <c r="A12" s="31">
        <v>8</v>
      </c>
      <c r="B12" s="31">
        <v>9</v>
      </c>
      <c r="C12" s="43">
        <f t="shared" si="0"/>
        <v>8.5</v>
      </c>
      <c r="D12" s="31">
        <f t="shared" si="1"/>
        <v>4.98603024586592</v>
      </c>
      <c r="E12" s="31">
        <f t="shared" si="2"/>
        <v>4.90277370894661</v>
      </c>
      <c r="F12" s="31">
        <f t="shared" si="3"/>
        <v>4.95716238849145</v>
      </c>
      <c r="G12" s="41">
        <f t="shared" si="4"/>
        <v>0.5</v>
      </c>
    </row>
    <row r="13" spans="1:7">
      <c r="A13" s="31">
        <v>9</v>
      </c>
      <c r="B13" s="31">
        <v>10</v>
      </c>
      <c r="C13" s="43">
        <f t="shared" si="0"/>
        <v>9.5</v>
      </c>
      <c r="D13" s="31">
        <f t="shared" si="1"/>
        <v>4.90277370894661</v>
      </c>
      <c r="E13" s="31">
        <f t="shared" si="2"/>
        <v>4.7273025308973</v>
      </c>
      <c r="F13" s="31">
        <f t="shared" si="3"/>
        <v>4.82542040944277</v>
      </c>
      <c r="G13" s="41">
        <f t="shared" si="4"/>
        <v>0.5</v>
      </c>
    </row>
    <row r="14" spans="1:7">
      <c r="A14" s="31">
        <v>10</v>
      </c>
      <c r="B14" s="31">
        <v>11</v>
      </c>
      <c r="C14" s="43">
        <f t="shared" si="0"/>
        <v>10.5</v>
      </c>
      <c r="D14" s="31">
        <f t="shared" si="1"/>
        <v>4.7273025308973</v>
      </c>
      <c r="E14" s="31">
        <f t="shared" si="2"/>
        <v>4.47614869924989</v>
      </c>
      <c r="F14" s="31">
        <f t="shared" si="3"/>
        <v>4.61032538424967</v>
      </c>
      <c r="G14" s="41">
        <f t="shared" si="4"/>
        <v>0.5</v>
      </c>
    </row>
    <row r="15" spans="1:7">
      <c r="A15" s="31">
        <v>11</v>
      </c>
      <c r="B15" s="31">
        <v>12</v>
      </c>
      <c r="C15" s="43">
        <f t="shared" si="0"/>
        <v>11.5</v>
      </c>
      <c r="D15" s="31">
        <f t="shared" si="1"/>
        <v>4.47614869924989</v>
      </c>
      <c r="E15" s="31">
        <f t="shared" si="2"/>
        <v>4.16183776459356</v>
      </c>
      <c r="F15" s="31">
        <f t="shared" si="3"/>
        <v>4.32622621131611</v>
      </c>
      <c r="G15" s="41">
        <f t="shared" si="4"/>
        <v>0.5</v>
      </c>
    </row>
    <row r="16" spans="1:7">
      <c r="A16" s="31">
        <v>12</v>
      </c>
      <c r="B16" s="31">
        <v>13</v>
      </c>
      <c r="C16" s="43">
        <f t="shared" si="0"/>
        <v>12.5</v>
      </c>
      <c r="D16" s="31">
        <f t="shared" si="1"/>
        <v>4.16183776459356</v>
      </c>
      <c r="E16" s="31">
        <f t="shared" si="2"/>
        <v>3.79406550377086</v>
      </c>
      <c r="F16" s="31">
        <f t="shared" si="3"/>
        <v>3.98411552185736</v>
      </c>
      <c r="G16" s="41">
        <f t="shared" si="4"/>
        <v>0.5</v>
      </c>
    </row>
    <row r="17" spans="1:7">
      <c r="A17" s="31">
        <v>13</v>
      </c>
      <c r="B17" s="31">
        <v>14</v>
      </c>
      <c r="C17" s="43">
        <f t="shared" si="0"/>
        <v>13.5</v>
      </c>
      <c r="D17" s="31">
        <f t="shared" si="1"/>
        <v>3.79406550377086</v>
      </c>
      <c r="E17" s="31">
        <f t="shared" si="2"/>
        <v>3.38047940053836</v>
      </c>
      <c r="F17" s="31">
        <f t="shared" si="3"/>
        <v>3.592585402038</v>
      </c>
      <c r="G17" s="41">
        <f t="shared" si="4"/>
        <v>0.5</v>
      </c>
    </row>
    <row r="18" spans="1:7">
      <c r="A18" s="31">
        <v>14</v>
      </c>
      <c r="B18" s="31">
        <v>15</v>
      </c>
      <c r="C18" s="43">
        <f t="shared" si="0"/>
        <v>14.5</v>
      </c>
      <c r="D18" s="31">
        <f t="shared" si="1"/>
        <v>3.38047940053836</v>
      </c>
      <c r="E18" s="31">
        <f t="shared" si="2"/>
        <v>2.92721134768583</v>
      </c>
      <c r="F18" s="31">
        <f t="shared" si="3"/>
        <v>3.15847057852605</v>
      </c>
      <c r="G18" s="41">
        <f t="shared" si="4"/>
        <v>0.5</v>
      </c>
    </row>
    <row r="19" spans="1:7">
      <c r="A19" s="31">
        <v>15</v>
      </c>
      <c r="B19" s="31">
        <v>16</v>
      </c>
      <c r="C19" s="43">
        <f t="shared" si="0"/>
        <v>15.5</v>
      </c>
      <c r="D19" s="31">
        <f t="shared" si="1"/>
        <v>2.92721134768583</v>
      </c>
      <c r="E19" s="31">
        <f t="shared" si="2"/>
        <v>2.43924961744669</v>
      </c>
      <c r="F19" s="31">
        <f t="shared" si="3"/>
        <v>2.68729228084372</v>
      </c>
      <c r="G19" s="41">
        <f t="shared" si="4"/>
        <v>0.5</v>
      </c>
    </row>
    <row r="20" spans="1:7">
      <c r="A20" s="31">
        <v>16</v>
      </c>
      <c r="B20" s="31">
        <v>17</v>
      </c>
      <c r="C20" s="43">
        <f t="shared" si="0"/>
        <v>16.5</v>
      </c>
      <c r="D20" s="31">
        <f t="shared" si="1"/>
        <v>2.43924961744669</v>
      </c>
      <c r="E20" s="31">
        <f t="shared" si="2"/>
        <v>1.92070434644619</v>
      </c>
      <c r="F20" s="31">
        <f t="shared" si="3"/>
        <v>2.18357167438158</v>
      </c>
      <c r="G20" s="41">
        <f t="shared" si="4"/>
        <v>0.5</v>
      </c>
    </row>
    <row r="21" spans="1:7">
      <c r="A21" s="31">
        <v>17</v>
      </c>
      <c r="B21" s="31">
        <v>18</v>
      </c>
      <c r="C21" s="43">
        <f t="shared" si="0"/>
        <v>17.5</v>
      </c>
      <c r="D21" s="31">
        <f t="shared" si="1"/>
        <v>1.92070434644619</v>
      </c>
      <c r="E21" s="31">
        <f t="shared" si="2"/>
        <v>1.37500080322705</v>
      </c>
      <c r="F21" s="31">
        <f t="shared" si="3"/>
        <v>1.65105584593804</v>
      </c>
      <c r="G21" s="41">
        <f t="shared" si="4"/>
        <v>0.5</v>
      </c>
    </row>
    <row r="22" spans="1:7">
      <c r="A22" s="31">
        <v>18</v>
      </c>
      <c r="B22" s="31">
        <v>19</v>
      </c>
      <c r="C22" s="43">
        <f t="shared" si="0"/>
        <v>18.5</v>
      </c>
      <c r="D22" s="31">
        <f t="shared" si="1"/>
        <v>1.37500080322705</v>
      </c>
      <c r="E22" s="31">
        <f t="shared" si="2"/>
        <v>0.80502261481962</v>
      </c>
      <c r="F22" s="31">
        <f t="shared" si="3"/>
        <v>1.09288382819528</v>
      </c>
      <c r="G22" s="41">
        <f t="shared" si="4"/>
        <v>0.5</v>
      </c>
    </row>
    <row r="23" spans="1:7">
      <c r="A23" s="31">
        <v>19</v>
      </c>
      <c r="B23" s="31">
        <v>20</v>
      </c>
      <c r="C23" s="43">
        <f t="shared" si="0"/>
        <v>19.5</v>
      </c>
      <c r="D23" s="31">
        <f t="shared" si="1"/>
        <v>0.80502261481962</v>
      </c>
      <c r="E23" s="31">
        <f t="shared" si="2"/>
        <v>0.213219632236306</v>
      </c>
      <c r="F23" s="31">
        <f t="shared" si="3"/>
        <v>0.511710656996907</v>
      </c>
      <c r="G23" s="41">
        <f t="shared" si="4"/>
        <v>0.5</v>
      </c>
    </row>
    <row r="24" spans="1:7">
      <c r="A24" s="31">
        <v>20</v>
      </c>
      <c r="B24" s="31">
        <v>21</v>
      </c>
      <c r="C24" s="43">
        <f t="shared" si="0"/>
        <v>20.5</v>
      </c>
      <c r="D24" s="31">
        <f t="shared" si="1"/>
        <v>0.213219632236306</v>
      </c>
      <c r="E24" s="31">
        <f t="shared" si="2"/>
        <v>-0.398309642059239</v>
      </c>
      <c r="F24" s="31">
        <f t="shared" si="3"/>
        <v>-0.0901984994881424</v>
      </c>
      <c r="G24" s="41">
        <f t="shared" si="4"/>
        <v>0.5</v>
      </c>
    </row>
    <row r="25" spans="1:7">
      <c r="A25" s="31">
        <v>21</v>
      </c>
      <c r="B25" s="31">
        <v>22</v>
      </c>
      <c r="C25" s="43">
        <f t="shared" si="0"/>
        <v>21.5</v>
      </c>
      <c r="D25" s="31">
        <f t="shared" si="1"/>
        <v>-0.398309642059239</v>
      </c>
      <c r="E25" s="31">
        <f t="shared" si="2"/>
        <v>-1.02775422663781</v>
      </c>
      <c r="F25" s="31">
        <f t="shared" si="3"/>
        <v>-0.71089592130852</v>
      </c>
      <c r="G25" s="41">
        <f t="shared" si="4"/>
        <v>0.5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selection activeCell="B16" sqref="B16"/>
    </sheetView>
  </sheetViews>
  <sheetFormatPr defaultColWidth="11.4571428571429" defaultRowHeight="18.75"/>
  <cols>
    <col min="1" max="1" width="22.8190476190476" style="30" customWidth="1"/>
    <col min="2" max="2" width="22.7238095238095" style="30" customWidth="1"/>
    <col min="3" max="7" width="22.8190476190476" style="30" customWidth="1"/>
    <col min="8" max="8" width="22" style="30" customWidth="1"/>
    <col min="9" max="9" width="20.8190476190476" style="30" customWidth="1"/>
    <col min="10" max="16384" width="11.4571428571429" style="30"/>
  </cols>
  <sheetData>
    <row r="1" s="2" customFormat="1" ht="7.5" customHeight="1"/>
    <row r="2" spans="1:7">
      <c r="A2" s="3" t="s">
        <v>27</v>
      </c>
      <c r="B2" s="3" t="s">
        <v>28</v>
      </c>
      <c r="C2" s="3" t="s">
        <v>37</v>
      </c>
      <c r="D2" s="3" t="s">
        <v>21</v>
      </c>
      <c r="E2" s="3" t="s">
        <v>38</v>
      </c>
      <c r="F2" s="3" t="s">
        <v>40</v>
      </c>
      <c r="G2" s="3" t="s">
        <v>6</v>
      </c>
    </row>
    <row r="3" spans="1:7">
      <c r="A3" s="6">
        <v>1</v>
      </c>
      <c r="B3" s="6">
        <f>2/(A3)^3</f>
        <v>2</v>
      </c>
      <c r="C3" s="6">
        <v>1</v>
      </c>
      <c r="D3" s="25">
        <f>C3*(C5+4*C7+2*C9)/3</f>
        <v>1.02469135802469</v>
      </c>
      <c r="E3" s="7">
        <f>C3*2</f>
        <v>2</v>
      </c>
      <c r="F3" s="25">
        <f>E3*(E5+4*E7+2*E9)/3</f>
        <v>1.38271604938272</v>
      </c>
      <c r="G3" s="8">
        <f>ABS((D3-F3)/15)</f>
        <v>0.0238683127572016</v>
      </c>
    </row>
    <row r="4" spans="1:7">
      <c r="A4" s="7">
        <f>A3+C3</f>
        <v>2</v>
      </c>
      <c r="B4" s="6">
        <f t="shared" ref="B4:B5" si="0">2/(A4)^3</f>
        <v>0.25</v>
      </c>
      <c r="C4" s="3" t="s">
        <v>41</v>
      </c>
      <c r="D4" s="15"/>
      <c r="E4" s="3" t="s">
        <v>41</v>
      </c>
      <c r="F4" s="15"/>
      <c r="G4" s="27"/>
    </row>
    <row r="5" spans="1:7">
      <c r="A5" s="7">
        <f>A4+C3</f>
        <v>3</v>
      </c>
      <c r="B5" s="6">
        <f t="shared" si="0"/>
        <v>0.0740740740740741</v>
      </c>
      <c r="C5" s="7">
        <f>B3+B5</f>
        <v>2.07407407407407</v>
      </c>
      <c r="D5" s="15"/>
      <c r="E5" s="7">
        <f>C5</f>
        <v>2.07407407407407</v>
      </c>
      <c r="F5" s="27"/>
      <c r="G5" s="27"/>
    </row>
    <row r="6" spans="1:7">
      <c r="A6" s="7"/>
      <c r="B6" s="6"/>
      <c r="C6" s="3" t="s">
        <v>42</v>
      </c>
      <c r="D6" s="15"/>
      <c r="E6" s="3" t="s">
        <v>42</v>
      </c>
      <c r="F6" s="27"/>
      <c r="G6" s="27"/>
    </row>
    <row r="7" spans="1:7">
      <c r="A7" s="7"/>
      <c r="B7" s="6"/>
      <c r="C7" s="7">
        <f>B4</f>
        <v>0.25</v>
      </c>
      <c r="D7" s="15"/>
      <c r="E7" s="7">
        <v>0</v>
      </c>
      <c r="F7" s="27"/>
      <c r="G7" s="27"/>
    </row>
    <row r="8" spans="1:7">
      <c r="A8" s="7"/>
      <c r="B8" s="6"/>
      <c r="C8" s="3" t="s">
        <v>43</v>
      </c>
      <c r="D8" s="15"/>
      <c r="E8" s="3" t="s">
        <v>43</v>
      </c>
      <c r="F8" s="27"/>
      <c r="G8" s="27"/>
    </row>
    <row r="9" spans="1:7">
      <c r="A9" s="7"/>
      <c r="B9" s="6"/>
      <c r="C9" s="7">
        <v>0</v>
      </c>
      <c r="D9" s="15"/>
      <c r="E9" s="7">
        <v>0</v>
      </c>
      <c r="F9" s="27"/>
      <c r="G9" s="27"/>
    </row>
    <row r="10" s="2" customFormat="1" ht="6" customHeight="1"/>
    <row r="11" spans="1:7">
      <c r="A11" s="3" t="s">
        <v>27</v>
      </c>
      <c r="B11" s="3" t="s">
        <v>28</v>
      </c>
      <c r="C11" s="3" t="s">
        <v>37</v>
      </c>
      <c r="D11" s="3" t="s">
        <v>21</v>
      </c>
      <c r="E11" s="3" t="s">
        <v>38</v>
      </c>
      <c r="F11" s="3" t="s">
        <v>40</v>
      </c>
      <c r="G11" s="3" t="s">
        <v>6</v>
      </c>
    </row>
    <row r="12" spans="1:7">
      <c r="A12" s="6">
        <v>1</v>
      </c>
      <c r="B12" s="6">
        <v>0</v>
      </c>
      <c r="C12" s="6">
        <v>0.1</v>
      </c>
      <c r="D12" s="25">
        <f>C12*(C14+4*C16+2*C18)/3</f>
        <v>0.18</v>
      </c>
      <c r="E12" s="7">
        <f>C12*2</f>
        <v>0.2</v>
      </c>
      <c r="F12" s="25">
        <f>E12*(E14+4*E16+2*E18)/3</f>
        <v>0.173333333333333</v>
      </c>
      <c r="G12" s="8">
        <f>ABS((D12-F12)/15)</f>
        <v>0.000444444444444442</v>
      </c>
    </row>
    <row r="13" spans="1:7">
      <c r="A13" s="7">
        <f>A12+C12</f>
        <v>1.1</v>
      </c>
      <c r="B13" s="6">
        <v>0.2</v>
      </c>
      <c r="C13" s="3" t="s">
        <v>41</v>
      </c>
      <c r="D13" s="15"/>
      <c r="E13" s="3" t="s">
        <v>41</v>
      </c>
      <c r="F13" s="15"/>
      <c r="G13" s="27"/>
    </row>
    <row r="14" spans="1:7">
      <c r="A14" s="7">
        <f>A13+C12</f>
        <v>1.2</v>
      </c>
      <c r="B14" s="6">
        <v>0.4</v>
      </c>
      <c r="C14" s="7">
        <f>B12+B16</f>
        <v>1</v>
      </c>
      <c r="D14" s="15"/>
      <c r="E14" s="7">
        <f>C14</f>
        <v>1</v>
      </c>
      <c r="F14" s="27"/>
      <c r="G14" s="27"/>
    </row>
    <row r="15" spans="1:7">
      <c r="A15" s="7">
        <f>A14+C12</f>
        <v>1.3</v>
      </c>
      <c r="B15" s="6">
        <v>0.7</v>
      </c>
      <c r="C15" s="3" t="s">
        <v>42</v>
      </c>
      <c r="D15" s="15"/>
      <c r="E15" s="3" t="s">
        <v>42</v>
      </c>
      <c r="F15" s="27"/>
      <c r="G15" s="27"/>
    </row>
    <row r="16" spans="1:7">
      <c r="A16" s="7">
        <f>A15+C12</f>
        <v>1.4</v>
      </c>
      <c r="B16" s="6">
        <v>1</v>
      </c>
      <c r="C16" s="7">
        <f>B13+B15</f>
        <v>0.9</v>
      </c>
      <c r="D16" s="15"/>
      <c r="E16" s="7">
        <f>B14</f>
        <v>0.4</v>
      </c>
      <c r="F16" s="27"/>
      <c r="G16" s="27"/>
    </row>
    <row r="17" spans="1:7">
      <c r="A17" s="7"/>
      <c r="B17" s="6"/>
      <c r="C17" s="3" t="s">
        <v>43</v>
      </c>
      <c r="D17" s="15"/>
      <c r="E17" s="3" t="s">
        <v>43</v>
      </c>
      <c r="F17" s="27"/>
      <c r="G17" s="27"/>
    </row>
    <row r="18" spans="1:7">
      <c r="A18" s="6"/>
      <c r="B18" s="6"/>
      <c r="C18" s="7">
        <f>B14</f>
        <v>0.4</v>
      </c>
      <c r="D18" s="15"/>
      <c r="E18" s="7">
        <v>0</v>
      </c>
      <c r="F18" s="27"/>
      <c r="G18" s="27"/>
    </row>
    <row r="19" ht="6.75" customHeight="1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7">
      <c r="A20" s="3" t="s">
        <v>27</v>
      </c>
      <c r="B20" s="3" t="s">
        <v>28</v>
      </c>
      <c r="C20" s="3" t="s">
        <v>37</v>
      </c>
      <c r="D20" s="3" t="s">
        <v>21</v>
      </c>
      <c r="E20" s="3" t="s">
        <v>38</v>
      </c>
      <c r="F20" s="3" t="s">
        <v>40</v>
      </c>
      <c r="G20" s="3" t="s">
        <v>6</v>
      </c>
    </row>
    <row r="21" spans="1:7">
      <c r="A21" s="6">
        <v>0</v>
      </c>
      <c r="B21" s="6">
        <v>0</v>
      </c>
      <c r="C21" s="6">
        <v>0.1</v>
      </c>
      <c r="D21" s="25">
        <f>C21*(C23+4*C25+2*C27)/3</f>
        <v>0.191956666666667</v>
      </c>
      <c r="E21" s="7">
        <f>C21*2</f>
        <v>0.2</v>
      </c>
      <c r="F21" s="25">
        <f>E21*(E23+4*E25+2*E27)/3</f>
        <v>0.156033333333333</v>
      </c>
      <c r="G21" s="8">
        <f>((D21-F21)/15)</f>
        <v>0.00239488888888889</v>
      </c>
    </row>
    <row r="22" spans="1:7">
      <c r="A22" s="7">
        <f>A21+C21</f>
        <v>0.1</v>
      </c>
      <c r="B22" s="6">
        <v>0.1003</v>
      </c>
      <c r="C22" s="3" t="s">
        <v>41</v>
      </c>
      <c r="D22" s="15"/>
      <c r="E22" s="3" t="s">
        <v>41</v>
      </c>
      <c r="F22" s="15"/>
      <c r="G22" s="27"/>
    </row>
    <row r="23" spans="1:7">
      <c r="A23" s="7">
        <f>A22+C21</f>
        <v>0.2</v>
      </c>
      <c r="B23" s="6">
        <v>0.2027</v>
      </c>
      <c r="C23" s="7">
        <f>B21+B27</f>
        <v>0.6841</v>
      </c>
      <c r="D23" s="15"/>
      <c r="E23" s="7">
        <f>C23</f>
        <v>0.6841</v>
      </c>
      <c r="F23" s="27"/>
      <c r="G23" s="27"/>
    </row>
    <row r="24" spans="1:7">
      <c r="A24" s="7">
        <f>A23+C21</f>
        <v>0.3</v>
      </c>
      <c r="B24" s="6">
        <v>0.3093</v>
      </c>
      <c r="C24" s="3" t="s">
        <v>42</v>
      </c>
      <c r="D24" s="15"/>
      <c r="E24" s="3" t="s">
        <v>42</v>
      </c>
      <c r="F24" s="27"/>
      <c r="G24" s="27"/>
    </row>
    <row r="25" spans="1:7">
      <c r="A25" s="7">
        <f>A24+C21</f>
        <v>0.4</v>
      </c>
      <c r="B25" s="6">
        <v>0.4228</v>
      </c>
      <c r="C25" s="7">
        <f>B22+B24+B26</f>
        <v>0.9559</v>
      </c>
      <c r="D25" s="15"/>
      <c r="E25" s="7">
        <f>B23</f>
        <v>0.2027</v>
      </c>
      <c r="F25" s="27"/>
      <c r="G25" s="27"/>
    </row>
    <row r="26" spans="1:7">
      <c r="A26" s="7">
        <f>A25+C21</f>
        <v>0.5</v>
      </c>
      <c r="B26" s="6">
        <v>0.5463</v>
      </c>
      <c r="C26" s="3" t="s">
        <v>43</v>
      </c>
      <c r="D26" s="15"/>
      <c r="E26" s="3" t="s">
        <v>43</v>
      </c>
      <c r="F26" s="27"/>
      <c r="G26" s="27"/>
    </row>
    <row r="27" spans="1:7">
      <c r="A27" s="7">
        <f>A26+C21</f>
        <v>0.6</v>
      </c>
      <c r="B27" s="6">
        <v>0.6841</v>
      </c>
      <c r="C27" s="7">
        <f>B23+B25</f>
        <v>0.6255</v>
      </c>
      <c r="D27" s="15"/>
      <c r="E27" s="7">
        <f>B25</f>
        <v>0.4228</v>
      </c>
      <c r="F27" s="27"/>
      <c r="G27" s="27"/>
    </row>
    <row r="28" ht="6.75" customHeight="1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7">
      <c r="A29" s="3" t="s">
        <v>27</v>
      </c>
      <c r="B29" s="3" t="s">
        <v>28</v>
      </c>
      <c r="C29" s="3" t="s">
        <v>37</v>
      </c>
      <c r="D29" s="3" t="s">
        <v>21</v>
      </c>
      <c r="E29" s="3" t="s">
        <v>38</v>
      </c>
      <c r="F29" s="3" t="s">
        <v>40</v>
      </c>
      <c r="G29" s="3" t="s">
        <v>6</v>
      </c>
    </row>
    <row r="30" spans="1:7">
      <c r="A30" s="6">
        <v>1</v>
      </c>
      <c r="B30" s="6">
        <f t="shared" ref="B30:B38" si="1">1/A30</f>
        <v>1</v>
      </c>
      <c r="C30" s="6">
        <v>1</v>
      </c>
      <c r="D30" s="25">
        <f>C30*(C32+4*C34+2*C36)/3</f>
        <v>2.21005291005291</v>
      </c>
      <c r="E30" s="7">
        <f>C30*2</f>
        <v>2</v>
      </c>
      <c r="F30" s="25">
        <f>E30*(E32+4*E34+2*E36)/3</f>
        <v>2.27724867724868</v>
      </c>
      <c r="G30" s="8">
        <f>((D30-F30)/15)</f>
        <v>-0.00447971781305115</v>
      </c>
    </row>
    <row r="31" spans="1:7">
      <c r="A31" s="7">
        <f>A30+C30</f>
        <v>2</v>
      </c>
      <c r="B31" s="6">
        <f t="shared" si="1"/>
        <v>0.5</v>
      </c>
      <c r="C31" s="3" t="s">
        <v>41</v>
      </c>
      <c r="D31" s="15"/>
      <c r="E31" s="3" t="s">
        <v>41</v>
      </c>
      <c r="F31" s="15"/>
      <c r="G31" s="27"/>
    </row>
    <row r="32" spans="1:7">
      <c r="A32" s="7">
        <f>A31+C30</f>
        <v>3</v>
      </c>
      <c r="B32" s="6">
        <f t="shared" si="1"/>
        <v>0.333333333333333</v>
      </c>
      <c r="C32" s="7">
        <f>B30+B38</f>
        <v>1.11111111111111</v>
      </c>
      <c r="D32" s="15"/>
      <c r="E32" s="7">
        <f>C32</f>
        <v>1.11111111111111</v>
      </c>
      <c r="F32" s="27"/>
      <c r="G32" s="27"/>
    </row>
    <row r="33" spans="1:7">
      <c r="A33" s="7">
        <f>A32+C30</f>
        <v>4</v>
      </c>
      <c r="B33" s="6">
        <f t="shared" si="1"/>
        <v>0.25</v>
      </c>
      <c r="C33" s="3" t="s">
        <v>42</v>
      </c>
      <c r="D33" s="15"/>
      <c r="E33" s="3" t="s">
        <v>42</v>
      </c>
      <c r="F33" s="27"/>
      <c r="G33" s="27"/>
    </row>
    <row r="34" spans="1:7">
      <c r="A34" s="7">
        <f>A33+C30</f>
        <v>5</v>
      </c>
      <c r="B34" s="6">
        <f t="shared" si="1"/>
        <v>0.2</v>
      </c>
      <c r="C34" s="7">
        <f>B31+B33+B35+B37</f>
        <v>1.04166666666667</v>
      </c>
      <c r="D34" s="15"/>
      <c r="E34" s="7">
        <f>B32+B36</f>
        <v>0.476190476190476</v>
      </c>
      <c r="F34" s="27"/>
      <c r="G34" s="27"/>
    </row>
    <row r="35" spans="1:7">
      <c r="A35" s="7">
        <f>A34+C30</f>
        <v>6</v>
      </c>
      <c r="B35" s="6">
        <f t="shared" si="1"/>
        <v>0.166666666666667</v>
      </c>
      <c r="C35" s="3" t="s">
        <v>43</v>
      </c>
      <c r="D35" s="15"/>
      <c r="E35" s="3" t="s">
        <v>43</v>
      </c>
      <c r="F35" s="27"/>
      <c r="G35" s="27"/>
    </row>
    <row r="36" spans="1:7">
      <c r="A36" s="7">
        <f>A35+C30</f>
        <v>7</v>
      </c>
      <c r="B36" s="6">
        <f t="shared" si="1"/>
        <v>0.142857142857143</v>
      </c>
      <c r="C36" s="7">
        <f>B32+B34+B36</f>
        <v>0.676190476190476</v>
      </c>
      <c r="D36" s="15"/>
      <c r="E36" s="7">
        <f>B34</f>
        <v>0.2</v>
      </c>
      <c r="F36" s="27"/>
      <c r="G36" s="27"/>
    </row>
    <row r="37" spans="1:2">
      <c r="A37" s="7">
        <f>A36+C30</f>
        <v>8</v>
      </c>
      <c r="B37" s="6">
        <f t="shared" si="1"/>
        <v>0.125</v>
      </c>
    </row>
    <row r="38" spans="1:2">
      <c r="A38" s="7">
        <f>A37+C30</f>
        <v>9</v>
      </c>
      <c r="B38" s="6">
        <f t="shared" si="1"/>
        <v>0.111111111111111</v>
      </c>
    </row>
    <row r="39" ht="6.75" customHeight="1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7">
      <c r="A40" s="3" t="s">
        <v>27</v>
      </c>
      <c r="B40" s="3" t="s">
        <v>28</v>
      </c>
      <c r="C40" s="3" t="s">
        <v>37</v>
      </c>
      <c r="D40" s="3" t="s">
        <v>21</v>
      </c>
      <c r="E40" s="3" t="s">
        <v>38</v>
      </c>
      <c r="F40" s="3" t="s">
        <v>40</v>
      </c>
      <c r="G40" s="3" t="s">
        <v>6</v>
      </c>
    </row>
    <row r="41" spans="1:7">
      <c r="A41" s="6">
        <v>1</v>
      </c>
      <c r="B41" s="6">
        <f t="shared" ref="B41:B51" si="2">1/A41</f>
        <v>1</v>
      </c>
      <c r="C41" s="6">
        <v>1</v>
      </c>
      <c r="D41" s="25">
        <f>C41*(C43+4*C45+2*C47)/3</f>
        <v>2.41072631072631</v>
      </c>
      <c r="E41" s="7">
        <f>C41*2</f>
        <v>2</v>
      </c>
      <c r="F41" s="25">
        <f>E41*(E43+4*E45+2*E47)/3</f>
        <v>2.41192881192881</v>
      </c>
      <c r="G41" s="8">
        <f>((D41-F41)/15)</f>
        <v>-8.01667468333989e-5</v>
      </c>
    </row>
    <row r="42" spans="1:7">
      <c r="A42" s="7">
        <f>A41+C41</f>
        <v>2</v>
      </c>
      <c r="B42" s="6">
        <f t="shared" si="2"/>
        <v>0.5</v>
      </c>
      <c r="C42" s="3" t="s">
        <v>41</v>
      </c>
      <c r="D42" s="15"/>
      <c r="E42" s="3" t="s">
        <v>41</v>
      </c>
      <c r="F42" s="15"/>
      <c r="G42" s="27"/>
    </row>
    <row r="43" spans="1:7">
      <c r="A43" s="7">
        <f>A42+C41</f>
        <v>3</v>
      </c>
      <c r="B43" s="6">
        <f t="shared" si="2"/>
        <v>0.333333333333333</v>
      </c>
      <c r="C43" s="7">
        <f>B41+B51</f>
        <v>1.09090909090909</v>
      </c>
      <c r="D43" s="15"/>
      <c r="E43" s="7">
        <f>C43</f>
        <v>1.09090909090909</v>
      </c>
      <c r="F43" s="27"/>
      <c r="G43" s="27"/>
    </row>
    <row r="44" spans="1:7">
      <c r="A44" s="7">
        <f>A43+C41</f>
        <v>4</v>
      </c>
      <c r="B44" s="6">
        <f t="shared" si="2"/>
        <v>0.25</v>
      </c>
      <c r="C44" s="3" t="s">
        <v>42</v>
      </c>
      <c r="D44" s="15"/>
      <c r="E44" s="3" t="s">
        <v>42</v>
      </c>
      <c r="F44" s="27"/>
      <c r="G44" s="27"/>
    </row>
    <row r="45" spans="1:7">
      <c r="A45" s="7">
        <f>A44+C41</f>
        <v>5</v>
      </c>
      <c r="B45" s="6">
        <f t="shared" si="2"/>
        <v>0.2</v>
      </c>
      <c r="C45" s="7">
        <f>B42+B44+B46+B48+B50</f>
        <v>1.14166666666667</v>
      </c>
      <c r="D45" s="15"/>
      <c r="E45" s="7">
        <f>B43+B47</f>
        <v>0.476190476190476</v>
      </c>
      <c r="F45" s="27"/>
      <c r="G45" s="27"/>
    </row>
    <row r="46" spans="1:7">
      <c r="A46" s="7">
        <f>A45+C41</f>
        <v>6</v>
      </c>
      <c r="B46" s="6">
        <f t="shared" si="2"/>
        <v>0.166666666666667</v>
      </c>
      <c r="C46" s="3" t="s">
        <v>43</v>
      </c>
      <c r="D46" s="15"/>
      <c r="E46" s="3" t="s">
        <v>43</v>
      </c>
      <c r="F46" s="27"/>
      <c r="G46" s="27"/>
    </row>
    <row r="47" spans="1:7">
      <c r="A47" s="7">
        <f>A46+C41</f>
        <v>7</v>
      </c>
      <c r="B47" s="6">
        <f t="shared" si="2"/>
        <v>0.142857142857143</v>
      </c>
      <c r="C47" s="7">
        <f>B43+B45+B47+B49</f>
        <v>0.787301587301587</v>
      </c>
      <c r="D47" s="15"/>
      <c r="E47" s="7">
        <f>B45+B49</f>
        <v>0.311111111111111</v>
      </c>
      <c r="F47" s="27"/>
      <c r="G47" s="27"/>
    </row>
    <row r="48" spans="1:2">
      <c r="A48" s="7">
        <f>A47+C41</f>
        <v>8</v>
      </c>
      <c r="B48" s="6">
        <f t="shared" si="2"/>
        <v>0.125</v>
      </c>
    </row>
    <row r="49" spans="1:2">
      <c r="A49" s="7">
        <f>A48+C41</f>
        <v>9</v>
      </c>
      <c r="B49" s="6">
        <f t="shared" si="2"/>
        <v>0.111111111111111</v>
      </c>
    </row>
    <row r="50" spans="1:2">
      <c r="A50" s="7">
        <f>A49+C41</f>
        <v>10</v>
      </c>
      <c r="B50" s="6">
        <f t="shared" si="2"/>
        <v>0.1</v>
      </c>
    </row>
    <row r="51" spans="1:2">
      <c r="A51" s="7">
        <f>A50+C41</f>
        <v>11</v>
      </c>
      <c r="B51" s="6">
        <f t="shared" si="2"/>
        <v>0.0909090909090909</v>
      </c>
    </row>
  </sheetData>
  <pageMargins left="0.7" right="0.7" top="0.75" bottom="0.75" header="0.3" footer="0.3"/>
  <pageSetup paperSize="9" orientation="portrait"/>
  <headerFooter/>
  <ignoredErrors>
    <ignoredError sqref="E41 E30 E21 E12 E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20" zoomScaleNormal="120" topLeftCell="B1" workbookViewId="0">
      <selection activeCell="D4" sqref="D4"/>
    </sheetView>
  </sheetViews>
  <sheetFormatPr defaultColWidth="11" defaultRowHeight="15" outlineLevelRow="7" outlineLevelCol="3"/>
  <cols>
    <col min="1" max="1" width="22.7238095238095" customWidth="1"/>
    <col min="2" max="2" width="23.1809523809524" customWidth="1"/>
    <col min="3" max="3" width="23" customWidth="1"/>
    <col min="4" max="4" width="22.8190476190476" customWidth="1"/>
  </cols>
  <sheetData>
    <row r="1" ht="6" customHeight="1" spans="1:4">
      <c r="A1" s="2"/>
      <c r="B1" s="2"/>
      <c r="C1" s="2"/>
      <c r="D1" s="2"/>
    </row>
    <row r="2" ht="18.75" spans="1:4">
      <c r="A2" s="3" t="s">
        <v>27</v>
      </c>
      <c r="B2" s="3" t="s">
        <v>28</v>
      </c>
      <c r="C2" s="3" t="s">
        <v>37</v>
      </c>
      <c r="D2" s="3" t="s">
        <v>30</v>
      </c>
    </row>
    <row r="3" ht="18.75" spans="1:4">
      <c r="A3" s="6">
        <v>0</v>
      </c>
      <c r="B3" s="6">
        <f>2*EXP(A3)-A3^4-4</f>
        <v>-2</v>
      </c>
      <c r="C3" s="6">
        <v>0.5</v>
      </c>
      <c r="D3" s="29"/>
    </row>
    <row r="4" ht="18.75" spans="1:4">
      <c r="A4" s="7">
        <f>A3+C3</f>
        <v>0.5</v>
      </c>
      <c r="B4" s="6">
        <f t="shared" ref="B4:B7" si="0">2*EXP(A4)-A4^4-4</f>
        <v>-0.765057458599744</v>
      </c>
      <c r="C4" s="7">
        <f>C3</f>
        <v>0.5</v>
      </c>
      <c r="D4" s="29">
        <f>B4-B3</f>
        <v>1.23494254140026</v>
      </c>
    </row>
    <row r="5" ht="18.75" spans="1:4">
      <c r="A5" s="7">
        <f>A4+C4</f>
        <v>1</v>
      </c>
      <c r="B5" s="6">
        <f t="shared" si="0"/>
        <v>0.43656365691809</v>
      </c>
      <c r="C5" s="7">
        <f t="shared" ref="C5:C7" si="1">C4</f>
        <v>0.5</v>
      </c>
      <c r="D5" s="29">
        <f>B5-B4</f>
        <v>1.20162111551783</v>
      </c>
    </row>
    <row r="6" ht="18.75" spans="1:4">
      <c r="A6" s="7">
        <f>A5+C5</f>
        <v>1.5</v>
      </c>
      <c r="B6" s="6">
        <f t="shared" si="0"/>
        <v>-0.099121859323871</v>
      </c>
      <c r="C6" s="7">
        <f t="shared" si="1"/>
        <v>0.5</v>
      </c>
      <c r="D6" s="29">
        <f>B6-B5</f>
        <v>-0.535685516241961</v>
      </c>
    </row>
    <row r="7" ht="18.75" spans="1:4">
      <c r="A7" s="7">
        <f>A6+C6</f>
        <v>2</v>
      </c>
      <c r="B7" s="6">
        <f t="shared" si="0"/>
        <v>-5.2218878021387</v>
      </c>
      <c r="C7" s="7">
        <f t="shared" si="1"/>
        <v>0.5</v>
      </c>
      <c r="D7" s="29">
        <f>B7-B6</f>
        <v>-5.12276594281483</v>
      </c>
    </row>
    <row r="8" ht="18.75" spans="1:3">
      <c r="A8" s="6"/>
      <c r="B8" s="6"/>
      <c r="C8" s="15"/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20" zoomScaleNormal="120" workbookViewId="0">
      <selection activeCell="A6" sqref="A6"/>
    </sheetView>
  </sheetViews>
  <sheetFormatPr defaultColWidth="11" defaultRowHeight="15" outlineLevelRow="7" outlineLevelCol="3"/>
  <cols>
    <col min="1" max="1" width="22.8190476190476" customWidth="1"/>
    <col min="2" max="2" width="23" customWidth="1"/>
    <col min="4" max="4" width="22.8190476190476" customWidth="1"/>
  </cols>
  <sheetData>
    <row r="1" ht="18.75" spans="1:4">
      <c r="A1" s="2"/>
      <c r="B1" s="2"/>
      <c r="C1" s="2"/>
      <c r="D1" s="2"/>
    </row>
    <row r="2" ht="18.75" spans="1:4">
      <c r="A2" s="3" t="s">
        <v>27</v>
      </c>
      <c r="B2" s="3" t="s">
        <v>28</v>
      </c>
      <c r="C2" s="3" t="s">
        <v>37</v>
      </c>
      <c r="D2" s="3" t="s">
        <v>30</v>
      </c>
    </row>
    <row r="3" ht="18.75" spans="1:4">
      <c r="A3" s="6">
        <v>-0.8</v>
      </c>
      <c r="B3" s="6">
        <f>A3-LN(1+A3)</f>
        <v>0.8094379124341</v>
      </c>
      <c r="C3" s="6">
        <v>0.3</v>
      </c>
      <c r="D3" s="29"/>
    </row>
    <row r="4" ht="18.75" spans="1:4">
      <c r="A4" s="7">
        <f>A3+C3</f>
        <v>-0.5</v>
      </c>
      <c r="B4" s="6">
        <f>A4-LN(1+A4)</f>
        <v>0.193147180559945</v>
      </c>
      <c r="C4" s="7">
        <f>2*C3</f>
        <v>0.6</v>
      </c>
      <c r="D4" s="29">
        <f>B4-B3</f>
        <v>-0.616290731874155</v>
      </c>
    </row>
    <row r="5" ht="18.75" spans="1:4">
      <c r="A5" s="7">
        <f t="shared" ref="A5:A6" si="0">A4+C4</f>
        <v>0.1</v>
      </c>
      <c r="B5" s="6">
        <f t="shared" ref="B5" si="1">A5*EXP(-A5)</f>
        <v>0.0904837418035959</v>
      </c>
      <c r="C5" s="7">
        <f t="shared" ref="C5:C6" si="2">2*C4</f>
        <v>1.2</v>
      </c>
      <c r="D5" s="29">
        <f t="shared" ref="D5:D6" si="3">B5-B4</f>
        <v>-0.102663438756349</v>
      </c>
    </row>
    <row r="6" ht="18.75" spans="1:4">
      <c r="A6" s="7">
        <f t="shared" si="0"/>
        <v>1.3</v>
      </c>
      <c r="B6" s="6">
        <f t="shared" ref="B6:B8" si="4">A6-LN(1+A6)</f>
        <v>0.467090877064896</v>
      </c>
      <c r="C6" s="7">
        <f t="shared" si="2"/>
        <v>2.4</v>
      </c>
      <c r="D6" s="29">
        <f t="shared" si="3"/>
        <v>0.3766071352613</v>
      </c>
    </row>
    <row r="7" ht="18.75" spans="1:4">
      <c r="A7" s="7">
        <f t="shared" ref="A7:A8" si="5">A6+C6</f>
        <v>3.7</v>
      </c>
      <c r="B7" s="6">
        <f t="shared" si="4"/>
        <v>2.15243749128399</v>
      </c>
      <c r="C7" s="7">
        <f t="shared" ref="C7:C8" si="6">2*C6</f>
        <v>4.8</v>
      </c>
      <c r="D7" s="29">
        <f t="shared" ref="D7:D8" si="7">B7-B6</f>
        <v>1.68534661421909</v>
      </c>
    </row>
    <row r="8" ht="18.75" spans="1:4">
      <c r="A8" s="7">
        <f t="shared" si="5"/>
        <v>8.5</v>
      </c>
      <c r="B8" s="6">
        <f t="shared" si="4"/>
        <v>6.24870820139351</v>
      </c>
      <c r="C8" s="7">
        <f t="shared" si="6"/>
        <v>9.6</v>
      </c>
      <c r="D8" s="29">
        <f t="shared" si="7"/>
        <v>4.09627071010952</v>
      </c>
    </row>
  </sheetData>
  <pageMargins left="0.7" right="0.7" top="0.75" bottom="0.75" header="0.3" footer="0.3"/>
  <headerFooter/>
  <ignoredErrors>
    <ignoredError sqref="B5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120" zoomScaleNormal="120" workbookViewId="0">
      <selection activeCell="D12" sqref="D12"/>
    </sheetView>
  </sheetViews>
  <sheetFormatPr defaultColWidth="11" defaultRowHeight="15"/>
  <cols>
    <col min="1" max="9" width="22.8190476190476" customWidth="1"/>
  </cols>
  <sheetData>
    <row r="1" ht="18.75" spans="1:9">
      <c r="A1" s="1" t="s">
        <v>44</v>
      </c>
      <c r="B1" s="2"/>
      <c r="C1" s="2"/>
      <c r="D1" s="2"/>
      <c r="E1" s="2"/>
      <c r="F1" s="2"/>
      <c r="G1" s="2"/>
      <c r="H1" s="2"/>
      <c r="I1" s="2"/>
    </row>
    <row r="2" ht="18.75" spans="1:9">
      <c r="A2" s="3" t="s">
        <v>0</v>
      </c>
      <c r="B2" s="3" t="s">
        <v>1</v>
      </c>
      <c r="C2" s="3" t="s">
        <v>41</v>
      </c>
      <c r="D2" s="3" t="s">
        <v>45</v>
      </c>
      <c r="E2" s="3" t="s">
        <v>10</v>
      </c>
      <c r="F2" s="3" t="s">
        <v>46</v>
      </c>
      <c r="G2" s="3" t="s">
        <v>11</v>
      </c>
      <c r="H2" s="3" t="s">
        <v>47</v>
      </c>
      <c r="I2" s="3" t="s">
        <v>30</v>
      </c>
    </row>
    <row r="3" ht="18.75" spans="1:9">
      <c r="A3" s="6">
        <v>-0.50005</v>
      </c>
      <c r="B3" s="6">
        <v>-0.4921383</v>
      </c>
      <c r="C3" s="15">
        <v>0.001</v>
      </c>
      <c r="D3" s="8">
        <f>ABS(A3-B3)</f>
        <v>0.00791170000000002</v>
      </c>
      <c r="E3" s="25">
        <f t="shared" ref="E3:E6" si="0">(A3+B3-C3/10)/2</f>
        <v>-0.49614415</v>
      </c>
      <c r="F3" s="25">
        <f t="shared" ref="F3:F6" si="1">(A3+B3+C3/10)/2</f>
        <v>-0.49604415</v>
      </c>
      <c r="G3" s="26">
        <v>-5.5071423</v>
      </c>
      <c r="H3" s="26">
        <v>-5.5071419</v>
      </c>
      <c r="I3" s="29">
        <f t="shared" ref="I3:I7" si="2">H3-G3</f>
        <v>4.00000000233547e-7</v>
      </c>
    </row>
    <row r="4" ht="18.75" spans="1:9">
      <c r="A4" s="7">
        <f>IF(I3&lt;0,E3,A3)</f>
        <v>-0.50005</v>
      </c>
      <c r="B4" s="7">
        <f>IF(I3&gt;0,F3,B3)</f>
        <v>-0.49604415</v>
      </c>
      <c r="C4" s="8">
        <f>C3</f>
        <v>0.001</v>
      </c>
      <c r="D4" s="8">
        <f t="shared" ref="D4:D6" si="3">ABS(A4-B4)</f>
        <v>0.00400584999999998</v>
      </c>
      <c r="E4" s="25">
        <f t="shared" si="0"/>
        <v>-0.498097075</v>
      </c>
      <c r="F4" s="25">
        <f t="shared" si="1"/>
        <v>-0.497997075</v>
      </c>
      <c r="G4" s="26">
        <v>-5.5071396</v>
      </c>
      <c r="H4" s="26">
        <v>-5.5071401</v>
      </c>
      <c r="I4" s="29">
        <f t="shared" si="2"/>
        <v>-4.999999996258e-7</v>
      </c>
    </row>
    <row r="5" ht="18.75" spans="1:9">
      <c r="A5" s="7">
        <f t="shared" ref="A5:A6" si="4">IF(I4&lt;0,E4,A4)</f>
        <v>-0.498097075</v>
      </c>
      <c r="B5" s="7">
        <f t="shared" ref="B5:B6" si="5">IF(I4&gt;0,F4,B4)</f>
        <v>-0.49604415</v>
      </c>
      <c r="C5" s="8">
        <f t="shared" ref="C5:C7" si="6">C4</f>
        <v>0.001</v>
      </c>
      <c r="D5" s="8">
        <f t="shared" si="3"/>
        <v>0.00205292499999998</v>
      </c>
      <c r="E5" s="25">
        <f t="shared" si="0"/>
        <v>-0.4971206125</v>
      </c>
      <c r="F5" s="25">
        <f t="shared" si="1"/>
        <v>-0.4970206125</v>
      </c>
      <c r="G5" s="26">
        <v>-5.507143</v>
      </c>
      <c r="H5" s="26">
        <v>-5.5071432</v>
      </c>
      <c r="I5" s="29">
        <f t="shared" si="2"/>
        <v>-1.99999999672684e-7</v>
      </c>
    </row>
    <row r="6" ht="18.75" spans="1:9">
      <c r="A6" s="7">
        <f t="shared" si="4"/>
        <v>-0.4971206125</v>
      </c>
      <c r="B6" s="7">
        <f t="shared" si="5"/>
        <v>-0.49604415</v>
      </c>
      <c r="C6" s="8">
        <f t="shared" si="6"/>
        <v>0.001</v>
      </c>
      <c r="D6" s="8">
        <f t="shared" si="3"/>
        <v>0.00107646249999999</v>
      </c>
      <c r="E6" s="25">
        <f t="shared" si="0"/>
        <v>-0.49663238125</v>
      </c>
      <c r="F6" s="25">
        <f t="shared" si="1"/>
        <v>-0.49653238125</v>
      </c>
      <c r="G6" s="26">
        <v>-5.5071432</v>
      </c>
      <c r="H6" s="26">
        <v>-5.5071431</v>
      </c>
      <c r="I6" s="29">
        <f t="shared" si="2"/>
        <v>9.99999993922529e-8</v>
      </c>
    </row>
    <row r="7" ht="18.75" spans="1:9">
      <c r="A7" s="7">
        <f t="shared" ref="A7" si="7">IF(I6&lt;0,E6,A6)</f>
        <v>-0.4971206125</v>
      </c>
      <c r="B7" s="7">
        <f t="shared" ref="B7" si="8">IF(I6&gt;0,F6,B6)</f>
        <v>-0.49653238125</v>
      </c>
      <c r="C7" s="8">
        <f t="shared" si="6"/>
        <v>0.001</v>
      </c>
      <c r="D7" s="8">
        <f t="shared" ref="D7" si="9">ABS(A7-B7)</f>
        <v>0.000588231250000015</v>
      </c>
      <c r="E7" s="25">
        <f t="shared" ref="E7" si="10">(A7+B7-C7/10)/2</f>
        <v>-0.496876496875</v>
      </c>
      <c r="F7" s="25">
        <f t="shared" ref="F7" si="11">(A7+B7+C7/10)/2</f>
        <v>-0.496776496875</v>
      </c>
      <c r="G7" s="26">
        <v>-5.5071432</v>
      </c>
      <c r="H7" s="26">
        <v>-5.5071433</v>
      </c>
      <c r="I7" s="29">
        <f t="shared" si="2"/>
        <v>-1.00000000280431e-7</v>
      </c>
    </row>
    <row r="8" ht="18.75" spans="1:9">
      <c r="A8" s="1" t="s">
        <v>48</v>
      </c>
      <c r="B8" s="2"/>
      <c r="C8" s="2"/>
      <c r="D8" s="2"/>
      <c r="E8" s="2"/>
      <c r="F8" s="2"/>
      <c r="G8" s="2"/>
      <c r="H8" s="2"/>
      <c r="I8" s="2"/>
    </row>
    <row r="9" ht="18.75" spans="1:9">
      <c r="A9" s="3" t="s">
        <v>0</v>
      </c>
      <c r="B9" s="3" t="s">
        <v>1</v>
      </c>
      <c r="C9" s="3" t="s">
        <v>41</v>
      </c>
      <c r="D9" s="3" t="s">
        <v>45</v>
      </c>
      <c r="E9" s="3" t="s">
        <v>10</v>
      </c>
      <c r="F9" s="3" t="s">
        <v>46</v>
      </c>
      <c r="G9" s="3" t="s">
        <v>11</v>
      </c>
      <c r="H9" s="3" t="s">
        <v>47</v>
      </c>
      <c r="I9" s="3" t="s">
        <v>30</v>
      </c>
    </row>
    <row r="10" ht="18.75" spans="1:9">
      <c r="A10" s="6">
        <v>0.5</v>
      </c>
      <c r="B10" s="6">
        <v>1.5</v>
      </c>
      <c r="C10" s="15">
        <v>0.05</v>
      </c>
      <c r="D10" s="8">
        <f>ABS(A10-B10)</f>
        <v>1</v>
      </c>
      <c r="E10" s="25">
        <f>(A10+B10-C10/10)/2</f>
        <v>0.9975</v>
      </c>
      <c r="F10" s="25">
        <f>(A10+B10+C10/10)/2</f>
        <v>1.0025</v>
      </c>
      <c r="G10" s="26">
        <f>2*EXP(E10)-E10^4-4</f>
        <v>0.432951785349287</v>
      </c>
      <c r="H10" s="26">
        <f>2*EXP(F10)-F10^4-4</f>
        <v>0.440134506949322</v>
      </c>
      <c r="I10" s="29">
        <f>G10-H10</f>
        <v>-0.00718272160003508</v>
      </c>
    </row>
    <row r="11" ht="18.75" spans="1:9">
      <c r="A11" s="7">
        <f>IF(I10&lt;0,E10,A10)</f>
        <v>0.9975</v>
      </c>
      <c r="B11" s="7">
        <f t="shared" ref="B11:B13" si="12">IF(I10&gt;0,F10,B10)</f>
        <v>1.5</v>
      </c>
      <c r="C11" s="8">
        <f>C10</f>
        <v>0.05</v>
      </c>
      <c r="D11" s="8">
        <f t="shared" ref="D11" si="13">ABS(A11-B11)</f>
        <v>0.5025</v>
      </c>
      <c r="E11" s="25">
        <f t="shared" ref="E11" si="14">(A11+B11-C11/10)/2</f>
        <v>1.24625</v>
      </c>
      <c r="F11" s="25">
        <f t="shared" ref="F11" si="15">(A11+B11+C11/10)/2</f>
        <v>1.25125</v>
      </c>
      <c r="G11" s="26">
        <f t="shared" ref="G11:G13" si="16">2*EXP(E11)-E11^4-4</f>
        <v>0.54231641693097</v>
      </c>
      <c r="H11" s="26">
        <f t="shared" ref="H11:H13" si="17">2*EXP(F11)-F11^4-4</f>
        <v>0.53823069504571</v>
      </c>
      <c r="I11" s="29">
        <f t="shared" ref="I11" si="18">G11-H11</f>
        <v>0.00408572188525991</v>
      </c>
    </row>
    <row r="12" ht="18.75" spans="1:9">
      <c r="A12" s="7">
        <f t="shared" ref="A12:A13" si="19">IF(I11&lt;0,E11,A11)</f>
        <v>0.9975</v>
      </c>
      <c r="B12" s="7">
        <f t="shared" si="12"/>
        <v>1.25125</v>
      </c>
      <c r="C12" s="8">
        <f>C11</f>
        <v>0.05</v>
      </c>
      <c r="D12" s="8">
        <f t="shared" ref="D12" si="20">ABS(A12-B12)</f>
        <v>0.25375</v>
      </c>
      <c r="E12" s="25">
        <f t="shared" ref="E12" si="21">(A12+B12-C12/10)/2</f>
        <v>1.121875</v>
      </c>
      <c r="F12" s="25">
        <f t="shared" ref="F12" si="22">(A12+B12+C12/10)/2</f>
        <v>1.126875</v>
      </c>
      <c r="G12" s="26">
        <f t="shared" si="16"/>
        <v>0.557129581920258</v>
      </c>
      <c r="H12" s="26">
        <f t="shared" si="17"/>
        <v>0.559483268662803</v>
      </c>
      <c r="I12" s="29">
        <f t="shared" ref="I12" si="23">G12-H12</f>
        <v>-0.00235368674254488</v>
      </c>
    </row>
    <row r="13" ht="18.75" spans="1:9">
      <c r="A13" s="7">
        <f t="shared" si="19"/>
        <v>1.121875</v>
      </c>
      <c r="B13" s="7">
        <f t="shared" si="12"/>
        <v>1.25125</v>
      </c>
      <c r="C13" s="8">
        <f>C12</f>
        <v>0.05</v>
      </c>
      <c r="D13" s="8">
        <f t="shared" ref="D13" si="24">ABS(A13-B13)</f>
        <v>0.129375</v>
      </c>
      <c r="E13" s="25">
        <f t="shared" ref="E13" si="25">(A13+B13-C13/10)/2</f>
        <v>1.1840625</v>
      </c>
      <c r="F13" s="25">
        <f t="shared" ref="F13" si="26">(A13+B13+C13/10)/2</f>
        <v>1.1890625</v>
      </c>
      <c r="G13" s="26">
        <f t="shared" si="16"/>
        <v>0.569628751901478</v>
      </c>
      <c r="H13" s="26">
        <f t="shared" si="17"/>
        <v>0.568974698092502</v>
      </c>
      <c r="I13" s="29">
        <f t="shared" ref="I13" si="27">G13-H13</f>
        <v>0.000654053808975874</v>
      </c>
    </row>
    <row r="14" ht="21" customHeight="1" spans="1:9">
      <c r="A14" s="6"/>
      <c r="B14" s="6"/>
      <c r="C14" s="15"/>
      <c r="D14" s="15"/>
      <c r="E14" s="28"/>
      <c r="F14" s="28"/>
      <c r="G14" s="26"/>
      <c r="H14" s="26"/>
      <c r="I14" s="31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zoomScale="130" zoomScaleNormal="130" workbookViewId="0">
      <selection activeCell="F21" sqref="F21"/>
    </sheetView>
  </sheetViews>
  <sheetFormatPr defaultColWidth="11" defaultRowHeight="15"/>
  <cols>
    <col min="1" max="9" width="22.8190476190476" customWidth="1"/>
  </cols>
  <sheetData>
    <row r="1" ht="18.75" spans="1:9">
      <c r="A1" s="1" t="s">
        <v>44</v>
      </c>
      <c r="B1" s="2"/>
      <c r="C1" s="2"/>
      <c r="D1" s="2"/>
      <c r="E1" s="2"/>
      <c r="F1" s="2"/>
      <c r="G1" s="2"/>
      <c r="H1" s="2"/>
      <c r="I1" s="2"/>
    </row>
    <row r="2" ht="18.75" spans="1:9">
      <c r="A2" s="3" t="s">
        <v>0</v>
      </c>
      <c r="B2" s="3" t="s">
        <v>1</v>
      </c>
      <c r="C2" s="3" t="s">
        <v>41</v>
      </c>
      <c r="D2" s="3" t="s">
        <v>45</v>
      </c>
      <c r="E2" s="3" t="s">
        <v>10</v>
      </c>
      <c r="F2" s="3" t="s">
        <v>46</v>
      </c>
      <c r="G2" s="3" t="s">
        <v>11</v>
      </c>
      <c r="H2" s="3" t="s">
        <v>47</v>
      </c>
      <c r="I2" s="3" t="s">
        <v>30</v>
      </c>
    </row>
    <row r="3" ht="18.75" spans="1:9">
      <c r="A3" s="6">
        <v>0.3</v>
      </c>
      <c r="B3" s="6">
        <v>0.7</v>
      </c>
      <c r="C3" s="15">
        <v>0.05</v>
      </c>
      <c r="D3" s="8">
        <f t="shared" ref="D3:D10" si="0">ABS(A3-B3)</f>
        <v>0.4</v>
      </c>
      <c r="E3" s="25">
        <f t="shared" ref="E3" si="1">A3+0.382*D3</f>
        <v>0.4528</v>
      </c>
      <c r="F3" s="25">
        <f t="shared" ref="F3" si="2">B3-0.382*D3</f>
        <v>0.5472</v>
      </c>
      <c r="G3" s="26">
        <f>2*E3^2-LN(E3)</f>
        <v>1.20236043209316</v>
      </c>
      <c r="H3" s="26">
        <f>2*F3^2-LN(F3)</f>
        <v>1.2017965926738</v>
      </c>
      <c r="I3" s="29">
        <f t="shared" ref="I3:I10" si="3">H3-G3</f>
        <v>-0.000563839419367662</v>
      </c>
    </row>
    <row r="4" ht="18.75" spans="1:9">
      <c r="A4" s="7">
        <f>IF(I3&lt;0,E3,A3)</f>
        <v>0.4528</v>
      </c>
      <c r="B4" s="7">
        <f>IF(I3&gt;0,F3,B3)</f>
        <v>0.7</v>
      </c>
      <c r="C4" s="8">
        <f t="shared" ref="C4:C10" si="4">C3</f>
        <v>0.05</v>
      </c>
      <c r="D4" s="8">
        <f t="shared" si="0"/>
        <v>0.2472</v>
      </c>
      <c r="E4" s="25">
        <f>IF(I3&lt;0,F3,A4+0.382*D4)</f>
        <v>0.5472</v>
      </c>
      <c r="F4" s="25">
        <f>IF(I3&gt;0,E3,B4-0.382*D4)</f>
        <v>0.6055696</v>
      </c>
      <c r="G4" s="26">
        <f t="shared" ref="G4:G10" si="5">2*E4^2-LN(E4)</f>
        <v>1.2017965926738</v>
      </c>
      <c r="H4" s="26">
        <f t="shared" ref="H4:H10" si="6">2*F4^2-LN(F4)</f>
        <v>1.23501485715778</v>
      </c>
      <c r="I4" s="29">
        <f t="shared" si="3"/>
        <v>0.0332182644839856</v>
      </c>
    </row>
    <row r="5" ht="18.75" spans="1:9">
      <c r="A5" s="7">
        <f t="shared" ref="A5:A10" si="7">IF(I4&lt;0,E4,A4)</f>
        <v>0.4528</v>
      </c>
      <c r="B5" s="7">
        <f t="shared" ref="B5:B10" si="8">IF(I4&gt;0,F4,B4)</f>
        <v>0.6055696</v>
      </c>
      <c r="C5" s="8">
        <f t="shared" si="4"/>
        <v>0.05</v>
      </c>
      <c r="D5" s="8">
        <f t="shared" si="0"/>
        <v>0.1527696</v>
      </c>
      <c r="E5" s="25">
        <f t="shared" ref="E5:E10" si="9">IF(I4&lt;0,F4,A5+0.382*D5)</f>
        <v>0.5111579872</v>
      </c>
      <c r="F5" s="25">
        <f t="shared" ref="F5:F10" si="10">IF(I4&gt;0,E4,B5-0.382*D5)</f>
        <v>0.5472</v>
      </c>
      <c r="G5" s="26">
        <f t="shared" si="5"/>
        <v>1.1936415397164</v>
      </c>
      <c r="H5" s="26">
        <f t="shared" si="6"/>
        <v>1.2017965926738</v>
      </c>
      <c r="I5" s="29">
        <f t="shared" si="3"/>
        <v>0.00815505295739216</v>
      </c>
    </row>
    <row r="6" ht="18.75" spans="1:9">
      <c r="A6" s="7">
        <f t="shared" si="7"/>
        <v>0.4528</v>
      </c>
      <c r="B6" s="7">
        <f t="shared" si="8"/>
        <v>0.5472</v>
      </c>
      <c r="C6" s="8">
        <f t="shared" si="4"/>
        <v>0.05</v>
      </c>
      <c r="D6" s="8">
        <f t="shared" si="0"/>
        <v>0.0943999999999999</v>
      </c>
      <c r="E6" s="25">
        <f t="shared" si="9"/>
        <v>0.4888608</v>
      </c>
      <c r="F6" s="25">
        <f t="shared" si="10"/>
        <v>0.5111579872</v>
      </c>
      <c r="G6" s="26">
        <f t="shared" si="5"/>
        <v>1.19364725616131</v>
      </c>
      <c r="H6" s="26">
        <f t="shared" si="6"/>
        <v>1.1936415397164</v>
      </c>
      <c r="I6" s="29">
        <f t="shared" si="3"/>
        <v>-5.71644491009771e-6</v>
      </c>
    </row>
    <row r="7" ht="18.75" spans="1:9">
      <c r="A7" s="7">
        <f t="shared" si="7"/>
        <v>0.4888608</v>
      </c>
      <c r="B7" s="7">
        <f t="shared" si="8"/>
        <v>0.5472</v>
      </c>
      <c r="C7" s="8">
        <f t="shared" si="4"/>
        <v>0.05</v>
      </c>
      <c r="D7" s="8">
        <f t="shared" si="0"/>
        <v>0.0583391999999999</v>
      </c>
      <c r="E7" s="25">
        <f t="shared" si="9"/>
        <v>0.5111579872</v>
      </c>
      <c r="F7" s="25">
        <f t="shared" si="10"/>
        <v>0.5249144256</v>
      </c>
      <c r="G7" s="26">
        <f t="shared" si="5"/>
        <v>1.1936415397164</v>
      </c>
      <c r="H7" s="26">
        <f t="shared" si="6"/>
        <v>1.19559033693937</v>
      </c>
      <c r="I7" s="29">
        <f t="shared" si="3"/>
        <v>0.00194879722296548</v>
      </c>
    </row>
    <row r="8" ht="18.75" spans="1:9">
      <c r="A8" s="7">
        <f t="shared" si="7"/>
        <v>0.4888608</v>
      </c>
      <c r="B8" s="7">
        <f t="shared" si="8"/>
        <v>0.5249144256</v>
      </c>
      <c r="C8" s="8">
        <f t="shared" si="4"/>
        <v>0.05</v>
      </c>
      <c r="D8" s="8">
        <f t="shared" si="0"/>
        <v>0.0360536255999999</v>
      </c>
      <c r="E8" s="25">
        <f t="shared" si="9"/>
        <v>0.5026332849792</v>
      </c>
      <c r="F8" s="25">
        <f t="shared" si="10"/>
        <v>0.5111579872</v>
      </c>
      <c r="G8" s="26">
        <f t="shared" si="5"/>
        <v>1.19317486881807</v>
      </c>
      <c r="H8" s="26">
        <f t="shared" si="6"/>
        <v>1.1936415397164</v>
      </c>
      <c r="I8" s="29">
        <f t="shared" si="3"/>
        <v>0.000466670898334076</v>
      </c>
    </row>
    <row r="9" ht="18.75" spans="1:9">
      <c r="A9" s="7">
        <f t="shared" si="7"/>
        <v>0.4888608</v>
      </c>
      <c r="B9" s="7">
        <f t="shared" si="8"/>
        <v>0.5111579872</v>
      </c>
      <c r="C9" s="8">
        <f t="shared" si="4"/>
        <v>0.05</v>
      </c>
      <c r="D9" s="8">
        <f t="shared" si="0"/>
        <v>0.0222971872</v>
      </c>
      <c r="E9" s="25">
        <f t="shared" si="9"/>
        <v>0.4973783255104</v>
      </c>
      <c r="F9" s="25">
        <f t="shared" si="10"/>
        <v>0.5026332849792</v>
      </c>
      <c r="G9" s="26">
        <f t="shared" si="5"/>
        <v>1.19317472150951</v>
      </c>
      <c r="H9" s="26">
        <f t="shared" si="6"/>
        <v>1.19317486881807</v>
      </c>
      <c r="I9" s="29">
        <f t="shared" si="3"/>
        <v>1.47308560238812e-7</v>
      </c>
    </row>
    <row r="10" ht="18.75" spans="1:9">
      <c r="A10" s="7">
        <f t="shared" si="7"/>
        <v>0.4888608</v>
      </c>
      <c r="B10" s="7">
        <f t="shared" si="8"/>
        <v>0.5026332849792</v>
      </c>
      <c r="C10" s="8">
        <f t="shared" si="4"/>
        <v>0.05</v>
      </c>
      <c r="D10" s="8">
        <f t="shared" si="0"/>
        <v>0.0137724849791999</v>
      </c>
      <c r="E10" s="25">
        <f t="shared" si="9"/>
        <v>0.494121889262054</v>
      </c>
      <c r="F10" s="25">
        <f t="shared" si="10"/>
        <v>0.4973783255104</v>
      </c>
      <c r="G10" s="26">
        <f t="shared" si="5"/>
        <v>1.19328593572831</v>
      </c>
      <c r="H10" s="26">
        <f t="shared" si="6"/>
        <v>1.19317472150951</v>
      </c>
      <c r="I10" s="29">
        <f t="shared" si="3"/>
        <v>-0.00011121421879623</v>
      </c>
    </row>
    <row r="11" ht="18.75" spans="1:9">
      <c r="A11" s="6"/>
      <c r="B11" s="6"/>
      <c r="C11" s="15"/>
      <c r="D11" s="15"/>
      <c r="E11" s="15"/>
      <c r="F11" s="27"/>
      <c r="G11" s="27"/>
      <c r="H11" s="27"/>
      <c r="I11" s="30"/>
    </row>
    <row r="12" ht="18.75" spans="1:9">
      <c r="A12" s="1" t="s">
        <v>48</v>
      </c>
      <c r="B12" s="2"/>
      <c r="C12" s="2"/>
      <c r="D12" s="2"/>
      <c r="E12" s="2"/>
      <c r="F12" s="2"/>
      <c r="G12" s="2"/>
      <c r="H12" s="2"/>
      <c r="I12" s="2"/>
    </row>
    <row r="13" ht="18.75" spans="1:9">
      <c r="A13" s="3" t="s">
        <v>0</v>
      </c>
      <c r="B13" s="3" t="s">
        <v>1</v>
      </c>
      <c r="C13" s="3" t="s">
        <v>41</v>
      </c>
      <c r="D13" s="3" t="s">
        <v>45</v>
      </c>
      <c r="E13" s="3" t="s">
        <v>10</v>
      </c>
      <c r="F13" s="3" t="s">
        <v>46</v>
      </c>
      <c r="G13" s="3" t="s">
        <v>11</v>
      </c>
      <c r="H13" s="3" t="s">
        <v>47</v>
      </c>
      <c r="I13" s="3" t="s">
        <v>30</v>
      </c>
    </row>
    <row r="14" ht="18.75" spans="1:9">
      <c r="A14" s="6">
        <v>1.9</v>
      </c>
      <c r="B14" s="6">
        <v>2.1</v>
      </c>
      <c r="C14" s="15">
        <v>0.05</v>
      </c>
      <c r="D14" s="8">
        <f>ABS(A14-B14)</f>
        <v>0.2</v>
      </c>
      <c r="E14" s="25">
        <f>A14+0.382*D14</f>
        <v>1.9764</v>
      </c>
      <c r="F14" s="25">
        <f>B14-0.382*D14</f>
        <v>2.0236</v>
      </c>
      <c r="G14" s="26">
        <f>E14*SIN(E14)</f>
        <v>1.81604354312509</v>
      </c>
      <c r="H14" s="26">
        <f t="shared" ref="H14:H17" si="11">F14*SIN(F14)</f>
        <v>1.81966981534326</v>
      </c>
      <c r="I14" s="29">
        <f>G14-H14</f>
        <v>-0.0036262722181728</v>
      </c>
    </row>
    <row r="15" ht="18.75" spans="1:9">
      <c r="A15" s="7">
        <f t="shared" ref="A15:A17" si="12">IF(I14&lt;0,E14,A14)</f>
        <v>1.9764</v>
      </c>
      <c r="B15" s="7">
        <f t="shared" ref="B15:B17" si="13">IF(I14&gt;0,F14,B14)</f>
        <v>2.1</v>
      </c>
      <c r="C15" s="8">
        <f>C14</f>
        <v>0.05</v>
      </c>
      <c r="D15" s="8">
        <f t="shared" ref="D15:D17" si="14">ABS(A15-B15)</f>
        <v>0.1236</v>
      </c>
      <c r="E15" s="25">
        <f t="shared" ref="E15:E17" si="15">IF(I14&lt;0,F14,A15+0.382*D15)</f>
        <v>2.0236</v>
      </c>
      <c r="F15" s="25">
        <f t="shared" ref="F15:F17" si="16">IF(I14&gt;0,E14,B15-0.382*D15)</f>
        <v>2.0527848</v>
      </c>
      <c r="G15" s="26">
        <f t="shared" ref="G15:G17" si="17">E15*SIN(E15)</f>
        <v>1.81966981534326</v>
      </c>
      <c r="H15" s="26">
        <f t="shared" si="11"/>
        <v>1.8189211567251</v>
      </c>
      <c r="I15" s="29">
        <f t="shared" ref="I15:I17" si="18">G15-H15</f>
        <v>0.000748658618164422</v>
      </c>
    </row>
    <row r="16" ht="18.75" spans="1:9">
      <c r="A16" s="7">
        <f t="shared" si="12"/>
        <v>1.9764</v>
      </c>
      <c r="B16" s="7">
        <f t="shared" si="13"/>
        <v>2.0527848</v>
      </c>
      <c r="C16" s="8">
        <f t="shared" ref="C16:C17" si="19">C15</f>
        <v>0.05</v>
      </c>
      <c r="D16" s="8">
        <f t="shared" si="14"/>
        <v>0.0763848</v>
      </c>
      <c r="E16" s="25">
        <f t="shared" si="15"/>
        <v>2.0055789936</v>
      </c>
      <c r="F16" s="25">
        <f t="shared" si="16"/>
        <v>2.0236</v>
      </c>
      <c r="G16" s="26">
        <f t="shared" si="17"/>
        <v>1.81898314770302</v>
      </c>
      <c r="H16" s="26">
        <f t="shared" si="11"/>
        <v>1.81966981534326</v>
      </c>
      <c r="I16" s="29">
        <f t="shared" si="18"/>
        <v>-0.000686667640237504</v>
      </c>
    </row>
    <row r="17" ht="18.75" spans="1:9">
      <c r="A17" s="7">
        <f t="shared" si="12"/>
        <v>2.0055789936</v>
      </c>
      <c r="B17" s="7">
        <f t="shared" si="13"/>
        <v>2.0527848</v>
      </c>
      <c r="C17" s="8">
        <f t="shared" si="19"/>
        <v>0.05</v>
      </c>
      <c r="D17" s="8">
        <f t="shared" si="14"/>
        <v>0.0472058064</v>
      </c>
      <c r="E17" s="25">
        <f t="shared" si="15"/>
        <v>2.0236</v>
      </c>
      <c r="F17" s="25">
        <f t="shared" si="16"/>
        <v>2.0347521819552</v>
      </c>
      <c r="G17" s="26">
        <f t="shared" si="17"/>
        <v>1.81966981534326</v>
      </c>
      <c r="H17" s="26">
        <f t="shared" si="11"/>
        <v>1.8196570976303</v>
      </c>
      <c r="I17" s="29">
        <f t="shared" si="18"/>
        <v>1.27177129594092e-5</v>
      </c>
    </row>
    <row r="18" ht="18.75" spans="1:9">
      <c r="A18" s="6"/>
      <c r="B18" s="6"/>
      <c r="C18" s="15"/>
      <c r="D18" s="15"/>
      <c r="E18" s="28"/>
      <c r="F18" s="28"/>
      <c r="G18" s="26"/>
      <c r="H18" s="26"/>
      <c r="I18" s="31"/>
    </row>
  </sheetData>
  <pageMargins left="0.7" right="0.7" top="0.75" bottom="0.75" header="0.3" footer="0.3"/>
  <headerFooter/>
  <ignoredErrors>
    <ignoredError sqref="E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H13" sqref="H13"/>
    </sheetView>
  </sheetViews>
  <sheetFormatPr defaultColWidth="11" defaultRowHeight="15"/>
  <cols>
    <col min="1" max="1" width="22.8190476190476" customWidth="1"/>
    <col min="2" max="2" width="22.7238095238095" customWidth="1"/>
    <col min="3" max="4" width="23" customWidth="1"/>
    <col min="5" max="5" width="2.54285714285714" customWidth="1"/>
    <col min="6" max="6" width="23.4571428571429" customWidth="1"/>
    <col min="7" max="8" width="23" customWidth="1"/>
    <col min="9" max="9" width="23.1809523809524" customWidth="1"/>
    <col min="10" max="10" width="22.4571428571429" customWidth="1"/>
  </cols>
  <sheetData>
    <row r="1" ht="18.75" spans="1:10">
      <c r="A1" s="1" t="s">
        <v>49</v>
      </c>
      <c r="B1" s="2"/>
      <c r="C1" s="2"/>
      <c r="D1" s="2"/>
      <c r="E1" s="9"/>
      <c r="F1" s="2"/>
      <c r="G1" s="2"/>
      <c r="H1" s="2"/>
      <c r="I1" s="2"/>
      <c r="J1" s="2"/>
    </row>
    <row r="2" ht="18.75" spans="1:10">
      <c r="A2" s="3" t="s">
        <v>27</v>
      </c>
      <c r="B2" s="3" t="s">
        <v>37</v>
      </c>
      <c r="C2" s="3" t="s">
        <v>50</v>
      </c>
      <c r="D2" s="3" t="s">
        <v>51</v>
      </c>
      <c r="E2" s="10"/>
      <c r="F2" s="3" t="s">
        <v>27</v>
      </c>
      <c r="G2" s="3" t="s">
        <v>37</v>
      </c>
      <c r="H2" s="3" t="s">
        <v>50</v>
      </c>
      <c r="I2" s="3" t="s">
        <v>51</v>
      </c>
      <c r="J2" s="3" t="s">
        <v>6</v>
      </c>
    </row>
    <row r="3" ht="18.75" spans="1:10">
      <c r="A3" s="4">
        <v>1</v>
      </c>
      <c r="B3" s="4">
        <v>0.2</v>
      </c>
      <c r="C3" s="5">
        <v>1</v>
      </c>
      <c r="D3" s="6">
        <f>C3/A3-1</f>
        <v>0</v>
      </c>
      <c r="E3" s="11"/>
      <c r="F3" s="12">
        <f>A3</f>
        <v>1</v>
      </c>
      <c r="G3" s="12">
        <f>B3*2</f>
        <v>0.4</v>
      </c>
      <c r="H3" s="14">
        <f>C3</f>
        <v>1</v>
      </c>
      <c r="I3" s="6">
        <f>H3/2</f>
        <v>0.5</v>
      </c>
      <c r="J3" s="17">
        <f>ABS(C3-H3)</f>
        <v>0</v>
      </c>
    </row>
    <row r="4" ht="18.75" spans="1:10">
      <c r="A4" s="7">
        <f>A3+B3</f>
        <v>1.2</v>
      </c>
      <c r="B4" s="7">
        <f>B3</f>
        <v>0.2</v>
      </c>
      <c r="C4" s="8">
        <f>C3+B3*D3</f>
        <v>1</v>
      </c>
      <c r="D4" s="6">
        <f t="shared" ref="D4:D5" si="0">C4/A4-1</f>
        <v>-0.166666666666667</v>
      </c>
      <c r="E4" s="11"/>
      <c r="F4" s="13"/>
      <c r="G4" s="13"/>
      <c r="H4" s="13"/>
      <c r="I4" s="13"/>
      <c r="J4" s="13"/>
    </row>
    <row r="5" ht="18.75" spans="1:10">
      <c r="A5" s="7">
        <f t="shared" ref="A5" si="1">A4+B4</f>
        <v>1.4</v>
      </c>
      <c r="B5" s="7">
        <f t="shared" ref="B5" si="2">B4</f>
        <v>0.2</v>
      </c>
      <c r="C5" s="8">
        <f t="shared" ref="C5" si="3">C4+B4*D4</f>
        <v>0.966666666666667</v>
      </c>
      <c r="D5" s="6">
        <f t="shared" si="0"/>
        <v>-0.309523809523809</v>
      </c>
      <c r="E5" s="11"/>
      <c r="F5" s="12">
        <f>A5</f>
        <v>1.4</v>
      </c>
      <c r="G5" s="12">
        <f>G3</f>
        <v>0.4</v>
      </c>
      <c r="H5" s="14">
        <f>H3+G3*I3</f>
        <v>1.2</v>
      </c>
      <c r="I5" s="6">
        <f>F5/H5</f>
        <v>1.16666666666667</v>
      </c>
      <c r="J5" s="17">
        <f>ABS(C5-H5)</f>
        <v>0.233333333333333</v>
      </c>
    </row>
    <row r="7" ht="18.75" spans="1:10">
      <c r="A7" s="1" t="s">
        <v>49</v>
      </c>
      <c r="B7" s="2"/>
      <c r="C7" s="2"/>
      <c r="D7" s="2"/>
      <c r="E7" s="9"/>
      <c r="F7" s="2"/>
      <c r="G7" s="2"/>
      <c r="H7" s="2"/>
      <c r="I7" s="2"/>
      <c r="J7" s="2"/>
    </row>
    <row r="8" ht="18.75" spans="1:10">
      <c r="A8" s="3" t="s">
        <v>27</v>
      </c>
      <c r="B8" s="3" t="s">
        <v>37</v>
      </c>
      <c r="C8" s="3" t="s">
        <v>50</v>
      </c>
      <c r="D8" s="3" t="s">
        <v>51</v>
      </c>
      <c r="E8" s="10"/>
      <c r="F8" s="3" t="s">
        <v>27</v>
      </c>
      <c r="G8" s="3" t="s">
        <v>37</v>
      </c>
      <c r="H8" s="3" t="s">
        <v>50</v>
      </c>
      <c r="I8" s="3" t="s">
        <v>51</v>
      </c>
      <c r="J8" s="3" t="s">
        <v>6</v>
      </c>
    </row>
    <row r="9" ht="18.75" spans="1:10">
      <c r="A9" s="4">
        <v>0</v>
      </c>
      <c r="B9" s="4">
        <v>0.1</v>
      </c>
      <c r="C9" s="5">
        <v>1</v>
      </c>
      <c r="D9" s="6">
        <f>-3*A9</f>
        <v>0</v>
      </c>
      <c r="E9" s="11"/>
      <c r="F9" s="12">
        <f>A9</f>
        <v>0</v>
      </c>
      <c r="G9" s="12">
        <f>B9*2</f>
        <v>0.2</v>
      </c>
      <c r="H9" s="14">
        <f>C9</f>
        <v>1</v>
      </c>
      <c r="I9" s="6">
        <f>-3*F9</f>
        <v>0</v>
      </c>
      <c r="J9" s="17">
        <f>ABS(C9-H9)</f>
        <v>0</v>
      </c>
    </row>
    <row r="10" ht="18.75" spans="1:10">
      <c r="A10" s="7">
        <f>A9+B9</f>
        <v>0.1</v>
      </c>
      <c r="B10" s="7">
        <f>B9</f>
        <v>0.1</v>
      </c>
      <c r="C10" s="8">
        <f t="shared" ref="C10:C13" si="4">C9+B9*D9</f>
        <v>1</v>
      </c>
      <c r="D10" s="6">
        <f t="shared" ref="D10:D13" si="5">-3*A10</f>
        <v>-0.3</v>
      </c>
      <c r="E10" s="11"/>
      <c r="F10" s="13"/>
      <c r="G10" s="13"/>
      <c r="H10" s="13"/>
      <c r="I10" s="13" t="s">
        <v>52</v>
      </c>
      <c r="J10" s="13"/>
    </row>
    <row r="11" ht="18.75" spans="1:10">
      <c r="A11" s="7">
        <f t="shared" ref="A11:A12" si="6">A10+B10</f>
        <v>0.2</v>
      </c>
      <c r="B11" s="7">
        <f t="shared" ref="B11:B13" si="7">B10</f>
        <v>0.1</v>
      </c>
      <c r="C11" s="8">
        <f t="shared" si="4"/>
        <v>0.97</v>
      </c>
      <c r="D11" s="6">
        <f t="shared" si="5"/>
        <v>-0.6</v>
      </c>
      <c r="E11" s="11"/>
      <c r="F11" s="12">
        <f>A11</f>
        <v>0.2</v>
      </c>
      <c r="G11" s="12">
        <f>G9</f>
        <v>0.2</v>
      </c>
      <c r="H11" s="14">
        <f>H9+G9*I9</f>
        <v>1</v>
      </c>
      <c r="I11" s="6">
        <f>-3*F11</f>
        <v>-0.6</v>
      </c>
      <c r="J11" s="17">
        <f>ABS(C11-H11)</f>
        <v>0.03</v>
      </c>
    </row>
    <row r="12" ht="18.75" spans="1:10">
      <c r="A12" s="7">
        <f t="shared" si="6"/>
        <v>0.3</v>
      </c>
      <c r="B12" s="7">
        <f t="shared" si="7"/>
        <v>0.1</v>
      </c>
      <c r="C12" s="8">
        <f t="shared" si="4"/>
        <v>0.91</v>
      </c>
      <c r="D12" s="6">
        <f t="shared" si="5"/>
        <v>-0.9</v>
      </c>
      <c r="E12" s="11"/>
      <c r="F12" s="13"/>
      <c r="G12" s="13"/>
      <c r="H12" s="13"/>
      <c r="I12" s="13"/>
      <c r="J12" s="13"/>
    </row>
    <row r="13" ht="18.75" spans="1:10">
      <c r="A13" s="7">
        <f t="shared" ref="A13" si="8">A12+B12</f>
        <v>0.4</v>
      </c>
      <c r="B13" s="7">
        <f t="shared" si="7"/>
        <v>0.1</v>
      </c>
      <c r="C13" s="8">
        <f t="shared" si="4"/>
        <v>0.82</v>
      </c>
      <c r="D13" s="6">
        <f t="shared" si="5"/>
        <v>-1.2</v>
      </c>
      <c r="E13" s="11"/>
      <c r="F13" s="12">
        <f>A13</f>
        <v>0.4</v>
      </c>
      <c r="G13" s="12">
        <f>G11</f>
        <v>0.2</v>
      </c>
      <c r="H13" s="14">
        <f>H11+G11*I11</f>
        <v>0.88</v>
      </c>
      <c r="I13" s="6">
        <f>-3*F13</f>
        <v>-1.2</v>
      </c>
      <c r="J13" s="17">
        <f>ABS(C13-H13)</f>
        <v>0.0600000000000002</v>
      </c>
    </row>
    <row r="16" ht="18.75" spans="1:10">
      <c r="A16" s="3" t="s">
        <v>27</v>
      </c>
      <c r="B16" s="3" t="s">
        <v>37</v>
      </c>
      <c r="C16" s="3" t="s">
        <v>50</v>
      </c>
      <c r="D16" s="3" t="s">
        <v>51</v>
      </c>
      <c r="E16" s="10"/>
      <c r="F16" s="3" t="s">
        <v>27</v>
      </c>
      <c r="G16" s="3" t="s">
        <v>37</v>
      </c>
      <c r="H16" s="3" t="s">
        <v>50</v>
      </c>
      <c r="I16" s="3" t="s">
        <v>51</v>
      </c>
      <c r="J16" s="3" t="s">
        <v>6</v>
      </c>
    </row>
    <row r="17" ht="18.75" spans="1:10">
      <c r="A17" s="4">
        <v>0</v>
      </c>
      <c r="B17" s="4">
        <v>0.5</v>
      </c>
      <c r="C17" s="5">
        <v>1</v>
      </c>
      <c r="D17" s="6">
        <f>A17/C17</f>
        <v>0</v>
      </c>
      <c r="E17" s="11"/>
      <c r="F17" s="12">
        <f>A17</f>
        <v>0</v>
      </c>
      <c r="G17" s="12">
        <f>B17*2</f>
        <v>1</v>
      </c>
      <c r="H17" s="14">
        <f>C17</f>
        <v>1</v>
      </c>
      <c r="I17" s="6">
        <f>(20*F17+H17)/(F17+(H17)^(1/3)+0.5)</f>
        <v>0.666666666666667</v>
      </c>
      <c r="J17" s="17">
        <f>ABS(C17-H17)</f>
        <v>0</v>
      </c>
    </row>
    <row r="18" ht="18.75" spans="1:11">
      <c r="A18" s="7">
        <f>A17+B17</f>
        <v>0.5</v>
      </c>
      <c r="B18" s="7">
        <f>B17</f>
        <v>0.5</v>
      </c>
      <c r="C18" s="8">
        <f>C17+B17*D17</f>
        <v>1</v>
      </c>
      <c r="D18" s="6">
        <f t="shared" ref="D18:D23" si="9">A18/C18</f>
        <v>0.5</v>
      </c>
      <c r="E18" s="11"/>
      <c r="F18" s="13"/>
      <c r="G18" s="13"/>
      <c r="H18" s="13"/>
      <c r="I18" s="13" t="s">
        <v>52</v>
      </c>
      <c r="J18" s="13"/>
      <c r="K18">
        <f>A18-1+3*EXP(1-A18)</f>
        <v>4.44616381210038</v>
      </c>
    </row>
    <row r="19" ht="18.75" spans="1:11">
      <c r="A19" s="7">
        <f>A18+B18</f>
        <v>1</v>
      </c>
      <c r="B19" s="7">
        <f>B18</f>
        <v>0.5</v>
      </c>
      <c r="C19" s="8">
        <f>C18+B18*D18</f>
        <v>1.25</v>
      </c>
      <c r="D19" s="6">
        <f t="shared" si="9"/>
        <v>0.8</v>
      </c>
      <c r="E19" s="11"/>
      <c r="F19" s="12">
        <f>A19</f>
        <v>1</v>
      </c>
      <c r="G19" s="12">
        <f>B19*2</f>
        <v>1</v>
      </c>
      <c r="H19" s="14">
        <f>C19</f>
        <v>1.25</v>
      </c>
      <c r="I19" s="6">
        <f>(20*F19+H19)/(F19+(H19)^(1/3)+0.5)</f>
        <v>8.24532709322913</v>
      </c>
      <c r="J19" s="17">
        <f>ABS(C19-H19)</f>
        <v>0</v>
      </c>
      <c r="K19">
        <f>A19-1+3*EXP(1-A19)</f>
        <v>3</v>
      </c>
    </row>
    <row r="20" ht="18.75" spans="1:11">
      <c r="A20" s="7">
        <f>A19+B19</f>
        <v>1.5</v>
      </c>
      <c r="B20" s="7">
        <f>B19</f>
        <v>0.5</v>
      </c>
      <c r="C20" s="8">
        <f>C19+B19*D19</f>
        <v>1.65</v>
      </c>
      <c r="D20" s="6">
        <f t="shared" si="9"/>
        <v>0.909090909090909</v>
      </c>
      <c r="E20" s="11"/>
      <c r="F20" s="13"/>
      <c r="G20" s="13"/>
      <c r="H20" s="13"/>
      <c r="I20" s="13" t="s">
        <v>52</v>
      </c>
      <c r="J20" s="13"/>
      <c r="K20">
        <f>A20-1+3*EXP(1-A20)</f>
        <v>2.3195919791379</v>
      </c>
    </row>
    <row r="21" ht="18.75" spans="1:11">
      <c r="A21" s="7">
        <f t="shared" ref="A21:A22" si="10">A20+B20</f>
        <v>2</v>
      </c>
      <c r="B21" s="7">
        <f t="shared" ref="B21:B23" si="11">B20</f>
        <v>0.5</v>
      </c>
      <c r="C21" s="8">
        <f t="shared" ref="C21:C22" si="12">C20+B20*D20</f>
        <v>2.10454545454545</v>
      </c>
      <c r="D21" s="6">
        <f t="shared" si="9"/>
        <v>0.950323974082073</v>
      </c>
      <c r="E21" s="11"/>
      <c r="F21" s="12">
        <f>A21</f>
        <v>2</v>
      </c>
      <c r="G21" s="12">
        <f>G19</f>
        <v>1</v>
      </c>
      <c r="H21" s="14">
        <f>H19+G19*I19</f>
        <v>9.49532709322913</v>
      </c>
      <c r="I21" s="6">
        <f>(20*F21+H21)/(F21+(H21)^(1/3)+0.5)</f>
        <v>10.7189249483338</v>
      </c>
      <c r="J21" s="17">
        <f>ABS(C21-H21)</f>
        <v>7.39078163868368</v>
      </c>
      <c r="K21">
        <f t="shared" ref="K21:K22" si="13">A21-1+3*EXP(1-A21)</f>
        <v>2.10363832351433</v>
      </c>
    </row>
    <row r="22" ht="18.75" spans="1:11">
      <c r="A22" s="7">
        <f t="shared" si="10"/>
        <v>2.5</v>
      </c>
      <c r="B22" s="7">
        <f t="shared" si="11"/>
        <v>0.5</v>
      </c>
      <c r="C22" s="8">
        <f t="shared" si="12"/>
        <v>2.57970744158649</v>
      </c>
      <c r="D22" s="6">
        <f t="shared" si="9"/>
        <v>0.969102139141223</v>
      </c>
      <c r="E22" s="11"/>
      <c r="F22" s="13"/>
      <c r="G22" s="13"/>
      <c r="H22" s="13"/>
      <c r="I22" s="13" t="s">
        <v>52</v>
      </c>
      <c r="J22" s="13"/>
      <c r="K22">
        <f t="shared" si="13"/>
        <v>2.16939048044529</v>
      </c>
    </row>
    <row r="23" ht="18.75" spans="1:11">
      <c r="A23" s="7">
        <f t="shared" ref="A23" si="14">A22+B22</f>
        <v>3</v>
      </c>
      <c r="B23" s="7">
        <f t="shared" si="11"/>
        <v>0.5</v>
      </c>
      <c r="C23" s="8">
        <f t="shared" ref="C23" si="15">C22+B22*D22</f>
        <v>3.0642585111571</v>
      </c>
      <c r="D23" s="6">
        <f t="shared" si="9"/>
        <v>0.97902967033521</v>
      </c>
      <c r="E23" s="11"/>
      <c r="F23" s="12">
        <f>A23</f>
        <v>3</v>
      </c>
      <c r="G23" s="12">
        <f>G21</f>
        <v>1</v>
      </c>
      <c r="H23" s="14">
        <f>H21+G21*I21</f>
        <v>20.214252041563</v>
      </c>
      <c r="I23" s="6">
        <f>(20*F23+H23)/(F23+(H23)^(1/3)+0.5)</f>
        <v>12.8877365243711</v>
      </c>
      <c r="J23" s="17">
        <f>ABS(C23-H23)</f>
        <v>17.1499935304059</v>
      </c>
      <c r="K23">
        <f t="shared" ref="K23" si="16">A23-1+3*EXP(1-A23)</f>
        <v>2.40600584970984</v>
      </c>
    </row>
    <row r="25" ht="18.75" spans="1:10">
      <c r="A25" s="3" t="s">
        <v>27</v>
      </c>
      <c r="B25" s="3" t="s">
        <v>37</v>
      </c>
      <c r="C25" s="3" t="s">
        <v>50</v>
      </c>
      <c r="D25" s="3" t="s">
        <v>51</v>
      </c>
      <c r="E25" s="10"/>
      <c r="F25" s="3" t="s">
        <v>27</v>
      </c>
      <c r="G25" s="3" t="s">
        <v>37</v>
      </c>
      <c r="H25" s="3" t="s">
        <v>50</v>
      </c>
      <c r="I25" s="3" t="s">
        <v>51</v>
      </c>
      <c r="J25" s="3" t="s">
        <v>6</v>
      </c>
    </row>
    <row r="26" ht="18.75" spans="1:10">
      <c r="A26" s="4">
        <v>2</v>
      </c>
      <c r="B26" s="4">
        <v>0.25</v>
      </c>
      <c r="C26" s="5">
        <v>1</v>
      </c>
      <c r="D26" s="6">
        <f>EXP(A26)/A26+C26</f>
        <v>4.69452804946533</v>
      </c>
      <c r="E26" s="11"/>
      <c r="F26" s="12">
        <f>A26</f>
        <v>2</v>
      </c>
      <c r="G26" s="12">
        <f>B26*2</f>
        <v>0.5</v>
      </c>
      <c r="H26" s="14">
        <f>C26</f>
        <v>1</v>
      </c>
      <c r="I26" s="6">
        <f>EXP(F26)/F26+H26</f>
        <v>4.69452804946533</v>
      </c>
      <c r="J26" s="17">
        <f>ABS(C26-H26)</f>
        <v>0</v>
      </c>
    </row>
    <row r="27" ht="18.75" spans="1:11">
      <c r="A27" s="7">
        <f>A26+B26</f>
        <v>2.25</v>
      </c>
      <c r="B27" s="7">
        <f>B26</f>
        <v>0.25</v>
      </c>
      <c r="C27" s="8">
        <f>C26+B26*D26</f>
        <v>2.17363201236633</v>
      </c>
      <c r="D27" s="6">
        <f t="shared" ref="D27:D30" si="17">EXP(A27)/A27+C27</f>
        <v>6.39040349519234</v>
      </c>
      <c r="E27" s="11"/>
      <c r="F27" s="13"/>
      <c r="G27" s="13"/>
      <c r="H27" s="13"/>
      <c r="I27" s="13" t="s">
        <v>52</v>
      </c>
      <c r="J27" s="13"/>
      <c r="K27">
        <f>A27-1+3*EXP(1-A27)</f>
        <v>2.10951439058057</v>
      </c>
    </row>
    <row r="28" ht="18.75" spans="1:11">
      <c r="A28" s="7">
        <f>A27+B27</f>
        <v>2.5</v>
      </c>
      <c r="B28" s="7">
        <f>B27</f>
        <v>0.25</v>
      </c>
      <c r="C28" s="8">
        <f>C27+B27*D27</f>
        <v>3.77123288616442</v>
      </c>
      <c r="D28" s="6">
        <f t="shared" si="17"/>
        <v>8.64423047044581</v>
      </c>
      <c r="E28" s="11"/>
      <c r="F28" s="12">
        <f>A28</f>
        <v>2.5</v>
      </c>
      <c r="G28" s="12">
        <f>B28*2</f>
        <v>0.5</v>
      </c>
      <c r="H28" s="14">
        <f>C28</f>
        <v>3.77123288616442</v>
      </c>
      <c r="I28" s="6">
        <f>EXP(F28)/F28+H28</f>
        <v>8.64423047044581</v>
      </c>
      <c r="J28" s="17">
        <f>ABS(C28-H28)</f>
        <v>0</v>
      </c>
      <c r="K28">
        <f>A28-1+3*EXP(1-A28)</f>
        <v>2.16939048044529</v>
      </c>
    </row>
    <row r="29" ht="18.75" spans="1:11">
      <c r="A29" s="7">
        <f>A28+B28</f>
        <v>2.75</v>
      </c>
      <c r="B29" s="7">
        <f>B28</f>
        <v>0.25</v>
      </c>
      <c r="C29" s="8">
        <f>C28+B28*D28</f>
        <v>5.93229050377587</v>
      </c>
      <c r="D29" s="6">
        <f t="shared" si="17"/>
        <v>11.6205202798443</v>
      </c>
      <c r="E29" s="11"/>
      <c r="F29" s="13"/>
      <c r="G29" s="13"/>
      <c r="H29" s="13"/>
      <c r="I29" s="13" t="s">
        <v>52</v>
      </c>
      <c r="J29" s="13"/>
      <c r="K29">
        <f>A29-1+3*EXP(1-A29)</f>
        <v>2.27132183035134</v>
      </c>
    </row>
    <row r="30" ht="18.75" spans="1:11">
      <c r="A30" s="7">
        <f t="shared" ref="A30" si="18">A29+B29</f>
        <v>3</v>
      </c>
      <c r="B30" s="7">
        <f t="shared" ref="B30" si="19">B29</f>
        <v>0.25</v>
      </c>
      <c r="C30" s="8">
        <f t="shared" ref="C30" si="20">C29+B29*D29</f>
        <v>8.83742057373694</v>
      </c>
      <c r="D30" s="6">
        <f t="shared" si="17"/>
        <v>15.5325995481328</v>
      </c>
      <c r="E30" s="11"/>
      <c r="F30" s="12">
        <f>A30</f>
        <v>3</v>
      </c>
      <c r="G30" s="12">
        <f>G28</f>
        <v>0.5</v>
      </c>
      <c r="H30" s="14">
        <f>H28+G28*I28</f>
        <v>8.09334812138732</v>
      </c>
      <c r="I30" s="6">
        <f>EXP(F30)/F30+H30</f>
        <v>14.7885270957832</v>
      </c>
      <c r="J30" s="17">
        <f>ABS(C30-H30)</f>
        <v>0.744072452349622</v>
      </c>
      <c r="K30">
        <f t="shared" ref="K30" si="21">A30-1+3*EXP(1-A30)</f>
        <v>2.40600584970984</v>
      </c>
    </row>
  </sheetData>
  <pageMargins left="0.7" right="0.7" top="0.75" bottom="0.75" header="0.3" footer="0.3"/>
  <pageSetup paperSize="9" orientation="portrait"/>
  <headerFooter/>
  <ignoredErrors>
    <ignoredError sqref="G3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zoomScale="71" zoomScaleNormal="71" workbookViewId="0">
      <selection activeCell="J32" sqref="J32"/>
    </sheetView>
  </sheetViews>
  <sheetFormatPr defaultColWidth="11" defaultRowHeight="15"/>
  <cols>
    <col min="1" max="3" width="22.8190476190476" customWidth="1"/>
    <col min="4" max="7" width="23.1809523809524" customWidth="1"/>
    <col min="8" max="8" width="1.81904761904762" customWidth="1"/>
    <col min="9" max="9" width="23" customWidth="1"/>
    <col min="10" max="10" width="22.7238095238095" customWidth="1"/>
    <col min="11" max="15" width="22.8190476190476" customWidth="1"/>
    <col min="16" max="16" width="22.7238095238095" customWidth="1"/>
  </cols>
  <sheetData>
    <row r="1" ht="18.75" spans="1:16">
      <c r="A1" s="1" t="s">
        <v>53</v>
      </c>
      <c r="B1" s="2"/>
      <c r="C1" s="2"/>
      <c r="D1" s="2"/>
      <c r="E1" s="2"/>
      <c r="F1" s="2"/>
      <c r="G1" s="2"/>
      <c r="H1" s="9"/>
      <c r="I1" s="2"/>
      <c r="J1" s="2"/>
      <c r="K1" s="2"/>
      <c r="L1" s="2"/>
      <c r="M1" s="2"/>
      <c r="N1" s="2"/>
      <c r="O1" s="2"/>
      <c r="P1" s="2"/>
    </row>
    <row r="2" ht="18.75" spans="1:16">
      <c r="A2" s="3" t="s">
        <v>27</v>
      </c>
      <c r="B2" s="3" t="s">
        <v>37</v>
      </c>
      <c r="C2" s="3" t="s">
        <v>50</v>
      </c>
      <c r="D2" s="3" t="s">
        <v>51</v>
      </c>
      <c r="E2" s="3" t="s">
        <v>54</v>
      </c>
      <c r="F2" s="3" t="s">
        <v>55</v>
      </c>
      <c r="G2" s="3" t="s">
        <v>56</v>
      </c>
      <c r="H2" s="10"/>
      <c r="I2" s="3" t="s">
        <v>27</v>
      </c>
      <c r="J2" s="3" t="s">
        <v>37</v>
      </c>
      <c r="K2" s="3" t="s">
        <v>50</v>
      </c>
      <c r="L2" s="3" t="s">
        <v>51</v>
      </c>
      <c r="M2" s="3" t="s">
        <v>54</v>
      </c>
      <c r="N2" s="3" t="s">
        <v>55</v>
      </c>
      <c r="O2" s="3" t="s">
        <v>56</v>
      </c>
      <c r="P2" s="3" t="s">
        <v>6</v>
      </c>
    </row>
    <row r="3" ht="18.75" spans="1:16">
      <c r="A3" s="4">
        <v>1</v>
      </c>
      <c r="B3" s="4">
        <v>0.2</v>
      </c>
      <c r="C3" s="5">
        <v>1</v>
      </c>
      <c r="D3" s="6">
        <f>C3/A3-1</f>
        <v>0</v>
      </c>
      <c r="E3" s="7">
        <f>B3*D3</f>
        <v>0</v>
      </c>
      <c r="F3" s="6">
        <f>(C3+E3)/(A3+B3)-1</f>
        <v>-0.166666666666667</v>
      </c>
      <c r="G3" s="7">
        <f>B3*F3</f>
        <v>-0.0333333333333333</v>
      </c>
      <c r="H3" s="11"/>
      <c r="I3" s="19">
        <f>A3</f>
        <v>1</v>
      </c>
      <c r="J3" s="19">
        <f>2*B3</f>
        <v>0.4</v>
      </c>
      <c r="K3" s="20">
        <f>C3</f>
        <v>1</v>
      </c>
      <c r="L3" s="6">
        <f>I3^2-K3^2</f>
        <v>0</v>
      </c>
      <c r="M3" s="19">
        <f>J3*L3</f>
        <v>0</v>
      </c>
      <c r="N3" s="6">
        <f>(I3+J3)^2-(K3+M3)^2</f>
        <v>0.96</v>
      </c>
      <c r="O3" s="19">
        <f>J3*N3</f>
        <v>0.384</v>
      </c>
      <c r="P3" s="17">
        <f>ABS(C3-K3)/3</f>
        <v>0</v>
      </c>
    </row>
    <row r="4" ht="18.75" spans="1:16">
      <c r="A4" s="7">
        <f>A3+B3</f>
        <v>1.2</v>
      </c>
      <c r="B4" s="7">
        <f>B3</f>
        <v>0.2</v>
      </c>
      <c r="C4" s="8">
        <f>C3+(E3+G3)/2</f>
        <v>0.983333333333333</v>
      </c>
      <c r="D4" s="6">
        <f>C4/A4-1</f>
        <v>-0.180555555555555</v>
      </c>
      <c r="E4" s="7">
        <f>B4*D4</f>
        <v>-0.0361111111111111</v>
      </c>
      <c r="F4" s="6">
        <f>(C4+E4)/(A4+B4)-1</f>
        <v>-0.323412698412698</v>
      </c>
      <c r="G4" s="7">
        <f>B4*F4</f>
        <v>-0.0646825396825397</v>
      </c>
      <c r="H4" s="11"/>
      <c r="I4" s="21"/>
      <c r="J4" s="21"/>
      <c r="K4" s="22"/>
      <c r="L4" s="21"/>
      <c r="M4" s="21"/>
      <c r="N4" s="21"/>
      <c r="O4" s="21"/>
      <c r="P4" s="23"/>
    </row>
    <row r="5" ht="18.75" spans="1:16">
      <c r="A5" s="7">
        <f t="shared" ref="A5" si="0">A4+B4</f>
        <v>1.4</v>
      </c>
      <c r="B5" s="7">
        <f t="shared" ref="B5" si="1">B4</f>
        <v>0.2</v>
      </c>
      <c r="C5" s="8">
        <f t="shared" ref="C5" si="2">C4+(E4+G4)/2</f>
        <v>0.932936507936508</v>
      </c>
      <c r="D5" s="6"/>
      <c r="E5" s="7"/>
      <c r="F5" s="6"/>
      <c r="G5" s="7"/>
      <c r="H5" s="10"/>
      <c r="I5" s="19">
        <f>A5</f>
        <v>1.4</v>
      </c>
      <c r="J5" s="19">
        <f>J3</f>
        <v>0.4</v>
      </c>
      <c r="K5" s="20">
        <f>K3+(M3+O3)/2</f>
        <v>1.192</v>
      </c>
      <c r="L5" s="6">
        <f>I5^2-K5^2</f>
        <v>0.539136</v>
      </c>
      <c r="M5" s="19">
        <f t="shared" ref="M5" si="3">J5*L5</f>
        <v>0.2156544</v>
      </c>
      <c r="N5" s="6">
        <f>(I5+J5)^2-(K5+M5)^2</f>
        <v>1.25850909016064</v>
      </c>
      <c r="O5" s="19">
        <f t="shared" ref="O5" si="4">J5*N5</f>
        <v>0.503403636064256</v>
      </c>
      <c r="P5" s="17">
        <f>ABS(C5-K5)/3</f>
        <v>0.0863544973544973</v>
      </c>
    </row>
    <row r="9" ht="18.75" spans="1:16">
      <c r="A9" s="1" t="s">
        <v>53</v>
      </c>
      <c r="B9" s="2"/>
      <c r="C9" s="2"/>
      <c r="D9" s="2"/>
      <c r="E9" s="2"/>
      <c r="F9" s="2"/>
      <c r="G9" s="2"/>
      <c r="H9" s="9"/>
      <c r="I9" s="2"/>
      <c r="J9" s="2"/>
      <c r="K9" s="2"/>
      <c r="L9" s="2"/>
      <c r="M9" s="2"/>
      <c r="N9" s="2"/>
      <c r="O9" s="2"/>
      <c r="P9" s="2"/>
    </row>
    <row r="10" ht="18.75" spans="1:16">
      <c r="A10" s="3" t="s">
        <v>27</v>
      </c>
      <c r="B10" s="3" t="s">
        <v>37</v>
      </c>
      <c r="C10" s="3" t="s">
        <v>50</v>
      </c>
      <c r="D10" s="3" t="s">
        <v>51</v>
      </c>
      <c r="E10" s="3" t="s">
        <v>54</v>
      </c>
      <c r="F10" s="3" t="s">
        <v>55</v>
      </c>
      <c r="G10" s="3" t="s">
        <v>56</v>
      </c>
      <c r="H10" s="10"/>
      <c r="I10" s="3" t="s">
        <v>27</v>
      </c>
      <c r="J10" s="3" t="s">
        <v>37</v>
      </c>
      <c r="K10" s="3" t="s">
        <v>50</v>
      </c>
      <c r="L10" s="3" t="s">
        <v>51</v>
      </c>
      <c r="M10" s="3" t="s">
        <v>54</v>
      </c>
      <c r="N10" s="3" t="s">
        <v>55</v>
      </c>
      <c r="O10" s="3" t="s">
        <v>56</v>
      </c>
      <c r="P10" s="3" t="s">
        <v>6</v>
      </c>
    </row>
    <row r="11" ht="18.75" spans="1:16">
      <c r="A11" s="4">
        <v>0</v>
      </c>
      <c r="B11" s="4">
        <v>0.5</v>
      </c>
      <c r="C11" s="5">
        <v>1</v>
      </c>
      <c r="D11" s="6">
        <f>A11/C11</f>
        <v>0</v>
      </c>
      <c r="E11" s="7">
        <f>B11*D11</f>
        <v>0</v>
      </c>
      <c r="F11" s="6">
        <f>A12/(C11+E11)</f>
        <v>0.5</v>
      </c>
      <c r="G11" s="7">
        <f>B11*F11</f>
        <v>0.25</v>
      </c>
      <c r="H11" s="11"/>
      <c r="I11" s="19">
        <f>A11</f>
        <v>0</v>
      </c>
      <c r="J11" s="19">
        <f>2*B11</f>
        <v>1</v>
      </c>
      <c r="K11" s="20">
        <f>C11</f>
        <v>1</v>
      </c>
      <c r="L11" s="24">
        <f>K11/2</f>
        <v>0.5</v>
      </c>
      <c r="M11" s="19">
        <f>J11*L11</f>
        <v>0.5</v>
      </c>
      <c r="N11" s="24">
        <f>(K11+M11)/2</f>
        <v>0.75</v>
      </c>
      <c r="O11" s="19">
        <f>J11*N11</f>
        <v>0.75</v>
      </c>
      <c r="P11" s="17">
        <f>ABS(C11-K11)/3</f>
        <v>0</v>
      </c>
    </row>
    <row r="12" ht="18.75" spans="1:16">
      <c r="A12" s="7">
        <f>A11+B11</f>
        <v>0.5</v>
      </c>
      <c r="B12" s="7">
        <f>B11</f>
        <v>0.5</v>
      </c>
      <c r="C12" s="8">
        <f>C11+(E11+G11)/2</f>
        <v>1.125</v>
      </c>
      <c r="D12" s="6">
        <f t="shared" ref="D12:D17" si="5">A12/C12</f>
        <v>0.444444444444444</v>
      </c>
      <c r="E12" s="7">
        <f>B12*D12</f>
        <v>0.222222222222222</v>
      </c>
      <c r="F12" s="6">
        <f t="shared" ref="F12:F16" si="6">A13/(C12+E12)</f>
        <v>0.742268041237113</v>
      </c>
      <c r="G12" s="7">
        <f>B12*F12</f>
        <v>0.371134020618557</v>
      </c>
      <c r="H12" s="11"/>
      <c r="I12" s="21"/>
      <c r="J12" s="21"/>
      <c r="K12" s="22"/>
      <c r="L12" s="21"/>
      <c r="M12" s="21"/>
      <c r="N12" s="21"/>
      <c r="O12" s="21"/>
      <c r="P12" s="23"/>
    </row>
    <row r="13" ht="18.75" spans="1:16">
      <c r="A13" s="7">
        <f t="shared" ref="A13:A14" si="7">A12+B12</f>
        <v>1</v>
      </c>
      <c r="B13" s="7">
        <f t="shared" ref="B13:B17" si="8">B12</f>
        <v>0.5</v>
      </c>
      <c r="C13" s="8">
        <f t="shared" ref="C13:C14" si="9">C12+(E12+G12)/2</f>
        <v>1.42167812142039</v>
      </c>
      <c r="D13" s="6">
        <f t="shared" si="5"/>
        <v>0.703394098096485</v>
      </c>
      <c r="E13" s="7">
        <f t="shared" ref="E13:E14" si="10">B13*D13</f>
        <v>0.351697049048243</v>
      </c>
      <c r="F13" s="6">
        <f t="shared" si="6"/>
        <v>0.845844706173263</v>
      </c>
      <c r="G13" s="7">
        <f t="shared" ref="G13:G14" si="11">B13*F13</f>
        <v>0.422922353086632</v>
      </c>
      <c r="H13" s="10"/>
      <c r="I13" s="19">
        <f>A13</f>
        <v>1</v>
      </c>
      <c r="J13" s="19">
        <f>J11</f>
        <v>1</v>
      </c>
      <c r="K13" s="20">
        <f>K11+(M11+O11)/2</f>
        <v>1.625</v>
      </c>
      <c r="L13" s="19">
        <f>K13/2</f>
        <v>0.8125</v>
      </c>
      <c r="M13" s="19">
        <f t="shared" ref="M13" si="12">J13*L13</f>
        <v>0.8125</v>
      </c>
      <c r="N13" s="19">
        <f>(K13+M13)/2</f>
        <v>1.21875</v>
      </c>
      <c r="O13" s="19">
        <f>J13*N13</f>
        <v>1.21875</v>
      </c>
      <c r="P13" s="17">
        <f>ABS(C13-K13)/3</f>
        <v>0.0677739595265369</v>
      </c>
    </row>
    <row r="14" ht="18.75" spans="1:16">
      <c r="A14" s="7">
        <f t="shared" si="7"/>
        <v>1.5</v>
      </c>
      <c r="B14" s="7">
        <f t="shared" si="8"/>
        <v>0.5</v>
      </c>
      <c r="C14" s="8">
        <f t="shared" si="9"/>
        <v>1.80898782248783</v>
      </c>
      <c r="D14" s="6">
        <f t="shared" si="5"/>
        <v>0.829192978168925</v>
      </c>
      <c r="E14" s="7">
        <f t="shared" si="10"/>
        <v>0.414596489084463</v>
      </c>
      <c r="F14" s="6">
        <f t="shared" si="6"/>
        <v>0.899448691732227</v>
      </c>
      <c r="G14" s="7">
        <f t="shared" si="11"/>
        <v>0.449724345866113</v>
      </c>
      <c r="H14" s="11"/>
      <c r="I14" s="21"/>
      <c r="J14" s="21"/>
      <c r="K14" s="22"/>
      <c r="L14" s="21"/>
      <c r="M14" s="21"/>
      <c r="N14" s="21"/>
      <c r="O14" s="21"/>
      <c r="P14" s="23"/>
    </row>
    <row r="15" ht="18.75" spans="1:16">
      <c r="A15" s="7">
        <f t="shared" ref="A15:A16" si="13">A14+B14</f>
        <v>2</v>
      </c>
      <c r="B15" s="7">
        <f t="shared" si="8"/>
        <v>0.5</v>
      </c>
      <c r="C15" s="8">
        <f t="shared" ref="C15:C16" si="14">C14+(E14+G14)/2</f>
        <v>2.24114823996311</v>
      </c>
      <c r="D15" s="6">
        <f t="shared" si="5"/>
        <v>0.892399692415222</v>
      </c>
      <c r="E15" s="7">
        <f t="shared" ref="E15:E16" si="15">B15*D15</f>
        <v>0.446199846207611</v>
      </c>
      <c r="F15" s="6">
        <f t="shared" si="6"/>
        <v>0.930285143508267</v>
      </c>
      <c r="G15" s="7">
        <f t="shared" ref="G15:G16" si="16">B15*F15</f>
        <v>0.465142571754133</v>
      </c>
      <c r="H15" s="10"/>
      <c r="I15" s="19">
        <f>A15</f>
        <v>2</v>
      </c>
      <c r="J15" s="19">
        <f>J13</f>
        <v>1</v>
      </c>
      <c r="K15" s="20">
        <f>K13+(M13+O13)/2</f>
        <v>2.640625</v>
      </c>
      <c r="L15" s="19">
        <f>K15/2</f>
        <v>1.3203125</v>
      </c>
      <c r="M15" s="19">
        <f t="shared" ref="M15" si="17">J15*L15</f>
        <v>1.3203125</v>
      </c>
      <c r="N15" s="19">
        <f>(K15+M15)/2</f>
        <v>1.98046875</v>
      </c>
      <c r="O15" s="19">
        <f>J15*N15</f>
        <v>1.98046875</v>
      </c>
      <c r="P15" s="17">
        <f>ABS(C15-K15)/3</f>
        <v>0.133158920012295</v>
      </c>
    </row>
    <row r="16" ht="18.75" spans="1:16">
      <c r="A16" s="7">
        <f t="shared" si="13"/>
        <v>2.5</v>
      </c>
      <c r="B16" s="7">
        <f t="shared" si="8"/>
        <v>0.5</v>
      </c>
      <c r="C16" s="8">
        <f t="shared" si="14"/>
        <v>2.69681944894399</v>
      </c>
      <c r="D16" s="6">
        <f t="shared" si="5"/>
        <v>0.927017936250402</v>
      </c>
      <c r="E16" s="7">
        <f t="shared" si="15"/>
        <v>0.463508968125201</v>
      </c>
      <c r="F16" s="6">
        <f t="shared" si="6"/>
        <v>0.949268431659431</v>
      </c>
      <c r="G16" s="7">
        <f t="shared" si="16"/>
        <v>0.474634215829715</v>
      </c>
      <c r="H16" s="11"/>
      <c r="I16" s="21"/>
      <c r="J16" s="21"/>
      <c r="K16" s="22"/>
      <c r="L16" s="21"/>
      <c r="M16" s="21"/>
      <c r="N16" s="21"/>
      <c r="O16" s="21"/>
      <c r="P16" s="23"/>
    </row>
    <row r="17" ht="18.75" spans="1:16">
      <c r="A17" s="7">
        <f t="shared" ref="A17" si="18">A16+B16</f>
        <v>3</v>
      </c>
      <c r="B17" s="7">
        <f t="shared" si="8"/>
        <v>0.5</v>
      </c>
      <c r="C17" s="8">
        <f t="shared" ref="C17" si="19">C16+(E16+G16)/2</f>
        <v>3.16589104092144</v>
      </c>
      <c r="D17" s="6">
        <f t="shared" si="5"/>
        <v>0.947600521061154</v>
      </c>
      <c r="E17" s="7">
        <f t="shared" ref="E17" si="20">B17*D17</f>
        <v>0.473800260530577</v>
      </c>
      <c r="F17" s="7">
        <f t="shared" ref="F17" si="21">(C17+E17)/2</f>
        <v>1.81984565072601</v>
      </c>
      <c r="G17" s="7">
        <f t="shared" ref="G17" si="22">B17*F17</f>
        <v>0.909922825363006</v>
      </c>
      <c r="H17" s="10"/>
      <c r="I17" s="19">
        <f>A17</f>
        <v>3</v>
      </c>
      <c r="J17" s="19">
        <f>J15</f>
        <v>1</v>
      </c>
      <c r="K17" s="20">
        <f>K15+(M15+O15)/2</f>
        <v>4.291015625</v>
      </c>
      <c r="L17" s="19">
        <f>K17/2</f>
        <v>2.1455078125</v>
      </c>
      <c r="M17" s="19">
        <f t="shared" ref="M17" si="23">J17*L17</f>
        <v>2.1455078125</v>
      </c>
      <c r="N17" s="19">
        <f>(K17+M17)/2</f>
        <v>3.21826171875</v>
      </c>
      <c r="O17" s="19">
        <f>J17*N17</f>
        <v>3.21826171875</v>
      </c>
      <c r="P17" s="17">
        <f>ABS(C17-K17)/3</f>
        <v>0.375041528026185</v>
      </c>
    </row>
    <row r="19" ht="18.75" spans="1:16">
      <c r="A19" s="1" t="s">
        <v>53</v>
      </c>
      <c r="B19" s="2"/>
      <c r="C19" s="2"/>
      <c r="D19" s="2"/>
      <c r="E19" s="2"/>
      <c r="F19" s="2"/>
      <c r="G19" s="2"/>
      <c r="H19" s="9"/>
      <c r="I19" s="2"/>
      <c r="J19" s="2"/>
      <c r="K19" s="2"/>
      <c r="L19" s="2"/>
      <c r="M19" s="2"/>
      <c r="N19" s="2"/>
      <c r="O19" s="2"/>
      <c r="P19" s="2"/>
    </row>
    <row r="20" ht="18.75" spans="1:16">
      <c r="A20" s="3" t="s">
        <v>27</v>
      </c>
      <c r="B20" s="3" t="s">
        <v>37</v>
      </c>
      <c r="C20" s="3" t="s">
        <v>50</v>
      </c>
      <c r="D20" s="3" t="s">
        <v>51</v>
      </c>
      <c r="E20" s="3" t="s">
        <v>54</v>
      </c>
      <c r="F20" s="3" t="s">
        <v>55</v>
      </c>
      <c r="G20" s="3" t="s">
        <v>56</v>
      </c>
      <c r="H20" s="10"/>
      <c r="I20" s="3" t="s">
        <v>27</v>
      </c>
      <c r="J20" s="3" t="s">
        <v>37</v>
      </c>
      <c r="K20" s="3" t="s">
        <v>50</v>
      </c>
      <c r="L20" s="3" t="s">
        <v>51</v>
      </c>
      <c r="M20" s="3" t="s">
        <v>54</v>
      </c>
      <c r="N20" s="3" t="s">
        <v>55</v>
      </c>
      <c r="O20" s="3" t="s">
        <v>56</v>
      </c>
      <c r="P20" s="3" t="s">
        <v>6</v>
      </c>
    </row>
    <row r="21" ht="18.75" spans="1:16">
      <c r="A21" s="4">
        <v>0</v>
      </c>
      <c r="B21" s="4">
        <v>0.4</v>
      </c>
      <c r="C21" s="5">
        <v>1</v>
      </c>
      <c r="D21" s="6">
        <f>2*A21*C21</f>
        <v>0</v>
      </c>
      <c r="E21" s="7">
        <f>B21*D21</f>
        <v>0</v>
      </c>
      <c r="F21" s="6">
        <f>2*(A21+B21)*(C21+E21)</f>
        <v>0.8</v>
      </c>
      <c r="G21" s="7">
        <f>B21*F21</f>
        <v>0.32</v>
      </c>
      <c r="H21" s="11"/>
      <c r="I21" s="19">
        <f>A21</f>
        <v>0</v>
      </c>
      <c r="J21" s="19">
        <f>2*B21</f>
        <v>0.8</v>
      </c>
      <c r="K21" s="20">
        <f>C21</f>
        <v>1</v>
      </c>
      <c r="L21" s="6">
        <f>2*I21*K21</f>
        <v>0</v>
      </c>
      <c r="M21" s="19">
        <f>J21*L21</f>
        <v>0</v>
      </c>
      <c r="N21" s="6">
        <f>2*(I21+J21)*(K21+M21)</f>
        <v>1.6</v>
      </c>
      <c r="O21" s="19">
        <f>J21*N21</f>
        <v>1.28</v>
      </c>
      <c r="P21" s="17">
        <f>ABS(C21-K21)/3</f>
        <v>0</v>
      </c>
    </row>
    <row r="22" ht="18.75" spans="1:16">
      <c r="A22" s="7">
        <f>A21+B21</f>
        <v>0.4</v>
      </c>
      <c r="B22" s="7">
        <f>B21</f>
        <v>0.4</v>
      </c>
      <c r="C22" s="8">
        <f>C21+(E21+G21)/2</f>
        <v>1.16</v>
      </c>
      <c r="D22" s="6">
        <f t="shared" ref="D22:D23" si="24">2*A22*C22</f>
        <v>0.928</v>
      </c>
      <c r="E22" s="7">
        <f>B22*D22</f>
        <v>0.3712</v>
      </c>
      <c r="F22" s="6">
        <f t="shared" ref="F22:F23" si="25">2*(A22+B22)*(C22+E22)</f>
        <v>2.44992</v>
      </c>
      <c r="G22" s="7">
        <f>B22*F22</f>
        <v>0.979968</v>
      </c>
      <c r="H22" s="11"/>
      <c r="I22" s="21"/>
      <c r="J22" s="21"/>
      <c r="K22" s="22"/>
      <c r="L22" s="21"/>
      <c r="M22" s="21"/>
      <c r="N22" s="21"/>
      <c r="O22" s="21"/>
      <c r="P22" s="23"/>
    </row>
    <row r="23" ht="18.75" spans="1:16">
      <c r="A23" s="7">
        <f>A22+B22</f>
        <v>0.8</v>
      </c>
      <c r="B23" s="7">
        <f>B22</f>
        <v>0.4</v>
      </c>
      <c r="C23" s="8">
        <f>C22+(E22+G22)/2</f>
        <v>1.835584</v>
      </c>
      <c r="D23" s="6">
        <f t="shared" si="24"/>
        <v>2.9369344</v>
      </c>
      <c r="E23" s="7">
        <f>B23*D23</f>
        <v>1.17477376</v>
      </c>
      <c r="F23" s="6">
        <f t="shared" si="25"/>
        <v>7.224858624</v>
      </c>
      <c r="G23" s="7">
        <f>B23*F23</f>
        <v>2.8899434496</v>
      </c>
      <c r="H23" s="11"/>
      <c r="I23" s="19">
        <f>A23</f>
        <v>0.8</v>
      </c>
      <c r="J23" s="19">
        <f>J21</f>
        <v>0.8</v>
      </c>
      <c r="K23" s="20">
        <f>K21+(M21+O21)/2</f>
        <v>1.64</v>
      </c>
      <c r="L23" s="6">
        <f>2*I23*K23</f>
        <v>2.624</v>
      </c>
      <c r="M23" s="19">
        <f t="shared" ref="M23" si="26">J23*L23</f>
        <v>2.0992</v>
      </c>
      <c r="N23" s="6">
        <f>2*(I23+J23)*(K23+M23)</f>
        <v>11.96544</v>
      </c>
      <c r="O23" s="19">
        <f>J23*N23</f>
        <v>9.572352</v>
      </c>
      <c r="P23" s="17">
        <f>ABS(C23-K23)/3</f>
        <v>0.0651946666666667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"/>
  <sheetViews>
    <sheetView workbookViewId="0">
      <selection activeCell="C9" sqref="C9"/>
    </sheetView>
  </sheetViews>
  <sheetFormatPr defaultColWidth="11" defaultRowHeight="15"/>
  <cols>
    <col min="1" max="1" width="23" customWidth="1"/>
    <col min="2" max="2" width="22.7238095238095" customWidth="1"/>
    <col min="3" max="5" width="23.1809523809524" customWidth="1"/>
    <col min="6" max="11" width="22.8190476190476" customWidth="1"/>
    <col min="12" max="12" width="1.72380952380952" customWidth="1"/>
    <col min="13" max="13" width="23" customWidth="1"/>
    <col min="14" max="14" width="22.7238095238095" customWidth="1"/>
    <col min="15" max="15" width="22.2666666666667" customWidth="1"/>
    <col min="16" max="16" width="22.8190476190476" customWidth="1"/>
    <col min="17" max="18" width="23" customWidth="1"/>
    <col min="19" max="23" width="22.5428571428571" customWidth="1"/>
    <col min="24" max="24" width="24.8190476190476" customWidth="1"/>
  </cols>
  <sheetData>
    <row r="1" ht="18.75" spans="1:24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8.75" spans="1:24">
      <c r="A2" s="3" t="s">
        <v>27</v>
      </c>
      <c r="B2" s="3" t="s">
        <v>37</v>
      </c>
      <c r="C2" s="3" t="s">
        <v>50</v>
      </c>
      <c r="D2" s="3" t="s">
        <v>51</v>
      </c>
      <c r="E2" s="3" t="s">
        <v>54</v>
      </c>
      <c r="F2" s="3" t="s">
        <v>58</v>
      </c>
      <c r="G2" s="3" t="s">
        <v>56</v>
      </c>
      <c r="H2" s="3" t="s">
        <v>58</v>
      </c>
      <c r="I2" s="3" t="s">
        <v>59</v>
      </c>
      <c r="J2" s="3" t="s">
        <v>55</v>
      </c>
      <c r="K2" s="3" t="s">
        <v>60</v>
      </c>
      <c r="L2" s="10"/>
      <c r="M2" s="3" t="s">
        <v>27</v>
      </c>
      <c r="N2" s="3" t="s">
        <v>37</v>
      </c>
      <c r="O2" s="3" t="s">
        <v>50</v>
      </c>
      <c r="P2" s="3" t="s">
        <v>51</v>
      </c>
      <c r="Q2" s="3" t="s">
        <v>54</v>
      </c>
      <c r="R2" s="3" t="s">
        <v>58</v>
      </c>
      <c r="S2" s="3" t="s">
        <v>56</v>
      </c>
      <c r="T2" s="3" t="s">
        <v>58</v>
      </c>
      <c r="U2" s="3" t="s">
        <v>59</v>
      </c>
      <c r="V2" s="3" t="s">
        <v>55</v>
      </c>
      <c r="W2" s="3" t="s">
        <v>60</v>
      </c>
      <c r="X2" s="3" t="s">
        <v>6</v>
      </c>
    </row>
    <row r="3" ht="18.75" spans="1:24">
      <c r="A3" s="4">
        <v>1</v>
      </c>
      <c r="B3" s="4">
        <v>0.2</v>
      </c>
      <c r="C3" s="5">
        <v>1</v>
      </c>
      <c r="D3" s="6">
        <f>C3/A3-1</f>
        <v>0</v>
      </c>
      <c r="E3" s="7">
        <f t="shared" ref="E3:E4" si="0">B3*D3</f>
        <v>0</v>
      </c>
      <c r="F3" s="6">
        <f>(C3+E3/2)/(A3+B3/2)-1</f>
        <v>-0.0909090909090909</v>
      </c>
      <c r="G3" s="7">
        <f t="shared" ref="G3:G4" si="1">B3*F3</f>
        <v>-0.0181818181818182</v>
      </c>
      <c r="H3" s="6">
        <f>(C3+G3/2)/(A3+B3/2)-1</f>
        <v>-0.0991735537190083</v>
      </c>
      <c r="I3" s="7">
        <f t="shared" ref="I3:I4" si="2">B3*H3</f>
        <v>-0.0198347107438017</v>
      </c>
      <c r="J3" s="6">
        <f>(C3+I3)/(A3+B3)-1</f>
        <v>-0.183195592286501</v>
      </c>
      <c r="K3" s="7">
        <f t="shared" ref="K3:K4" si="3">B3*J3</f>
        <v>-0.0366391184573003</v>
      </c>
      <c r="L3" s="11"/>
      <c r="M3" s="12">
        <f>A3</f>
        <v>1</v>
      </c>
      <c r="N3" s="12">
        <f>B3*2</f>
        <v>0.4</v>
      </c>
      <c r="O3" s="14">
        <f>C3</f>
        <v>1</v>
      </c>
      <c r="P3" s="6">
        <f>M3^2-O3^2</f>
        <v>0</v>
      </c>
      <c r="Q3" s="12">
        <f>N3*P3</f>
        <v>0</v>
      </c>
      <c r="R3" s="6">
        <f>(M3+N3/2)^2-(O3+Q3/2)^2</f>
        <v>0.44</v>
      </c>
      <c r="S3" s="12">
        <f>N3*R3</f>
        <v>0.176</v>
      </c>
      <c r="T3" s="6">
        <f>(M3+N3/2)^2-(O3+S3/2)^2</f>
        <v>0.256256</v>
      </c>
      <c r="U3" s="12">
        <f>N3*T3</f>
        <v>0.1025024</v>
      </c>
      <c r="V3" s="6">
        <f>(M3+N3)^2-(O3+U3)^2</f>
        <v>0.74448845799424</v>
      </c>
      <c r="W3" s="12">
        <f>N3*V3</f>
        <v>0.297795383197696</v>
      </c>
      <c r="X3" s="17">
        <f>ABS(C3-O3)</f>
        <v>0</v>
      </c>
    </row>
    <row r="4" ht="18.75" spans="1:24">
      <c r="A4" s="7">
        <f>A3+B3</f>
        <v>1.2</v>
      </c>
      <c r="B4" s="7">
        <f>B3</f>
        <v>0.2</v>
      </c>
      <c r="C4" s="8">
        <f t="shared" ref="C4" si="4">C3+(E3+2*G3+2*I3+K3)/6</f>
        <v>0.981221303948577</v>
      </c>
      <c r="D4" s="6">
        <f t="shared" ref="D4" si="5">C4/A4-1</f>
        <v>-0.182315580042853</v>
      </c>
      <c r="E4" s="7">
        <f t="shared" si="0"/>
        <v>-0.0364631160085706</v>
      </c>
      <c r="F4" s="6">
        <f t="shared" ref="F4" si="6">(C4+E4/2)/(A4+B4/2)-1</f>
        <v>-0.25923865696593</v>
      </c>
      <c r="G4" s="7">
        <f t="shared" si="1"/>
        <v>-0.051847731393186</v>
      </c>
      <c r="H4" s="6">
        <f t="shared" ref="H4" si="7">(C4+G4/2)/(A4+B4/2)-1</f>
        <v>-0.265155816729243</v>
      </c>
      <c r="I4" s="7">
        <f t="shared" si="2"/>
        <v>-0.0530311633458487</v>
      </c>
      <c r="J4" s="6">
        <f t="shared" ref="J4" si="8">(C4+I4)/(A4+B4)-1</f>
        <v>-0.337007042426623</v>
      </c>
      <c r="K4" s="7">
        <f t="shared" si="3"/>
        <v>-0.0674014084853246</v>
      </c>
      <c r="L4" s="11"/>
      <c r="M4" s="13"/>
      <c r="N4" s="13"/>
      <c r="O4" s="18"/>
      <c r="P4" s="13"/>
      <c r="Q4" s="13"/>
      <c r="R4" s="13"/>
      <c r="S4" s="13"/>
      <c r="T4" s="13"/>
      <c r="U4" s="13"/>
      <c r="V4" s="13"/>
      <c r="W4" s="13"/>
      <c r="X4" s="13"/>
    </row>
    <row r="6" ht="18.75" spans="1:24">
      <c r="A6" s="1" t="s">
        <v>57</v>
      </c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8.75" spans="1:24">
      <c r="A7" s="3" t="s">
        <v>27</v>
      </c>
      <c r="B7" s="3" t="s">
        <v>37</v>
      </c>
      <c r="C7" s="3" t="s">
        <v>50</v>
      </c>
      <c r="D7" s="3" t="s">
        <v>51</v>
      </c>
      <c r="E7" s="3" t="s">
        <v>54</v>
      </c>
      <c r="F7" s="3" t="s">
        <v>58</v>
      </c>
      <c r="G7" s="3" t="s">
        <v>56</v>
      </c>
      <c r="H7" s="3" t="s">
        <v>58</v>
      </c>
      <c r="I7" s="3" t="s">
        <v>59</v>
      </c>
      <c r="J7" s="3" t="s">
        <v>55</v>
      </c>
      <c r="K7" s="3" t="s">
        <v>60</v>
      </c>
      <c r="L7" s="10"/>
      <c r="M7" s="3" t="s">
        <v>27</v>
      </c>
      <c r="N7" s="3" t="s">
        <v>37</v>
      </c>
      <c r="O7" s="3" t="s">
        <v>50</v>
      </c>
      <c r="P7" s="3" t="s">
        <v>51</v>
      </c>
      <c r="Q7" s="3" t="s">
        <v>54</v>
      </c>
      <c r="R7" s="3" t="s">
        <v>58</v>
      </c>
      <c r="S7" s="3" t="s">
        <v>56</v>
      </c>
      <c r="T7" s="3" t="s">
        <v>58</v>
      </c>
      <c r="U7" s="3" t="s">
        <v>59</v>
      </c>
      <c r="V7" s="3" t="s">
        <v>55</v>
      </c>
      <c r="W7" s="3" t="s">
        <v>60</v>
      </c>
      <c r="X7" s="3" t="s">
        <v>6</v>
      </c>
    </row>
    <row r="8" ht="18.75" spans="1:24">
      <c r="A8" s="4">
        <v>1</v>
      </c>
      <c r="B8" s="4">
        <v>0.5</v>
      </c>
      <c r="C8" s="5">
        <v>2</v>
      </c>
      <c r="D8" s="6">
        <f>A8/C8</f>
        <v>0.5</v>
      </c>
      <c r="E8" s="7">
        <f t="shared" ref="E8:E9" si="9">B8*D8</f>
        <v>0.25</v>
      </c>
      <c r="F8" s="6">
        <f>(A8+B8/2)/(C8+E8/2)</f>
        <v>0.588235294117647</v>
      </c>
      <c r="G8" s="7">
        <f t="shared" ref="G8:G9" si="10">B8*F8</f>
        <v>0.294117647058824</v>
      </c>
      <c r="H8" s="6">
        <f>(A8+B8/2)/(C8+G8/2)</f>
        <v>0.582191780821918</v>
      </c>
      <c r="I8" s="7">
        <f t="shared" ref="I8:I9" si="11">B8*H8</f>
        <v>0.291095890410959</v>
      </c>
      <c r="J8" s="6">
        <f>(A8+B8)/(C8+I8)</f>
        <v>0.654708520179372</v>
      </c>
      <c r="K8" s="7">
        <f t="shared" ref="K8:K9" si="12">B8*J8</f>
        <v>0.327354260089686</v>
      </c>
      <c r="L8" s="11"/>
      <c r="M8" s="12">
        <f>A8</f>
        <v>1</v>
      </c>
      <c r="N8" s="12">
        <f>B8*2</f>
        <v>1</v>
      </c>
      <c r="O8" s="14">
        <f>C8</f>
        <v>2</v>
      </c>
      <c r="P8" s="6">
        <f>O8/M8-1</f>
        <v>1</v>
      </c>
      <c r="Q8" s="12">
        <f>N8*P8</f>
        <v>1</v>
      </c>
      <c r="R8" s="6">
        <f>(O8+Q8/2)/(M8+N8/2)-1</f>
        <v>0.666666666666667</v>
      </c>
      <c r="S8" s="12">
        <f>N8*R8</f>
        <v>0.666666666666667</v>
      </c>
      <c r="T8" s="6">
        <f>(O8+S8/2)/(M8+N8/2)-1</f>
        <v>0.555555555555556</v>
      </c>
      <c r="U8" s="12">
        <f>N8*T8</f>
        <v>0.555555555555556</v>
      </c>
      <c r="V8" s="6">
        <f>-1+(O8+U8)/(M8+N8)</f>
        <v>0.277777777777778</v>
      </c>
      <c r="W8" s="12">
        <f>N8*V8</f>
        <v>0.277777777777778</v>
      </c>
      <c r="X8" s="17">
        <f>ABS(C8-O8)</f>
        <v>0</v>
      </c>
    </row>
    <row r="9" ht="18.75" spans="1:24">
      <c r="A9" s="7">
        <f>A8+B8</f>
        <v>1.5</v>
      </c>
      <c r="B9" s="7">
        <f>B8</f>
        <v>0.5</v>
      </c>
      <c r="C9" s="8">
        <f t="shared" ref="C9" si="13">C8+(E8+2*G8+2*I8+K8)/6</f>
        <v>2.29129688917154</v>
      </c>
      <c r="D9" s="6">
        <f t="shared" ref="D9:D10" si="14">A9/C9</f>
        <v>0.654651087377137</v>
      </c>
      <c r="E9" s="7">
        <f t="shared" si="9"/>
        <v>0.327325543688568</v>
      </c>
      <c r="F9" s="6">
        <f t="shared" ref="F9:F10" si="15">(A9+B9/2)/(C9+E9/2)</f>
        <v>0.712842670203337</v>
      </c>
      <c r="G9" s="7">
        <f t="shared" si="10"/>
        <v>0.356421335101668</v>
      </c>
      <c r="H9" s="6">
        <f t="shared" ref="H9:H10" si="16">(A9+B9/2)/(C9+G9/2)</f>
        <v>0.708643306328921</v>
      </c>
      <c r="I9" s="7">
        <f t="shared" si="11"/>
        <v>0.354321653164461</v>
      </c>
      <c r="J9" s="6">
        <f t="shared" ref="J9:J10" si="17">(A9+B9)/(C9+I9)</f>
        <v>0.755966881844599</v>
      </c>
      <c r="K9" s="7">
        <f t="shared" si="12"/>
        <v>0.377983440922299</v>
      </c>
      <c r="L9" s="11"/>
      <c r="M9" s="13"/>
      <c r="N9" s="13"/>
      <c r="O9" s="18"/>
      <c r="P9" s="13"/>
      <c r="Q9" s="13"/>
      <c r="R9" s="13"/>
      <c r="S9" s="13"/>
      <c r="T9" s="13"/>
      <c r="U9" s="13"/>
      <c r="V9" s="13"/>
      <c r="W9" s="13"/>
      <c r="X9" s="13"/>
    </row>
    <row r="10" ht="18.75" spans="1:24">
      <c r="A10" s="7">
        <f t="shared" ref="A10:A11" si="18">A9+B9</f>
        <v>2</v>
      </c>
      <c r="B10" s="7">
        <f t="shared" ref="B10:B14" si="19">B9</f>
        <v>0.5</v>
      </c>
      <c r="C10" s="8">
        <f t="shared" ref="C10:C11" si="20">C9+(E9+2*G9+2*I9+K9)/6</f>
        <v>2.64576271602873</v>
      </c>
      <c r="D10" s="6">
        <f t="shared" si="14"/>
        <v>0.755925687471318</v>
      </c>
      <c r="E10" s="7">
        <f t="shared" ref="E10:E11" si="21">B10*D10</f>
        <v>0.377962843735659</v>
      </c>
      <c r="F10" s="6">
        <f t="shared" si="15"/>
        <v>0.793722428038796</v>
      </c>
      <c r="G10" s="7">
        <f t="shared" ref="G10:G11" si="22">B10*F10</f>
        <v>0.396861214019398</v>
      </c>
      <c r="H10" s="6">
        <f t="shared" si="16"/>
        <v>0.791085465876962</v>
      </c>
      <c r="I10" s="7">
        <f t="shared" ref="I10:I11" si="23">B10*H10</f>
        <v>0.395542732938481</v>
      </c>
      <c r="J10" s="6">
        <f t="shared" si="17"/>
        <v>0.822015427897572</v>
      </c>
      <c r="K10" s="7">
        <f t="shared" ref="K10:K11" si="24">B10*J10</f>
        <v>0.411007713948786</v>
      </c>
      <c r="L10" s="11"/>
      <c r="M10" s="12">
        <f>A10</f>
        <v>2</v>
      </c>
      <c r="N10" s="12">
        <f>N8</f>
        <v>1</v>
      </c>
      <c r="O10" s="14">
        <f>O8+(Q8+2*S8+2*U8+W8)/6</f>
        <v>2.62037037037037</v>
      </c>
      <c r="P10" s="7">
        <f>-1+O10/M10</f>
        <v>0.310185185185185</v>
      </c>
      <c r="Q10" s="12">
        <f>N10*P10</f>
        <v>0.310185185185185</v>
      </c>
      <c r="R10" s="7">
        <f>-1+(O10+Q10/2)/(M10+N10/2)</f>
        <v>0.110185185185185</v>
      </c>
      <c r="S10" s="12">
        <f>N10*R10</f>
        <v>0.110185185185185</v>
      </c>
      <c r="T10" s="7">
        <f>-1+(O10+S10/2)/(M10+N10/2)</f>
        <v>0.0701851851851851</v>
      </c>
      <c r="U10" s="12">
        <f>N10*T10</f>
        <v>0.0701851851851851</v>
      </c>
      <c r="V10" s="7">
        <f>-1+(O10+U10)/(M10+N10)</f>
        <v>-0.103148148148148</v>
      </c>
      <c r="W10" s="12">
        <f>N10*V10</f>
        <v>-0.103148148148148</v>
      </c>
      <c r="X10" s="17">
        <f>ABS(C10-O10)/15</f>
        <v>0.00169282304389059</v>
      </c>
    </row>
    <row r="11" ht="18.75" spans="1:11">
      <c r="A11" s="7">
        <f t="shared" si="18"/>
        <v>2.5</v>
      </c>
      <c r="B11" s="7">
        <f t="shared" si="19"/>
        <v>0.5</v>
      </c>
      <c r="C11" s="8">
        <f t="shared" si="20"/>
        <v>3.0413924579621</v>
      </c>
      <c r="D11" s="6">
        <f t="shared" ref="D11:D14" si="25">A11/C11</f>
        <v>0.821991911453328</v>
      </c>
      <c r="E11" s="7">
        <f t="shared" si="21"/>
        <v>0.410995955726664</v>
      </c>
      <c r="F11" s="6">
        <f t="shared" ref="F11:F14" si="26">(A11+B11/2)/(C11+E11/2)</f>
        <v>0.846964212175793</v>
      </c>
      <c r="G11" s="7">
        <f t="shared" si="22"/>
        <v>0.423482106087896</v>
      </c>
      <c r="H11" s="6">
        <f t="shared" ref="H11:H14" si="27">(A11+B11/2)/(C11+G11/2)</f>
        <v>0.845338806629412</v>
      </c>
      <c r="I11" s="7">
        <f t="shared" si="23"/>
        <v>0.422669403314706</v>
      </c>
      <c r="J11" s="6">
        <f t="shared" ref="J11:J14" si="28">(A11+B11)/(C11+I11)</f>
        <v>0.866035342363731</v>
      </c>
      <c r="K11" s="7">
        <f t="shared" si="24"/>
        <v>0.433017671181866</v>
      </c>
    </row>
    <row r="12" ht="18.75" spans="1:11">
      <c r="A12" s="7">
        <f t="shared" ref="A12:A13" si="29">A11+B11</f>
        <v>3</v>
      </c>
      <c r="B12" s="7">
        <f t="shared" si="19"/>
        <v>0.5</v>
      </c>
      <c r="C12" s="8">
        <f t="shared" ref="C12:C14" si="30">C11+(E11+2*G11+2*I11+K11)/6</f>
        <v>3.46411189891439</v>
      </c>
      <c r="D12" s="6">
        <f t="shared" si="25"/>
        <v>0.866022832847913</v>
      </c>
      <c r="E12" s="7">
        <f t="shared" ref="E12:E14" si="31">B12*D12</f>
        <v>0.433011416423957</v>
      </c>
      <c r="F12" s="6">
        <f t="shared" si="26"/>
        <v>0.883003981100181</v>
      </c>
      <c r="G12" s="7">
        <f t="shared" ref="G12:G14" si="32">B12*F12</f>
        <v>0.44150199055009</v>
      </c>
      <c r="H12" s="6">
        <f t="shared" si="27"/>
        <v>0.881986682632031</v>
      </c>
      <c r="I12" s="7">
        <f t="shared" ref="I12:I14" si="33">B12*H12</f>
        <v>0.440993341316015</v>
      </c>
      <c r="J12" s="6">
        <f t="shared" si="28"/>
        <v>0.896262657390893</v>
      </c>
      <c r="K12" s="7">
        <f t="shared" ref="K12:K14" si="34">B12*J12</f>
        <v>0.448131328695446</v>
      </c>
    </row>
    <row r="13" ht="18.75" spans="1:11">
      <c r="A13" s="7">
        <f t="shared" si="29"/>
        <v>3.5</v>
      </c>
      <c r="B13" s="7">
        <f t="shared" si="19"/>
        <v>0.5</v>
      </c>
      <c r="C13" s="8">
        <f t="shared" si="30"/>
        <v>3.90513413372299</v>
      </c>
      <c r="D13" s="6">
        <f t="shared" si="25"/>
        <v>0.896256026080018</v>
      </c>
      <c r="E13" s="7">
        <f t="shared" si="31"/>
        <v>0.448128013040009</v>
      </c>
      <c r="F13" s="6">
        <f t="shared" si="26"/>
        <v>0.908166639777505</v>
      </c>
      <c r="G13" s="7">
        <f t="shared" si="32"/>
        <v>0.454083319888752</v>
      </c>
      <c r="H13" s="6">
        <f t="shared" si="27"/>
        <v>0.907512213238107</v>
      </c>
      <c r="I13" s="7">
        <f t="shared" si="33"/>
        <v>0.453756106619053</v>
      </c>
      <c r="J13" s="6">
        <f t="shared" si="28"/>
        <v>0.917664767738249</v>
      </c>
      <c r="K13" s="7">
        <f t="shared" si="34"/>
        <v>0.458832383869124</v>
      </c>
    </row>
    <row r="14" ht="18.75" spans="1:11">
      <c r="A14" s="7">
        <f t="shared" ref="A14" si="35">A13+B13</f>
        <v>4</v>
      </c>
      <c r="B14" s="7">
        <f t="shared" si="19"/>
        <v>0.5</v>
      </c>
      <c r="C14" s="8">
        <f t="shared" si="30"/>
        <v>4.35890734204378</v>
      </c>
      <c r="D14" s="6">
        <f t="shared" si="25"/>
        <v>0.917661167379737</v>
      </c>
      <c r="E14" s="7">
        <f t="shared" si="31"/>
        <v>0.458830583689868</v>
      </c>
      <c r="F14" s="6">
        <f t="shared" si="26"/>
        <v>0.926264419291287</v>
      </c>
      <c r="G14" s="7">
        <f t="shared" si="32"/>
        <v>0.463132209645644</v>
      </c>
      <c r="H14" s="6">
        <f t="shared" si="27"/>
        <v>0.925830428863715</v>
      </c>
      <c r="I14" s="7">
        <f t="shared" si="33"/>
        <v>0.462915214431857</v>
      </c>
      <c r="J14" s="6">
        <f t="shared" si="28"/>
        <v>0.933257071842382</v>
      </c>
      <c r="K14" s="7">
        <f t="shared" si="34"/>
        <v>0.466628535921191</v>
      </c>
    </row>
  </sheetData>
  <pageMargins left="0.7" right="0.7" top="0.75" bottom="0.75" header="0.3" footer="0.3"/>
  <pageSetup paperSize="9" orientation="portrait"/>
  <headerFooter/>
  <ignoredErrors>
    <ignoredError sqref="I4 N3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workbookViewId="0">
      <selection activeCell="C20" sqref="C20:D20"/>
    </sheetView>
  </sheetViews>
  <sheetFormatPr defaultColWidth="11" defaultRowHeight="15"/>
  <cols>
    <col min="1" max="1" width="23" customWidth="1"/>
    <col min="2" max="2" width="23.1809523809524" customWidth="1"/>
    <col min="3" max="5" width="22.5428571428571" customWidth="1"/>
    <col min="6" max="8" width="22.7238095238095" customWidth="1"/>
    <col min="9" max="9" width="1.54285714285714" customWidth="1"/>
    <col min="10" max="10" width="23" customWidth="1"/>
    <col min="11" max="14" width="22.8190476190476" customWidth="1"/>
    <col min="15" max="18" width="23" customWidth="1"/>
  </cols>
  <sheetData>
    <row r="1" ht="18.75" spans="1:18">
      <c r="A1" s="1" t="s">
        <v>49</v>
      </c>
      <c r="B1" s="2"/>
      <c r="C1" s="2"/>
      <c r="D1" s="2"/>
      <c r="E1" s="2"/>
      <c r="F1" s="2"/>
      <c r="G1" s="2"/>
      <c r="H1" s="2"/>
      <c r="I1" s="9"/>
      <c r="J1" s="2"/>
      <c r="K1" s="2"/>
      <c r="L1" s="2"/>
      <c r="M1" s="2"/>
      <c r="N1" s="2"/>
      <c r="O1" s="2"/>
      <c r="P1" s="2"/>
      <c r="Q1" s="2"/>
      <c r="R1" s="2"/>
    </row>
    <row r="2" ht="18.75" spans="1:18">
      <c r="A2" s="3" t="s">
        <v>27</v>
      </c>
      <c r="B2" s="3" t="s">
        <v>37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65</v>
      </c>
      <c r="H2" s="3" t="s">
        <v>66</v>
      </c>
      <c r="I2" s="10"/>
      <c r="J2" s="3" t="s">
        <v>27</v>
      </c>
      <c r="K2" s="3" t="s">
        <v>37</v>
      </c>
      <c r="L2" s="3" t="s">
        <v>61</v>
      </c>
      <c r="M2" s="3" t="s">
        <v>62</v>
      </c>
      <c r="N2" s="3" t="s">
        <v>63</v>
      </c>
      <c r="O2" s="3" t="s">
        <v>64</v>
      </c>
      <c r="P2" s="3" t="s">
        <v>65</v>
      </c>
      <c r="Q2" s="3" t="s">
        <v>66</v>
      </c>
      <c r="R2" s="3" t="s">
        <v>6</v>
      </c>
    </row>
    <row r="3" ht="18.75" spans="1:18">
      <c r="A3" s="4">
        <v>1.4</v>
      </c>
      <c r="B3" s="4">
        <v>0.2</v>
      </c>
      <c r="C3" s="5">
        <v>3</v>
      </c>
      <c r="D3" s="5">
        <v>1.7</v>
      </c>
      <c r="E3" s="5">
        <v>2.5</v>
      </c>
      <c r="F3" s="6">
        <f>A3+D3-C3*E3</f>
        <v>-4.4</v>
      </c>
      <c r="G3" s="6">
        <f>A3*E3</f>
        <v>3.5</v>
      </c>
      <c r="H3" s="6">
        <f>C3+D3-E3</f>
        <v>2.2</v>
      </c>
      <c r="I3" s="11"/>
      <c r="J3" s="12">
        <f>A3</f>
        <v>1.4</v>
      </c>
      <c r="K3" s="12">
        <f>B3*2</f>
        <v>0.4</v>
      </c>
      <c r="L3" s="14">
        <f>C3</f>
        <v>3</v>
      </c>
      <c r="M3" s="14">
        <f>D3</f>
        <v>1.7</v>
      </c>
      <c r="N3" s="14">
        <f>E3</f>
        <v>2.5</v>
      </c>
      <c r="O3" s="6">
        <f>J3+M3-L3*N3</f>
        <v>-4.4</v>
      </c>
      <c r="P3" s="6">
        <f>J3*N3</f>
        <v>3.5</v>
      </c>
      <c r="Q3" s="6">
        <f>L3+M3-N3</f>
        <v>2.2</v>
      </c>
      <c r="R3" s="17">
        <f>MAX(ABS(C3-L3),ABS(D3-M3),ABS(E3-N3))</f>
        <v>0</v>
      </c>
    </row>
    <row r="4" ht="18.75" spans="1:18">
      <c r="A4" s="7">
        <f>A3+B3</f>
        <v>1.6</v>
      </c>
      <c r="B4" s="7">
        <f>B3</f>
        <v>0.2</v>
      </c>
      <c r="C4" s="8">
        <f t="shared" ref="C4:C11" si="0">C3+B3*F3</f>
        <v>2.12</v>
      </c>
      <c r="D4" s="8">
        <f t="shared" ref="D4:D11" si="1">D3+B3*G3</f>
        <v>2.4</v>
      </c>
      <c r="E4" s="8">
        <f>E3+B3*H3</f>
        <v>2.94</v>
      </c>
      <c r="F4" s="6">
        <f t="shared" ref="F4:F11" si="2">A4+D4-C4*E4</f>
        <v>-2.2328</v>
      </c>
      <c r="G4" s="6">
        <f t="shared" ref="G4:G11" si="3">A4*E4</f>
        <v>4.704</v>
      </c>
      <c r="H4" s="6">
        <f t="shared" ref="H4:H11" si="4">C4+D4-E4</f>
        <v>1.58</v>
      </c>
      <c r="I4" s="11"/>
      <c r="J4" s="13"/>
      <c r="K4" s="13"/>
      <c r="L4" s="13"/>
      <c r="M4" s="13"/>
      <c r="N4" s="13"/>
      <c r="O4" s="13" t="s">
        <v>52</v>
      </c>
      <c r="P4" s="13"/>
      <c r="Q4" s="13"/>
      <c r="R4" s="13"/>
    </row>
    <row r="5" ht="18.75" spans="1:18">
      <c r="A5" s="7">
        <f t="shared" ref="A5:A6" si="5">A4+B4</f>
        <v>1.8</v>
      </c>
      <c r="B5" s="7">
        <f t="shared" ref="B5:B11" si="6">B4</f>
        <v>0.2</v>
      </c>
      <c r="C5" s="8">
        <f t="shared" si="0"/>
        <v>1.67344</v>
      </c>
      <c r="D5" s="8">
        <f t="shared" si="1"/>
        <v>3.3408</v>
      </c>
      <c r="E5" s="8">
        <f t="shared" ref="E5:E11" si="7">E4+B4*H4</f>
        <v>3.256</v>
      </c>
      <c r="F5" s="6">
        <f t="shared" si="2"/>
        <v>-0.30792064</v>
      </c>
      <c r="G5" s="6">
        <f t="shared" si="3"/>
        <v>5.8608</v>
      </c>
      <c r="H5" s="6">
        <f t="shared" si="4"/>
        <v>1.75824</v>
      </c>
      <c r="I5" s="11"/>
      <c r="J5" s="12">
        <f>A5</f>
        <v>1.8</v>
      </c>
      <c r="K5" s="12">
        <f>K3</f>
        <v>0.4</v>
      </c>
      <c r="L5" s="15">
        <f>L3+K3*O3</f>
        <v>1.24</v>
      </c>
      <c r="M5" s="15">
        <f>M3+K3*P3</f>
        <v>3.1</v>
      </c>
      <c r="N5" s="15">
        <f>N3+K3*Q3</f>
        <v>3.38</v>
      </c>
      <c r="O5" s="12">
        <f>J5+M5-L5*N5</f>
        <v>0.708800000000001</v>
      </c>
      <c r="P5" s="12">
        <f>J5*N5</f>
        <v>6.084</v>
      </c>
      <c r="Q5" s="12">
        <f>L5+M5-N5</f>
        <v>0.96</v>
      </c>
      <c r="R5" s="17">
        <f>MAX(ABS(C5-L5),ABS(D5-M5),ABS(E5-N5))</f>
        <v>0.43344</v>
      </c>
    </row>
    <row r="6" ht="18.75" spans="1:18">
      <c r="A6" s="7">
        <f t="shared" si="5"/>
        <v>2</v>
      </c>
      <c r="B6" s="7">
        <f t="shared" si="6"/>
        <v>0.2</v>
      </c>
      <c r="C6" s="8">
        <f t="shared" si="0"/>
        <v>1.611855872</v>
      </c>
      <c r="D6" s="8">
        <f t="shared" si="1"/>
        <v>4.51296</v>
      </c>
      <c r="E6" s="8">
        <f t="shared" si="7"/>
        <v>3.607648</v>
      </c>
      <c r="F6" s="6">
        <f t="shared" si="2"/>
        <v>0.697951387090944</v>
      </c>
      <c r="G6" s="6">
        <f t="shared" si="3"/>
        <v>7.215296</v>
      </c>
      <c r="H6" s="6">
        <f t="shared" si="4"/>
        <v>2.517167872</v>
      </c>
      <c r="I6" s="11"/>
      <c r="J6" s="13"/>
      <c r="K6" s="13"/>
      <c r="L6" s="13"/>
      <c r="M6" s="13"/>
      <c r="N6" s="13"/>
      <c r="O6" s="13"/>
      <c r="P6" s="13"/>
      <c r="Q6" s="13"/>
      <c r="R6" s="13"/>
    </row>
    <row r="7" ht="18.75" spans="1:18">
      <c r="A7" s="7">
        <f t="shared" ref="A7:A8" si="8">A6+B6</f>
        <v>2.2</v>
      </c>
      <c r="B7" s="7">
        <f t="shared" si="6"/>
        <v>0.2</v>
      </c>
      <c r="C7" s="8">
        <f t="shared" si="0"/>
        <v>1.75144614941819</v>
      </c>
      <c r="D7" s="8">
        <f t="shared" si="1"/>
        <v>5.9560192</v>
      </c>
      <c r="E7" s="8">
        <f t="shared" si="7"/>
        <v>4.1110815744</v>
      </c>
      <c r="F7" s="6">
        <f t="shared" si="2"/>
        <v>0.955681206573054</v>
      </c>
      <c r="G7" s="6">
        <f t="shared" si="3"/>
        <v>9.04437946368</v>
      </c>
      <c r="H7" s="6">
        <f t="shared" si="4"/>
        <v>3.59638377501819</v>
      </c>
      <c r="I7" s="11"/>
      <c r="J7" s="12">
        <f>A7</f>
        <v>2.2</v>
      </c>
      <c r="K7" s="12">
        <f>K5</f>
        <v>0.4</v>
      </c>
      <c r="L7" s="8">
        <f>L5+K5*O5</f>
        <v>1.52352</v>
      </c>
      <c r="M7" s="8">
        <f>M5+K5*P5</f>
        <v>5.5336</v>
      </c>
      <c r="N7" s="8">
        <f>N5+K5*Q5</f>
        <v>3.764</v>
      </c>
      <c r="O7" s="12">
        <f>J7+M7-L7*N7</f>
        <v>1.99907072</v>
      </c>
      <c r="P7" s="12">
        <f>J7*N7</f>
        <v>8.2808</v>
      </c>
      <c r="Q7" s="12">
        <f>L7+M7-N7</f>
        <v>3.29312</v>
      </c>
      <c r="R7" s="17">
        <f>MAX(ABS(C7-L7),ABS(D7-M7),ABS(E7-N7))</f>
        <v>0.422419199999999</v>
      </c>
    </row>
    <row r="8" ht="18.75" spans="1:18">
      <c r="A8" s="7">
        <f t="shared" si="8"/>
        <v>2.4</v>
      </c>
      <c r="B8" s="7">
        <f t="shared" si="6"/>
        <v>0.2</v>
      </c>
      <c r="C8" s="8">
        <f t="shared" si="0"/>
        <v>1.9425823907328</v>
      </c>
      <c r="D8" s="8">
        <f t="shared" si="1"/>
        <v>7.764895092736</v>
      </c>
      <c r="E8" s="8">
        <f t="shared" si="7"/>
        <v>4.83035832940364</v>
      </c>
      <c r="F8" s="6">
        <f t="shared" si="2"/>
        <v>0.781526061106989</v>
      </c>
      <c r="G8" s="6">
        <f t="shared" si="3"/>
        <v>11.5928599905687</v>
      </c>
      <c r="H8" s="6">
        <f t="shared" si="4"/>
        <v>4.87711915406516</v>
      </c>
      <c r="I8" s="11"/>
      <c r="J8" s="13"/>
      <c r="K8" s="13"/>
      <c r="L8" s="13"/>
      <c r="M8" s="13"/>
      <c r="N8" s="13"/>
      <c r="O8" s="13"/>
      <c r="P8" s="13"/>
      <c r="Q8" s="13"/>
      <c r="R8" s="13"/>
    </row>
    <row r="9" ht="18.75" spans="1:18">
      <c r="A9" s="7">
        <f t="shared" ref="A9:A10" si="9">A8+B8</f>
        <v>2.6</v>
      </c>
      <c r="B9" s="7">
        <f t="shared" si="6"/>
        <v>0.2</v>
      </c>
      <c r="C9" s="8">
        <f t="shared" si="0"/>
        <v>2.0988876029542</v>
      </c>
      <c r="D9" s="8">
        <f t="shared" si="1"/>
        <v>10.0834670908497</v>
      </c>
      <c r="E9" s="8">
        <f t="shared" si="7"/>
        <v>5.80578216021667</v>
      </c>
      <c r="F9" s="6">
        <f t="shared" si="2"/>
        <v>0.497782889318334</v>
      </c>
      <c r="G9" s="6">
        <f t="shared" si="3"/>
        <v>15.0950336165633</v>
      </c>
      <c r="H9" s="6">
        <f t="shared" si="4"/>
        <v>6.37657253358727</v>
      </c>
      <c r="I9" s="11"/>
      <c r="J9" s="12">
        <f>A9</f>
        <v>2.6</v>
      </c>
      <c r="K9" s="12">
        <f>K7</f>
        <v>0.4</v>
      </c>
      <c r="L9" s="8">
        <f>L7+K7*O7</f>
        <v>2.323148288</v>
      </c>
      <c r="M9" s="8">
        <f>M7+K7*P7</f>
        <v>8.84592</v>
      </c>
      <c r="N9" s="8">
        <f>N7+K7*Q7</f>
        <v>5.081248</v>
      </c>
      <c r="O9" s="12">
        <f>J9+M9-L9*N9</f>
        <v>-0.358572592103425</v>
      </c>
      <c r="P9" s="12">
        <f>J9*N9</f>
        <v>13.2112448</v>
      </c>
      <c r="Q9" s="12">
        <f>L9+M9-N9</f>
        <v>6.087820288</v>
      </c>
      <c r="R9" s="17">
        <f>MAX(ABS(C9-L9),ABS(D9-M9),ABS(E9-N9))</f>
        <v>1.23754709084974</v>
      </c>
    </row>
    <row r="10" ht="18.75" spans="1:18">
      <c r="A10" s="7">
        <f t="shared" si="9"/>
        <v>2.8</v>
      </c>
      <c r="B10" s="7">
        <f t="shared" si="6"/>
        <v>0.2</v>
      </c>
      <c r="C10" s="8">
        <f t="shared" si="0"/>
        <v>2.19844418081786</v>
      </c>
      <c r="D10" s="8">
        <f t="shared" si="1"/>
        <v>13.1024738141624</v>
      </c>
      <c r="E10" s="8">
        <f t="shared" si="7"/>
        <v>7.08109666693412</v>
      </c>
      <c r="F10" s="6">
        <f t="shared" si="2"/>
        <v>0.33507805293231</v>
      </c>
      <c r="G10" s="6">
        <f t="shared" si="3"/>
        <v>19.8270706674156</v>
      </c>
      <c r="H10" s="6">
        <f t="shared" si="4"/>
        <v>8.21982132804615</v>
      </c>
      <c r="I10" s="11"/>
      <c r="J10" s="13"/>
      <c r="K10" s="13"/>
      <c r="L10" s="13"/>
      <c r="M10" s="13"/>
      <c r="N10" s="13"/>
      <c r="O10" s="13"/>
      <c r="P10" s="13"/>
      <c r="Q10" s="13"/>
      <c r="R10" s="13"/>
    </row>
    <row r="11" ht="18.75" spans="1:18">
      <c r="A11" s="7">
        <f t="shared" ref="A11" si="10">A10+B10</f>
        <v>3</v>
      </c>
      <c r="B11" s="7">
        <f t="shared" si="6"/>
        <v>0.2</v>
      </c>
      <c r="C11" s="8">
        <f t="shared" si="0"/>
        <v>2.26545979140433</v>
      </c>
      <c r="D11" s="8">
        <f t="shared" si="1"/>
        <v>17.0678879476455</v>
      </c>
      <c r="E11" s="8">
        <f t="shared" si="7"/>
        <v>8.72506093254336</v>
      </c>
      <c r="F11" s="6">
        <f t="shared" si="2"/>
        <v>0.301613227415817</v>
      </c>
      <c r="G11" s="6">
        <f t="shared" si="3"/>
        <v>26.1751827976301</v>
      </c>
      <c r="H11" s="6">
        <f t="shared" si="4"/>
        <v>10.6082868065065</v>
      </c>
      <c r="I11" s="11"/>
      <c r="J11" s="12">
        <f>A11</f>
        <v>3</v>
      </c>
      <c r="K11" s="12">
        <f>K9</f>
        <v>0.4</v>
      </c>
      <c r="L11" s="8">
        <f>L9+K9*O9</f>
        <v>2.17971925115863</v>
      </c>
      <c r="M11" s="8">
        <f>M9+K9*P9</f>
        <v>14.13041792</v>
      </c>
      <c r="N11" s="8">
        <f>N9+K9*Q9</f>
        <v>7.5163761152</v>
      </c>
      <c r="O11" s="12">
        <f>J11+M11-L11*N11</f>
        <v>0.746828202749644</v>
      </c>
      <c r="P11" s="12">
        <f>J11*N11</f>
        <v>22.5491283456</v>
      </c>
      <c r="Q11" s="12">
        <f>L11+M11-N11</f>
        <v>8.79376105595863</v>
      </c>
      <c r="R11" s="17">
        <f>MAX(ABS(C11-L11),ABS(D11-M11),ABS(E11-N11))</f>
        <v>2.93747002764552</v>
      </c>
    </row>
    <row r="13" ht="18.75" spans="1:18">
      <c r="A13" s="3" t="s">
        <v>27</v>
      </c>
      <c r="B13" s="3" t="s">
        <v>37</v>
      </c>
      <c r="C13" s="3" t="s">
        <v>61</v>
      </c>
      <c r="D13" s="3" t="s">
        <v>62</v>
      </c>
      <c r="E13" s="3" t="s">
        <v>63</v>
      </c>
      <c r="F13" s="3" t="s">
        <v>64</v>
      </c>
      <c r="G13" s="3" t="s">
        <v>65</v>
      </c>
      <c r="H13" s="3" t="s">
        <v>66</v>
      </c>
      <c r="I13" s="10"/>
      <c r="J13" s="3" t="s">
        <v>27</v>
      </c>
      <c r="K13" s="3" t="s">
        <v>37</v>
      </c>
      <c r="L13" s="3" t="s">
        <v>61</v>
      </c>
      <c r="M13" s="3" t="s">
        <v>62</v>
      </c>
      <c r="N13" s="3" t="s">
        <v>63</v>
      </c>
      <c r="O13" s="3" t="s">
        <v>64</v>
      </c>
      <c r="P13" s="3" t="s">
        <v>65</v>
      </c>
      <c r="Q13" s="3" t="s">
        <v>66</v>
      </c>
      <c r="R13" s="3" t="s">
        <v>6</v>
      </c>
    </row>
    <row r="14" ht="18.75" spans="1:18">
      <c r="A14" s="4">
        <v>0</v>
      </c>
      <c r="B14" s="4">
        <v>0.5</v>
      </c>
      <c r="C14" s="5">
        <v>0</v>
      </c>
      <c r="D14" s="5">
        <v>0</v>
      </c>
      <c r="E14" s="5">
        <v>2.5</v>
      </c>
      <c r="F14" s="6">
        <f>C14+EXP(A14)</f>
        <v>1</v>
      </c>
      <c r="G14" s="6">
        <f>EXP(-A14)-D14</f>
        <v>1</v>
      </c>
      <c r="H14" s="6">
        <f>C14+D14-E14</f>
        <v>-2.5</v>
      </c>
      <c r="I14" s="11"/>
      <c r="J14" s="12">
        <f>A14</f>
        <v>0</v>
      </c>
      <c r="K14" s="12">
        <f>B14*2</f>
        <v>1</v>
      </c>
      <c r="L14" s="14">
        <f>C14</f>
        <v>0</v>
      </c>
      <c r="M14" s="14">
        <f>D14</f>
        <v>0</v>
      </c>
      <c r="N14" s="14">
        <f>E14</f>
        <v>2.5</v>
      </c>
      <c r="O14" s="6">
        <f>J14+M14-L14*N14</f>
        <v>0</v>
      </c>
      <c r="P14" s="6">
        <f>J14*N14</f>
        <v>0</v>
      </c>
      <c r="Q14" s="6">
        <f>L14+M14-N14</f>
        <v>-2.5</v>
      </c>
      <c r="R14" s="17">
        <f>MAX(ABS(C14-L14),ABS(D14-M14),ABS(E14-N14))</f>
        <v>0</v>
      </c>
    </row>
    <row r="15" ht="18.75" spans="1:18">
      <c r="A15" s="7">
        <f>A14+B14</f>
        <v>0.5</v>
      </c>
      <c r="B15" s="7">
        <f>B14</f>
        <v>0.5</v>
      </c>
      <c r="C15" s="8">
        <f t="shared" ref="C15:C16" si="11">C14+B14*F14</f>
        <v>0.5</v>
      </c>
      <c r="D15" s="8">
        <f t="shared" ref="D15:D16" si="12">D14+B14*G14</f>
        <v>0.5</v>
      </c>
      <c r="E15" s="8">
        <f>E14+B14*H14</f>
        <v>1.25</v>
      </c>
      <c r="F15" s="6">
        <f t="shared" ref="F15:F16" si="13">C15+EXP(A15)</f>
        <v>2.14872127070013</v>
      </c>
      <c r="G15" s="6">
        <f t="shared" ref="G15:G16" si="14">EXP(-A15)-D15</f>
        <v>0.106530659712633</v>
      </c>
      <c r="H15" s="6">
        <f t="shared" ref="H15:H16" si="15">C15+D15-E15</f>
        <v>-0.25</v>
      </c>
      <c r="I15" s="11"/>
      <c r="J15" s="13"/>
      <c r="K15" s="13"/>
      <c r="L15" s="13"/>
      <c r="M15" s="13"/>
      <c r="N15" s="13"/>
      <c r="O15" s="13" t="s">
        <v>52</v>
      </c>
      <c r="P15" s="13"/>
      <c r="Q15" s="13"/>
      <c r="R15" s="13"/>
    </row>
    <row r="16" ht="18.75" spans="1:18">
      <c r="A16" s="7">
        <f t="shared" ref="A16" si="16">A15+B15</f>
        <v>1</v>
      </c>
      <c r="B16" s="7">
        <f t="shared" ref="B16" si="17">B15</f>
        <v>0.5</v>
      </c>
      <c r="C16" s="8">
        <f t="shared" si="11"/>
        <v>1.57436063535006</v>
      </c>
      <c r="D16" s="8">
        <f t="shared" si="12"/>
        <v>0.553265329856317</v>
      </c>
      <c r="E16" s="8">
        <f t="shared" ref="E16" si="18">E15+B15*H15</f>
        <v>1.125</v>
      </c>
      <c r="F16" s="6">
        <f t="shared" si="13"/>
        <v>4.29264246380911</v>
      </c>
      <c r="G16" s="6">
        <f t="shared" si="14"/>
        <v>-0.185385888684874</v>
      </c>
      <c r="H16" s="6">
        <f t="shared" si="15"/>
        <v>1.00262596520638</v>
      </c>
      <c r="I16" s="11"/>
      <c r="J16" s="12">
        <f>A16</f>
        <v>1</v>
      </c>
      <c r="K16" s="12">
        <f>K14</f>
        <v>1</v>
      </c>
      <c r="L16" s="15">
        <f>L14+K14*O14</f>
        <v>0</v>
      </c>
      <c r="M16" s="15">
        <f>M14+K14*P14</f>
        <v>0</v>
      </c>
      <c r="N16" s="15">
        <f>N14+K14*Q14</f>
        <v>0</v>
      </c>
      <c r="O16" s="12">
        <f>J16+M16-L16*N16</f>
        <v>1</v>
      </c>
      <c r="P16" s="12">
        <f>J16*N16</f>
        <v>0</v>
      </c>
      <c r="Q16" s="12">
        <f>L16+M16-N16</f>
        <v>0</v>
      </c>
      <c r="R16" s="17">
        <f>MAX(ABS(C16-L16),ABS(D16-M16),ABS(E16-N16))</f>
        <v>1.57436063535006</v>
      </c>
    </row>
    <row r="18" ht="18.75" spans="1:18">
      <c r="A18" s="3" t="s">
        <v>27</v>
      </c>
      <c r="B18" s="3" t="s">
        <v>37</v>
      </c>
      <c r="C18" s="3" t="s">
        <v>16</v>
      </c>
      <c r="D18" s="3" t="s">
        <v>17</v>
      </c>
      <c r="E18" s="3"/>
      <c r="F18" s="3" t="s">
        <v>67</v>
      </c>
      <c r="G18" s="3" t="s">
        <v>68</v>
      </c>
      <c r="H18" s="3"/>
      <c r="I18" s="10"/>
      <c r="J18" s="3" t="s">
        <v>27</v>
      </c>
      <c r="K18" s="3" t="s">
        <v>37</v>
      </c>
      <c r="L18" s="3" t="s">
        <v>61</v>
      </c>
      <c r="M18" s="3" t="s">
        <v>62</v>
      </c>
      <c r="N18" s="3" t="s">
        <v>63</v>
      </c>
      <c r="O18" s="3" t="s">
        <v>64</v>
      </c>
      <c r="P18" s="3" t="s">
        <v>65</v>
      </c>
      <c r="Q18" s="3" t="s">
        <v>66</v>
      </c>
      <c r="R18" s="3" t="s">
        <v>6</v>
      </c>
    </row>
    <row r="19" ht="18.75" spans="1:18">
      <c r="A19" s="4">
        <v>0</v>
      </c>
      <c r="B19" s="4">
        <v>0.4</v>
      </c>
      <c r="C19" s="5">
        <v>1</v>
      </c>
      <c r="D19" s="5">
        <v>1</v>
      </c>
      <c r="E19" s="5"/>
      <c r="F19" s="6">
        <f>D19-1</f>
        <v>0</v>
      </c>
      <c r="G19" s="6">
        <f>C19-A19</f>
        <v>1</v>
      </c>
      <c r="H19" s="6"/>
      <c r="I19" s="11"/>
      <c r="J19" s="12">
        <f>A19</f>
        <v>0</v>
      </c>
      <c r="K19" s="12">
        <f>B19*2</f>
        <v>0.8</v>
      </c>
      <c r="L19" s="14">
        <f>C19</f>
        <v>1</v>
      </c>
      <c r="M19" s="14">
        <f>D19</f>
        <v>1</v>
      </c>
      <c r="N19" s="14">
        <f>E19</f>
        <v>0</v>
      </c>
      <c r="O19" s="6">
        <f>J19+M19-L19*N19</f>
        <v>1</v>
      </c>
      <c r="P19" s="6">
        <f>J19*N19</f>
        <v>0</v>
      </c>
      <c r="Q19" s="6">
        <f>L19+M19-N19</f>
        <v>2</v>
      </c>
      <c r="R19" s="17">
        <f>MAX(ABS(C19-L19),ABS(D19-M19),ABS(E19-N19))</f>
        <v>0</v>
      </c>
    </row>
    <row r="20" ht="18.75" spans="1:18">
      <c r="A20" s="7">
        <f>A19+B19</f>
        <v>0.4</v>
      </c>
      <c r="B20" s="7">
        <f>B19</f>
        <v>0.4</v>
      </c>
      <c r="C20" s="8">
        <f t="shared" ref="C20" si="19">C19+B19*F19</f>
        <v>1</v>
      </c>
      <c r="D20" s="8">
        <f t="shared" ref="D20" si="20">D19+B19*G19</f>
        <v>1.4</v>
      </c>
      <c r="E20" s="8"/>
      <c r="F20" s="6">
        <f>D20-1</f>
        <v>0.4</v>
      </c>
      <c r="G20" s="6">
        <f>C20-A20</f>
        <v>0.6</v>
      </c>
      <c r="H20" s="6"/>
      <c r="I20" s="11"/>
      <c r="J20" s="13"/>
      <c r="K20" s="13"/>
      <c r="L20" s="13"/>
      <c r="M20" s="13"/>
      <c r="N20" s="13"/>
      <c r="O20" s="13" t="s">
        <v>52</v>
      </c>
      <c r="P20" s="13"/>
      <c r="Q20" s="13"/>
      <c r="R20" s="13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"/>
  <sheetViews>
    <sheetView workbookViewId="0">
      <selection activeCell="D23" sqref="D23"/>
    </sheetView>
  </sheetViews>
  <sheetFormatPr defaultColWidth="11" defaultRowHeight="15"/>
  <cols>
    <col min="1" max="1" width="23.1809523809524" customWidth="1"/>
    <col min="2" max="2" width="22.8190476190476" customWidth="1"/>
    <col min="3" max="4" width="23" customWidth="1"/>
    <col min="5" max="5" width="22.8190476190476" customWidth="1"/>
    <col min="6" max="9" width="22.7238095238095" customWidth="1"/>
    <col min="10" max="13" width="23.2666666666667" customWidth="1"/>
    <col min="14" max="17" width="22.7238095238095" customWidth="1"/>
    <col min="18" max="18" width="1.45714285714286" customWidth="1"/>
    <col min="19" max="19" width="23.4571428571429" customWidth="1"/>
    <col min="20" max="20" width="23" customWidth="1"/>
    <col min="21" max="21" width="22.7238095238095" customWidth="1"/>
    <col min="22" max="22" width="23" customWidth="1"/>
    <col min="23" max="23" width="23.1809523809524" customWidth="1"/>
    <col min="24" max="31" width="22.8190476190476" customWidth="1"/>
    <col min="32" max="35" width="22.7238095238095" customWidth="1"/>
    <col min="36" max="36" width="25" customWidth="1"/>
  </cols>
  <sheetData>
    <row r="1" ht="18.75" spans="1:36">
      <c r="A1" s="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9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8.75" spans="1:36">
      <c r="A2" s="3" t="s">
        <v>27</v>
      </c>
      <c r="B2" s="3" t="s">
        <v>37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69</v>
      </c>
      <c r="H2" s="3" t="s">
        <v>70</v>
      </c>
      <c r="I2" s="3" t="s">
        <v>71</v>
      </c>
      <c r="J2" s="3" t="s">
        <v>65</v>
      </c>
      <c r="K2" s="3" t="s">
        <v>72</v>
      </c>
      <c r="L2" s="3" t="s">
        <v>73</v>
      </c>
      <c r="M2" s="3" t="s">
        <v>74</v>
      </c>
      <c r="N2" s="3" t="s">
        <v>66</v>
      </c>
      <c r="O2" s="3" t="s">
        <v>75</v>
      </c>
      <c r="P2" s="3" t="s">
        <v>76</v>
      </c>
      <c r="Q2" s="3" t="s">
        <v>77</v>
      </c>
      <c r="R2" s="10"/>
      <c r="S2" s="3" t="s">
        <v>27</v>
      </c>
      <c r="T2" s="3" t="s">
        <v>37</v>
      </c>
      <c r="U2" s="3" t="s">
        <v>61</v>
      </c>
      <c r="V2" s="3" t="s">
        <v>62</v>
      </c>
      <c r="W2" s="3" t="s">
        <v>63</v>
      </c>
      <c r="X2" s="3" t="s">
        <v>64</v>
      </c>
      <c r="Y2" s="3" t="s">
        <v>69</v>
      </c>
      <c r="Z2" s="3" t="s">
        <v>70</v>
      </c>
      <c r="AA2" s="3" t="s">
        <v>71</v>
      </c>
      <c r="AB2" s="3" t="s">
        <v>65</v>
      </c>
      <c r="AC2" s="3" t="s">
        <v>72</v>
      </c>
      <c r="AD2" s="3" t="s">
        <v>73</v>
      </c>
      <c r="AE2" s="3" t="s">
        <v>74</v>
      </c>
      <c r="AF2" s="3" t="s">
        <v>66</v>
      </c>
      <c r="AG2" s="3" t="s">
        <v>75</v>
      </c>
      <c r="AH2" s="3" t="s">
        <v>76</v>
      </c>
      <c r="AI2" s="3" t="s">
        <v>77</v>
      </c>
      <c r="AJ2" s="3" t="s">
        <v>6</v>
      </c>
    </row>
    <row r="3" ht="18.75" spans="1:36">
      <c r="A3" s="4">
        <v>1.4</v>
      </c>
      <c r="B3" s="4">
        <v>0.2</v>
      </c>
      <c r="C3" s="5">
        <v>3</v>
      </c>
      <c r="D3" s="5">
        <v>1.7</v>
      </c>
      <c r="E3" s="5">
        <v>2.5</v>
      </c>
      <c r="F3" s="6">
        <f>A3+D3-C3*E3</f>
        <v>-4.4</v>
      </c>
      <c r="G3" s="7">
        <f>B3*F3</f>
        <v>-0.88</v>
      </c>
      <c r="H3" s="6">
        <f>(A3+B3)+(D3+K3)-(C3+G3)*(E3+O3)</f>
        <v>-2.2328</v>
      </c>
      <c r="I3" s="7">
        <f>B3*H3</f>
        <v>-0.44656</v>
      </c>
      <c r="J3" s="6">
        <f>A3*E3</f>
        <v>3.5</v>
      </c>
      <c r="K3" s="7">
        <f>B3*J3</f>
        <v>0.7</v>
      </c>
      <c r="L3" s="6">
        <f>(A3+B3)*(E3+O3)</f>
        <v>4.704</v>
      </c>
      <c r="M3" s="7">
        <f>B3*L3</f>
        <v>0.9408</v>
      </c>
      <c r="N3" s="6">
        <f>C3+D3-E3</f>
        <v>2.2</v>
      </c>
      <c r="O3" s="7">
        <f>B3*N3</f>
        <v>0.44</v>
      </c>
      <c r="P3" s="6">
        <f>(C3+G3)+(D3+K3)-(E3+O3)</f>
        <v>1.58</v>
      </c>
      <c r="Q3" s="7">
        <f>B3*P3</f>
        <v>0.316</v>
      </c>
      <c r="R3" s="11"/>
      <c r="S3" s="12">
        <f>A3</f>
        <v>1.4</v>
      </c>
      <c r="T3" s="12">
        <f>B3*2</f>
        <v>0.4</v>
      </c>
      <c r="U3" s="14">
        <f>C3</f>
        <v>3</v>
      </c>
      <c r="V3" s="14">
        <f>D3</f>
        <v>1.7</v>
      </c>
      <c r="W3" s="14">
        <f>E3</f>
        <v>2.5</v>
      </c>
      <c r="X3" s="6">
        <f>S3+V3-U3*W3</f>
        <v>-4.4</v>
      </c>
      <c r="Y3" s="7">
        <f>T3*X3</f>
        <v>-1.76</v>
      </c>
      <c r="Z3" s="6">
        <f>S3+T3+V3+AC3-(U3+Y3)*(W3+AG3)</f>
        <v>0.708800000000001</v>
      </c>
      <c r="AA3" s="7">
        <f>T3*Z3</f>
        <v>0.28352</v>
      </c>
      <c r="AB3" s="6">
        <f>S3*W3</f>
        <v>3.5</v>
      </c>
      <c r="AC3" s="7">
        <f>T3*AB3</f>
        <v>1.4</v>
      </c>
      <c r="AD3" s="6">
        <f>(S3+T3)*(W3+AG3)</f>
        <v>6.084</v>
      </c>
      <c r="AE3" s="7">
        <f>T3*AD3</f>
        <v>2.4336</v>
      </c>
      <c r="AF3" s="6">
        <f>U3+V3-W3</f>
        <v>2.2</v>
      </c>
      <c r="AG3" s="7">
        <f>T3*AF3</f>
        <v>0.88</v>
      </c>
      <c r="AH3" s="6">
        <f>U3+Y3+V3+AC3-(W3+AG3)</f>
        <v>0.96</v>
      </c>
      <c r="AI3" s="7">
        <f>T3*AH3</f>
        <v>0.384</v>
      </c>
      <c r="AJ3" s="17">
        <f>MAX(ABS(C3-U3),ABS(D3-V3),ABS(E3-W3))/3</f>
        <v>0</v>
      </c>
    </row>
    <row r="4" ht="18.75" spans="1:36">
      <c r="A4" s="7">
        <f>A3+B3</f>
        <v>1.6</v>
      </c>
      <c r="B4" s="7">
        <f>B3</f>
        <v>0.2</v>
      </c>
      <c r="C4" s="8">
        <f>C3+(G3+I3)/2</f>
        <v>2.33672</v>
      </c>
      <c r="D4" s="8">
        <f>D3+(K3+M3)/2</f>
        <v>2.5204</v>
      </c>
      <c r="E4" s="8">
        <f>E3+(O3+Q3)/2</f>
        <v>2.878</v>
      </c>
      <c r="F4" s="6">
        <f t="shared" ref="F4:F11" si="0">A4+D4-C4*E4</f>
        <v>-2.60468016</v>
      </c>
      <c r="G4" s="7">
        <f t="shared" ref="G4:G11" si="1">B4*F4</f>
        <v>-0.520936032</v>
      </c>
      <c r="H4" s="6">
        <f t="shared" ref="H4:H11" si="2">(A4+B4)+(D4+K4)-(C4+G4)*(E4+O4)</f>
        <v>-0.703197133253632</v>
      </c>
      <c r="I4" s="7">
        <f t="shared" ref="I4:I11" si="3">B4*H4</f>
        <v>-0.140639426650726</v>
      </c>
      <c r="J4" s="6">
        <f t="shared" ref="J4:J11" si="4">A4*E4</f>
        <v>4.6048</v>
      </c>
      <c r="K4" s="7">
        <f t="shared" ref="K4:K11" si="5">B4*J4</f>
        <v>0.92096</v>
      </c>
      <c r="L4" s="6">
        <f t="shared" ref="L4:L11" si="6">(A4+B4)*(E4+O4)</f>
        <v>5.8928832</v>
      </c>
      <c r="M4" s="7">
        <f t="shared" ref="M4:M11" si="7">B4*L4</f>
        <v>1.17857664</v>
      </c>
      <c r="N4" s="6">
        <f t="shared" ref="N4:N11" si="8">C4+D4-E4</f>
        <v>1.97912</v>
      </c>
      <c r="O4" s="7">
        <f t="shared" ref="O4:O11" si="9">B4*N4</f>
        <v>0.395824</v>
      </c>
      <c r="P4" s="6">
        <f t="shared" ref="P4:P11" si="10">(C4+G4)+(D4+K4)-(E4+O4)</f>
        <v>1.983319968</v>
      </c>
      <c r="Q4" s="7">
        <f t="shared" ref="Q4:Q11" si="11">B4*P4</f>
        <v>0.3966639936</v>
      </c>
      <c r="R4" s="11"/>
      <c r="S4" s="13"/>
      <c r="T4" s="13"/>
      <c r="U4" s="13"/>
      <c r="V4" s="13"/>
      <c r="W4" s="13"/>
      <c r="X4" s="13" t="s">
        <v>52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ht="18.75" spans="1:36">
      <c r="A5" s="7">
        <f t="shared" ref="A5:A6" si="12">A4+B4</f>
        <v>1.8</v>
      </c>
      <c r="B5" s="7">
        <f t="shared" ref="B5:B11" si="13">B4</f>
        <v>0.2</v>
      </c>
      <c r="C5" s="8">
        <f t="shared" ref="C5:C11" si="14">C4+(G4+I4)/2</f>
        <v>2.00593227067464</v>
      </c>
      <c r="D5" s="8">
        <f t="shared" ref="D5:D11" si="15">D4+(K4+M4)/2</f>
        <v>3.57016832</v>
      </c>
      <c r="E5" s="8">
        <f t="shared" ref="E5:E11" si="16">E4+(O4+Q4)/2</f>
        <v>3.2742439968</v>
      </c>
      <c r="F5" s="6">
        <f t="shared" si="0"/>
        <v>-1.19774337524382</v>
      </c>
      <c r="G5" s="7">
        <f t="shared" si="1"/>
        <v>-0.239548675048764</v>
      </c>
      <c r="H5" s="6">
        <f t="shared" si="2"/>
        <v>0.152132929443308</v>
      </c>
      <c r="I5" s="7">
        <f t="shared" si="3"/>
        <v>0.0304265858886616</v>
      </c>
      <c r="J5" s="6">
        <f t="shared" si="4"/>
        <v>5.89363919424</v>
      </c>
      <c r="K5" s="7">
        <f t="shared" si="5"/>
        <v>1.178727838848</v>
      </c>
      <c r="L5" s="6">
        <f t="shared" si="6"/>
        <v>7.46923063114985</v>
      </c>
      <c r="M5" s="7">
        <f t="shared" si="7"/>
        <v>1.49384612622997</v>
      </c>
      <c r="N5" s="6">
        <f t="shared" si="8"/>
        <v>2.30185659387464</v>
      </c>
      <c r="O5" s="7">
        <f t="shared" si="9"/>
        <v>0.460371318774927</v>
      </c>
      <c r="P5" s="6">
        <f t="shared" si="10"/>
        <v>2.78066443889894</v>
      </c>
      <c r="Q5" s="7">
        <f t="shared" si="11"/>
        <v>0.556132887779789</v>
      </c>
      <c r="R5" s="11"/>
      <c r="S5" s="12">
        <f>A5</f>
        <v>1.8</v>
      </c>
      <c r="T5" s="12">
        <f>T3</f>
        <v>0.4</v>
      </c>
      <c r="U5" s="15">
        <f>U3+(Y3+AA3)/2</f>
        <v>2.26176</v>
      </c>
      <c r="V5" s="15">
        <f>V3+(AC3+AE3)/2</f>
        <v>3.6168</v>
      </c>
      <c r="W5" s="15">
        <f>W3+(AG3+AI3)/2</f>
        <v>3.132</v>
      </c>
      <c r="X5" s="7">
        <f t="shared" ref="X5" si="17">S5+V5-U5*W5</f>
        <v>-1.66703232</v>
      </c>
      <c r="Y5" s="7">
        <f t="shared" ref="Y5" si="18">T5*X5</f>
        <v>-0.666812928</v>
      </c>
      <c r="Z5" s="7">
        <f t="shared" ref="Z5" si="19">S5+T5+V5+AC5-(U5+Y5)*(W5+AG5)</f>
        <v>1.32421863846707</v>
      </c>
      <c r="AA5" s="7">
        <f t="shared" ref="AA5" si="20">T5*Z5</f>
        <v>0.529687455386829</v>
      </c>
      <c r="AB5" s="7">
        <f t="shared" ref="AB5" si="21">S5*W5</f>
        <v>5.6376</v>
      </c>
      <c r="AC5" s="7">
        <f t="shared" ref="AC5" si="22">T5*AB5</f>
        <v>2.25504</v>
      </c>
      <c r="AD5" s="7">
        <f t="shared" ref="AD5" si="23">(S5+T5)*(W5+AG5)</f>
        <v>9.3073728</v>
      </c>
      <c r="AE5" s="7">
        <f t="shared" ref="AE5" si="24">T5*AD5</f>
        <v>3.72294912</v>
      </c>
      <c r="AF5" s="7">
        <f t="shared" ref="AF5" si="25">U5+V5-W5</f>
        <v>2.74656</v>
      </c>
      <c r="AG5" s="7">
        <f t="shared" ref="AG5" si="26">T5*AF5</f>
        <v>1.098624</v>
      </c>
      <c r="AH5" s="7">
        <f t="shared" ref="AH5" si="27">U5+Y5+V5+AC5-(W5+AG5)</f>
        <v>3.236163072</v>
      </c>
      <c r="AI5" s="7">
        <f t="shared" ref="AI5" si="28">T5*AH5</f>
        <v>1.2944652288</v>
      </c>
      <c r="AJ5" s="17">
        <f>MAX(ABS(C5-U5),ABS(D5-V5),ABS(E5-W5))/3</f>
        <v>0.0852759097751212</v>
      </c>
    </row>
    <row r="6" ht="18.75" spans="1:36">
      <c r="A6" s="7">
        <f t="shared" si="12"/>
        <v>2</v>
      </c>
      <c r="B6" s="7">
        <f t="shared" si="13"/>
        <v>0.2</v>
      </c>
      <c r="C6" s="8">
        <f t="shared" si="14"/>
        <v>1.90137122609459</v>
      </c>
      <c r="D6" s="8">
        <f t="shared" si="15"/>
        <v>4.90645530253899</v>
      </c>
      <c r="E6" s="8">
        <f t="shared" si="16"/>
        <v>3.78249610007736</v>
      </c>
      <c r="F6" s="6">
        <f t="shared" si="0"/>
        <v>-0.285473944963088</v>
      </c>
      <c r="G6" s="7">
        <f t="shared" si="1"/>
        <v>-0.0570947889926176</v>
      </c>
      <c r="H6" s="6">
        <f t="shared" si="2"/>
        <v>0.527576187000406</v>
      </c>
      <c r="I6" s="7">
        <f t="shared" si="3"/>
        <v>0.105515237400081</v>
      </c>
      <c r="J6" s="6">
        <f t="shared" si="4"/>
        <v>7.56499220015472</v>
      </c>
      <c r="K6" s="7">
        <f t="shared" si="5"/>
        <v>1.51299844003094</v>
      </c>
      <c r="L6" s="6">
        <f t="shared" si="6"/>
        <v>9.65263680873492</v>
      </c>
      <c r="M6" s="7">
        <f t="shared" si="7"/>
        <v>1.93052736174698</v>
      </c>
      <c r="N6" s="6">
        <f t="shared" si="8"/>
        <v>3.02533042855621</v>
      </c>
      <c r="O6" s="7">
        <f t="shared" si="9"/>
        <v>0.605066085711242</v>
      </c>
      <c r="P6" s="6">
        <f t="shared" si="10"/>
        <v>3.8761679938833</v>
      </c>
      <c r="Q6" s="7">
        <f t="shared" si="11"/>
        <v>0.775233598776659</v>
      </c>
      <c r="R6" s="11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ht="18.75" spans="1:36">
      <c r="A7" s="7">
        <f t="shared" ref="A7:A8" si="29">A6+B6</f>
        <v>2.2</v>
      </c>
      <c r="B7" s="7">
        <f t="shared" si="13"/>
        <v>0.2</v>
      </c>
      <c r="C7" s="8">
        <f t="shared" si="14"/>
        <v>1.92558145029832</v>
      </c>
      <c r="D7" s="8">
        <f t="shared" si="15"/>
        <v>6.62821820342795</v>
      </c>
      <c r="E7" s="8">
        <f t="shared" si="16"/>
        <v>4.47264594232131</v>
      </c>
      <c r="F7" s="6">
        <f t="shared" si="0"/>
        <v>0.215774143141999</v>
      </c>
      <c r="G7" s="7">
        <f t="shared" si="1"/>
        <v>0.0431548286283999</v>
      </c>
      <c r="H7" s="6">
        <f t="shared" si="2"/>
        <v>0.58377901430312</v>
      </c>
      <c r="I7" s="7">
        <f t="shared" si="3"/>
        <v>0.116755802860624</v>
      </c>
      <c r="J7" s="6">
        <f t="shared" si="4"/>
        <v>9.83982107310688</v>
      </c>
      <c r="K7" s="7">
        <f t="shared" si="5"/>
        <v>1.96796421462138</v>
      </c>
      <c r="L7" s="6">
        <f t="shared" si="6"/>
        <v>12.6933040430455</v>
      </c>
      <c r="M7" s="7">
        <f t="shared" si="7"/>
        <v>2.5386608086091</v>
      </c>
      <c r="N7" s="6">
        <f t="shared" si="8"/>
        <v>4.08115371140496</v>
      </c>
      <c r="O7" s="7">
        <f t="shared" si="9"/>
        <v>0.816230742280991</v>
      </c>
      <c r="P7" s="6">
        <f t="shared" si="10"/>
        <v>5.27604201237374</v>
      </c>
      <c r="Q7" s="7">
        <f t="shared" si="11"/>
        <v>1.05520840247475</v>
      </c>
      <c r="R7" s="11"/>
      <c r="S7" s="12">
        <f>A7</f>
        <v>2.2</v>
      </c>
      <c r="T7" s="12">
        <f>T5</f>
        <v>0.4</v>
      </c>
      <c r="U7" s="8">
        <f>U5+(Y5+AA5)/2</f>
        <v>2.19319726369341</v>
      </c>
      <c r="V7" s="8">
        <f>V5+(AC5+AE5)/2</f>
        <v>6.60579456</v>
      </c>
      <c r="W7" s="8">
        <f>W5+(AG5+AI5)/2</f>
        <v>4.3285446144</v>
      </c>
      <c r="X7" s="7">
        <f t="shared" ref="X7" si="30">S7+V7-U7*W7</f>
        <v>-0.687557644076946</v>
      </c>
      <c r="Y7" s="7">
        <f t="shared" ref="Y7" si="31">T7*X7</f>
        <v>-0.275023057630779</v>
      </c>
      <c r="Z7" s="7">
        <f t="shared" ref="Z7" si="32">S7+T7+V7+AC7-(U7+Y7)*(W7+AG7)</f>
        <v>1.28197258096605</v>
      </c>
      <c r="AA7" s="7">
        <f t="shared" ref="AA7" si="33">T7*Z7</f>
        <v>0.512789032386421</v>
      </c>
      <c r="AB7" s="7">
        <f t="shared" ref="AB7" si="34">S7*W7</f>
        <v>9.52279815168</v>
      </c>
      <c r="AC7" s="7">
        <f t="shared" ref="AC7" si="35">T7*AB7</f>
        <v>3.809119260672</v>
      </c>
      <c r="AD7" s="7">
        <f t="shared" ref="AD7" si="36">(S7+T7)*(W7+AG7)</f>
        <v>15.9034810951051</v>
      </c>
      <c r="AE7" s="7">
        <f t="shared" ref="AE7" si="37">T7*AD7</f>
        <v>6.36139243804206</v>
      </c>
      <c r="AF7" s="7">
        <f t="shared" ref="AF7" si="38">U7+V7-W7</f>
        <v>4.47044720929341</v>
      </c>
      <c r="AG7" s="7">
        <f t="shared" ref="AG7" si="39">T7*AF7</f>
        <v>1.78817888371737</v>
      </c>
      <c r="AH7" s="7">
        <f t="shared" ref="AH7" si="40">U7+Y7+V7+AC7-(W7+AG7)</f>
        <v>6.21636452861727</v>
      </c>
      <c r="AI7" s="7">
        <f t="shared" ref="AI7" si="41">T7*AH7</f>
        <v>2.48654581144691</v>
      </c>
      <c r="AJ7" s="17">
        <f>MAX(ABS(C7-U7),ABS(D7-V7),ABS(E7-W7))/3</f>
        <v>0.0892052711316992</v>
      </c>
    </row>
    <row r="8" ht="18.75" spans="1:36">
      <c r="A8" s="7">
        <f t="shared" si="29"/>
        <v>2.4</v>
      </c>
      <c r="B8" s="7">
        <f t="shared" si="13"/>
        <v>0.2</v>
      </c>
      <c r="C8" s="8">
        <f t="shared" si="14"/>
        <v>2.00553676604283</v>
      </c>
      <c r="D8" s="8">
        <f t="shared" si="15"/>
        <v>8.88153071504319</v>
      </c>
      <c r="E8" s="8">
        <f t="shared" si="16"/>
        <v>5.40836551469918</v>
      </c>
      <c r="F8" s="6">
        <f t="shared" si="0"/>
        <v>0.434854831115839</v>
      </c>
      <c r="G8" s="7">
        <f t="shared" si="1"/>
        <v>0.0869709662231678</v>
      </c>
      <c r="H8" s="6">
        <f t="shared" si="2"/>
        <v>0.467654258180922</v>
      </c>
      <c r="I8" s="7">
        <f t="shared" si="3"/>
        <v>0.0935308516361843</v>
      </c>
      <c r="J8" s="6">
        <f t="shared" si="4"/>
        <v>12.980077235278</v>
      </c>
      <c r="K8" s="7">
        <f t="shared" si="5"/>
        <v>2.59601544705561</v>
      </c>
      <c r="L8" s="6">
        <f t="shared" si="6"/>
        <v>16.910675360739</v>
      </c>
      <c r="M8" s="7">
        <f t="shared" si="7"/>
        <v>3.3821350721478</v>
      </c>
      <c r="N8" s="6">
        <f t="shared" si="8"/>
        <v>5.47870196638684</v>
      </c>
      <c r="O8" s="7">
        <f t="shared" si="9"/>
        <v>1.09574039327737</v>
      </c>
      <c r="P8" s="6">
        <f t="shared" si="10"/>
        <v>7.06594798638825</v>
      </c>
      <c r="Q8" s="7">
        <f t="shared" si="11"/>
        <v>1.41318959727765</v>
      </c>
      <c r="R8" s="11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ht="18.75" spans="1:36">
      <c r="A9" s="7">
        <f t="shared" ref="A9:A10" si="42">A8+B8</f>
        <v>2.6</v>
      </c>
      <c r="B9" s="7">
        <f t="shared" si="13"/>
        <v>0.2</v>
      </c>
      <c r="C9" s="8">
        <f t="shared" si="14"/>
        <v>2.0957876749725</v>
      </c>
      <c r="D9" s="8">
        <f t="shared" si="15"/>
        <v>11.8706059746449</v>
      </c>
      <c r="E9" s="8">
        <f t="shared" si="16"/>
        <v>6.66283050997669</v>
      </c>
      <c r="F9" s="6">
        <f t="shared" si="0"/>
        <v>0.506727911404985</v>
      </c>
      <c r="G9" s="7">
        <f t="shared" si="1"/>
        <v>0.101345582280997</v>
      </c>
      <c r="H9" s="6">
        <f t="shared" si="2"/>
        <v>0.286771044808599</v>
      </c>
      <c r="I9" s="7">
        <f t="shared" si="3"/>
        <v>0.0573542089617199</v>
      </c>
      <c r="J9" s="6">
        <f t="shared" si="4"/>
        <v>17.3233593259394</v>
      </c>
      <c r="K9" s="7">
        <f t="shared" si="5"/>
        <v>3.46467186518788</v>
      </c>
      <c r="L9" s="6">
        <f t="shared" si="6"/>
        <v>22.7459207861335</v>
      </c>
      <c r="M9" s="7">
        <f t="shared" si="7"/>
        <v>4.5491841572267</v>
      </c>
      <c r="N9" s="6">
        <f t="shared" si="8"/>
        <v>7.30356313964071</v>
      </c>
      <c r="O9" s="7">
        <f t="shared" si="9"/>
        <v>1.46071262792814</v>
      </c>
      <c r="P9" s="6">
        <f t="shared" si="10"/>
        <v>9.40886795918145</v>
      </c>
      <c r="Q9" s="7">
        <f t="shared" si="11"/>
        <v>1.88177359183629</v>
      </c>
      <c r="R9" s="11"/>
      <c r="S9" s="12">
        <f>A9</f>
        <v>2.6</v>
      </c>
      <c r="T9" s="12">
        <f>T7</f>
        <v>0.4</v>
      </c>
      <c r="U9" s="8">
        <f>U7+(Y7+AA7)/2</f>
        <v>2.31208025107124</v>
      </c>
      <c r="V9" s="8">
        <f>V7+(AC7+AE7)/2</f>
        <v>11.691050409357</v>
      </c>
      <c r="W9" s="8">
        <f>W7+(AG7+AI7)/2</f>
        <v>6.46590696198214</v>
      </c>
      <c r="X9" s="7">
        <f t="shared" ref="X9" si="43">S9+V9-U9*W9</f>
        <v>-0.658645382705879</v>
      </c>
      <c r="Y9" s="7">
        <f t="shared" ref="Y9" si="44">T9*X9</f>
        <v>-0.263458153082352</v>
      </c>
      <c r="Z9" s="7">
        <f t="shared" ref="Z9" si="45">S9+T9+V9+AC9-(U9+Y9)*(W9+AG9)</f>
        <v>1.99302455351278</v>
      </c>
      <c r="AA9" s="7">
        <f t="shared" ref="AA9" si="46">T9*Z9</f>
        <v>0.797209821405112</v>
      </c>
      <c r="AB9" s="7">
        <f t="shared" ref="AB9" si="47">S9*W9</f>
        <v>16.8113581011536</v>
      </c>
      <c r="AC9" s="7">
        <f t="shared" ref="AC9" si="48">T9*AB9</f>
        <v>6.72454324046142</v>
      </c>
      <c r="AD9" s="7">
        <f t="shared" ref="AD9" si="49">(S9+T9)*(W9+AG9)</f>
        <v>28.4423893240818</v>
      </c>
      <c r="AE9" s="7">
        <f t="shared" ref="AE9" si="50">T9*AD9</f>
        <v>11.3769557296327</v>
      </c>
      <c r="AF9" s="7">
        <f t="shared" ref="AF9" si="51">U9+V9-W9</f>
        <v>7.53722369844613</v>
      </c>
      <c r="AG9" s="7">
        <f t="shared" ref="AG9" si="52">T9*AF9</f>
        <v>3.01488947937845</v>
      </c>
      <c r="AH9" s="7">
        <f t="shared" ref="AH9" si="53">U9+Y9+V9+AC9-(W9+AG9)</f>
        <v>10.9834193064467</v>
      </c>
      <c r="AI9" s="7">
        <f t="shared" ref="AI9" si="54">T9*AH9</f>
        <v>4.3933677225787</v>
      </c>
      <c r="AJ9" s="17">
        <f>MAX(ABS(C9-U9),ABS(D9-V9),ABS(E9-W9))/3</f>
        <v>0.0720975253662435</v>
      </c>
    </row>
    <row r="10" ht="18.75" spans="1:36">
      <c r="A10" s="7">
        <f t="shared" si="42"/>
        <v>2.8</v>
      </c>
      <c r="B10" s="7">
        <f t="shared" si="13"/>
        <v>0.2</v>
      </c>
      <c r="C10" s="8">
        <f t="shared" si="14"/>
        <v>2.17513757059386</v>
      </c>
      <c r="D10" s="8">
        <f t="shared" si="15"/>
        <v>15.8775339858522</v>
      </c>
      <c r="E10" s="8">
        <f t="shared" si="16"/>
        <v>8.3340736198589</v>
      </c>
      <c r="F10" s="6">
        <f t="shared" si="0"/>
        <v>0.549777339201889</v>
      </c>
      <c r="G10" s="7">
        <f t="shared" si="1"/>
        <v>0.109955467840378</v>
      </c>
      <c r="H10" s="6">
        <f t="shared" si="2"/>
        <v>0.0589015047877979</v>
      </c>
      <c r="I10" s="7">
        <f t="shared" si="3"/>
        <v>0.0117803009575596</v>
      </c>
      <c r="J10" s="6">
        <f t="shared" si="4"/>
        <v>23.3354061356049</v>
      </c>
      <c r="K10" s="7">
        <f t="shared" si="5"/>
        <v>4.66708122712099</v>
      </c>
      <c r="L10" s="6">
        <f t="shared" si="6"/>
        <v>30.833379621529</v>
      </c>
      <c r="M10" s="7">
        <f t="shared" si="7"/>
        <v>6.1666759243058</v>
      </c>
      <c r="N10" s="6">
        <f t="shared" si="8"/>
        <v>9.71859793658715</v>
      </c>
      <c r="O10" s="7">
        <f t="shared" si="9"/>
        <v>1.94371958731743</v>
      </c>
      <c r="P10" s="6">
        <f t="shared" si="10"/>
        <v>12.5519150442311</v>
      </c>
      <c r="Q10" s="7">
        <f t="shared" si="11"/>
        <v>2.51038300884622</v>
      </c>
      <c r="R10" s="11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ht="18.75" spans="1:36">
      <c r="A11" s="7">
        <f t="shared" ref="A11" si="55">A10+B10</f>
        <v>3</v>
      </c>
      <c r="B11" s="7">
        <f t="shared" si="13"/>
        <v>0.2</v>
      </c>
      <c r="C11" s="8">
        <f t="shared" si="14"/>
        <v>2.23600545499283</v>
      </c>
      <c r="D11" s="8">
        <f t="shared" si="15"/>
        <v>21.2944125615656</v>
      </c>
      <c r="E11" s="8">
        <f t="shared" si="16"/>
        <v>10.5611249179407</v>
      </c>
      <c r="F11" s="6">
        <f t="shared" si="0"/>
        <v>0.679679634189391</v>
      </c>
      <c r="G11" s="7">
        <f t="shared" si="1"/>
        <v>0.135935926837878</v>
      </c>
      <c r="H11" s="6">
        <f t="shared" si="2"/>
        <v>-0.371762317957604</v>
      </c>
      <c r="I11" s="7">
        <f t="shared" si="3"/>
        <v>-0.0743524635915207</v>
      </c>
      <c r="J11" s="6">
        <f t="shared" si="4"/>
        <v>31.6833747538222</v>
      </c>
      <c r="K11" s="7">
        <f t="shared" si="5"/>
        <v>6.33667495076444</v>
      </c>
      <c r="L11" s="6">
        <f t="shared" si="6"/>
        <v>42.0959473205256</v>
      </c>
      <c r="M11" s="7">
        <f t="shared" si="7"/>
        <v>8.41918946410513</v>
      </c>
      <c r="N11" s="6">
        <f t="shared" si="8"/>
        <v>12.9692930986177</v>
      </c>
      <c r="O11" s="7">
        <f t="shared" si="9"/>
        <v>2.59385861972354</v>
      </c>
      <c r="P11" s="6">
        <f t="shared" si="10"/>
        <v>16.8480453564965</v>
      </c>
      <c r="Q11" s="7">
        <f t="shared" si="11"/>
        <v>3.36960907129929</v>
      </c>
      <c r="R11" s="11"/>
      <c r="S11" s="12">
        <f>A11</f>
        <v>3</v>
      </c>
      <c r="T11" s="12">
        <f>T9</f>
        <v>0.4</v>
      </c>
      <c r="U11" s="8">
        <f>U9+(Y9+AA9)/2</f>
        <v>2.57895608523262</v>
      </c>
      <c r="V11" s="8">
        <f>V9+(AC9+AE9)/2</f>
        <v>20.7417998944041</v>
      </c>
      <c r="W11" s="8">
        <f>W9+(AG9+AI9)/2</f>
        <v>10.1700355629607</v>
      </c>
      <c r="X11" s="7">
        <f t="shared" ref="X11" si="56">S11+V11-U11*W11</f>
        <v>-2.48627520772554</v>
      </c>
      <c r="Y11" s="7">
        <f t="shared" ref="Y11" si="57">T11*X11</f>
        <v>-0.994510083090218</v>
      </c>
      <c r="Z11" s="7">
        <f t="shared" ref="Z11" si="58">S11+T11+V11+AC11-(U11+Y11)*(W11+AG11)</f>
        <v>11.89732782478</v>
      </c>
      <c r="AA11" s="7">
        <f t="shared" ref="AA11" si="59">T11*Z11</f>
        <v>4.75893112991199</v>
      </c>
      <c r="AB11" s="7">
        <f t="shared" ref="AB11" si="60">S11*W11</f>
        <v>30.5101066888821</v>
      </c>
      <c r="AC11" s="7">
        <f t="shared" ref="AC11" si="61">T11*AB11</f>
        <v>12.2040426755529</v>
      </c>
      <c r="AD11" s="7">
        <f t="shared" ref="AD11" si="62">(S11+T11)*(W11+AG11)</f>
        <v>52.4631006807458</v>
      </c>
      <c r="AE11" s="7">
        <f t="shared" ref="AE11" si="63">T11*AD11</f>
        <v>20.9852402722983</v>
      </c>
      <c r="AF11" s="7">
        <f t="shared" ref="AF11" si="64">U11+V11-W11</f>
        <v>13.150720416676</v>
      </c>
      <c r="AG11" s="7">
        <f t="shared" ref="AG11" si="65">T11*AF11</f>
        <v>5.2602881666704</v>
      </c>
      <c r="AH11" s="7">
        <f t="shared" ref="AH11" si="66">U11+Y11+V11+AC11-(W11+AG11)</f>
        <v>19.0999648424682</v>
      </c>
      <c r="AI11" s="7">
        <f t="shared" ref="AI11" si="67">T11*AH11</f>
        <v>7.6399859369873</v>
      </c>
      <c r="AJ11" s="17">
        <f>MAX(ABS(C11-U11),ABS(D11-V11),ABS(E11-W11))/3</f>
        <v>0.184204222387161</v>
      </c>
    </row>
    <row r="14" ht="18.75" spans="1:36">
      <c r="A14" s="1" t="s">
        <v>53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ht="18.75" spans="1:36">
      <c r="A15" s="3" t="s">
        <v>27</v>
      </c>
      <c r="B15" s="3" t="s">
        <v>37</v>
      </c>
      <c r="C15" s="3" t="s">
        <v>16</v>
      </c>
      <c r="D15" s="3" t="s">
        <v>17</v>
      </c>
      <c r="E15" s="3"/>
      <c r="F15" s="3" t="s">
        <v>67</v>
      </c>
      <c r="G15" s="3" t="s">
        <v>78</v>
      </c>
      <c r="H15" s="3" t="s">
        <v>79</v>
      </c>
      <c r="I15" s="3" t="s">
        <v>80</v>
      </c>
      <c r="J15" s="3" t="s">
        <v>68</v>
      </c>
      <c r="K15" s="3" t="s">
        <v>81</v>
      </c>
      <c r="L15" s="3" t="s">
        <v>82</v>
      </c>
      <c r="M15" s="3" t="s">
        <v>83</v>
      </c>
      <c r="N15" s="3"/>
      <c r="O15" s="3"/>
      <c r="P15" s="3"/>
      <c r="Q15" s="3"/>
      <c r="R15" s="10"/>
      <c r="S15" s="3" t="s">
        <v>84</v>
      </c>
      <c r="T15" s="3" t="s">
        <v>37</v>
      </c>
      <c r="U15" s="3" t="s">
        <v>2</v>
      </c>
      <c r="V15" s="3" t="s">
        <v>16</v>
      </c>
      <c r="W15" s="3"/>
      <c r="X15" s="3" t="s">
        <v>85</v>
      </c>
      <c r="Y15" s="3" t="s">
        <v>69</v>
      </c>
      <c r="Z15" s="3" t="s">
        <v>86</v>
      </c>
      <c r="AA15" s="3" t="s">
        <v>71</v>
      </c>
      <c r="AB15" s="3" t="s">
        <v>87</v>
      </c>
      <c r="AC15" s="3" t="s">
        <v>72</v>
      </c>
      <c r="AD15" s="3" t="s">
        <v>88</v>
      </c>
      <c r="AE15" s="3" t="s">
        <v>74</v>
      </c>
      <c r="AF15" s="3"/>
      <c r="AG15" s="3"/>
      <c r="AH15" s="3"/>
      <c r="AI15" s="3"/>
      <c r="AJ15" s="3" t="s">
        <v>6</v>
      </c>
    </row>
    <row r="16" ht="18.75" spans="1:36">
      <c r="A16" s="4">
        <v>0</v>
      </c>
      <c r="B16" s="4">
        <v>0.5</v>
      </c>
      <c r="C16" s="5">
        <v>0</v>
      </c>
      <c r="D16" s="5">
        <v>0</v>
      </c>
      <c r="E16" s="5"/>
      <c r="F16" s="6">
        <f>C16+EXP(A16)</f>
        <v>1</v>
      </c>
      <c r="G16" s="7">
        <f>B16*F16</f>
        <v>0.5</v>
      </c>
      <c r="H16" s="6">
        <f>(C16+G16)+EXP((A16+B16))</f>
        <v>2.14872127070013</v>
      </c>
      <c r="I16" s="7">
        <f>B16*H16</f>
        <v>1.07436063535006</v>
      </c>
      <c r="J16" s="6">
        <f>EXP(-A16)-D16</f>
        <v>1</v>
      </c>
      <c r="K16" s="7">
        <f>B16*J16</f>
        <v>0.5</v>
      </c>
      <c r="L16" s="6">
        <f>EXP(-(A16+B16))-(D16+K16)</f>
        <v>0.106530659712633</v>
      </c>
      <c r="M16" s="7">
        <f>B16*L16</f>
        <v>0.0532653298563167</v>
      </c>
      <c r="N16" s="6"/>
      <c r="O16" s="7"/>
      <c r="P16" s="6"/>
      <c r="Q16" s="7"/>
      <c r="R16" s="11"/>
      <c r="S16" s="12">
        <f>A16</f>
        <v>0</v>
      </c>
      <c r="T16" s="12">
        <f>B16*2</f>
        <v>1</v>
      </c>
      <c r="U16" s="14">
        <f>C16</f>
        <v>0</v>
      </c>
      <c r="V16" s="14">
        <f>D16</f>
        <v>0</v>
      </c>
      <c r="W16" s="14"/>
      <c r="X16" s="6">
        <f>U16^2+V16*S16-2</f>
        <v>-2</v>
      </c>
      <c r="Y16" s="7">
        <f>T16*X16</f>
        <v>-2</v>
      </c>
      <c r="Z16" s="6">
        <f>(U16+AC16)^2+(V16+Y16)*(S16+T16)-2</f>
        <v>-4</v>
      </c>
      <c r="AA16" s="7">
        <f>T16*Z16</f>
        <v>-4</v>
      </c>
      <c r="AB16" s="6">
        <f>SIN(U16)-U16*V16</f>
        <v>0</v>
      </c>
      <c r="AC16" s="7">
        <f>T16*AB16</f>
        <v>0</v>
      </c>
      <c r="AD16" s="6">
        <f>SIN(U16+AC16)-(U16+AC16)*(V16+Y16)</f>
        <v>0</v>
      </c>
      <c r="AE16" s="7">
        <f>T16*AD16</f>
        <v>0</v>
      </c>
      <c r="AF16" s="6"/>
      <c r="AG16" s="7"/>
      <c r="AH16" s="6"/>
      <c r="AI16" s="7"/>
      <c r="AJ16" s="17">
        <f>MAX(ABS(C16-U16),ABS(D16-V16),ABS(E16-W16))/3</f>
        <v>0</v>
      </c>
    </row>
    <row r="17" ht="18.75" spans="1:36">
      <c r="A17" s="7">
        <f t="shared" ref="A17:A18" si="68">A16+B16</f>
        <v>0.5</v>
      </c>
      <c r="B17" s="7">
        <f>B16</f>
        <v>0.5</v>
      </c>
      <c r="C17" s="8">
        <f>C16+(G16+I16)/2</f>
        <v>0.787180317675032</v>
      </c>
      <c r="D17" s="8">
        <f>D16+(K16+M16)/2</f>
        <v>0.276632664928158</v>
      </c>
      <c r="E17" s="8"/>
      <c r="F17" s="6">
        <f t="shared" ref="F17:F18" si="69">C17+EXP(A17)</f>
        <v>2.43590158837516</v>
      </c>
      <c r="G17" s="7">
        <f t="shared" ref="G17:G18" si="70">B17*F17</f>
        <v>1.21795079418758</v>
      </c>
      <c r="H17" s="6">
        <f t="shared" ref="H17:H18" si="71">(C17+G17)+EXP((A17+B17))</f>
        <v>4.72341294032166</v>
      </c>
      <c r="I17" s="7">
        <f t="shared" ref="I17:I18" si="72">B17*H17</f>
        <v>2.36170647016083</v>
      </c>
      <c r="J17" s="6">
        <f t="shared" ref="J17:J18" si="73">EXP(-A17)-D17</f>
        <v>0.329897994784475</v>
      </c>
      <c r="K17" s="7">
        <f t="shared" ref="K17:K18" si="74">B17*J17</f>
        <v>0.164948997392238</v>
      </c>
      <c r="L17" s="6">
        <f t="shared" ref="L17:L18" si="75">EXP(-(A17+B17))-(D17+K17)</f>
        <v>-0.0737022211489535</v>
      </c>
      <c r="M17" s="7">
        <f t="shared" ref="M17:M18" si="76">B17*L17</f>
        <v>-0.0368511105744768</v>
      </c>
      <c r="N17" s="7"/>
      <c r="O17" s="7"/>
      <c r="P17" s="7"/>
      <c r="Q17" s="7"/>
      <c r="R17" s="11"/>
      <c r="S17" s="13"/>
      <c r="T17" s="13"/>
      <c r="U17" s="13"/>
      <c r="V17" s="13"/>
      <c r="W17" s="13"/>
      <c r="X17" s="13" t="s">
        <v>52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ht="18.75" spans="1:36">
      <c r="A18" s="7">
        <f t="shared" si="68"/>
        <v>1</v>
      </c>
      <c r="B18" s="7">
        <f t="shared" ref="B18" si="77">B17</f>
        <v>0.5</v>
      </c>
      <c r="C18" s="8">
        <f t="shared" ref="C18" si="78">C17+(G17+I17)/2</f>
        <v>2.57700894984924</v>
      </c>
      <c r="D18" s="8">
        <f t="shared" ref="D18" si="79">D17+(K17+M17)/2</f>
        <v>0.340681608337039</v>
      </c>
      <c r="E18" s="8"/>
      <c r="F18" s="6">
        <f t="shared" si="69"/>
        <v>5.29529077830828</v>
      </c>
      <c r="G18" s="7">
        <f t="shared" si="70"/>
        <v>2.64764538915414</v>
      </c>
      <c r="H18" s="6">
        <f t="shared" si="71"/>
        <v>9.70634340934144</v>
      </c>
      <c r="I18" s="7">
        <f t="shared" si="72"/>
        <v>4.85317170467072</v>
      </c>
      <c r="J18" s="6">
        <f t="shared" si="73"/>
        <v>0.0271978328344036</v>
      </c>
      <c r="K18" s="7">
        <f t="shared" si="74"/>
        <v>0.0135989164172018</v>
      </c>
      <c r="L18" s="6">
        <f t="shared" si="75"/>
        <v>-0.131150364605811</v>
      </c>
      <c r="M18" s="7">
        <f t="shared" si="76"/>
        <v>-0.0655751823029054</v>
      </c>
      <c r="N18" s="7"/>
      <c r="O18" s="7"/>
      <c r="P18" s="7"/>
      <c r="Q18" s="7"/>
      <c r="R18" s="11"/>
      <c r="S18" s="12">
        <f>A18</f>
        <v>1</v>
      </c>
      <c r="T18" s="12">
        <f>T16</f>
        <v>1</v>
      </c>
      <c r="U18" s="8">
        <f>U16+(Y16+AA16)/2</f>
        <v>-3</v>
      </c>
      <c r="V18" s="8">
        <f>V16+(AC16+AE16)/2</f>
        <v>0</v>
      </c>
      <c r="W18" s="8"/>
      <c r="X18" s="6">
        <f>U18^2+V18*S18-2</f>
        <v>7</v>
      </c>
      <c r="Y18" s="7">
        <f t="shared" ref="Y18" si="80">T18*X18</f>
        <v>7</v>
      </c>
      <c r="Z18" s="6">
        <f>(U18+AC18)^2+(V18+Y18)*(S18+T18)-2</f>
        <v>21.866634905034</v>
      </c>
      <c r="AA18" s="7">
        <f t="shared" ref="AA18" si="81">T18*Z18</f>
        <v>21.866634905034</v>
      </c>
      <c r="AB18" s="6">
        <f>SIN(U18)-U18*V18</f>
        <v>-0.141120008059867</v>
      </c>
      <c r="AC18" s="7">
        <f t="shared" ref="AC18" si="82">T18*AB18</f>
        <v>-0.141120008059867</v>
      </c>
      <c r="AD18" s="6">
        <f>SIN(U18+AC18)-(U18+AC18)*(V18+Y18)</f>
        <v>21.9873674109067</v>
      </c>
      <c r="AE18" s="7">
        <f t="shared" ref="AE18" si="83">T18*AD18</f>
        <v>21.9873674109067</v>
      </c>
      <c r="AF18" s="7"/>
      <c r="AG18" s="7"/>
      <c r="AH18" s="7"/>
      <c r="AI18" s="7"/>
      <c r="AJ18" s="17">
        <f>MAX(ABS(C18-U18),ABS(D18-V18),ABS(E18-W18))/3</f>
        <v>1.85900298328308</v>
      </c>
    </row>
    <row r="20" ht="18.75" spans="1:36">
      <c r="A20" s="1" t="s">
        <v>53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ht="18.75" spans="1:36">
      <c r="A21" s="3" t="s">
        <v>27</v>
      </c>
      <c r="B21" s="3" t="s">
        <v>37</v>
      </c>
      <c r="C21" s="3" t="s">
        <v>16</v>
      </c>
      <c r="D21" s="3" t="s">
        <v>17</v>
      </c>
      <c r="E21" s="3"/>
      <c r="F21" s="3" t="s">
        <v>67</v>
      </c>
      <c r="G21" s="3" t="s">
        <v>78</v>
      </c>
      <c r="H21" s="3" t="s">
        <v>79</v>
      </c>
      <c r="I21" s="3" t="s">
        <v>80</v>
      </c>
      <c r="J21" s="3" t="s">
        <v>68</v>
      </c>
      <c r="K21" s="3" t="s">
        <v>81</v>
      </c>
      <c r="L21" s="3" t="s">
        <v>82</v>
      </c>
      <c r="M21" s="3" t="s">
        <v>83</v>
      </c>
      <c r="N21" s="3"/>
      <c r="O21" s="3"/>
      <c r="P21" s="3"/>
      <c r="Q21" s="3"/>
      <c r="R21" s="10"/>
      <c r="S21" s="3" t="s">
        <v>84</v>
      </c>
      <c r="T21" s="3" t="s">
        <v>37</v>
      </c>
      <c r="U21" s="3" t="s">
        <v>2</v>
      </c>
      <c r="V21" s="3" t="s">
        <v>16</v>
      </c>
      <c r="W21" s="3"/>
      <c r="X21" s="3" t="s">
        <v>85</v>
      </c>
      <c r="Y21" s="3" t="s">
        <v>69</v>
      </c>
      <c r="Z21" s="3" t="s">
        <v>86</v>
      </c>
      <c r="AA21" s="3" t="s">
        <v>71</v>
      </c>
      <c r="AB21" s="3" t="s">
        <v>87</v>
      </c>
      <c r="AC21" s="3" t="s">
        <v>72</v>
      </c>
      <c r="AD21" s="3" t="s">
        <v>88</v>
      </c>
      <c r="AE21" s="3" t="s">
        <v>74</v>
      </c>
      <c r="AF21" s="3"/>
      <c r="AG21" s="3"/>
      <c r="AH21" s="3"/>
      <c r="AI21" s="3"/>
      <c r="AJ21" s="3" t="s">
        <v>6</v>
      </c>
    </row>
    <row r="22" ht="18.75" spans="1:36">
      <c r="A22" s="4">
        <v>0</v>
      </c>
      <c r="B22" s="4">
        <v>0.4</v>
      </c>
      <c r="C22" s="5">
        <v>1</v>
      </c>
      <c r="D22" s="5">
        <v>1</v>
      </c>
      <c r="E22" s="5"/>
      <c r="F22" s="6">
        <f>D22-1</f>
        <v>0</v>
      </c>
      <c r="G22" s="7">
        <f>B22*F22</f>
        <v>0</v>
      </c>
      <c r="H22" s="6">
        <f>(D22+K22)-1</f>
        <v>0.4</v>
      </c>
      <c r="I22" s="7">
        <f>B22*H22</f>
        <v>0.16</v>
      </c>
      <c r="J22" s="6">
        <f>C22-A22</f>
        <v>1</v>
      </c>
      <c r="K22" s="7">
        <f>B22*J22</f>
        <v>0.4</v>
      </c>
      <c r="L22" s="6">
        <f>(C22+G22)-(A22+B22)</f>
        <v>0.6</v>
      </c>
      <c r="M22" s="7">
        <f>B22*L22</f>
        <v>0.24</v>
      </c>
      <c r="N22" s="6"/>
      <c r="O22" s="7"/>
      <c r="P22" s="6"/>
      <c r="Q22" s="7"/>
      <c r="R22" s="11"/>
      <c r="S22" s="12">
        <f>A22</f>
        <v>0</v>
      </c>
      <c r="T22" s="12">
        <f>B22*2</f>
        <v>0.8</v>
      </c>
      <c r="U22" s="14">
        <f>C22</f>
        <v>1</v>
      </c>
      <c r="V22" s="14">
        <f>D22</f>
        <v>1</v>
      </c>
      <c r="W22" s="14"/>
      <c r="X22" s="6">
        <f>U22^2+V22*S22-2</f>
        <v>-1</v>
      </c>
      <c r="Y22" s="7">
        <f>T22*X22</f>
        <v>-0.8</v>
      </c>
      <c r="Z22" s="6">
        <f>(U22+AC22)^2+(V22+Y22)*(S22+T22)-2</f>
        <v>-1.07756229716639</v>
      </c>
      <c r="AA22" s="7">
        <f>T22*Z22</f>
        <v>-0.86204983773311</v>
      </c>
      <c r="AB22" s="6">
        <f>SIN(U22)-U22*V22</f>
        <v>-0.158529015192103</v>
      </c>
      <c r="AC22" s="7">
        <f>T22*AB22</f>
        <v>-0.126823212153683</v>
      </c>
      <c r="AD22" s="6">
        <f>SIN(U22+AC22)-(U22+AC22)*(V22+Y22)</f>
        <v>0.591738196355647</v>
      </c>
      <c r="AE22" s="7">
        <f>T22*AD22</f>
        <v>0.473390557084517</v>
      </c>
      <c r="AF22" s="6"/>
      <c r="AG22" s="7"/>
      <c r="AH22" s="6"/>
      <c r="AI22" s="7"/>
      <c r="AJ22" s="17">
        <f>MAX(ABS(C22-U22),ABS(D22-V22),ABS(E22-W22))/3</f>
        <v>0</v>
      </c>
    </row>
    <row r="23" ht="18.75" spans="1:36">
      <c r="A23" s="7">
        <f t="shared" ref="A23" si="84">A22+B22</f>
        <v>0.4</v>
      </c>
      <c r="B23" s="7">
        <f>B22</f>
        <v>0.4</v>
      </c>
      <c r="C23" s="8">
        <f>C22+(G22+I22)/2</f>
        <v>1.08</v>
      </c>
      <c r="D23" s="8">
        <f>D22+(K22+M22)/2</f>
        <v>1.32</v>
      </c>
      <c r="E23" s="8"/>
      <c r="F23" s="6">
        <f>D23-1</f>
        <v>0.32</v>
      </c>
      <c r="G23" s="7">
        <f t="shared" ref="G23" si="85">B23*F23</f>
        <v>0.128</v>
      </c>
      <c r="H23" s="6">
        <f>(D23+K23)-1</f>
        <v>0.592</v>
      </c>
      <c r="I23" s="7">
        <f t="shared" ref="I23" si="86">B23*H23</f>
        <v>0.2368</v>
      </c>
      <c r="J23" s="6">
        <f>C23-A23</f>
        <v>0.68</v>
      </c>
      <c r="K23" s="7">
        <f t="shared" ref="K23" si="87">B23*J23</f>
        <v>0.272</v>
      </c>
      <c r="L23" s="6">
        <f>(C23+G23)-(A23+B23)</f>
        <v>0.408</v>
      </c>
      <c r="M23" s="7">
        <f t="shared" ref="M23" si="88">B23*L23</f>
        <v>0.1632</v>
      </c>
      <c r="N23" s="7"/>
      <c r="O23" s="7"/>
      <c r="P23" s="7"/>
      <c r="Q23" s="7"/>
      <c r="R23" s="11"/>
      <c r="S23" s="13"/>
      <c r="T23" s="13"/>
      <c r="U23" s="13"/>
      <c r="V23" s="13"/>
      <c r="W23" s="13"/>
      <c r="X23" s="13" t="s">
        <v>52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zoomScale="120" zoomScaleNormal="120" topLeftCell="A4" workbookViewId="0">
      <selection activeCell="F4" sqref="F4"/>
    </sheetView>
  </sheetViews>
  <sheetFormatPr defaultColWidth="11.4571428571429" defaultRowHeight="18.75" outlineLevelCol="6"/>
  <cols>
    <col min="1" max="1" width="23.1809523809524" style="31" customWidth="1"/>
    <col min="2" max="4" width="23" style="31" customWidth="1"/>
    <col min="5" max="6" width="22.8190476190476" style="31" customWidth="1"/>
    <col min="7" max="7" width="23" style="31" customWidth="1"/>
    <col min="8" max="8" width="9.18095238095238" style="31"/>
    <col min="9" max="9" width="11.4571428571429" style="31"/>
    <col min="10" max="11" width="9.18095238095238" style="31"/>
    <col min="12" max="16384" width="11.4571428571429" style="31"/>
  </cols>
  <sheetData>
    <row r="1" s="45" customFormat="1" ht="5.25" customHeight="1"/>
    <row r="2" spans="1:7">
      <c r="A2" s="3" t="s">
        <v>0</v>
      </c>
      <c r="B2" s="3" t="s">
        <v>1</v>
      </c>
      <c r="C2" s="3" t="s">
        <v>3</v>
      </c>
      <c r="D2" s="3" t="s">
        <v>4</v>
      </c>
      <c r="E2" s="3" t="s">
        <v>2</v>
      </c>
      <c r="F2" s="3" t="s">
        <v>6</v>
      </c>
      <c r="G2" s="3" t="s">
        <v>5</v>
      </c>
    </row>
    <row r="3" spans="1:7">
      <c r="A3" s="31">
        <v>0.4</v>
      </c>
      <c r="B3" s="31">
        <v>0.8</v>
      </c>
      <c r="C3" s="31">
        <f>A3^3-2*A3+1</f>
        <v>0.264</v>
      </c>
      <c r="D3" s="31">
        <f>B3^3-2*B3+1</f>
        <v>-0.0880000000000001</v>
      </c>
      <c r="E3" s="43">
        <f t="shared" ref="E3:E5" si="0">A3-(B3-A3)*C3/(D3-C3)</f>
        <v>0.7</v>
      </c>
      <c r="F3" s="41"/>
      <c r="G3" s="31">
        <f>E3^3-2*E3+1</f>
        <v>-0.0569999999999999</v>
      </c>
    </row>
    <row r="4" spans="1:7">
      <c r="A4" s="29">
        <f>IF(C3*G3&gt;0,E3,A3)</f>
        <v>0.4</v>
      </c>
      <c r="B4" s="29">
        <f>IF(D3*G3&gt;0,E3,B3)</f>
        <v>0.7</v>
      </c>
      <c r="C4" s="31">
        <f t="shared" ref="C4:C25" si="1">A4^3-2*A4+1</f>
        <v>0.264</v>
      </c>
      <c r="D4" s="31">
        <f t="shared" ref="D4:D25" si="2">B4^3-2*B4+1</f>
        <v>-0.0569999999999999</v>
      </c>
      <c r="E4" s="43">
        <f t="shared" si="0"/>
        <v>0.646728971962617</v>
      </c>
      <c r="F4" s="41">
        <f>ABS(E4-E3)</f>
        <v>0.0532710280373832</v>
      </c>
      <c r="G4" s="31">
        <f t="shared" ref="G4:G25" si="3">E4^3-2*E4+1</f>
        <v>-0.0229581426937666</v>
      </c>
    </row>
    <row r="5" spans="1:7">
      <c r="A5" s="29">
        <f t="shared" ref="A5:A25" si="4">IF(C4*G4&gt;0,E4,A4)</f>
        <v>0.4</v>
      </c>
      <c r="B5" s="29">
        <f t="shared" ref="B5:B25" si="5">IF(D4*G4&gt;0,E4,B4)</f>
        <v>0.646728971962617</v>
      </c>
      <c r="C5" s="31">
        <f t="shared" si="1"/>
        <v>0.264</v>
      </c>
      <c r="D5" s="31">
        <f t="shared" si="2"/>
        <v>-0.0229581426937666</v>
      </c>
      <c r="E5" s="43">
        <f t="shared" si="0"/>
        <v>0.626989371992286</v>
      </c>
      <c r="F5" s="41">
        <f t="shared" ref="F5:F25" si="6">ABS(E5-E4)</f>
        <v>0.0197395999703309</v>
      </c>
      <c r="G5" s="31">
        <f t="shared" si="3"/>
        <v>-0.00749939530623944</v>
      </c>
    </row>
    <row r="6" spans="1:7">
      <c r="A6" s="29">
        <f t="shared" si="4"/>
        <v>0.4</v>
      </c>
      <c r="B6" s="29">
        <f t="shared" si="5"/>
        <v>0.626989371992286</v>
      </c>
      <c r="C6" s="31">
        <f t="shared" si="1"/>
        <v>0.264</v>
      </c>
      <c r="D6" s="31">
        <f t="shared" si="2"/>
        <v>-0.00749939530623944</v>
      </c>
      <c r="E6" s="43">
        <f t="shared" ref="E6:E25" si="7">A6-(B6-A6)*C6/(D6-C6)</f>
        <v>0.620719438945234</v>
      </c>
      <c r="F6" s="41">
        <f t="shared" si="6"/>
        <v>0.00626993304705192</v>
      </c>
      <c r="G6" s="31">
        <f t="shared" si="3"/>
        <v>-0.00228025780459151</v>
      </c>
    </row>
    <row r="7" spans="1:7">
      <c r="A7" s="29">
        <f t="shared" si="4"/>
        <v>0.4</v>
      </c>
      <c r="B7" s="29">
        <f t="shared" si="5"/>
        <v>0.620719438945234</v>
      </c>
      <c r="C7" s="31">
        <f t="shared" si="1"/>
        <v>0.264</v>
      </c>
      <c r="D7" s="31">
        <f t="shared" si="2"/>
        <v>-0.00228025780459151</v>
      </c>
      <c r="E7" s="43">
        <f t="shared" si="7"/>
        <v>0.61882933553528</v>
      </c>
      <c r="F7" s="41">
        <f t="shared" si="6"/>
        <v>0.0018901034099541</v>
      </c>
      <c r="G7" s="31">
        <f t="shared" si="3"/>
        <v>-0.000678133888780907</v>
      </c>
    </row>
    <row r="8" spans="1:7">
      <c r="A8" s="29">
        <f t="shared" si="4"/>
        <v>0.4</v>
      </c>
      <c r="B8" s="29">
        <f t="shared" si="5"/>
        <v>0.61882933553528</v>
      </c>
      <c r="C8" s="31">
        <f t="shared" si="1"/>
        <v>0.264</v>
      </c>
      <c r="D8" s="31">
        <f t="shared" si="2"/>
        <v>-0.000678133888780907</v>
      </c>
      <c r="E8" s="43">
        <f t="shared" si="7"/>
        <v>0.618268671206476</v>
      </c>
      <c r="F8" s="41">
        <f t="shared" si="6"/>
        <v>0.000560664328804084</v>
      </c>
      <c r="G8" s="31">
        <f t="shared" si="3"/>
        <v>-0.000200340618432993</v>
      </c>
    </row>
    <row r="9" spans="1:7">
      <c r="A9" s="29">
        <f t="shared" si="4"/>
        <v>0.4</v>
      </c>
      <c r="B9" s="29">
        <f t="shared" si="5"/>
        <v>0.618268671206476</v>
      </c>
      <c r="C9" s="31">
        <f t="shared" si="1"/>
        <v>0.264</v>
      </c>
      <c r="D9" s="31">
        <f t="shared" si="2"/>
        <v>-0.000200340618432993</v>
      </c>
      <c r="E9" s="43">
        <f t="shared" si="7"/>
        <v>0.618103160138353</v>
      </c>
      <c r="F9" s="41">
        <f t="shared" si="6"/>
        <v>0.000165511068122348</v>
      </c>
      <c r="G9" s="31">
        <f t="shared" si="3"/>
        <v>-5.90705472733877e-5</v>
      </c>
    </row>
    <row r="10" spans="1:7">
      <c r="A10" s="29">
        <f t="shared" si="4"/>
        <v>0.4</v>
      </c>
      <c r="B10" s="29">
        <f t="shared" si="5"/>
        <v>0.618103160138353</v>
      </c>
      <c r="C10" s="31">
        <f t="shared" si="1"/>
        <v>0.264</v>
      </c>
      <c r="D10" s="31">
        <f t="shared" si="2"/>
        <v>-5.90705472733877e-5</v>
      </c>
      <c r="E10" s="43">
        <f t="shared" si="7"/>
        <v>0.618054370021033</v>
      </c>
      <c r="F10" s="41">
        <f t="shared" si="6"/>
        <v>4.87901173200633e-5</v>
      </c>
      <c r="G10" s="31">
        <f t="shared" si="3"/>
        <v>-1.74069135585597e-5</v>
      </c>
    </row>
    <row r="11" spans="1:7">
      <c r="A11" s="29">
        <f t="shared" si="4"/>
        <v>0.4</v>
      </c>
      <c r="B11" s="29">
        <f t="shared" si="5"/>
        <v>0.618054370021033</v>
      </c>
      <c r="C11" s="31">
        <f t="shared" si="1"/>
        <v>0.264</v>
      </c>
      <c r="D11" s="31">
        <f t="shared" si="2"/>
        <v>-1.74069135585597e-5</v>
      </c>
      <c r="E11" s="43">
        <f t="shared" si="7"/>
        <v>0.61803999349331</v>
      </c>
      <c r="F11" s="41">
        <f t="shared" si="6"/>
        <v>1.43765277237362e-5</v>
      </c>
      <c r="G11" s="31">
        <f t="shared" si="3"/>
        <v>-5.12859630386053e-6</v>
      </c>
    </row>
    <row r="12" spans="1:7">
      <c r="A12" s="29">
        <f t="shared" si="4"/>
        <v>0.4</v>
      </c>
      <c r="B12" s="29">
        <f t="shared" si="5"/>
        <v>0.61803999349331</v>
      </c>
      <c r="C12" s="31">
        <f t="shared" si="1"/>
        <v>0.264</v>
      </c>
      <c r="D12" s="31">
        <f t="shared" si="2"/>
        <v>-5.12859630386053e-6</v>
      </c>
      <c r="E12" s="43">
        <f t="shared" si="7"/>
        <v>0.618035757821409</v>
      </c>
      <c r="F12" s="41">
        <f t="shared" si="6"/>
        <v>4.23567190033225e-6</v>
      </c>
      <c r="G12" s="31">
        <f t="shared" si="3"/>
        <v>-1.51096165623699e-6</v>
      </c>
    </row>
    <row r="13" spans="1:7">
      <c r="A13" s="29">
        <f t="shared" si="4"/>
        <v>0.4</v>
      </c>
      <c r="B13" s="29">
        <f t="shared" si="5"/>
        <v>0.618035757821409</v>
      </c>
      <c r="C13" s="31">
        <f t="shared" si="1"/>
        <v>0.264</v>
      </c>
      <c r="D13" s="31">
        <f t="shared" si="2"/>
        <v>-1.51096165623699e-6</v>
      </c>
      <c r="E13" s="43">
        <f t="shared" si="7"/>
        <v>0.618034509935863</v>
      </c>
      <c r="F13" s="41">
        <f t="shared" si="6"/>
        <v>1.2478855464515e-6</v>
      </c>
      <c r="G13" s="31">
        <f t="shared" si="3"/>
        <v>-4.45145456495766e-7</v>
      </c>
    </row>
    <row r="14" spans="1:7">
      <c r="A14" s="29">
        <f t="shared" si="4"/>
        <v>0.4</v>
      </c>
      <c r="B14" s="29">
        <f t="shared" si="5"/>
        <v>0.618034509935863</v>
      </c>
      <c r="C14" s="31">
        <f t="shared" si="1"/>
        <v>0.264</v>
      </c>
      <c r="D14" s="31">
        <f t="shared" si="2"/>
        <v>-4.45145456495766e-7</v>
      </c>
      <c r="E14" s="43">
        <f t="shared" si="7"/>
        <v>0.618034142296061</v>
      </c>
      <c r="F14" s="41">
        <f t="shared" si="6"/>
        <v>3.67639802267838e-7</v>
      </c>
      <c r="G14" s="31">
        <f t="shared" si="3"/>
        <v>-1.31144038295616e-7</v>
      </c>
    </row>
    <row r="15" spans="1:7">
      <c r="A15" s="29">
        <f t="shared" si="4"/>
        <v>0.4</v>
      </c>
      <c r="B15" s="29">
        <f t="shared" si="5"/>
        <v>0.618034142296061</v>
      </c>
      <c r="C15" s="31">
        <f t="shared" si="1"/>
        <v>0.264</v>
      </c>
      <c r="D15" s="31">
        <f t="shared" si="2"/>
        <v>-1.31144038295616e-7</v>
      </c>
      <c r="E15" s="43">
        <f t="shared" si="7"/>
        <v>0.618034033985971</v>
      </c>
      <c r="F15" s="41">
        <f t="shared" si="6"/>
        <v>1.08310089785846e-7</v>
      </c>
      <c r="G15" s="31">
        <f t="shared" si="3"/>
        <v>-3.86362175586186e-8</v>
      </c>
    </row>
    <row r="16" spans="1:7">
      <c r="A16" s="29">
        <f t="shared" si="4"/>
        <v>0.4</v>
      </c>
      <c r="B16" s="29">
        <f t="shared" si="5"/>
        <v>0.618034033985971</v>
      </c>
      <c r="C16" s="31">
        <f t="shared" si="1"/>
        <v>0.264</v>
      </c>
      <c r="D16" s="31">
        <f t="shared" si="2"/>
        <v>-3.86362175586186e-8</v>
      </c>
      <c r="E16" s="43">
        <f t="shared" si="7"/>
        <v>0.618034002076845</v>
      </c>
      <c r="F16" s="41">
        <f t="shared" si="6"/>
        <v>3.19091254530335e-8</v>
      </c>
      <c r="G16" s="31">
        <f t="shared" si="3"/>
        <v>-1.13825742165119e-8</v>
      </c>
    </row>
    <row r="17" spans="1:7">
      <c r="A17" s="29">
        <f t="shared" si="4"/>
        <v>0.4</v>
      </c>
      <c r="B17" s="29">
        <f t="shared" si="5"/>
        <v>0.618034002076845</v>
      </c>
      <c r="C17" s="31">
        <f t="shared" si="1"/>
        <v>0.264</v>
      </c>
      <c r="D17" s="31">
        <f t="shared" si="2"/>
        <v>-1.13825742165119e-8</v>
      </c>
      <c r="E17" s="43">
        <f t="shared" si="7"/>
        <v>0.618033992676133</v>
      </c>
      <c r="F17" s="41">
        <f t="shared" si="6"/>
        <v>9.40071254174057e-9</v>
      </c>
      <c r="G17" s="31">
        <f t="shared" si="3"/>
        <v>-3.35340755164282e-9</v>
      </c>
    </row>
    <row r="18" spans="1:7">
      <c r="A18" s="29">
        <f t="shared" si="4"/>
        <v>0.4</v>
      </c>
      <c r="B18" s="29">
        <f t="shared" si="5"/>
        <v>0.618033992676133</v>
      </c>
      <c r="C18" s="31">
        <f t="shared" si="1"/>
        <v>0.264</v>
      </c>
      <c r="D18" s="31">
        <f t="shared" si="2"/>
        <v>-3.35340755164282e-9</v>
      </c>
      <c r="E18" s="43">
        <f t="shared" si="7"/>
        <v>0.618033989906599</v>
      </c>
      <c r="F18" s="41">
        <f t="shared" si="6"/>
        <v>2.76953338040897e-9</v>
      </c>
      <c r="G18" s="31">
        <f t="shared" si="3"/>
        <v>-9.87943726826757e-10</v>
      </c>
    </row>
    <row r="19" spans="1:7">
      <c r="A19" s="29">
        <f t="shared" si="4"/>
        <v>0.4</v>
      </c>
      <c r="B19" s="29">
        <f t="shared" si="5"/>
        <v>0.618033989906599</v>
      </c>
      <c r="C19" s="31">
        <f t="shared" si="1"/>
        <v>0.264</v>
      </c>
      <c r="D19" s="31">
        <f t="shared" si="2"/>
        <v>-9.87943726826757e-10</v>
      </c>
      <c r="E19" s="43">
        <f t="shared" si="7"/>
        <v>0.61803398909067</v>
      </c>
      <c r="F19" s="41">
        <f t="shared" si="6"/>
        <v>8.15929213082711e-10</v>
      </c>
      <c r="G19" s="31">
        <f t="shared" si="3"/>
        <v>-2.91056956314151e-10</v>
      </c>
    </row>
    <row r="20" spans="1:7">
      <c r="A20" s="29">
        <f t="shared" si="4"/>
        <v>0.4</v>
      </c>
      <c r="B20" s="29">
        <f t="shared" si="5"/>
        <v>0.61803398909067</v>
      </c>
      <c r="C20" s="31">
        <f t="shared" si="1"/>
        <v>0.264</v>
      </c>
      <c r="D20" s="31">
        <f t="shared" si="2"/>
        <v>-2.91056956314151e-10</v>
      </c>
      <c r="E20" s="43">
        <f t="shared" si="7"/>
        <v>0.61803398885029</v>
      </c>
      <c r="F20" s="41">
        <f t="shared" si="6"/>
        <v>2.40379938176716e-10</v>
      </c>
      <c r="G20" s="31">
        <f t="shared" si="3"/>
        <v>-8.5747853262319e-11</v>
      </c>
    </row>
    <row r="21" spans="1:7">
      <c r="A21" s="29">
        <f t="shared" si="4"/>
        <v>0.4</v>
      </c>
      <c r="B21" s="29">
        <f t="shared" si="5"/>
        <v>0.61803398885029</v>
      </c>
      <c r="C21" s="31">
        <f t="shared" si="1"/>
        <v>0.264</v>
      </c>
      <c r="D21" s="31">
        <f t="shared" si="2"/>
        <v>-8.5747853262319e-11</v>
      </c>
      <c r="E21" s="43">
        <f t="shared" si="7"/>
        <v>0.618033988779472</v>
      </c>
      <c r="F21" s="41">
        <f t="shared" si="6"/>
        <v>7.08180181163698e-11</v>
      </c>
      <c r="G21" s="31">
        <f t="shared" si="3"/>
        <v>-2.52620147023208e-11</v>
      </c>
    </row>
    <row r="22" spans="1:7">
      <c r="A22" s="29">
        <f t="shared" si="4"/>
        <v>0.4</v>
      </c>
      <c r="B22" s="29">
        <f t="shared" si="5"/>
        <v>0.618033988779472</v>
      </c>
      <c r="C22" s="31">
        <f t="shared" si="1"/>
        <v>0.264</v>
      </c>
      <c r="D22" s="31">
        <f t="shared" si="2"/>
        <v>-2.52620147023208e-11</v>
      </c>
      <c r="E22" s="43">
        <f t="shared" si="7"/>
        <v>0.618033988758609</v>
      </c>
      <c r="F22" s="41">
        <f t="shared" si="6"/>
        <v>2.08635331233609e-11</v>
      </c>
      <c r="G22" s="31">
        <f t="shared" si="3"/>
        <v>-7.4424910678772e-12</v>
      </c>
    </row>
    <row r="23" spans="1:7">
      <c r="A23" s="29">
        <f t="shared" si="4"/>
        <v>0.4</v>
      </c>
      <c r="B23" s="29">
        <f t="shared" si="5"/>
        <v>0.618033988758609</v>
      </c>
      <c r="C23" s="31">
        <f t="shared" si="1"/>
        <v>0.264</v>
      </c>
      <c r="D23" s="31">
        <f t="shared" si="2"/>
        <v>-7.4424910678772e-12</v>
      </c>
      <c r="E23" s="43">
        <f t="shared" si="7"/>
        <v>0.618033988752462</v>
      </c>
      <c r="F23" s="41">
        <f t="shared" si="6"/>
        <v>6.14663875353472e-12</v>
      </c>
      <c r="G23" s="31">
        <f t="shared" si="3"/>
        <v>-2.19269047363468e-12</v>
      </c>
    </row>
    <row r="24" spans="1:7">
      <c r="A24" s="29">
        <f t="shared" si="4"/>
        <v>0.4</v>
      </c>
      <c r="B24" s="29">
        <f t="shared" si="5"/>
        <v>0.618033988752462</v>
      </c>
      <c r="C24" s="31">
        <f t="shared" si="1"/>
        <v>0.264</v>
      </c>
      <c r="D24" s="31">
        <f t="shared" si="2"/>
        <v>-2.19269047363468e-12</v>
      </c>
      <c r="E24" s="43">
        <f t="shared" si="7"/>
        <v>0.618033988750651</v>
      </c>
      <c r="F24" s="41">
        <f t="shared" si="6"/>
        <v>1.81088477546609e-12</v>
      </c>
      <c r="G24" s="31">
        <f t="shared" si="3"/>
        <v>-6.45927755726916e-13</v>
      </c>
    </row>
    <row r="25" spans="1:7">
      <c r="A25" s="29">
        <f t="shared" si="4"/>
        <v>0.4</v>
      </c>
      <c r="B25" s="29">
        <f t="shared" si="5"/>
        <v>0.618033988750651</v>
      </c>
      <c r="C25" s="31">
        <f t="shared" si="1"/>
        <v>0.264</v>
      </c>
      <c r="D25" s="31">
        <f t="shared" si="2"/>
        <v>-6.45927755726916e-13</v>
      </c>
      <c r="E25" s="43">
        <f t="shared" si="7"/>
        <v>0.618033988750118</v>
      </c>
      <c r="F25" s="41">
        <f t="shared" si="6"/>
        <v>5.33462163332388e-13</v>
      </c>
      <c r="G25" s="31">
        <f t="shared" si="3"/>
        <v>-1.90292226420752e-13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6"/>
  <sheetViews>
    <sheetView workbookViewId="0">
      <selection activeCell="R30" sqref="R30"/>
    </sheetView>
  </sheetViews>
  <sheetFormatPr defaultColWidth="11" defaultRowHeight="15"/>
  <cols>
    <col min="1" max="1" width="23" customWidth="1"/>
    <col min="2" max="2" width="22.8190476190476" customWidth="1"/>
    <col min="3" max="3" width="23" customWidth="1"/>
    <col min="4" max="4" width="22.8190476190476" customWidth="1"/>
    <col min="5" max="5" width="23" customWidth="1"/>
    <col min="6" max="6" width="22.7238095238095" customWidth="1"/>
    <col min="7" max="7" width="22.8190476190476" customWidth="1"/>
    <col min="8" max="8" width="28.1809523809524" customWidth="1"/>
    <col min="9" max="9" width="22.7238095238095" customWidth="1"/>
    <col min="10" max="10" width="25.8190476190476" customWidth="1"/>
    <col min="11" max="13" width="22.7238095238095" customWidth="1"/>
    <col min="14" max="15" width="23" customWidth="1"/>
    <col min="16" max="16" width="26.1809523809524" customWidth="1"/>
    <col min="17" max="17" width="22.8190476190476" customWidth="1"/>
    <col min="18" max="18" width="26.1809523809524" customWidth="1"/>
    <col min="19" max="21" width="22.8190476190476" customWidth="1"/>
    <col min="22" max="22" width="22.7238095238095" customWidth="1"/>
    <col min="23" max="24" width="22.8190476190476" customWidth="1"/>
    <col min="25" max="29" width="23.8190476190476" customWidth="1"/>
    <col min="30" max="30" width="1.81904761904762" customWidth="1"/>
    <col min="31" max="31" width="22.7238095238095" customWidth="1"/>
    <col min="32" max="32" width="22.8190476190476" customWidth="1"/>
    <col min="33" max="33" width="22.7238095238095" customWidth="1"/>
    <col min="34" max="35" width="23" customWidth="1"/>
    <col min="36" max="36" width="22.8190476190476" customWidth="1"/>
    <col min="37" max="37" width="23.1809523809524" customWidth="1"/>
    <col min="38" max="38" width="22.8190476190476" customWidth="1"/>
    <col min="39" max="44" width="23" customWidth="1"/>
    <col min="45" max="45" width="22.7238095238095" customWidth="1"/>
    <col min="46" max="46" width="22.8190476190476" customWidth="1"/>
    <col min="47" max="51" width="23" customWidth="1"/>
    <col min="52" max="53" width="22.8190476190476" customWidth="1"/>
    <col min="54" max="54" width="23" customWidth="1"/>
    <col min="55" max="59" width="22.5428571428571" customWidth="1"/>
    <col min="60" max="60" width="21.1809523809524" customWidth="1"/>
  </cols>
  <sheetData>
    <row r="1" ht="18.75" spans="1:60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"/>
      <c r="AE1" s="2"/>
      <c r="AF1" s="2"/>
      <c r="AG1" s="2"/>
      <c r="AH1" s="2"/>
      <c r="AI1" s="2"/>
      <c r="AJ1" s="2"/>
      <c r="AK1" s="2"/>
      <c r="AL1" s="2"/>
      <c r="AM1" s="2"/>
      <c r="AN1" s="2"/>
      <c r="AO1" s="16" t="s">
        <v>57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t="18.75" spans="1:60">
      <c r="A2" s="3" t="s">
        <v>27</v>
      </c>
      <c r="B2" s="3" t="s">
        <v>37</v>
      </c>
      <c r="C2" s="3" t="s">
        <v>61</v>
      </c>
      <c r="D2" s="3" t="s">
        <v>62</v>
      </c>
      <c r="E2" s="3" t="s">
        <v>63</v>
      </c>
      <c r="F2" s="3" t="s">
        <v>89</v>
      </c>
      <c r="G2" s="3" t="s">
        <v>69</v>
      </c>
      <c r="H2" s="3" t="s">
        <v>90</v>
      </c>
      <c r="I2" s="3" t="s">
        <v>71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65</v>
      </c>
      <c r="O2" s="3" t="s">
        <v>72</v>
      </c>
      <c r="P2" s="3" t="s">
        <v>94</v>
      </c>
      <c r="Q2" s="3" t="s">
        <v>74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75</v>
      </c>
      <c r="X2" s="3" t="s">
        <v>99</v>
      </c>
      <c r="Y2" s="3" t="s">
        <v>77</v>
      </c>
      <c r="Z2" s="3" t="s">
        <v>99</v>
      </c>
      <c r="AA2" s="3" t="s">
        <v>100</v>
      </c>
      <c r="AB2" s="3" t="s">
        <v>101</v>
      </c>
      <c r="AC2" s="3" t="s">
        <v>102</v>
      </c>
      <c r="AD2" s="10"/>
      <c r="AE2" s="3" t="s">
        <v>27</v>
      </c>
      <c r="AF2" s="3" t="s">
        <v>37</v>
      </c>
      <c r="AG2" s="3" t="s">
        <v>61</v>
      </c>
      <c r="AH2" s="3" t="s">
        <v>62</v>
      </c>
      <c r="AI2" s="3" t="s">
        <v>63</v>
      </c>
      <c r="AJ2" s="3" t="s">
        <v>64</v>
      </c>
      <c r="AK2" s="3" t="s">
        <v>69</v>
      </c>
      <c r="AL2" s="3" t="s">
        <v>103</v>
      </c>
      <c r="AM2" s="3" t="s">
        <v>71</v>
      </c>
      <c r="AN2" s="3" t="s">
        <v>103</v>
      </c>
      <c r="AO2" s="3" t="s">
        <v>91</v>
      </c>
      <c r="AP2" s="3" t="s">
        <v>70</v>
      </c>
      <c r="AQ2" s="3" t="s">
        <v>93</v>
      </c>
      <c r="AR2" s="3" t="s">
        <v>65</v>
      </c>
      <c r="AS2" s="3" t="s">
        <v>72</v>
      </c>
      <c r="AT2" s="3" t="s">
        <v>104</v>
      </c>
      <c r="AU2" s="3" t="s">
        <v>74</v>
      </c>
      <c r="AV2" s="3" t="s">
        <v>104</v>
      </c>
      <c r="AW2" s="3" t="s">
        <v>95</v>
      </c>
      <c r="AX2" s="3" t="s">
        <v>73</v>
      </c>
      <c r="AY2" s="3" t="s">
        <v>97</v>
      </c>
      <c r="AZ2" s="3" t="s">
        <v>66</v>
      </c>
      <c r="BA2" s="3" t="s">
        <v>75</v>
      </c>
      <c r="BB2" s="3" t="s">
        <v>105</v>
      </c>
      <c r="BC2" s="3" t="s">
        <v>77</v>
      </c>
      <c r="BD2" s="3" t="s">
        <v>105</v>
      </c>
      <c r="BE2" s="3" t="s">
        <v>100</v>
      </c>
      <c r="BF2" s="3" t="s">
        <v>76</v>
      </c>
      <c r="BG2" s="3" t="s">
        <v>102</v>
      </c>
      <c r="BH2" s="3" t="s">
        <v>6</v>
      </c>
    </row>
    <row r="3" ht="18.75" spans="1:60">
      <c r="A3" s="4">
        <v>1.4</v>
      </c>
      <c r="B3" s="4">
        <v>0.2</v>
      </c>
      <c r="C3" s="5">
        <v>3</v>
      </c>
      <c r="D3" s="5">
        <v>1.7</v>
      </c>
      <c r="E3" s="5">
        <v>2.5</v>
      </c>
      <c r="F3" s="6">
        <f>A3+D3-C3*E3</f>
        <v>-4.4</v>
      </c>
      <c r="G3" s="7">
        <f>B3*F3</f>
        <v>-0.88</v>
      </c>
      <c r="H3" s="6">
        <f>(A3+B3/2)+(D3+O3/2)-(C3+G3/2)*(E3+W3/2)</f>
        <v>-3.4132</v>
      </c>
      <c r="I3" s="7">
        <f>B3*H3</f>
        <v>-0.68264</v>
      </c>
      <c r="J3" s="6">
        <f>A3+B3/2+D3+Q3/2-((C3+I3/2)*(E3+Y3/2))</f>
        <v>-3.54119052</v>
      </c>
      <c r="K3" s="7">
        <f>B3*J3</f>
        <v>-0.708238104</v>
      </c>
      <c r="L3" s="6">
        <f>A3+B3+D3+S3-((C3+K3)*(E3+AA3))</f>
        <v>-2.57501431121625</v>
      </c>
      <c r="M3" s="7">
        <f>B3*L3</f>
        <v>-0.515002862243251</v>
      </c>
      <c r="N3" s="6">
        <f>A3*E3</f>
        <v>3.5</v>
      </c>
      <c r="O3" s="7">
        <f>B3*N3</f>
        <v>0.7</v>
      </c>
      <c r="P3" s="6">
        <f>(A3+B3/2)*(E3+W3/2)</f>
        <v>4.08</v>
      </c>
      <c r="Q3" s="7">
        <f>B3*P3</f>
        <v>0.816</v>
      </c>
      <c r="R3" s="6">
        <f>(A3+B3/2)*(E3+Y3/2)</f>
        <v>4.0335</v>
      </c>
      <c r="S3" s="7">
        <f>B3*R3</f>
        <v>0.8067</v>
      </c>
      <c r="T3" s="6">
        <f>(A3+B3)*(E3+AA3)</f>
        <v>4.6648576</v>
      </c>
      <c r="U3" s="7">
        <f>B3*T3</f>
        <v>0.93297152</v>
      </c>
      <c r="V3" s="6">
        <f t="shared" ref="V3:V11" si="0">C3+D3-E3</f>
        <v>2.2</v>
      </c>
      <c r="W3" s="7">
        <f t="shared" ref="W3:W11" si="1">B3*V3</f>
        <v>0.44</v>
      </c>
      <c r="X3" s="6">
        <f>C3+G3/2+D3+O3/2-(E3+W3/2)</f>
        <v>1.89</v>
      </c>
      <c r="Y3" s="7">
        <f t="shared" ref="Y3:Y11" si="2">B3*X3</f>
        <v>0.378</v>
      </c>
      <c r="Z3" s="6">
        <f>C3+I3/2+D3+Q3/2-(E3+Y3/2)</f>
        <v>2.07768</v>
      </c>
      <c r="AA3" s="7">
        <f>B3*Z3</f>
        <v>0.415536</v>
      </c>
      <c r="AB3" s="6">
        <f>C3+K3+D3+S3-(E3+AA3)</f>
        <v>1.882925896</v>
      </c>
      <c r="AC3" s="7">
        <f>B3*AB3</f>
        <v>0.3765851792</v>
      </c>
      <c r="AD3" s="11"/>
      <c r="AE3" s="12">
        <f>A3</f>
        <v>1.4</v>
      </c>
      <c r="AF3" s="12">
        <f>B3*2</f>
        <v>0.4</v>
      </c>
      <c r="AG3" s="14">
        <f>C3</f>
        <v>3</v>
      </c>
      <c r="AH3" s="14">
        <f>D3</f>
        <v>1.7</v>
      </c>
      <c r="AI3" s="14">
        <f>E3</f>
        <v>2.5</v>
      </c>
      <c r="AJ3" s="6">
        <f>AE3+AH3-AG3*AI3</f>
        <v>-4.4</v>
      </c>
      <c r="AK3" s="12">
        <f>AF3*AJ3</f>
        <v>-1.76</v>
      </c>
      <c r="AL3" s="6">
        <f>AE3+AF3/2+AH3+AS3/2-((AG3+AK3/2)*(AI3+BA3/2))</f>
        <v>-2.2328</v>
      </c>
      <c r="AM3" s="12">
        <f>AF3*AL3</f>
        <v>-0.89312</v>
      </c>
      <c r="AN3" s="6">
        <f>AE3+AF3/2+AH3+AU3/2-((AG3+AM3/2)*(AI3+BC3/2))</f>
        <v>-2.94968704</v>
      </c>
      <c r="AO3" s="12">
        <f>AF3*AN3</f>
        <v>-1.179874816</v>
      </c>
      <c r="AP3" s="6">
        <f>AE3+AF3+AH3+AW3-((AG3+AO3)*(AI3+BE3))</f>
        <v>-0.979550767038463</v>
      </c>
      <c r="AQ3" s="12">
        <f>AF3*AP3</f>
        <v>-0.391820306815385</v>
      </c>
      <c r="AR3" s="6">
        <f>AE3*AI3</f>
        <v>3.5</v>
      </c>
      <c r="AS3" s="12">
        <f>AF3*AR3</f>
        <v>1.4</v>
      </c>
      <c r="AT3" s="6">
        <f>(AE3+AF3/2)*(AI3+BA3/2)</f>
        <v>4.704</v>
      </c>
      <c r="AU3" s="12">
        <f>AF3*AT3</f>
        <v>1.8816</v>
      </c>
      <c r="AV3" s="6">
        <f>(AE3+AF3/2)*(AI3+BC3/2)</f>
        <v>4.5056</v>
      </c>
      <c r="AW3" s="12">
        <f>AF3*AV3</f>
        <v>1.80224</v>
      </c>
      <c r="AX3" s="6">
        <f>(AE3+AF3)*(AI3+BE3)</f>
        <v>6.2123328</v>
      </c>
      <c r="AY3" s="12">
        <f>AF3*AX3</f>
        <v>2.48493312</v>
      </c>
      <c r="AZ3" s="6">
        <f>AG3+AH3-AI3</f>
        <v>2.2</v>
      </c>
      <c r="BA3" s="12">
        <f>AF3*AZ3</f>
        <v>0.88</v>
      </c>
      <c r="BB3" s="6">
        <f>AG3+AK3/2+AH3+AS3/2-(AI3+BA3/2)</f>
        <v>1.58</v>
      </c>
      <c r="BC3" s="12">
        <f>AF3*BB3</f>
        <v>0.632</v>
      </c>
      <c r="BD3" s="6">
        <f>AG3+AM3/2+AH3+AU3/2-(AI3+BC3/2)</f>
        <v>2.37824</v>
      </c>
      <c r="BE3" s="12">
        <f>AF3*BD3</f>
        <v>0.951296</v>
      </c>
      <c r="BF3" s="6">
        <f>AG3+AO3+AH3+AW3-(AI3+BE3)</f>
        <v>1.871069184</v>
      </c>
      <c r="BG3" s="12">
        <f>AF3*BF3</f>
        <v>0.7484276736</v>
      </c>
      <c r="BH3" s="17">
        <f>MAX(ABS(C3-AG3),ABS(D3-AH3),ABS(E3-AI3))/15</f>
        <v>0</v>
      </c>
    </row>
    <row r="4" ht="18.75" spans="1:60">
      <c r="A4" s="7">
        <f>A3+B3</f>
        <v>1.6</v>
      </c>
      <c r="B4" s="7">
        <f>B3</f>
        <v>0.2</v>
      </c>
      <c r="C4" s="8">
        <f>C3+(G3+2*I3+2*K3+M3)/6</f>
        <v>2.30387348829279</v>
      </c>
      <c r="D4" s="8">
        <f>D3+(O3+2*Q3+2*S3+U3)/6</f>
        <v>2.51306192</v>
      </c>
      <c r="E4" s="8">
        <f>E3+(W3+2*Y3+2*AA3+AC3)/6</f>
        <v>2.90060952986667</v>
      </c>
      <c r="F4" s="6">
        <f t="shared" ref="F4:F11" si="3">A4+D4-C4*E4</f>
        <v>-2.56957547574923</v>
      </c>
      <c r="G4" s="7">
        <f t="shared" ref="G4:G11" si="4">B4*F4</f>
        <v>-0.513915095149846</v>
      </c>
      <c r="H4" s="6">
        <f t="shared" ref="H4:H11" si="5">(A4+B4/2)+(D4+O4/2)-(C4+G4/2)*(E4+W4/2)</f>
        <v>-1.65240023851964</v>
      </c>
      <c r="I4" s="7">
        <f t="shared" ref="I4:I11" si="6">B4*H4</f>
        <v>-0.330480047703927</v>
      </c>
      <c r="J4" s="6">
        <f t="shared" ref="J4:J11" si="7">A4+B4/2+D4+Q4/2-((C4+I4/2)*(E4+Y4/2))</f>
        <v>-1.87774585525924</v>
      </c>
      <c r="K4" s="7">
        <f t="shared" ref="K4:K11" si="8">B4*J4</f>
        <v>-0.375549171051848</v>
      </c>
      <c r="L4" s="6">
        <f t="shared" ref="L4:L11" si="9">A4+B4+D4+S4-((C4+K4)*(E4+AA4))</f>
        <v>-1.03192941844386</v>
      </c>
      <c r="M4" s="7">
        <f t="shared" ref="M4:M11" si="10">B4*L4</f>
        <v>-0.206385883688772</v>
      </c>
      <c r="N4" s="6">
        <f t="shared" ref="N4:N11" si="11">A4*E4</f>
        <v>4.64097524778667</v>
      </c>
      <c r="O4" s="7">
        <f t="shared" ref="O4:O11" si="12">B4*N4</f>
        <v>0.928195049557333</v>
      </c>
      <c r="P4" s="6">
        <f t="shared" ref="P4:P11" si="13">(A4+B4/2)*(E4+W4/2)</f>
        <v>5.25681160010577</v>
      </c>
      <c r="Q4" s="7">
        <f t="shared" ref="Q4:Q11" si="14">B4*P4</f>
        <v>1.05136232002116</v>
      </c>
      <c r="R4" s="6">
        <f t="shared" ref="R4:R11" si="15">(A4+B4/2)*(E4+Y4/2)</f>
        <v>5.25944785629717</v>
      </c>
      <c r="S4" s="7">
        <f t="shared" ref="S4:S11" si="16">B4*R4</f>
        <v>1.05188957125943</v>
      </c>
      <c r="T4" s="6">
        <f t="shared" ref="T4:T11" si="17">(A4+B4)*(E4+AA4)</f>
        <v>5.97118728137016</v>
      </c>
      <c r="U4" s="7">
        <f t="shared" ref="U4:U11" si="18">B4*T4</f>
        <v>1.19423745627403</v>
      </c>
      <c r="V4" s="6">
        <f t="shared" si="0"/>
        <v>1.91632587842612</v>
      </c>
      <c r="W4" s="7">
        <f t="shared" si="1"/>
        <v>0.383265175685225</v>
      </c>
      <c r="X4" s="6">
        <f t="shared" ref="X4:X11" si="19">C4+G4/2+D4+O4/2-(E4+W4/2)</f>
        <v>1.93183326778726</v>
      </c>
      <c r="Y4" s="7">
        <f t="shared" si="2"/>
        <v>0.386366653557451</v>
      </c>
      <c r="Z4" s="6">
        <f t="shared" ref="Z4:Z11" si="20">C4+I4/2+D4+Q4/2-(E4+Y4/2)</f>
        <v>2.08358368780601</v>
      </c>
      <c r="AA4" s="7">
        <f t="shared" ref="AA4:AA11" si="21">B4*Z4</f>
        <v>0.416716737561203</v>
      </c>
      <c r="AB4" s="6">
        <f t="shared" ref="AB4:AB11" si="22">C4+K4+D4+S4-(E4+AA4)</f>
        <v>2.17594954107251</v>
      </c>
      <c r="AC4" s="7">
        <f t="shared" ref="AC4:AC11" si="23">B4*AB4</f>
        <v>0.435189908214501</v>
      </c>
      <c r="AD4" s="11"/>
      <c r="AE4" s="13"/>
      <c r="AF4" s="13"/>
      <c r="AG4" s="13"/>
      <c r="AH4" s="13"/>
      <c r="AI4" s="13"/>
      <c r="AJ4" s="13" t="s">
        <v>52</v>
      </c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ht="18.75" spans="1:60">
      <c r="A5" s="7">
        <f t="shared" ref="A5:A6" si="24">A4+B4</f>
        <v>1.8</v>
      </c>
      <c r="B5" s="7">
        <f t="shared" ref="B5:B11" si="25">B4</f>
        <v>0.2</v>
      </c>
      <c r="C5" s="8">
        <f t="shared" ref="C5:C11" si="26">C4+(G4+2*I4+2*K4+M4)/6</f>
        <v>1.94848025223443</v>
      </c>
      <c r="D5" s="8">
        <f t="shared" ref="D5:D11" si="27">D4+(O4+2*Q4+2*S4+U4)/6</f>
        <v>3.56788463473209</v>
      </c>
      <c r="E5" s="8">
        <f t="shared" ref="E5:E11" si="28">E4+(W4+2*Y4+2*AA4+AC4)/6</f>
        <v>3.30471317422284</v>
      </c>
      <c r="F5" s="6">
        <f t="shared" si="3"/>
        <v>-1.07128372454007</v>
      </c>
      <c r="G5" s="7">
        <f t="shared" si="4"/>
        <v>-0.214256744908014</v>
      </c>
      <c r="H5" s="6">
        <f t="shared" si="5"/>
        <v>-0.429649713266167</v>
      </c>
      <c r="I5" s="7">
        <f t="shared" si="6"/>
        <v>-0.0859299426532335</v>
      </c>
      <c r="J5" s="6">
        <f t="shared" si="7"/>
        <v>-0.631605975315528</v>
      </c>
      <c r="K5" s="7">
        <f t="shared" si="8"/>
        <v>-0.126321195063106</v>
      </c>
      <c r="L5" s="6">
        <f t="shared" si="9"/>
        <v>-0.0480292841846914</v>
      </c>
      <c r="M5" s="7">
        <f t="shared" si="10"/>
        <v>-0.00960585683693829</v>
      </c>
      <c r="N5" s="6">
        <f t="shared" si="11"/>
        <v>5.94848371360111</v>
      </c>
      <c r="O5" s="7">
        <f t="shared" si="12"/>
        <v>1.18969674272022</v>
      </c>
      <c r="P5" s="6">
        <f t="shared" si="13"/>
        <v>6.69916885644469</v>
      </c>
      <c r="Q5" s="7">
        <f t="shared" si="14"/>
        <v>1.33983377128894</v>
      </c>
      <c r="R5" s="6">
        <f t="shared" si="15"/>
        <v>6.74981427369472</v>
      </c>
      <c r="S5" s="7">
        <f t="shared" si="16"/>
        <v>1.34996285473894</v>
      </c>
      <c r="T5" s="6">
        <f t="shared" si="17"/>
        <v>7.64573953765527</v>
      </c>
      <c r="U5" s="7">
        <f t="shared" si="18"/>
        <v>1.52914790753106</v>
      </c>
      <c r="V5" s="6">
        <f t="shared" si="0"/>
        <v>2.21165171274368</v>
      </c>
      <c r="W5" s="7">
        <f t="shared" si="1"/>
        <v>0.442330342548736</v>
      </c>
      <c r="X5" s="6">
        <f t="shared" si="19"/>
        <v>2.47820654037542</v>
      </c>
      <c r="Y5" s="7">
        <f t="shared" si="2"/>
        <v>0.495641308075083</v>
      </c>
      <c r="Z5" s="6">
        <f t="shared" si="20"/>
        <v>2.59078297302399</v>
      </c>
      <c r="AA5" s="7">
        <f t="shared" si="21"/>
        <v>0.518156594604798</v>
      </c>
      <c r="AB5" s="6">
        <f t="shared" si="22"/>
        <v>2.91713677781472</v>
      </c>
      <c r="AC5" s="7">
        <f t="shared" si="23"/>
        <v>0.583427355562944</v>
      </c>
      <c r="AD5" s="11"/>
      <c r="AE5" s="12">
        <f>A5</f>
        <v>1.8</v>
      </c>
      <c r="AF5" s="12">
        <f>AF3</f>
        <v>0.4</v>
      </c>
      <c r="AG5" s="15">
        <f>AG3+(AK3+2*AM3+2*AO3+AQ3)/6</f>
        <v>1.95036501019744</v>
      </c>
      <c r="AH5" s="15">
        <f>AH3+(AS3+2*AU3+2*AW3+AY3)/6</f>
        <v>3.57543552</v>
      </c>
      <c r="AI5" s="15">
        <f>AI3+(BA3+2*BC3+2*BE3+BG3)/6</f>
        <v>3.2991699456</v>
      </c>
      <c r="AJ5" s="7">
        <f>AE5+AH5-AG5*AI5</f>
        <v>-1.05915010459322</v>
      </c>
      <c r="AK5" s="7">
        <f>AF5*AJ5</f>
        <v>-0.423660041837287</v>
      </c>
      <c r="AL5" s="7">
        <f>AE5+AF5/2+AH5+AS5/2-((AG5+AK5/2)*(AI5+BA5/2))</f>
        <v>0.253199278509204</v>
      </c>
      <c r="AM5" s="7">
        <f>AF5*AL5</f>
        <v>0.101279711403681</v>
      </c>
      <c r="AN5" s="7">
        <f>AE5+AF5/2+AH5+AU5/2-((AG5+AM5/2)*(AI5+BC5/2))</f>
        <v>-0.631845538789791</v>
      </c>
      <c r="AO5" s="7">
        <f>AF5*AN5</f>
        <v>-0.252738215515916</v>
      </c>
      <c r="AP5" s="7">
        <f>AE5+AF5+AH5+AW5-((AG5+AO5)*(AI5+BE5))</f>
        <v>1.06614947175107</v>
      </c>
      <c r="AQ5" s="7">
        <f>AF5*AP5</f>
        <v>0.426459788700428</v>
      </c>
      <c r="AR5" s="7">
        <f>AE5*AI5</f>
        <v>5.93850590208</v>
      </c>
      <c r="AS5" s="7">
        <f>AF5*AR5</f>
        <v>2.375402360832</v>
      </c>
      <c r="AT5" s="7">
        <f>(AE5+AF5/2)*(AI5+BA5/2)</f>
        <v>7.48899212503897</v>
      </c>
      <c r="AU5" s="7">
        <f>AF5*AT5</f>
        <v>2.99559685001559</v>
      </c>
      <c r="AV5" s="7">
        <f>(AE5+AF5/2)*(AI5+BC5/2)</f>
        <v>7.70121014207012</v>
      </c>
      <c r="AW5" s="7">
        <f>AF5*AV5</f>
        <v>3.08048405682805</v>
      </c>
      <c r="AX5" s="7">
        <f>(AE5+AF5)*(AI5+BE5)</f>
        <v>10.0949715714074</v>
      </c>
      <c r="AY5" s="7">
        <f>AF5*AX5</f>
        <v>4.03798862856295</v>
      </c>
      <c r="AZ5" s="7">
        <f>AG5+AH5-AI5</f>
        <v>2.22663058459744</v>
      </c>
      <c r="BA5" s="7">
        <f>AF5*AZ5</f>
        <v>0.890652233838974</v>
      </c>
      <c r="BB5" s="7">
        <f>AG5+AK5/2+AH5+AS5/2-(AI5+BA5/2)</f>
        <v>2.75717562717531</v>
      </c>
      <c r="BC5" s="7">
        <f>AF5*BB5</f>
        <v>1.10287025087012</v>
      </c>
      <c r="BD5" s="7">
        <f>AG5+AM5/2+AH5+AU5/2-(AI5+BC5/2)</f>
        <v>3.22363373987201</v>
      </c>
      <c r="BE5" s="7">
        <f>AF5*BD5</f>
        <v>1.2894534959488</v>
      </c>
      <c r="BF5" s="7">
        <f>AG5+AO5+AH5+AW5-(AI5+BE5)</f>
        <v>3.76492292996076</v>
      </c>
      <c r="BG5" s="7">
        <f>AF5*BF5</f>
        <v>1.50596917198431</v>
      </c>
      <c r="BH5" s="17">
        <f>MAX(ABS(C5-AG5),ABS(D5-AH5),ABS(E5-AI5))/15</f>
        <v>0.000503392351193958</v>
      </c>
    </row>
    <row r="6" ht="18.75" spans="1:60">
      <c r="A6" s="7">
        <f t="shared" si="24"/>
        <v>2</v>
      </c>
      <c r="B6" s="7">
        <f t="shared" si="25"/>
        <v>0.2</v>
      </c>
      <c r="C6" s="8">
        <f t="shared" si="26"/>
        <v>1.84041943937149</v>
      </c>
      <c r="D6" s="8">
        <f t="shared" si="27"/>
        <v>4.9176242851166</v>
      </c>
      <c r="E6" s="8">
        <f t="shared" si="28"/>
        <v>3.81360542480141</v>
      </c>
      <c r="F6" s="6">
        <f t="shared" si="3"/>
        <v>-0.101009272780498</v>
      </c>
      <c r="G6" s="7">
        <f t="shared" si="4"/>
        <v>-0.0202018545560996</v>
      </c>
      <c r="H6" s="6">
        <f t="shared" si="5"/>
        <v>0.261306770479534</v>
      </c>
      <c r="I6" s="7">
        <f t="shared" si="6"/>
        <v>0.0522613540959068</v>
      </c>
      <c r="J6" s="6">
        <f t="shared" si="7"/>
        <v>0.126913906086966</v>
      </c>
      <c r="K6" s="7">
        <f t="shared" si="8"/>
        <v>0.0253827812173933</v>
      </c>
      <c r="L6" s="6">
        <f t="shared" si="9"/>
        <v>0.443366276033935</v>
      </c>
      <c r="M6" s="7">
        <f t="shared" si="10"/>
        <v>0.0886732552067869</v>
      </c>
      <c r="N6" s="6">
        <f t="shared" si="11"/>
        <v>7.62721084960283</v>
      </c>
      <c r="O6" s="7">
        <f t="shared" si="12"/>
        <v>1.52544216992057</v>
      </c>
      <c r="P6" s="6">
        <f t="shared" si="13"/>
        <v>8.62690343501717</v>
      </c>
      <c r="Q6" s="7">
        <f t="shared" si="14"/>
        <v>1.72538068700343</v>
      </c>
      <c r="R6" s="6">
        <f t="shared" si="15"/>
        <v>8.72312046383702</v>
      </c>
      <c r="S6" s="7">
        <f t="shared" si="16"/>
        <v>1.7446240927674</v>
      </c>
      <c r="T6" s="6">
        <f t="shared" si="17"/>
        <v>9.92685099186149</v>
      </c>
      <c r="U6" s="7">
        <f t="shared" si="18"/>
        <v>1.9853701983723</v>
      </c>
      <c r="V6" s="6">
        <f t="shared" si="0"/>
        <v>2.94443829968668</v>
      </c>
      <c r="W6" s="7">
        <f t="shared" si="1"/>
        <v>0.588887659937335</v>
      </c>
      <c r="X6" s="6">
        <f t="shared" si="19"/>
        <v>3.40261462740024</v>
      </c>
      <c r="Y6" s="7">
        <f t="shared" si="2"/>
        <v>0.680522925480048</v>
      </c>
      <c r="Z6" s="6">
        <f t="shared" si="20"/>
        <v>3.49299785749632</v>
      </c>
      <c r="AA6" s="7">
        <f t="shared" si="21"/>
        <v>0.698599571499264</v>
      </c>
      <c r="AB6" s="6">
        <f t="shared" si="22"/>
        <v>4.01584560217221</v>
      </c>
      <c r="AC6" s="7">
        <f t="shared" si="23"/>
        <v>0.803169120434442</v>
      </c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ht="18.75" spans="1:60">
      <c r="A7" s="7">
        <f t="shared" ref="A7:A8" si="29">A6+B6</f>
        <v>2.2</v>
      </c>
      <c r="B7" s="7">
        <f t="shared" si="25"/>
        <v>0.2</v>
      </c>
      <c r="C7" s="8">
        <f t="shared" si="26"/>
        <v>1.87771271791771</v>
      </c>
      <c r="D7" s="8">
        <f t="shared" si="27"/>
        <v>6.65942793975569</v>
      </c>
      <c r="E7" s="8">
        <f t="shared" si="28"/>
        <v>4.50532238718981</v>
      </c>
      <c r="F7" s="6">
        <f t="shared" si="3"/>
        <v>0.399726795010015</v>
      </c>
      <c r="G7" s="7">
        <f t="shared" si="4"/>
        <v>0.0799453590020029</v>
      </c>
      <c r="H7" s="6">
        <f t="shared" si="5"/>
        <v>0.537632010124719</v>
      </c>
      <c r="I7" s="7">
        <f t="shared" si="6"/>
        <v>0.107526402024944</v>
      </c>
      <c r="J7" s="6">
        <f t="shared" si="7"/>
        <v>0.486436916111199</v>
      </c>
      <c r="K7" s="7">
        <f t="shared" si="8"/>
        <v>0.0972873832222398</v>
      </c>
      <c r="L7" s="6">
        <f t="shared" si="9"/>
        <v>0.572532876450857</v>
      </c>
      <c r="M7" s="7">
        <f t="shared" si="10"/>
        <v>0.114506575290171</v>
      </c>
      <c r="N7" s="6">
        <f t="shared" si="11"/>
        <v>9.91170925181759</v>
      </c>
      <c r="O7" s="7">
        <f t="shared" si="12"/>
        <v>1.98234185036352</v>
      </c>
      <c r="P7" s="6">
        <f t="shared" si="13"/>
        <v>11.2895596927478</v>
      </c>
      <c r="Q7" s="7">
        <f t="shared" si="14"/>
        <v>2.25791193854956</v>
      </c>
      <c r="R7" s="6">
        <f t="shared" si="15"/>
        <v>11.4339909016037</v>
      </c>
      <c r="S7" s="7">
        <f t="shared" si="16"/>
        <v>2.28679818032074</v>
      </c>
      <c r="T7" s="6">
        <f t="shared" si="17"/>
        <v>13.0920822585159</v>
      </c>
      <c r="U7" s="7">
        <f t="shared" si="18"/>
        <v>2.61841645170318</v>
      </c>
      <c r="V7" s="6">
        <f t="shared" si="0"/>
        <v>4.03181827048358</v>
      </c>
      <c r="W7" s="7">
        <f t="shared" si="1"/>
        <v>0.806363654096716</v>
      </c>
      <c r="X7" s="6">
        <f t="shared" si="19"/>
        <v>4.65978004811798</v>
      </c>
      <c r="Y7" s="7">
        <f t="shared" si="2"/>
        <v>0.931956009623597</v>
      </c>
      <c r="Z7" s="6">
        <f t="shared" si="20"/>
        <v>4.74855943595903</v>
      </c>
      <c r="AA7" s="7">
        <f t="shared" si="21"/>
        <v>0.949711887191807</v>
      </c>
      <c r="AB7" s="6">
        <f t="shared" si="22"/>
        <v>5.46619194683475</v>
      </c>
      <c r="AC7" s="7">
        <f t="shared" si="23"/>
        <v>1.09323838936695</v>
      </c>
      <c r="AD7" s="11"/>
      <c r="AE7" s="12">
        <f>A7</f>
        <v>2.2</v>
      </c>
      <c r="AF7" s="12">
        <f>AF5</f>
        <v>0.4</v>
      </c>
      <c r="AG7" s="8">
        <f>AG5+(AK5+2*AM5+2*AO5+AQ5)/6</f>
        <v>1.90034546663721</v>
      </c>
      <c r="AH7" s="8">
        <f>AH5+(AS5+2*AU5+2*AW5+AY5)/6</f>
        <v>6.6696943205137</v>
      </c>
      <c r="AI7" s="8">
        <f>AI5+(BA5+2*BC5+2*BE5+BG5)/6</f>
        <v>4.49604809551019</v>
      </c>
      <c r="AJ7" s="7">
        <f>AE7+AH7-AG7*AI7</f>
        <v>0.325649704428034</v>
      </c>
      <c r="AK7" s="7">
        <f>AF7*AJ7</f>
        <v>0.130259881771214</v>
      </c>
      <c r="AL7" s="7">
        <f>AE7+AF7/2+AH7+AS7/2-((AG7+AK7/2)*(AI7+BA7/2))</f>
        <v>0.609617423698666</v>
      </c>
      <c r="AM7" s="7">
        <f>AF7*AL7</f>
        <v>0.243846969479466</v>
      </c>
      <c r="AN7" s="7">
        <f>AE7+AF7/2+AH7+AU7/2-((AG7+AM7/2)*(AI7+BC7/2))</f>
        <v>0.382031759733767</v>
      </c>
      <c r="AO7" s="7">
        <f>AF7*AN7</f>
        <v>0.152812703893507</v>
      </c>
      <c r="AP7" s="7">
        <f>AE7+AF7+AH7+AW7-((AG7+AO7)*(AI7+BE7))</f>
        <v>0.704341894975201</v>
      </c>
      <c r="AQ7" s="7">
        <f>AF7*AP7</f>
        <v>0.28173675799008</v>
      </c>
      <c r="AR7" s="7">
        <f>AE7*AI7</f>
        <v>9.89130581012241</v>
      </c>
      <c r="AS7" s="7">
        <f>AF7*AR7</f>
        <v>3.95652232404897</v>
      </c>
      <c r="AT7" s="7">
        <f>(AE7+AF7/2)*(AI7+BA7/2)</f>
        <v>12.746031441212</v>
      </c>
      <c r="AU7" s="7">
        <f>AF7*AT7</f>
        <v>5.0984125764848</v>
      </c>
      <c r="AV7" s="7">
        <f>(AE7+AF7/2)*(AI7+BC7/2)</f>
        <v>13.3357559682113</v>
      </c>
      <c r="AW7" s="7">
        <f>AF7*AV7</f>
        <v>5.33430238728454</v>
      </c>
      <c r="AX7" s="7">
        <f>(AE7+AF7)*(AI7+BE7)</f>
        <v>17.6017138046399</v>
      </c>
      <c r="AY7" s="7">
        <f>AF7*AX7</f>
        <v>7.04068552185598</v>
      </c>
      <c r="AZ7" s="7">
        <f>AG7+AH7-AI7</f>
        <v>4.07399169164073</v>
      </c>
      <c r="BA7" s="7">
        <f>AF7*AZ7</f>
        <v>1.62959667665629</v>
      </c>
      <c r="BB7" s="7">
        <f>AG7+AK7/2+AH7+AS7/2-(AI7+BA7/2)</f>
        <v>5.30258445622267</v>
      </c>
      <c r="BC7" s="7">
        <f>AF7*BB7</f>
        <v>2.12103378248907</v>
      </c>
      <c r="BD7" s="7">
        <f>AG7+AM7/2+AH7+AU7/2-(AI7+BC7/2)</f>
        <v>5.68460457337833</v>
      </c>
      <c r="BE7" s="7">
        <f>AF7*BD7</f>
        <v>2.27384182935133</v>
      </c>
      <c r="BF7" s="7">
        <f>AG7+AO7+AH7+AW7-(AI7+BE7)</f>
        <v>7.28726495346744</v>
      </c>
      <c r="BG7" s="7">
        <f>AF7*BF7</f>
        <v>2.91490598138698</v>
      </c>
      <c r="BH7" s="17">
        <f>MAX(ABS(C7-AG7),ABS(D7-AH7),ABS(E7-AI7))/15</f>
        <v>0.00150884991463388</v>
      </c>
    </row>
    <row r="8" ht="18.75" spans="1:60">
      <c r="A8" s="7">
        <f t="shared" si="29"/>
        <v>2.4</v>
      </c>
      <c r="B8" s="7">
        <f t="shared" si="25"/>
        <v>0.2</v>
      </c>
      <c r="C8" s="8">
        <f t="shared" si="26"/>
        <v>1.97839263538213</v>
      </c>
      <c r="D8" s="8">
        <f t="shared" si="27"/>
        <v>8.9411243630569</v>
      </c>
      <c r="E8" s="8">
        <f t="shared" si="28"/>
        <v>5.44914536003889</v>
      </c>
      <c r="F8" s="6">
        <f t="shared" si="3"/>
        <v>0.560575313629256</v>
      </c>
      <c r="G8" s="7">
        <f t="shared" si="4"/>
        <v>0.112115062725851</v>
      </c>
      <c r="H8" s="6">
        <f t="shared" si="5"/>
        <v>0.549984713927012</v>
      </c>
      <c r="I8" s="7">
        <f t="shared" si="6"/>
        <v>0.109996942785402</v>
      </c>
      <c r="J8" s="6">
        <f t="shared" si="7"/>
        <v>0.581495288050219</v>
      </c>
      <c r="K8" s="7">
        <f t="shared" si="8"/>
        <v>0.116299057610044</v>
      </c>
      <c r="L8" s="6">
        <f t="shared" si="9"/>
        <v>0.486374171166052</v>
      </c>
      <c r="M8" s="7">
        <f t="shared" si="10"/>
        <v>0.0972748342332103</v>
      </c>
      <c r="N8" s="6">
        <f t="shared" si="11"/>
        <v>13.0779488640933</v>
      </c>
      <c r="O8" s="7">
        <f t="shared" si="12"/>
        <v>2.61558977281867</v>
      </c>
      <c r="P8" s="6">
        <f t="shared" si="13"/>
        <v>14.9904563096973</v>
      </c>
      <c r="Q8" s="7">
        <f t="shared" si="14"/>
        <v>2.99809126193945</v>
      </c>
      <c r="R8" s="6">
        <f t="shared" si="15"/>
        <v>15.1946601231803</v>
      </c>
      <c r="S8" s="7">
        <f t="shared" si="16"/>
        <v>3.03893202463607</v>
      </c>
      <c r="T8" s="6">
        <f t="shared" si="17"/>
        <v>17.4935404028964</v>
      </c>
      <c r="U8" s="7">
        <f t="shared" si="18"/>
        <v>3.49870808057928</v>
      </c>
      <c r="V8" s="6">
        <f t="shared" si="0"/>
        <v>5.47037163840014</v>
      </c>
      <c r="W8" s="7">
        <f t="shared" si="1"/>
        <v>1.09407432768003</v>
      </c>
      <c r="X8" s="6">
        <f t="shared" si="19"/>
        <v>6.28718689233239</v>
      </c>
      <c r="Y8" s="7">
        <f t="shared" si="2"/>
        <v>1.25743737846648</v>
      </c>
      <c r="Z8" s="6">
        <f t="shared" si="20"/>
        <v>6.39569705152933</v>
      </c>
      <c r="AA8" s="7">
        <f t="shared" si="21"/>
        <v>1.27913941030587</v>
      </c>
      <c r="AB8" s="6">
        <f t="shared" si="22"/>
        <v>7.34646331034038</v>
      </c>
      <c r="AC8" s="7">
        <f t="shared" si="23"/>
        <v>1.46929266206808</v>
      </c>
      <c r="AD8" s="11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ht="18.75" spans="1:60">
      <c r="A9" s="7">
        <f t="shared" ref="A9:A10" si="30">A8+B8</f>
        <v>2.6</v>
      </c>
      <c r="B9" s="7">
        <f t="shared" si="25"/>
        <v>0.2</v>
      </c>
      <c r="C9" s="8">
        <f t="shared" si="26"/>
        <v>2.08872295167379</v>
      </c>
      <c r="D9" s="8">
        <f t="shared" si="27"/>
        <v>11.9725151008151</v>
      </c>
      <c r="E9" s="8">
        <f t="shared" si="28"/>
        <v>6.72189878792102</v>
      </c>
      <c r="F9" s="6">
        <f t="shared" si="3"/>
        <v>0.532330823656205</v>
      </c>
      <c r="G9" s="7">
        <f t="shared" si="4"/>
        <v>0.106466164731241</v>
      </c>
      <c r="H9" s="6">
        <f t="shared" si="5"/>
        <v>0.450142914324566</v>
      </c>
      <c r="I9" s="7">
        <f t="shared" si="6"/>
        <v>0.0900285828649132</v>
      </c>
      <c r="J9" s="6">
        <f t="shared" si="7"/>
        <v>0.549133756411717</v>
      </c>
      <c r="K9" s="7">
        <f t="shared" si="8"/>
        <v>0.109826751282343</v>
      </c>
      <c r="L9" s="6">
        <f t="shared" si="9"/>
        <v>0.31534589697263</v>
      </c>
      <c r="M9" s="7">
        <f t="shared" si="10"/>
        <v>0.063069179394526</v>
      </c>
      <c r="N9" s="6">
        <f t="shared" si="11"/>
        <v>17.4769368485947</v>
      </c>
      <c r="O9" s="7">
        <f t="shared" si="12"/>
        <v>3.49538736971893</v>
      </c>
      <c r="P9" s="6">
        <f t="shared" si="13"/>
        <v>20.1307483288201</v>
      </c>
      <c r="Q9" s="7">
        <f t="shared" si="14"/>
        <v>4.02614966576402</v>
      </c>
      <c r="R9" s="6">
        <f t="shared" si="15"/>
        <v>20.4188363958275</v>
      </c>
      <c r="S9" s="7">
        <f t="shared" si="16"/>
        <v>4.0837672791655</v>
      </c>
      <c r="T9" s="6">
        <f t="shared" si="17"/>
        <v>23.6131219060541</v>
      </c>
      <c r="U9" s="7">
        <f t="shared" si="18"/>
        <v>4.72262438121083</v>
      </c>
      <c r="V9" s="6">
        <f t="shared" si="0"/>
        <v>7.33933926456783</v>
      </c>
      <c r="W9" s="7">
        <f t="shared" si="1"/>
        <v>1.46786785291357</v>
      </c>
      <c r="X9" s="6">
        <f t="shared" si="19"/>
        <v>8.40633210533614</v>
      </c>
      <c r="Y9" s="7">
        <f t="shared" si="2"/>
        <v>1.68126642106723</v>
      </c>
      <c r="Z9" s="6">
        <f t="shared" si="20"/>
        <v>8.55679517834868</v>
      </c>
      <c r="AA9" s="7">
        <f t="shared" si="21"/>
        <v>1.71135903566974</v>
      </c>
      <c r="AB9" s="6">
        <f t="shared" si="22"/>
        <v>9.82157425934594</v>
      </c>
      <c r="AC9" s="7">
        <f t="shared" si="23"/>
        <v>1.96431485186919</v>
      </c>
      <c r="AD9" s="11"/>
      <c r="AE9" s="12">
        <f>A9</f>
        <v>2.6</v>
      </c>
      <c r="AF9" s="12">
        <f>AF7</f>
        <v>0.4</v>
      </c>
      <c r="AG9" s="8">
        <f>AG7+(AK7+2*AM7+2*AO7+AQ7)/6</f>
        <v>2.10123146438842</v>
      </c>
      <c r="AH9" s="8">
        <f>AH7+(AS7+2*AU7+2*AW7+AY7)/6</f>
        <v>11.980133949421</v>
      </c>
      <c r="AI9" s="8">
        <f>AI7+(BA7+2*BC7+2*BE7+BG7)/6</f>
        <v>6.7184237424642</v>
      </c>
      <c r="AJ9" s="7">
        <f>AE9+AH9-AG9*AI9</f>
        <v>0.463170590660987</v>
      </c>
      <c r="AK9" s="7">
        <f>AF9*AJ9</f>
        <v>0.185268236264395</v>
      </c>
      <c r="AL9" s="7">
        <f>AE9+AF9/2+AH9+AS9/2-((AG9+AK9/2)*(AI9+BA9/2))</f>
        <v>0.303734814346569</v>
      </c>
      <c r="AM9" s="7">
        <f>AF9*AL9</f>
        <v>0.121493925738628</v>
      </c>
      <c r="AN9" s="7">
        <f>AE9+AF9/2+AH9+AU9/2-((AG9+AM9/2)*(AI9+BC9/2))</f>
        <v>0.744386485841076</v>
      </c>
      <c r="AO9" s="7">
        <f>AF9*AN9</f>
        <v>0.297754594336431</v>
      </c>
      <c r="AP9" s="7">
        <f>AE9+AF9+AH9+AW9-((AG9+AO9)*(AI9+BE9))</f>
        <v>-1.19651078471769</v>
      </c>
      <c r="AQ9" s="7">
        <f>AF9*AP9</f>
        <v>-0.478604313887075</v>
      </c>
      <c r="AR9" s="7">
        <f>AE9*AI9</f>
        <v>17.4679017304069</v>
      </c>
      <c r="AS9" s="7">
        <f>AF9*AR9</f>
        <v>6.98716069216277</v>
      </c>
      <c r="AT9" s="7">
        <f>(AE9+AF9/2)*(AI9+BA9/2)</f>
        <v>22.9348338148531</v>
      </c>
      <c r="AU9" s="7">
        <f>AF9*AT9</f>
        <v>9.17393352594123</v>
      </c>
      <c r="AV9" s="7">
        <f>(AE9+AF9/2)*(AI9+BC9/2)</f>
        <v>24.118464447622</v>
      </c>
      <c r="AW9" s="7">
        <f>AF9*AV9</f>
        <v>9.64738577904881</v>
      </c>
      <c r="AX9" s="7">
        <f>(AE9+AF9)*(AI9+BE9)</f>
        <v>32.2936814317052</v>
      </c>
      <c r="AY9" s="7">
        <f>AF9*AX9</f>
        <v>12.9174725726821</v>
      </c>
      <c r="AZ9" s="7">
        <f>AG9+AH9-AI9</f>
        <v>7.36294167134519</v>
      </c>
      <c r="BA9" s="7">
        <f>AF9*AZ9</f>
        <v>2.94517666853808</v>
      </c>
      <c r="BB9" s="7">
        <f>AG9+AK9/2+AH9+AS9/2-(AI9+BA9/2)</f>
        <v>9.47656780128974</v>
      </c>
      <c r="BC9" s="7">
        <f>AF9*BB9</f>
        <v>3.79062712051589</v>
      </c>
      <c r="BD9" s="7">
        <f>AG9+AM9/2+AH9+AU9/2-(AI9+BC9/2)</f>
        <v>10.1153418369272</v>
      </c>
      <c r="BE9" s="7">
        <f>AF9*BD9</f>
        <v>4.04613673477087</v>
      </c>
      <c r="BF9" s="7">
        <f>AG9+AO9+AH9+AW9-(AI9+BE9)</f>
        <v>13.2619453099596</v>
      </c>
      <c r="BG9" s="7">
        <f>AF9*BF9</f>
        <v>5.30477812398383</v>
      </c>
      <c r="BH9" s="17">
        <f>MAX(ABS(C9-AG9),ABS(D9-AH9),ABS(E9-AI9))/15</f>
        <v>0.000833900847642166</v>
      </c>
    </row>
    <row r="10" ht="18.75" spans="1:60">
      <c r="A10" s="7">
        <f t="shared" si="30"/>
        <v>2.8</v>
      </c>
      <c r="B10" s="7">
        <f t="shared" si="25"/>
        <v>0.2</v>
      </c>
      <c r="C10" s="8">
        <f t="shared" si="26"/>
        <v>2.18359728707717</v>
      </c>
      <c r="D10" s="8">
        <f t="shared" si="27"/>
        <v>16.0454893742799</v>
      </c>
      <c r="E10" s="8">
        <f t="shared" si="28"/>
        <v>8.42480439096381</v>
      </c>
      <c r="F10" s="6">
        <f t="shared" si="3"/>
        <v>0.449109362015488</v>
      </c>
      <c r="G10" s="7">
        <f t="shared" si="4"/>
        <v>0.0898218724030976</v>
      </c>
      <c r="H10" s="6">
        <f t="shared" si="5"/>
        <v>0.344796372680538</v>
      </c>
      <c r="I10" s="7">
        <f t="shared" si="6"/>
        <v>0.0689592745361075</v>
      </c>
      <c r="J10" s="6">
        <f t="shared" si="7"/>
        <v>0.495750128994224</v>
      </c>
      <c r="K10" s="7">
        <f t="shared" si="8"/>
        <v>0.0991500257988449</v>
      </c>
      <c r="L10" s="6">
        <f t="shared" si="9"/>
        <v>0.126855942851822</v>
      </c>
      <c r="M10" s="7">
        <f t="shared" si="10"/>
        <v>0.0253711885703645</v>
      </c>
      <c r="N10" s="6">
        <f t="shared" si="11"/>
        <v>23.5894522946987</v>
      </c>
      <c r="O10" s="7">
        <f t="shared" si="12"/>
        <v>4.71789045893973</v>
      </c>
      <c r="P10" s="6">
        <f t="shared" si="13"/>
        <v>27.2751745922091</v>
      </c>
      <c r="Q10" s="7">
        <f t="shared" si="14"/>
        <v>5.45503491844182</v>
      </c>
      <c r="R10" s="6">
        <f t="shared" si="15"/>
        <v>27.6879686944124</v>
      </c>
      <c r="S10" s="7">
        <f t="shared" si="16"/>
        <v>5.53759373888248</v>
      </c>
      <c r="T10" s="6">
        <f t="shared" si="17"/>
        <v>32.1405181804792</v>
      </c>
      <c r="U10" s="7">
        <f t="shared" si="18"/>
        <v>6.42810363609584</v>
      </c>
      <c r="V10" s="6">
        <f t="shared" si="0"/>
        <v>9.80428227039323</v>
      </c>
      <c r="W10" s="7">
        <f t="shared" si="1"/>
        <v>1.96085645407865</v>
      </c>
      <c r="X10" s="6">
        <f t="shared" si="19"/>
        <v>11.2277102090253</v>
      </c>
      <c r="Y10" s="7">
        <f t="shared" si="2"/>
        <v>2.24554204180506</v>
      </c>
      <c r="Z10" s="6">
        <f t="shared" si="20"/>
        <v>11.4435083459797</v>
      </c>
      <c r="AA10" s="7">
        <f t="shared" si="21"/>
        <v>2.28870166919593</v>
      </c>
      <c r="AB10" s="6">
        <f t="shared" si="22"/>
        <v>13.1523243658786</v>
      </c>
      <c r="AC10" s="7">
        <f t="shared" si="23"/>
        <v>2.63046487317572</v>
      </c>
      <c r="AD10" s="11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ht="18.75" spans="1:60">
      <c r="A11" s="7">
        <f t="shared" ref="A11" si="31">A10+B10</f>
        <v>3</v>
      </c>
      <c r="B11" s="7">
        <f t="shared" si="25"/>
        <v>0.2</v>
      </c>
      <c r="C11" s="8">
        <f t="shared" si="26"/>
        <v>2.25883256401773</v>
      </c>
      <c r="D11" s="8">
        <f t="shared" si="27"/>
        <v>21.5673646092272</v>
      </c>
      <c r="E11" s="8">
        <f t="shared" si="28"/>
        <v>10.7014391825065</v>
      </c>
      <c r="F11" s="6">
        <f t="shared" si="3"/>
        <v>0.394605301926195</v>
      </c>
      <c r="G11" s="7">
        <f t="shared" si="4"/>
        <v>0.0789210603852389</v>
      </c>
      <c r="H11" s="6">
        <f t="shared" si="5"/>
        <v>0.266298527382755</v>
      </c>
      <c r="I11" s="7">
        <f t="shared" si="6"/>
        <v>0.053259705476551</v>
      </c>
      <c r="J11" s="6">
        <f t="shared" si="7"/>
        <v>0.491537828607179</v>
      </c>
      <c r="K11" s="7">
        <f t="shared" si="8"/>
        <v>0.0983075657214357</v>
      </c>
      <c r="L11" s="6">
        <f t="shared" si="9"/>
        <v>-0.134285543981946</v>
      </c>
      <c r="M11" s="7">
        <f t="shared" si="10"/>
        <v>-0.0268571087963892</v>
      </c>
      <c r="N11" s="6">
        <f t="shared" si="11"/>
        <v>32.1043175475196</v>
      </c>
      <c r="O11" s="7">
        <f t="shared" si="12"/>
        <v>6.42086350950392</v>
      </c>
      <c r="P11" s="6">
        <f t="shared" si="13"/>
        <v>37.2431364428992</v>
      </c>
      <c r="Q11" s="7">
        <f t="shared" si="14"/>
        <v>7.44862728857983</v>
      </c>
      <c r="R11" s="6">
        <f t="shared" si="15"/>
        <v>37.8437355535191</v>
      </c>
      <c r="S11" s="7">
        <f t="shared" si="16"/>
        <v>7.56874711070382</v>
      </c>
      <c r="T11" s="6">
        <f t="shared" si="17"/>
        <v>44.0810751696886</v>
      </c>
      <c r="U11" s="7">
        <f t="shared" si="18"/>
        <v>8.81621503393771</v>
      </c>
      <c r="V11" s="6">
        <f t="shared" si="0"/>
        <v>13.1247579907384</v>
      </c>
      <c r="W11" s="7">
        <f t="shared" si="1"/>
        <v>2.62495159814768</v>
      </c>
      <c r="X11" s="6">
        <f t="shared" si="19"/>
        <v>15.0621744766092</v>
      </c>
      <c r="Y11" s="7">
        <f t="shared" si="2"/>
        <v>3.01243489532183</v>
      </c>
      <c r="Z11" s="6">
        <f t="shared" si="20"/>
        <v>15.3694840401057</v>
      </c>
      <c r="AA11" s="7">
        <f t="shared" si="21"/>
        <v>3.07389680802114</v>
      </c>
      <c r="AB11" s="6">
        <f t="shared" si="22"/>
        <v>17.7179158591425</v>
      </c>
      <c r="AC11" s="7">
        <f t="shared" si="23"/>
        <v>3.54358317182851</v>
      </c>
      <c r="AD11" s="11"/>
      <c r="AE11" s="12">
        <f>A11</f>
        <v>3</v>
      </c>
      <c r="AF11" s="12">
        <f>AF9</f>
        <v>0.4</v>
      </c>
      <c r="AG11" s="8">
        <f>AG9+(AK9+2*AM9+2*AO9+AQ9)/6</f>
        <v>2.19209162480966</v>
      </c>
      <c r="AH11" s="8">
        <f>AH9+(AS9+2*AU9+2*AW9+AY9)/6</f>
        <v>21.5713459285585</v>
      </c>
      <c r="AI11" s="8">
        <f>AI9+(BA9+2*BC9+2*BE9+BG9)/6</f>
        <v>10.7056708263134</v>
      </c>
      <c r="AJ11" s="7">
        <f>AE11+AH11-AG11*AI11</f>
        <v>1.10353457222766</v>
      </c>
      <c r="AK11" s="7">
        <f>AF11*AJ11</f>
        <v>0.441413828891064</v>
      </c>
      <c r="AL11" s="7">
        <f>AE11+AF11/2+AH11+AS11/2-((AG11+AK11/2)*(AI11+BA11/2))</f>
        <v>-0.937030604123976</v>
      </c>
      <c r="AM11" s="7">
        <f>AF11*AL11</f>
        <v>-0.37481224164959</v>
      </c>
      <c r="AN11" s="7">
        <f>AE11+AF11/2+AH11+AU11/2-((AG11+AM11/2)*(AI11+BC11/2))</f>
        <v>4.98072181065811</v>
      </c>
      <c r="AO11" s="7">
        <f>AF11*AN11</f>
        <v>1.99228872426324</v>
      </c>
      <c r="AP11" s="7">
        <f>AE11+AF11+AH11+AW11-((AG11+AO11)*(AI11+BE11))</f>
        <v>-31.8331009116741</v>
      </c>
      <c r="AQ11" s="7">
        <f>AF11*AP11</f>
        <v>-12.7332403646696</v>
      </c>
      <c r="AR11" s="7">
        <f>AE11*AI11</f>
        <v>32.1170124789403</v>
      </c>
      <c r="AS11" s="7">
        <f>AF11*AR11</f>
        <v>12.8468049915761</v>
      </c>
      <c r="AT11" s="7">
        <f>(AE11+AF11/2)*(AI11+BA11/2)</f>
        <v>42.615117349518</v>
      </c>
      <c r="AU11" s="7">
        <f>AF11*AT11</f>
        <v>17.0460469398072</v>
      </c>
      <c r="AV11" s="7">
        <f>(AE11+AF11/2)*(AI11+BC11/2)</f>
        <v>45.1959532310045</v>
      </c>
      <c r="AW11" s="7">
        <f>AF11*AV11</f>
        <v>18.0783812924018</v>
      </c>
      <c r="AX11" s="7">
        <f>(AE11+AF11)*(AI11+BE11)</f>
        <v>60.8457153536166</v>
      </c>
      <c r="AY11" s="7">
        <f>AF11*AX11</f>
        <v>24.3382861414467</v>
      </c>
      <c r="AZ11" s="7">
        <f>AG11+AH11-AI11</f>
        <v>13.0577667270547</v>
      </c>
      <c r="BA11" s="7">
        <f>AF11*AZ11</f>
        <v>5.22310669082187</v>
      </c>
      <c r="BB11" s="7">
        <f>AG11+AK11/2+AH11+AS11/2-(AI11+BA11/2)</f>
        <v>17.0903227918773</v>
      </c>
      <c r="BC11" s="7">
        <f>AF11*BB11</f>
        <v>6.83612911675094</v>
      </c>
      <c r="BD11" s="7">
        <f>AG11+AM11/2+AH11+AU11/2-(AI11+BC11/2)</f>
        <v>17.975319517758</v>
      </c>
      <c r="BE11" s="7">
        <f>AF11*BD11</f>
        <v>7.19012780710321</v>
      </c>
      <c r="BF11" s="7">
        <f>AG11+AO11+AH11+AW11-(AI11+BE11)</f>
        <v>25.9383089366165</v>
      </c>
      <c r="BG11" s="7">
        <f>AF11*BF11</f>
        <v>10.3753235746466</v>
      </c>
      <c r="BH11" s="17">
        <f>MAX(ABS(C11-AG11),ABS(D11-AH11),ABS(E11-AI11))/15</f>
        <v>0.00444939594720465</v>
      </c>
    </row>
    <row r="13" ht="18.75" spans="1:60">
      <c r="A13" s="3" t="s">
        <v>27</v>
      </c>
      <c r="B13" s="3" t="s">
        <v>37</v>
      </c>
      <c r="C13" s="3" t="s">
        <v>16</v>
      </c>
      <c r="D13" s="3" t="s">
        <v>17</v>
      </c>
      <c r="E13" s="3"/>
      <c r="F13" s="3" t="s">
        <v>106</v>
      </c>
      <c r="G13" s="3" t="s">
        <v>78</v>
      </c>
      <c r="H13" s="3" t="s">
        <v>107</v>
      </c>
      <c r="I13" s="3" t="s">
        <v>80</v>
      </c>
      <c r="J13" s="3" t="s">
        <v>107</v>
      </c>
      <c r="K13" s="3" t="s">
        <v>108</v>
      </c>
      <c r="L13" s="3" t="s">
        <v>109</v>
      </c>
      <c r="M13" s="3" t="s">
        <v>110</v>
      </c>
      <c r="N13" s="3" t="s">
        <v>111</v>
      </c>
      <c r="O13" s="3" t="s">
        <v>81</v>
      </c>
      <c r="P13" s="3" t="s">
        <v>112</v>
      </c>
      <c r="Q13" s="3" t="s">
        <v>83</v>
      </c>
      <c r="R13" s="3" t="s">
        <v>112</v>
      </c>
      <c r="S13" s="3" t="s">
        <v>113</v>
      </c>
      <c r="T13" s="3" t="s">
        <v>114</v>
      </c>
      <c r="U13" s="3" t="s">
        <v>115</v>
      </c>
      <c r="V13" s="3"/>
      <c r="W13" s="3"/>
      <c r="X13" s="3"/>
      <c r="Y13" s="3"/>
      <c r="Z13" s="3"/>
      <c r="AA13" s="3"/>
      <c r="AB13" s="3"/>
      <c r="AC13" s="3"/>
      <c r="AD13" s="10"/>
      <c r="AE13" s="3" t="s">
        <v>27</v>
      </c>
      <c r="AF13" s="3" t="s">
        <v>37</v>
      </c>
      <c r="AG13" s="3" t="s">
        <v>61</v>
      </c>
      <c r="AH13" s="3" t="s">
        <v>62</v>
      </c>
      <c r="AI13" s="3" t="s">
        <v>63</v>
      </c>
      <c r="AJ13" s="3" t="s">
        <v>64</v>
      </c>
      <c r="AK13" s="3" t="s">
        <v>69</v>
      </c>
      <c r="AL13" s="3" t="s">
        <v>103</v>
      </c>
      <c r="AM13" s="3" t="s">
        <v>71</v>
      </c>
      <c r="AN13" s="3" t="s">
        <v>103</v>
      </c>
      <c r="AO13" s="3" t="s">
        <v>91</v>
      </c>
      <c r="AP13" s="3" t="s">
        <v>70</v>
      </c>
      <c r="AQ13" s="3" t="s">
        <v>93</v>
      </c>
      <c r="AR13" s="3" t="s">
        <v>65</v>
      </c>
      <c r="AS13" s="3" t="s">
        <v>72</v>
      </c>
      <c r="AT13" s="3" t="s">
        <v>104</v>
      </c>
      <c r="AU13" s="3" t="s">
        <v>74</v>
      </c>
      <c r="AV13" s="3" t="s">
        <v>104</v>
      </c>
      <c r="AW13" s="3" t="s">
        <v>95</v>
      </c>
      <c r="AX13" s="3" t="s">
        <v>73</v>
      </c>
      <c r="AY13" s="3" t="s">
        <v>97</v>
      </c>
      <c r="AZ13" s="3" t="s">
        <v>66</v>
      </c>
      <c r="BA13" s="3" t="s">
        <v>75</v>
      </c>
      <c r="BB13" s="3" t="s">
        <v>105</v>
      </c>
      <c r="BC13" s="3" t="s">
        <v>77</v>
      </c>
      <c r="BD13" s="3" t="s">
        <v>105</v>
      </c>
      <c r="BE13" s="3" t="s">
        <v>100</v>
      </c>
      <c r="BF13" s="3" t="s">
        <v>76</v>
      </c>
      <c r="BG13" s="3" t="s">
        <v>102</v>
      </c>
      <c r="BH13" s="3" t="s">
        <v>6</v>
      </c>
    </row>
    <row r="14" ht="18.75" spans="1:60">
      <c r="A14" s="4">
        <v>0</v>
      </c>
      <c r="B14" s="4">
        <v>0.5</v>
      </c>
      <c r="C14" s="5">
        <v>0</v>
      </c>
      <c r="D14" s="5">
        <v>0</v>
      </c>
      <c r="E14" s="5"/>
      <c r="F14" s="6">
        <f>C14+EXP(A14)</f>
        <v>1</v>
      </c>
      <c r="G14" s="7">
        <f>B14*F14</f>
        <v>0.5</v>
      </c>
      <c r="H14" s="6">
        <f>(C14+(G14/2)+EXP((A14+(B14/2))))</f>
        <v>1.53402541668774</v>
      </c>
      <c r="I14" s="7">
        <f>B14*H14</f>
        <v>0.767012708343871</v>
      </c>
      <c r="J14" s="6">
        <f>(C14+(I14/2)+EXP(A14+(B14/2)))</f>
        <v>1.66753177085968</v>
      </c>
      <c r="K14" s="7">
        <f>B14*J14</f>
        <v>0.833765885429838</v>
      </c>
      <c r="L14" s="6">
        <f>(C14+K14)+EXP(A14+B14)</f>
        <v>2.48248715612997</v>
      </c>
      <c r="M14" s="7">
        <f>B14*L14</f>
        <v>1.24124357806498</v>
      </c>
      <c r="N14" s="6">
        <f>EXP(-A14)-D14</f>
        <v>1</v>
      </c>
      <c r="O14" s="7">
        <f>B14*N14</f>
        <v>0.5</v>
      </c>
      <c r="P14" s="6">
        <f>EXP(-(A14+(B14/2)))-(D14+(O14/2))</f>
        <v>0.528800783071405</v>
      </c>
      <c r="Q14" s="7">
        <f>B14*P14</f>
        <v>0.264400391535702</v>
      </c>
      <c r="R14" s="6">
        <f>EXP(-(A14+(B14/2)))-(D14+(Q14/2))</f>
        <v>0.646600587303554</v>
      </c>
      <c r="S14" s="7">
        <f>B14*R14</f>
        <v>0.323300293651777</v>
      </c>
      <c r="T14" s="6">
        <f>EXP(-(A14+B14))-(D14+S14)</f>
        <v>0.283230366060857</v>
      </c>
      <c r="U14" s="7">
        <f>B14*T14</f>
        <v>0.141615183030428</v>
      </c>
      <c r="V14" s="6"/>
      <c r="W14" s="7"/>
      <c r="X14" s="6"/>
      <c r="Y14" s="7"/>
      <c r="Z14" s="6"/>
      <c r="AA14" s="7"/>
      <c r="AB14" s="6"/>
      <c r="AC14" s="7"/>
      <c r="AD14" s="11"/>
      <c r="AE14" s="12">
        <f>A14</f>
        <v>0</v>
      </c>
      <c r="AF14" s="12">
        <f>B14*2</f>
        <v>1</v>
      </c>
      <c r="AG14" s="14">
        <f>C14</f>
        <v>0</v>
      </c>
      <c r="AH14" s="14">
        <f>D14</f>
        <v>0</v>
      </c>
      <c r="AI14" s="14">
        <f>E14</f>
        <v>0</v>
      </c>
      <c r="AJ14" s="6">
        <f>AE14+AH14-AG14*AI14</f>
        <v>0</v>
      </c>
      <c r="AK14" s="12">
        <f>AF14*AJ14</f>
        <v>0</v>
      </c>
      <c r="AL14" s="6">
        <f>AE14+AF14/2+AH14+AS14/2-((AG14+AK14/2)*(AI14+BA14/2))</f>
        <v>0.5</v>
      </c>
      <c r="AM14" s="12">
        <f>AF14*AL14</f>
        <v>0.5</v>
      </c>
      <c r="AN14" s="6">
        <f>AE14+AF14/2+AH14+AU14/2-((AG14+AM14/2)*(AI14+BC14/2))</f>
        <v>0.5</v>
      </c>
      <c r="AO14" s="12">
        <f>AF14*AN14</f>
        <v>0.5</v>
      </c>
      <c r="AP14" s="6">
        <f>AE14+AF14+AH14+AW14-((AG14+AO14)*(AI14+BE14))</f>
        <v>0.875</v>
      </c>
      <c r="AQ14" s="12">
        <f>AF14*AP14</f>
        <v>0.875</v>
      </c>
      <c r="AR14" s="6">
        <f>AE14*AI14</f>
        <v>0</v>
      </c>
      <c r="AS14" s="12">
        <f>AF14*AR14</f>
        <v>0</v>
      </c>
      <c r="AT14" s="6">
        <f>(AE14+AF14/2)*(AI14+BA14/2)</f>
        <v>0</v>
      </c>
      <c r="AU14" s="12">
        <f>AF14*AT14</f>
        <v>0</v>
      </c>
      <c r="AV14" s="6">
        <f>(AE14+AF14/2)*(AI14+BC14/2)</f>
        <v>0</v>
      </c>
      <c r="AW14" s="12">
        <f>AF14*AV14</f>
        <v>0</v>
      </c>
      <c r="AX14" s="6">
        <f>(AE14+AF14)*(AI14+BE14)</f>
        <v>0.25</v>
      </c>
      <c r="AY14" s="12">
        <f>AF14*AX14</f>
        <v>0.25</v>
      </c>
      <c r="AZ14" s="6">
        <f>AG14+AH14-AI14</f>
        <v>0</v>
      </c>
      <c r="BA14" s="12">
        <f>AF14*AZ14</f>
        <v>0</v>
      </c>
      <c r="BB14" s="6">
        <f>AG14+AK14/2+AH14+AS14/2-(AI14+BA14/2)</f>
        <v>0</v>
      </c>
      <c r="BC14" s="12">
        <f>AF14*BB14</f>
        <v>0</v>
      </c>
      <c r="BD14" s="6">
        <f>AG14+AM14/2+AH14+AU14/2-(AI14+BC14/2)</f>
        <v>0.25</v>
      </c>
      <c r="BE14" s="12">
        <f>AF14*BD14</f>
        <v>0.25</v>
      </c>
      <c r="BF14" s="6">
        <f>AG14+AO14+AH14+AW14-(AI14+BE14)</f>
        <v>0.25</v>
      </c>
      <c r="BG14" s="12">
        <f>AF14*BF14</f>
        <v>0.25</v>
      </c>
      <c r="BH14" s="17">
        <f>MAX(ABS(C14-AG14),ABS(D14-AH14),ABS(E14-AI14))/15</f>
        <v>0</v>
      </c>
    </row>
    <row r="15" ht="18.75" spans="1:60">
      <c r="A15" s="7">
        <f>A14+B14</f>
        <v>0.5</v>
      </c>
      <c r="B15" s="7">
        <f>B14</f>
        <v>0.5</v>
      </c>
      <c r="C15" s="8">
        <f>C14+(G14+2*I14+2*K14+M14)/6</f>
        <v>0.823800127602067</v>
      </c>
      <c r="D15" s="8">
        <f>D14+(O14+2*Q14+2*S14+U14)/6</f>
        <v>0.302836092234231</v>
      </c>
      <c r="E15" s="8"/>
      <c r="F15" s="6">
        <f t="shared" ref="F15:F16" si="32">C15+EXP(A15)</f>
        <v>2.4725213983022</v>
      </c>
      <c r="G15" s="7">
        <f t="shared" ref="G15:G16" si="33">B15*F15</f>
        <v>1.2362606991511</v>
      </c>
      <c r="H15" s="6">
        <f t="shared" ref="H15:H16" si="34">(C15+(G15/2)+EXP((A15+(B15/2))))</f>
        <v>3.55893049379029</v>
      </c>
      <c r="I15" s="7">
        <f t="shared" ref="I15:I16" si="35">B15*H15</f>
        <v>1.77946524689515</v>
      </c>
      <c r="J15" s="6">
        <f t="shared" ref="J15:J16" si="36">(C15+(I15/2)+EXP(A15+(B15/2)))</f>
        <v>3.83053276766231</v>
      </c>
      <c r="K15" s="7">
        <f t="shared" ref="K15:K16" si="37">B15*J15</f>
        <v>1.91526638383116</v>
      </c>
      <c r="L15" s="6">
        <f t="shared" ref="L15:L16" si="38">(C15+K15)+EXP(A15+B15)</f>
        <v>5.45734833989227</v>
      </c>
      <c r="M15" s="7">
        <f t="shared" ref="M15:M16" si="39">B15*L15</f>
        <v>2.72867416994613</v>
      </c>
      <c r="N15" s="6">
        <f t="shared" ref="N15:N16" si="40">EXP(-A15)-D15</f>
        <v>0.303694567478402</v>
      </c>
      <c r="O15" s="7">
        <f t="shared" ref="O15:O16" si="41">B15*N15</f>
        <v>0.151847283739201</v>
      </c>
      <c r="P15" s="6">
        <f t="shared" ref="P15:P16" si="42">EXP(-(A15+(B15/2)))-(D15+(O15/2))</f>
        <v>0.093606818637183</v>
      </c>
      <c r="Q15" s="7">
        <f t="shared" ref="Q15:Q16" si="43">B15*P15</f>
        <v>0.0468034093185915</v>
      </c>
      <c r="R15" s="6">
        <f t="shared" ref="R15:R16" si="44">EXP(-A15+(B15/2))-(D15+(Q15/2))</f>
        <v>0.452562986177878</v>
      </c>
      <c r="S15" s="7">
        <f t="shared" ref="S15:S16" si="45">B15*R15</f>
        <v>0.226281493088939</v>
      </c>
      <c r="T15" s="6">
        <f t="shared" ref="T15:T16" si="46">EXP(-(A15+B15))-(D15+S15)</f>
        <v>-0.161238144151728</v>
      </c>
      <c r="U15" s="7">
        <f t="shared" ref="U15:U16" si="47">B15*T15</f>
        <v>-0.0806190720758639</v>
      </c>
      <c r="V15" s="6"/>
      <c r="W15" s="7"/>
      <c r="X15" s="6"/>
      <c r="Y15" s="7"/>
      <c r="Z15" s="6"/>
      <c r="AA15" s="7"/>
      <c r="AB15" s="6"/>
      <c r="AC15" s="7"/>
      <c r="AD15" s="11"/>
      <c r="AE15" s="13"/>
      <c r="AF15" s="13"/>
      <c r="AG15" s="13"/>
      <c r="AH15" s="13"/>
      <c r="AI15" s="13"/>
      <c r="AJ15" s="13" t="s">
        <v>52</v>
      </c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ht="18.75" spans="1:60">
      <c r="A16" s="7">
        <f t="shared" ref="A16" si="48">A15+B15</f>
        <v>1</v>
      </c>
      <c r="B16" s="7">
        <f t="shared" ref="B16" si="49">B15</f>
        <v>0.5</v>
      </c>
      <c r="C16" s="8">
        <f t="shared" ref="C16" si="50">C15+(G15+2*I15+2*K15+M15)/6</f>
        <v>2.71619981602704</v>
      </c>
      <c r="D16" s="8">
        <f t="shared" ref="D16" si="51">D15+(O15+2*Q15+2*S15+U15)/6</f>
        <v>0.405735761647298</v>
      </c>
      <c r="E16" s="8"/>
      <c r="F16" s="6">
        <f t="shared" si="32"/>
        <v>5.43448164448608</v>
      </c>
      <c r="G16" s="7">
        <f t="shared" si="33"/>
        <v>2.71724082224304</v>
      </c>
      <c r="H16" s="6">
        <f t="shared" si="34"/>
        <v>7.5651631846104</v>
      </c>
      <c r="I16" s="7">
        <f t="shared" si="35"/>
        <v>3.7825815923052</v>
      </c>
      <c r="J16" s="6">
        <f t="shared" si="36"/>
        <v>8.09783356964148</v>
      </c>
      <c r="K16" s="7">
        <f t="shared" si="37"/>
        <v>4.04891678482074</v>
      </c>
      <c r="L16" s="6">
        <f t="shared" si="38"/>
        <v>11.2468056711858</v>
      </c>
      <c r="M16" s="7">
        <f t="shared" si="39"/>
        <v>5.62340283559292</v>
      </c>
      <c r="N16" s="6">
        <f t="shared" si="40"/>
        <v>-0.0378563204758552</v>
      </c>
      <c r="O16" s="7">
        <f t="shared" si="41"/>
        <v>-0.0189281602379276</v>
      </c>
      <c r="P16" s="6">
        <f t="shared" si="42"/>
        <v>-0.109766884668144</v>
      </c>
      <c r="Q16" s="7">
        <f t="shared" si="43"/>
        <v>-0.0548834423340718</v>
      </c>
      <c r="R16" s="6">
        <f t="shared" si="44"/>
        <v>0.0940725122607531</v>
      </c>
      <c r="S16" s="7">
        <f t="shared" si="45"/>
        <v>0.0470362561303765</v>
      </c>
      <c r="T16" s="6">
        <f t="shared" si="46"/>
        <v>-0.229641857629244</v>
      </c>
      <c r="U16" s="7">
        <f t="shared" si="47"/>
        <v>-0.114820928814622</v>
      </c>
      <c r="V16" s="6"/>
      <c r="W16" s="7"/>
      <c r="X16" s="6"/>
      <c r="Y16" s="7"/>
      <c r="Z16" s="6"/>
      <c r="AA16" s="7"/>
      <c r="AB16" s="6"/>
      <c r="AC16" s="7"/>
      <c r="AD16" s="11"/>
      <c r="AE16" s="12">
        <f>A16</f>
        <v>1</v>
      </c>
      <c r="AF16" s="12">
        <f>AF14</f>
        <v>1</v>
      </c>
      <c r="AG16" s="15">
        <f>AG14+(AK14+2*AM14+2*AO14+AQ14)/6</f>
        <v>0.479166666666667</v>
      </c>
      <c r="AH16" s="15">
        <f>AH14+(AS14+2*AU14+2*AW14+AY14)/6</f>
        <v>0.0416666666666667</v>
      </c>
      <c r="AI16" s="15">
        <f>AI14+(BA14+2*BC14+2*BE14+BG14)/6</f>
        <v>0.125</v>
      </c>
      <c r="AJ16" s="7">
        <f>AE16+AH16-AG16*AI16</f>
        <v>0.981770833333333</v>
      </c>
      <c r="AK16" s="7">
        <f>AF16*AJ16</f>
        <v>0.981770833333333</v>
      </c>
      <c r="AL16" s="7">
        <f>AE16+AF16/2+AH16+AS16/2-((AG16+AK16/2)*(AI16+BA16/2))</f>
        <v>1.29092068142361</v>
      </c>
      <c r="AM16" s="7">
        <f>AF16*AL16</f>
        <v>1.29092068142361</v>
      </c>
      <c r="AN16" s="7">
        <f>AE16+AF16/2+AH16+AU16/2-((AG16+AM16/2)*(AI16+BC16/2))</f>
        <v>1.22080848393617</v>
      </c>
      <c r="AO16" s="7">
        <f>AF16*AN16</f>
        <v>1.22080848393617</v>
      </c>
      <c r="AP16" s="7">
        <f>AE16+AF16+AH16+AW16-((AG16+AO16)*(AI16+BE16))</f>
        <v>1.03685766932943</v>
      </c>
      <c r="AQ16" s="7">
        <f>AF16*AP16</f>
        <v>1.03685766932943</v>
      </c>
      <c r="AR16" s="7">
        <f>AE16*AI16</f>
        <v>0.125</v>
      </c>
      <c r="AS16" s="7">
        <f>AF16*AR16</f>
        <v>0.125</v>
      </c>
      <c r="AT16" s="7">
        <f>(AE16+AF16/2)*(AI16+BA16/2)</f>
        <v>0.484375</v>
      </c>
      <c r="AU16" s="7">
        <f>AF16*AT16</f>
        <v>0.484375</v>
      </c>
      <c r="AV16" s="7">
        <f>(AE16+AF16/2)*(AI16+BC16/2)</f>
        <v>0.7509765625</v>
      </c>
      <c r="AW16" s="7">
        <f>AF16*AV16</f>
        <v>0.7509765625</v>
      </c>
      <c r="AX16" s="7">
        <f>(AE16+AF16)*(AI16+BE16)</f>
        <v>2.06566026475694</v>
      </c>
      <c r="AY16" s="7">
        <f>AF16*AX16</f>
        <v>2.06566026475694</v>
      </c>
      <c r="AZ16" s="7">
        <f>AG16+AH16-AI16</f>
        <v>0.395833333333333</v>
      </c>
      <c r="BA16" s="7">
        <f>AF16*AZ16</f>
        <v>0.395833333333333</v>
      </c>
      <c r="BB16" s="7">
        <f>AG16+AK16/2+AH16+AS16/2-(AI16+BA16/2)</f>
        <v>0.751302083333333</v>
      </c>
      <c r="BC16" s="7">
        <f>AF16*BB16</f>
        <v>0.751302083333333</v>
      </c>
      <c r="BD16" s="7">
        <f>AG16+AM16/2+AH16+AU16/2-(AI16+BC16/2)</f>
        <v>0.907830132378472</v>
      </c>
      <c r="BE16" s="7">
        <f>AF16*BD16</f>
        <v>0.907830132378472</v>
      </c>
      <c r="BF16" s="7">
        <f>AG16+AO16+AH16+AW16-(AI16+BE16)</f>
        <v>1.45978824739103</v>
      </c>
      <c r="BG16" s="7">
        <f>AF16*BF16</f>
        <v>1.45978824739103</v>
      </c>
      <c r="BH16" s="17">
        <f>MAX(ABS(C16-AG16),ABS(D16-AH16),ABS(E16-AI16))/15</f>
        <v>0.149135543290692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zoomScale="120" zoomScaleNormal="120" workbookViewId="0">
      <selection activeCell="B3" sqref="B3"/>
    </sheetView>
  </sheetViews>
  <sheetFormatPr defaultColWidth="11.4571428571429" defaultRowHeight="18.75" outlineLevelCol="4"/>
  <cols>
    <col min="1" max="5" width="22.7238095238095" style="31" customWidth="1"/>
    <col min="6" max="16384" width="11.4571428571429" style="31"/>
  </cols>
  <sheetData>
    <row r="1" s="45" customFormat="1" ht="7.5" customHeight="1"/>
    <row r="2" spans="1:5">
      <c r="A2" s="3" t="s">
        <v>7</v>
      </c>
      <c r="B2" s="3" t="s">
        <v>8</v>
      </c>
      <c r="C2" s="3" t="s">
        <v>9</v>
      </c>
      <c r="D2" s="3" t="s">
        <v>2</v>
      </c>
      <c r="E2" s="3" t="s">
        <v>6</v>
      </c>
    </row>
    <row r="3" spans="1:5">
      <c r="A3" s="31">
        <v>1</v>
      </c>
      <c r="B3" s="31">
        <f>A3^3+LN(A3)</f>
        <v>1</v>
      </c>
      <c r="C3" s="31">
        <f>3*A3^2+1/A3</f>
        <v>4</v>
      </c>
      <c r="D3" s="43">
        <f>A3-B3/C3</f>
        <v>0.75</v>
      </c>
      <c r="E3" s="41">
        <f>ABS(D3-A3)</f>
        <v>0.25</v>
      </c>
    </row>
    <row r="4" spans="1:5">
      <c r="A4" s="29">
        <f>D3</f>
        <v>0.75</v>
      </c>
      <c r="B4" s="31">
        <f t="shared" ref="B4:B25" si="0">A4^3+LN(A4)</f>
        <v>0.134192927548219</v>
      </c>
      <c r="C4" s="31">
        <f t="shared" ref="C4:C25" si="1">3*A4^2+1/A4</f>
        <v>3.02083333333333</v>
      </c>
      <c r="D4" s="43">
        <f>A4-B4/C4</f>
        <v>0.70557751363921</v>
      </c>
      <c r="E4" s="41">
        <f>ABS(D4-A4)</f>
        <v>0.0444224863607898</v>
      </c>
    </row>
    <row r="5" spans="1:5">
      <c r="A5" s="29">
        <f t="shared" ref="A5:A25" si="2">D4</f>
        <v>0.70557751363921</v>
      </c>
      <c r="B5" s="31">
        <f t="shared" si="0"/>
        <v>0.00252580351871601</v>
      </c>
      <c r="C5" s="31">
        <f t="shared" si="1"/>
        <v>2.91079760979159</v>
      </c>
      <c r="D5" s="43">
        <f t="shared" ref="D5:D25" si="3">A5-B5/C5</f>
        <v>0.704709777761518</v>
      </c>
      <c r="E5" s="41">
        <f t="shared" ref="E5:E25" si="4">ABS(D5-A5)</f>
        <v>0.000867735877691955</v>
      </c>
    </row>
    <row r="6" spans="1:5">
      <c r="A6" s="29">
        <f t="shared" si="2"/>
        <v>0.704709777761518</v>
      </c>
      <c r="B6" s="31">
        <f t="shared" si="0"/>
        <v>8.36319675900921e-7</v>
      </c>
      <c r="C6" s="31">
        <f t="shared" si="1"/>
        <v>2.90887148820052</v>
      </c>
      <c r="D6" s="43">
        <f t="shared" si="3"/>
        <v>0.704709490254944</v>
      </c>
      <c r="E6" s="41">
        <f t="shared" si="4"/>
        <v>2.8750657399268e-7</v>
      </c>
    </row>
    <row r="7" spans="1:5">
      <c r="A7" s="29">
        <f t="shared" si="2"/>
        <v>0.704709490254944</v>
      </c>
      <c r="B7" s="31">
        <f t="shared" si="0"/>
        <v>9.17044218340379e-14</v>
      </c>
      <c r="C7" s="31">
        <f t="shared" si="1"/>
        <v>2.90887085148035</v>
      </c>
      <c r="D7" s="43">
        <f t="shared" si="3"/>
        <v>0.704709490254913</v>
      </c>
      <c r="E7" s="41">
        <f t="shared" si="4"/>
        <v>3.15303338993544e-14</v>
      </c>
    </row>
    <row r="8" spans="1:5">
      <c r="A8" s="29">
        <f t="shared" si="2"/>
        <v>0.704709490254913</v>
      </c>
      <c r="B8" s="31">
        <f t="shared" si="0"/>
        <v>0</v>
      </c>
      <c r="C8" s="31">
        <f t="shared" si="1"/>
        <v>2.90887085148028</v>
      </c>
      <c r="D8" s="43">
        <f t="shared" si="3"/>
        <v>0.704709490254913</v>
      </c>
      <c r="E8" s="41">
        <f t="shared" si="4"/>
        <v>0</v>
      </c>
    </row>
    <row r="9" spans="1:5">
      <c r="A9" s="29">
        <f t="shared" si="2"/>
        <v>0.704709490254913</v>
      </c>
      <c r="B9" s="31">
        <f t="shared" si="0"/>
        <v>0</v>
      </c>
      <c r="C9" s="31">
        <f t="shared" si="1"/>
        <v>2.90887085148028</v>
      </c>
      <c r="D9" s="43">
        <f t="shared" si="3"/>
        <v>0.704709490254913</v>
      </c>
      <c r="E9" s="41">
        <f t="shared" si="4"/>
        <v>0</v>
      </c>
    </row>
    <row r="10" spans="1:5">
      <c r="A10" s="29">
        <f t="shared" si="2"/>
        <v>0.704709490254913</v>
      </c>
      <c r="B10" s="31">
        <f t="shared" si="0"/>
        <v>0</v>
      </c>
      <c r="C10" s="31">
        <f t="shared" si="1"/>
        <v>2.90887085148028</v>
      </c>
      <c r="D10" s="43">
        <f t="shared" si="3"/>
        <v>0.704709490254913</v>
      </c>
      <c r="E10" s="41">
        <f t="shared" si="4"/>
        <v>0</v>
      </c>
    </row>
    <row r="11" spans="1:5">
      <c r="A11" s="29">
        <f t="shared" si="2"/>
        <v>0.704709490254913</v>
      </c>
      <c r="B11" s="31">
        <f t="shared" si="0"/>
        <v>0</v>
      </c>
      <c r="C11" s="31">
        <f t="shared" si="1"/>
        <v>2.90887085148028</v>
      </c>
      <c r="D11" s="43">
        <f t="shared" si="3"/>
        <v>0.704709490254913</v>
      </c>
      <c r="E11" s="41">
        <f t="shared" si="4"/>
        <v>0</v>
      </c>
    </row>
    <row r="12" spans="1:5">
      <c r="A12" s="29">
        <f t="shared" si="2"/>
        <v>0.704709490254913</v>
      </c>
      <c r="B12" s="31">
        <f t="shared" si="0"/>
        <v>0</v>
      </c>
      <c r="C12" s="31">
        <f t="shared" si="1"/>
        <v>2.90887085148028</v>
      </c>
      <c r="D12" s="43">
        <f t="shared" si="3"/>
        <v>0.704709490254913</v>
      </c>
      <c r="E12" s="41">
        <f t="shared" si="4"/>
        <v>0</v>
      </c>
    </row>
    <row r="13" spans="1:5">
      <c r="A13" s="29">
        <f t="shared" si="2"/>
        <v>0.704709490254913</v>
      </c>
      <c r="B13" s="31">
        <f t="shared" si="0"/>
        <v>0</v>
      </c>
      <c r="C13" s="31">
        <f t="shared" si="1"/>
        <v>2.90887085148028</v>
      </c>
      <c r="D13" s="43">
        <f t="shared" si="3"/>
        <v>0.704709490254913</v>
      </c>
      <c r="E13" s="41">
        <f t="shared" si="4"/>
        <v>0</v>
      </c>
    </row>
    <row r="14" spans="1:5">
      <c r="A14" s="29">
        <f t="shared" si="2"/>
        <v>0.704709490254913</v>
      </c>
      <c r="B14" s="31">
        <f t="shared" si="0"/>
        <v>0</v>
      </c>
      <c r="C14" s="31">
        <f t="shared" si="1"/>
        <v>2.90887085148028</v>
      </c>
      <c r="D14" s="43">
        <f t="shared" si="3"/>
        <v>0.704709490254913</v>
      </c>
      <c r="E14" s="41">
        <f t="shared" si="4"/>
        <v>0</v>
      </c>
    </row>
    <row r="15" spans="1:5">
      <c r="A15" s="29">
        <f t="shared" si="2"/>
        <v>0.704709490254913</v>
      </c>
      <c r="B15" s="31">
        <f t="shared" si="0"/>
        <v>0</v>
      </c>
      <c r="C15" s="31">
        <f t="shared" si="1"/>
        <v>2.90887085148028</v>
      </c>
      <c r="D15" s="43">
        <f t="shared" si="3"/>
        <v>0.704709490254913</v>
      </c>
      <c r="E15" s="41">
        <f t="shared" si="4"/>
        <v>0</v>
      </c>
    </row>
    <row r="16" spans="1:5">
      <c r="A16" s="29">
        <f t="shared" si="2"/>
        <v>0.704709490254913</v>
      </c>
      <c r="B16" s="31">
        <f t="shared" si="0"/>
        <v>0</v>
      </c>
      <c r="C16" s="31">
        <f t="shared" si="1"/>
        <v>2.90887085148028</v>
      </c>
      <c r="D16" s="43">
        <f t="shared" si="3"/>
        <v>0.704709490254913</v>
      </c>
      <c r="E16" s="41">
        <f t="shared" si="4"/>
        <v>0</v>
      </c>
    </row>
    <row r="17" spans="1:5">
      <c r="A17" s="29">
        <f t="shared" si="2"/>
        <v>0.704709490254913</v>
      </c>
      <c r="B17" s="31">
        <f t="shared" si="0"/>
        <v>0</v>
      </c>
      <c r="C17" s="31">
        <f t="shared" si="1"/>
        <v>2.90887085148028</v>
      </c>
      <c r="D17" s="43">
        <f t="shared" si="3"/>
        <v>0.704709490254913</v>
      </c>
      <c r="E17" s="41">
        <f t="shared" si="4"/>
        <v>0</v>
      </c>
    </row>
    <row r="18" spans="1:5">
      <c r="A18" s="29">
        <f t="shared" si="2"/>
        <v>0.704709490254913</v>
      </c>
      <c r="B18" s="31">
        <f t="shared" si="0"/>
        <v>0</v>
      </c>
      <c r="C18" s="31">
        <f t="shared" si="1"/>
        <v>2.90887085148028</v>
      </c>
      <c r="D18" s="43">
        <f t="shared" si="3"/>
        <v>0.704709490254913</v>
      </c>
      <c r="E18" s="41">
        <f t="shared" si="4"/>
        <v>0</v>
      </c>
    </row>
    <row r="19" spans="1:5">
      <c r="A19" s="29">
        <f t="shared" si="2"/>
        <v>0.704709490254913</v>
      </c>
      <c r="B19" s="31">
        <f t="shared" si="0"/>
        <v>0</v>
      </c>
      <c r="C19" s="31">
        <f t="shared" si="1"/>
        <v>2.90887085148028</v>
      </c>
      <c r="D19" s="43">
        <f t="shared" si="3"/>
        <v>0.704709490254913</v>
      </c>
      <c r="E19" s="41">
        <f t="shared" si="4"/>
        <v>0</v>
      </c>
    </row>
    <row r="20" spans="1:5">
      <c r="A20" s="29">
        <f t="shared" si="2"/>
        <v>0.704709490254913</v>
      </c>
      <c r="B20" s="31">
        <f t="shared" si="0"/>
        <v>0</v>
      </c>
      <c r="C20" s="31">
        <f t="shared" si="1"/>
        <v>2.90887085148028</v>
      </c>
      <c r="D20" s="43">
        <f t="shared" si="3"/>
        <v>0.704709490254913</v>
      </c>
      <c r="E20" s="41">
        <f t="shared" si="4"/>
        <v>0</v>
      </c>
    </row>
    <row r="21" spans="1:5">
      <c r="A21" s="29">
        <f t="shared" si="2"/>
        <v>0.704709490254913</v>
      </c>
      <c r="B21" s="31">
        <f t="shared" si="0"/>
        <v>0</v>
      </c>
      <c r="C21" s="31">
        <f t="shared" si="1"/>
        <v>2.90887085148028</v>
      </c>
      <c r="D21" s="43">
        <f t="shared" si="3"/>
        <v>0.704709490254913</v>
      </c>
      <c r="E21" s="41">
        <f t="shared" si="4"/>
        <v>0</v>
      </c>
    </row>
    <row r="22" spans="1:5">
      <c r="A22" s="29">
        <f t="shared" si="2"/>
        <v>0.704709490254913</v>
      </c>
      <c r="B22" s="31">
        <f t="shared" si="0"/>
        <v>0</v>
      </c>
      <c r="C22" s="31">
        <f t="shared" si="1"/>
        <v>2.90887085148028</v>
      </c>
      <c r="D22" s="43">
        <f t="shared" si="3"/>
        <v>0.704709490254913</v>
      </c>
      <c r="E22" s="41">
        <f t="shared" si="4"/>
        <v>0</v>
      </c>
    </row>
    <row r="23" spans="1:5">
      <c r="A23" s="29">
        <f t="shared" si="2"/>
        <v>0.704709490254913</v>
      </c>
      <c r="B23" s="31">
        <f t="shared" si="0"/>
        <v>0</v>
      </c>
      <c r="C23" s="31">
        <f t="shared" si="1"/>
        <v>2.90887085148028</v>
      </c>
      <c r="D23" s="43">
        <f t="shared" si="3"/>
        <v>0.704709490254913</v>
      </c>
      <c r="E23" s="41">
        <f t="shared" si="4"/>
        <v>0</v>
      </c>
    </row>
    <row r="24" spans="1:5">
      <c r="A24" s="29">
        <f t="shared" si="2"/>
        <v>0.704709490254913</v>
      </c>
      <c r="B24" s="31">
        <f t="shared" si="0"/>
        <v>0</v>
      </c>
      <c r="C24" s="31">
        <f t="shared" si="1"/>
        <v>2.90887085148028</v>
      </c>
      <c r="D24" s="43">
        <f t="shared" si="3"/>
        <v>0.704709490254913</v>
      </c>
      <c r="E24" s="41">
        <f t="shared" si="4"/>
        <v>0</v>
      </c>
    </row>
    <row r="25" spans="1:5">
      <c r="A25" s="29">
        <f t="shared" si="2"/>
        <v>0.704709490254913</v>
      </c>
      <c r="B25" s="31">
        <f t="shared" si="0"/>
        <v>0</v>
      </c>
      <c r="C25" s="31">
        <f t="shared" si="1"/>
        <v>2.90887085148028</v>
      </c>
      <c r="D25" s="43">
        <f t="shared" si="3"/>
        <v>0.704709490254913</v>
      </c>
      <c r="E25" s="41">
        <f t="shared" si="4"/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20" zoomScaleNormal="120" workbookViewId="0">
      <selection activeCell="L12" sqref="L12"/>
    </sheetView>
  </sheetViews>
  <sheetFormatPr defaultColWidth="11.4571428571429" defaultRowHeight="18.75" outlineLevelCol="5"/>
  <cols>
    <col min="1" max="6" width="22.7238095238095" style="31" customWidth="1"/>
    <col min="7" max="16384" width="11.4571428571429" style="31"/>
  </cols>
  <sheetData>
    <row r="1" s="45" customFormat="1" ht="7.5" customHeight="1"/>
    <row r="2" spans="1:6">
      <c r="A2" s="3" t="s">
        <v>7</v>
      </c>
      <c r="B2" s="3" t="s">
        <v>10</v>
      </c>
      <c r="C2" s="3" t="s">
        <v>8</v>
      </c>
      <c r="D2" s="3" t="s">
        <v>11</v>
      </c>
      <c r="E2" s="3" t="s">
        <v>2</v>
      </c>
      <c r="F2" s="3" t="s">
        <v>6</v>
      </c>
    </row>
    <row r="3" spans="1:6">
      <c r="A3" s="31">
        <v>0</v>
      </c>
      <c r="B3" s="31">
        <v>1</v>
      </c>
      <c r="C3" s="31">
        <f>A3^2+A3-1</f>
        <v>-1</v>
      </c>
      <c r="D3" s="31">
        <f>B3^2+B3-1</f>
        <v>1</v>
      </c>
      <c r="E3" s="43">
        <f>B3-D3*(B3-A3)/(D3-C3)</f>
        <v>0.5</v>
      </c>
      <c r="F3" s="41">
        <f>ABS(E3-A3)</f>
        <v>0.5</v>
      </c>
    </row>
    <row r="4" spans="1:6">
      <c r="A4" s="29">
        <f>B3</f>
        <v>1</v>
      </c>
      <c r="B4" s="29">
        <f>E3</f>
        <v>0.5</v>
      </c>
      <c r="C4" s="31">
        <f t="shared" ref="C4:C25" si="0">A4^2+A4-1</f>
        <v>1</v>
      </c>
      <c r="D4" s="31">
        <f t="shared" ref="D4:D25" si="1">B4^2+B4-1</f>
        <v>-0.25</v>
      </c>
      <c r="E4" s="43">
        <f>B4-D4*(B4-A4)/(D4-C4)</f>
        <v>0.6</v>
      </c>
      <c r="F4" s="41">
        <f>ABS(E4-A4)</f>
        <v>0.4</v>
      </c>
    </row>
    <row r="5" spans="1:6">
      <c r="A5" s="29">
        <f t="shared" ref="A5:A7" si="2">B4</f>
        <v>0.5</v>
      </c>
      <c r="B5" s="29">
        <f t="shared" ref="B5:B7" si="3">E4</f>
        <v>0.6</v>
      </c>
      <c r="C5" s="31">
        <f t="shared" si="0"/>
        <v>-0.25</v>
      </c>
      <c r="D5" s="31">
        <f t="shared" si="1"/>
        <v>-0.04</v>
      </c>
      <c r="E5" s="43">
        <f t="shared" ref="E5:E7" si="4">B5-D5*(B5-A5)/(D5-C5)</f>
        <v>0.619047619047619</v>
      </c>
      <c r="F5" s="41">
        <f t="shared" ref="F5:F7" si="5">ABS(E5-A5)</f>
        <v>0.119047619047619</v>
      </c>
    </row>
    <row r="6" spans="1:6">
      <c r="A6" s="29">
        <f t="shared" si="2"/>
        <v>0.6</v>
      </c>
      <c r="B6" s="29">
        <f t="shared" si="3"/>
        <v>0.619047619047619</v>
      </c>
      <c r="C6" s="31">
        <f t="shared" si="0"/>
        <v>-0.04</v>
      </c>
      <c r="D6" s="31">
        <f t="shared" si="1"/>
        <v>0.00226757369614505</v>
      </c>
      <c r="E6" s="43">
        <f t="shared" si="4"/>
        <v>0.618025751072961</v>
      </c>
      <c r="F6" s="41">
        <f t="shared" si="5"/>
        <v>0.0180257510729614</v>
      </c>
    </row>
    <row r="7" spans="1:6">
      <c r="A7" s="29">
        <f t="shared" si="2"/>
        <v>0.619047619047619</v>
      </c>
      <c r="B7" s="29">
        <f t="shared" si="3"/>
        <v>0.618025751072961</v>
      </c>
      <c r="C7" s="31">
        <f t="shared" si="0"/>
        <v>0.00226757369614505</v>
      </c>
      <c r="D7" s="31">
        <f t="shared" si="1"/>
        <v>-1.84199377404326e-5</v>
      </c>
      <c r="E7" s="43">
        <f t="shared" si="4"/>
        <v>0.618033985017358</v>
      </c>
      <c r="F7" s="41">
        <f t="shared" si="5"/>
        <v>0.00101363403026111</v>
      </c>
    </row>
    <row r="8" spans="1:6">
      <c r="A8" s="29">
        <f t="shared" ref="A8:A25" si="6">B7</f>
        <v>0.618025751072961</v>
      </c>
      <c r="B8" s="29">
        <f t="shared" ref="B8:B25" si="7">E7</f>
        <v>0.618033985017358</v>
      </c>
      <c r="C8" s="31">
        <f t="shared" si="0"/>
        <v>-1.84199377404326e-5</v>
      </c>
      <c r="D8" s="31">
        <f t="shared" si="1"/>
        <v>-8.34620617062853e-9</v>
      </c>
      <c r="E8" s="43">
        <f t="shared" ref="E8:E25" si="8">B8-D8*(B8-A8)/(D8-C8)</f>
        <v>0.618033988749909</v>
      </c>
      <c r="F8" s="41">
        <f t="shared" ref="F8:F25" si="9">ABS(E8-A8)</f>
        <v>8.23767694713151e-6</v>
      </c>
    </row>
    <row r="9" spans="1:6">
      <c r="A9" s="29">
        <f t="shared" si="6"/>
        <v>0.618033985017358</v>
      </c>
      <c r="B9" s="29">
        <f t="shared" si="7"/>
        <v>0.618033988749909</v>
      </c>
      <c r="C9" s="31">
        <f t="shared" si="0"/>
        <v>-8.34620617062853e-9</v>
      </c>
      <c r="D9" s="31">
        <f t="shared" si="1"/>
        <v>3.06421554796543e-14</v>
      </c>
      <c r="E9" s="43">
        <f t="shared" si="8"/>
        <v>0.618033988749895</v>
      </c>
      <c r="F9" s="41">
        <f t="shared" si="9"/>
        <v>3.73253694618825e-9</v>
      </c>
    </row>
    <row r="10" spans="1:6">
      <c r="A10" s="29">
        <f t="shared" si="6"/>
        <v>0.618033988749909</v>
      </c>
      <c r="B10" s="29">
        <f t="shared" si="7"/>
        <v>0.618033988749895</v>
      </c>
      <c r="C10" s="31">
        <f t="shared" si="0"/>
        <v>3.06421554796543e-14</v>
      </c>
      <c r="D10" s="31">
        <f t="shared" si="1"/>
        <v>0</v>
      </c>
      <c r="E10" s="43">
        <f t="shared" si="8"/>
        <v>0.618033988749895</v>
      </c>
      <c r="F10" s="41">
        <f t="shared" si="9"/>
        <v>1.36557432028894e-14</v>
      </c>
    </row>
    <row r="11" spans="1:6">
      <c r="A11" s="29">
        <f t="shared" si="6"/>
        <v>0.618033988749895</v>
      </c>
      <c r="B11" s="29">
        <f t="shared" si="7"/>
        <v>0.618033988749895</v>
      </c>
      <c r="C11" s="31">
        <f t="shared" si="0"/>
        <v>0</v>
      </c>
      <c r="D11" s="31">
        <f t="shared" si="1"/>
        <v>0</v>
      </c>
      <c r="E11" s="43" t="e">
        <f t="shared" si="8"/>
        <v>#DIV/0!</v>
      </c>
      <c r="F11" s="41" t="e">
        <f t="shared" si="9"/>
        <v>#DIV/0!</v>
      </c>
    </row>
    <row r="12" spans="1:6">
      <c r="A12" s="29">
        <f t="shared" si="6"/>
        <v>0.618033988749895</v>
      </c>
      <c r="B12" s="29" t="e">
        <f t="shared" si="7"/>
        <v>#DIV/0!</v>
      </c>
      <c r="C12" s="31">
        <f t="shared" si="0"/>
        <v>0</v>
      </c>
      <c r="D12" s="31" t="e">
        <f t="shared" si="1"/>
        <v>#DIV/0!</v>
      </c>
      <c r="E12" s="43" t="e">
        <f t="shared" si="8"/>
        <v>#DIV/0!</v>
      </c>
      <c r="F12" s="41" t="e">
        <f t="shared" si="9"/>
        <v>#DIV/0!</v>
      </c>
    </row>
    <row r="13" spans="1:6">
      <c r="A13" s="29" t="e">
        <f t="shared" si="6"/>
        <v>#DIV/0!</v>
      </c>
      <c r="B13" s="29" t="e">
        <f t="shared" si="7"/>
        <v>#DIV/0!</v>
      </c>
      <c r="C13" s="31" t="e">
        <f t="shared" si="0"/>
        <v>#DIV/0!</v>
      </c>
      <c r="D13" s="31" t="e">
        <f t="shared" si="1"/>
        <v>#DIV/0!</v>
      </c>
      <c r="E13" s="43" t="e">
        <f t="shared" si="8"/>
        <v>#DIV/0!</v>
      </c>
      <c r="F13" s="41" t="e">
        <f t="shared" si="9"/>
        <v>#DIV/0!</v>
      </c>
    </row>
    <row r="14" spans="1:6">
      <c r="A14" s="29" t="e">
        <f t="shared" si="6"/>
        <v>#DIV/0!</v>
      </c>
      <c r="B14" s="29" t="e">
        <f t="shared" si="7"/>
        <v>#DIV/0!</v>
      </c>
      <c r="C14" s="31" t="e">
        <f t="shared" si="0"/>
        <v>#DIV/0!</v>
      </c>
      <c r="D14" s="31" t="e">
        <f t="shared" si="1"/>
        <v>#DIV/0!</v>
      </c>
      <c r="E14" s="43" t="e">
        <f t="shared" si="8"/>
        <v>#DIV/0!</v>
      </c>
      <c r="F14" s="41" t="e">
        <f t="shared" si="9"/>
        <v>#DIV/0!</v>
      </c>
    </row>
    <row r="15" spans="1:6">
      <c r="A15" s="29" t="e">
        <f t="shared" si="6"/>
        <v>#DIV/0!</v>
      </c>
      <c r="B15" s="29" t="e">
        <f t="shared" si="7"/>
        <v>#DIV/0!</v>
      </c>
      <c r="C15" s="31" t="e">
        <f t="shared" si="0"/>
        <v>#DIV/0!</v>
      </c>
      <c r="D15" s="31" t="e">
        <f t="shared" si="1"/>
        <v>#DIV/0!</v>
      </c>
      <c r="E15" s="43" t="e">
        <f t="shared" si="8"/>
        <v>#DIV/0!</v>
      </c>
      <c r="F15" s="41" t="e">
        <f t="shared" si="9"/>
        <v>#DIV/0!</v>
      </c>
    </row>
    <row r="16" spans="1:6">
      <c r="A16" s="29" t="e">
        <f t="shared" si="6"/>
        <v>#DIV/0!</v>
      </c>
      <c r="B16" s="29" t="e">
        <f t="shared" si="7"/>
        <v>#DIV/0!</v>
      </c>
      <c r="C16" s="31" t="e">
        <f t="shared" si="0"/>
        <v>#DIV/0!</v>
      </c>
      <c r="D16" s="31" t="e">
        <f t="shared" si="1"/>
        <v>#DIV/0!</v>
      </c>
      <c r="E16" s="43" t="e">
        <f t="shared" si="8"/>
        <v>#DIV/0!</v>
      </c>
      <c r="F16" s="41" t="e">
        <f t="shared" si="9"/>
        <v>#DIV/0!</v>
      </c>
    </row>
    <row r="17" spans="1:6">
      <c r="A17" s="29" t="e">
        <f t="shared" si="6"/>
        <v>#DIV/0!</v>
      </c>
      <c r="B17" s="29" t="e">
        <f t="shared" si="7"/>
        <v>#DIV/0!</v>
      </c>
      <c r="C17" s="31" t="e">
        <f t="shared" si="0"/>
        <v>#DIV/0!</v>
      </c>
      <c r="D17" s="31" t="e">
        <f t="shared" si="1"/>
        <v>#DIV/0!</v>
      </c>
      <c r="E17" s="43" t="e">
        <f t="shared" si="8"/>
        <v>#DIV/0!</v>
      </c>
      <c r="F17" s="41" t="e">
        <f t="shared" si="9"/>
        <v>#DIV/0!</v>
      </c>
    </row>
    <row r="18" spans="1:6">
      <c r="A18" s="29" t="e">
        <f t="shared" si="6"/>
        <v>#DIV/0!</v>
      </c>
      <c r="B18" s="29" t="e">
        <f t="shared" si="7"/>
        <v>#DIV/0!</v>
      </c>
      <c r="C18" s="31" t="e">
        <f t="shared" si="0"/>
        <v>#DIV/0!</v>
      </c>
      <c r="D18" s="31" t="e">
        <f t="shared" si="1"/>
        <v>#DIV/0!</v>
      </c>
      <c r="E18" s="43" t="e">
        <f t="shared" si="8"/>
        <v>#DIV/0!</v>
      </c>
      <c r="F18" s="41" t="e">
        <f t="shared" si="9"/>
        <v>#DIV/0!</v>
      </c>
    </row>
    <row r="19" spans="1:6">
      <c r="A19" s="29" t="e">
        <f t="shared" si="6"/>
        <v>#DIV/0!</v>
      </c>
      <c r="B19" s="29" t="e">
        <f t="shared" si="7"/>
        <v>#DIV/0!</v>
      </c>
      <c r="C19" s="31" t="e">
        <f t="shared" si="0"/>
        <v>#DIV/0!</v>
      </c>
      <c r="D19" s="31" t="e">
        <f t="shared" si="1"/>
        <v>#DIV/0!</v>
      </c>
      <c r="E19" s="43" t="e">
        <f t="shared" si="8"/>
        <v>#DIV/0!</v>
      </c>
      <c r="F19" s="41" t="e">
        <f t="shared" si="9"/>
        <v>#DIV/0!</v>
      </c>
    </row>
    <row r="20" spans="1:6">
      <c r="A20" s="29" t="e">
        <f t="shared" si="6"/>
        <v>#DIV/0!</v>
      </c>
      <c r="B20" s="29" t="e">
        <f t="shared" si="7"/>
        <v>#DIV/0!</v>
      </c>
      <c r="C20" s="31" t="e">
        <f t="shared" si="0"/>
        <v>#DIV/0!</v>
      </c>
      <c r="D20" s="31" t="e">
        <f t="shared" si="1"/>
        <v>#DIV/0!</v>
      </c>
      <c r="E20" s="43" t="e">
        <f t="shared" si="8"/>
        <v>#DIV/0!</v>
      </c>
      <c r="F20" s="41" t="e">
        <f t="shared" si="9"/>
        <v>#DIV/0!</v>
      </c>
    </row>
    <row r="21" spans="1:6">
      <c r="A21" s="29" t="e">
        <f t="shared" si="6"/>
        <v>#DIV/0!</v>
      </c>
      <c r="B21" s="29" t="e">
        <f t="shared" si="7"/>
        <v>#DIV/0!</v>
      </c>
      <c r="C21" s="31" t="e">
        <f t="shared" si="0"/>
        <v>#DIV/0!</v>
      </c>
      <c r="D21" s="31" t="e">
        <f t="shared" si="1"/>
        <v>#DIV/0!</v>
      </c>
      <c r="E21" s="43" t="e">
        <f t="shared" si="8"/>
        <v>#DIV/0!</v>
      </c>
      <c r="F21" s="41" t="e">
        <f t="shared" si="9"/>
        <v>#DIV/0!</v>
      </c>
    </row>
    <row r="22" spans="1:6">
      <c r="A22" s="29" t="e">
        <f t="shared" si="6"/>
        <v>#DIV/0!</v>
      </c>
      <c r="B22" s="29" t="e">
        <f t="shared" si="7"/>
        <v>#DIV/0!</v>
      </c>
      <c r="C22" s="31" t="e">
        <f t="shared" si="0"/>
        <v>#DIV/0!</v>
      </c>
      <c r="D22" s="31" t="e">
        <f t="shared" si="1"/>
        <v>#DIV/0!</v>
      </c>
      <c r="E22" s="43" t="e">
        <f t="shared" si="8"/>
        <v>#DIV/0!</v>
      </c>
      <c r="F22" s="41" t="e">
        <f t="shared" si="9"/>
        <v>#DIV/0!</v>
      </c>
    </row>
    <row r="23" spans="1:6">
      <c r="A23" s="29" t="e">
        <f t="shared" si="6"/>
        <v>#DIV/0!</v>
      </c>
      <c r="B23" s="29" t="e">
        <f t="shared" si="7"/>
        <v>#DIV/0!</v>
      </c>
      <c r="C23" s="31" t="e">
        <f t="shared" si="0"/>
        <v>#DIV/0!</v>
      </c>
      <c r="D23" s="31" t="e">
        <f t="shared" si="1"/>
        <v>#DIV/0!</v>
      </c>
      <c r="E23" s="43" t="e">
        <f t="shared" si="8"/>
        <v>#DIV/0!</v>
      </c>
      <c r="F23" s="41" t="e">
        <f t="shared" si="9"/>
        <v>#DIV/0!</v>
      </c>
    </row>
    <row r="24" spans="1:6">
      <c r="A24" s="29" t="e">
        <f t="shared" si="6"/>
        <v>#DIV/0!</v>
      </c>
      <c r="B24" s="29" t="e">
        <f t="shared" si="7"/>
        <v>#DIV/0!</v>
      </c>
      <c r="C24" s="31" t="e">
        <f t="shared" si="0"/>
        <v>#DIV/0!</v>
      </c>
      <c r="D24" s="31" t="e">
        <f t="shared" si="1"/>
        <v>#DIV/0!</v>
      </c>
      <c r="E24" s="43" t="e">
        <f t="shared" si="8"/>
        <v>#DIV/0!</v>
      </c>
      <c r="F24" s="41" t="e">
        <f t="shared" si="9"/>
        <v>#DIV/0!</v>
      </c>
    </row>
    <row r="25" spans="1:6">
      <c r="A25" s="29" t="e">
        <f t="shared" si="6"/>
        <v>#DIV/0!</v>
      </c>
      <c r="B25" s="29" t="e">
        <f t="shared" si="7"/>
        <v>#DIV/0!</v>
      </c>
      <c r="C25" s="31" t="e">
        <f t="shared" si="0"/>
        <v>#DIV/0!</v>
      </c>
      <c r="D25" s="31" t="e">
        <f t="shared" si="1"/>
        <v>#DIV/0!</v>
      </c>
      <c r="E25" s="43" t="e">
        <f t="shared" si="8"/>
        <v>#DIV/0!</v>
      </c>
      <c r="F25" s="41" t="e">
        <f t="shared" si="9"/>
        <v>#DIV/0!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zoomScale="145" zoomScaleNormal="145" workbookViewId="0">
      <selection activeCell="D4" sqref="D4"/>
    </sheetView>
  </sheetViews>
  <sheetFormatPr defaultColWidth="11.4571428571429" defaultRowHeight="18.75" outlineLevelCol="3"/>
  <cols>
    <col min="1" max="4" width="22.8190476190476" style="31" customWidth="1"/>
    <col min="5" max="16384" width="11.4571428571429" style="31"/>
  </cols>
  <sheetData>
    <row r="1" s="45" customFormat="1" ht="6" customHeight="1"/>
    <row r="2" spans="1:4">
      <c r="A2" s="3" t="s">
        <v>12</v>
      </c>
      <c r="B2" s="3" t="s">
        <v>13</v>
      </c>
      <c r="C2" s="3" t="s">
        <v>14</v>
      </c>
      <c r="D2" s="3" t="s">
        <v>6</v>
      </c>
    </row>
    <row r="3" spans="1:4">
      <c r="A3" s="31">
        <v>0.2</v>
      </c>
      <c r="B3" s="31">
        <v>0.4</v>
      </c>
      <c r="C3" s="31">
        <v>0.2</v>
      </c>
      <c r="D3" s="41" t="s">
        <v>15</v>
      </c>
    </row>
    <row r="4" spans="1:4">
      <c r="A4" s="51">
        <f>-7/11-B3/11-C3/11</f>
        <v>-0.690909090909091</v>
      </c>
      <c r="B4" s="51">
        <f>1-A3/9-C3/9</f>
        <v>0.955555555555555</v>
      </c>
      <c r="C4" s="51">
        <f>2*A3/5+2*B3/5-2/5</f>
        <v>-0.16</v>
      </c>
      <c r="D4" s="41">
        <f>2*MAX(ABS(A4-A3),ABS(B4-B3),ABS(C4-C3))</f>
        <v>1.78181818181818</v>
      </c>
    </row>
    <row r="5" spans="1:4">
      <c r="A5" s="51">
        <f t="shared" ref="A5:A17" si="0">-7/11-B4/11-C4/11</f>
        <v>-0.708686868686869</v>
      </c>
      <c r="B5" s="51">
        <f t="shared" ref="B5:B19" si="1">1-A4/9-C4/9</f>
        <v>1.09454545454545</v>
      </c>
      <c r="C5" s="51">
        <f t="shared" ref="C5:C19" si="2">2*A4/5+2*B4/5-2/5</f>
        <v>-0.294141414141414</v>
      </c>
      <c r="D5" s="41">
        <f t="shared" ref="D5:D25" si="3">2*MAX(ABS(A5-A4),ABS(B5-B4),ABS(C5-C4))</f>
        <v>0.277979797979798</v>
      </c>
    </row>
    <row r="6" spans="1:4">
      <c r="A6" s="51">
        <f t="shared" si="0"/>
        <v>-0.709127640036731</v>
      </c>
      <c r="B6" s="51">
        <f t="shared" si="1"/>
        <v>1.1114253647587</v>
      </c>
      <c r="C6" s="51">
        <f t="shared" si="2"/>
        <v>-0.245656565656566</v>
      </c>
      <c r="D6" s="41">
        <f t="shared" si="3"/>
        <v>0.0969696969696971</v>
      </c>
    </row>
    <row r="7" spans="1:4">
      <c r="A7" s="51">
        <f t="shared" si="0"/>
        <v>-0.715069890827467</v>
      </c>
      <c r="B7" s="51">
        <f t="shared" si="1"/>
        <v>1.10608713396592</v>
      </c>
      <c r="C7" s="51">
        <f t="shared" si="2"/>
        <v>-0.239080910111213</v>
      </c>
      <c r="D7" s="41">
        <f t="shared" si="3"/>
        <v>0.0131513110907051</v>
      </c>
    </row>
    <row r="8" spans="1:4">
      <c r="A8" s="51">
        <f t="shared" si="0"/>
        <v>-0.715182383986792</v>
      </c>
      <c r="B8" s="51">
        <f t="shared" si="1"/>
        <v>1.10601675565985</v>
      </c>
      <c r="C8" s="51">
        <f t="shared" si="2"/>
        <v>-0.243593102744618</v>
      </c>
      <c r="D8" s="41">
        <f t="shared" si="3"/>
        <v>0.00902438526680982</v>
      </c>
    </row>
    <row r="9" spans="1:4">
      <c r="A9" s="51">
        <f t="shared" si="0"/>
        <v>-0.714765786628658</v>
      </c>
      <c r="B9" s="51">
        <f t="shared" si="1"/>
        <v>1.10653060963682</v>
      </c>
      <c r="C9" s="51">
        <f t="shared" si="2"/>
        <v>-0.243666251330775</v>
      </c>
      <c r="D9" s="41">
        <f t="shared" si="3"/>
        <v>0.00102770795393958</v>
      </c>
    </row>
    <row r="10" spans="1:4">
      <c r="A10" s="51">
        <f t="shared" si="0"/>
        <v>-0.714805850755095</v>
      </c>
      <c r="B10" s="51">
        <f t="shared" si="1"/>
        <v>1.10649244866216</v>
      </c>
      <c r="C10" s="51">
        <f t="shared" si="2"/>
        <v>-0.243294070796734</v>
      </c>
      <c r="D10" s="41">
        <f t="shared" si="3"/>
        <v>0.000744361068082955</v>
      </c>
    </row>
    <row r="11" spans="1:4">
      <c r="A11" s="51">
        <f t="shared" si="0"/>
        <v>-0.714836216169584</v>
      </c>
      <c r="B11" s="51">
        <f t="shared" si="1"/>
        <v>1.10645554683909</v>
      </c>
      <c r="C11" s="51">
        <f t="shared" si="2"/>
        <v>-0.243325360837174</v>
      </c>
      <c r="D11" s="41">
        <f t="shared" si="3"/>
        <v>7.38036461340741e-5</v>
      </c>
    </row>
    <row r="12" spans="1:4">
      <c r="A12" s="51">
        <f t="shared" si="0"/>
        <v>-0.714830016909265</v>
      </c>
      <c r="B12" s="51">
        <f t="shared" si="1"/>
        <v>1.1064623974452</v>
      </c>
      <c r="C12" s="51">
        <f t="shared" si="2"/>
        <v>-0.243352267732197</v>
      </c>
      <c r="D12" s="41">
        <f t="shared" si="3"/>
        <v>5.38137900447655e-5</v>
      </c>
    </row>
    <row r="13" spans="1:4">
      <c r="A13" s="51">
        <f t="shared" si="0"/>
        <v>-0.714828193610273</v>
      </c>
      <c r="B13" s="51">
        <f t="shared" si="1"/>
        <v>1.1064646982935</v>
      </c>
      <c r="C13" s="51">
        <f t="shared" si="2"/>
        <v>-0.243347047785628</v>
      </c>
      <c r="D13" s="41">
        <f t="shared" si="3"/>
        <v>1.04398931376481e-5</v>
      </c>
    </row>
    <row r="14" spans="1:4">
      <c r="A14" s="51">
        <f t="shared" si="0"/>
        <v>-0.714828877318897</v>
      </c>
      <c r="B14" s="51">
        <f t="shared" si="1"/>
        <v>1.10646391571066</v>
      </c>
      <c r="C14" s="51">
        <f t="shared" si="2"/>
        <v>-0.243345398126711</v>
      </c>
      <c r="D14" s="41">
        <f t="shared" si="3"/>
        <v>3.29931783449311e-6</v>
      </c>
    </row>
    <row r="15" spans="1:4">
      <c r="A15" s="51">
        <f t="shared" si="0"/>
        <v>-0.714828956143995</v>
      </c>
      <c r="B15" s="51">
        <f t="shared" si="1"/>
        <v>1.10646380838285</v>
      </c>
      <c r="C15" s="51">
        <f t="shared" si="2"/>
        <v>-0.243345984643297</v>
      </c>
      <c r="D15" s="41">
        <f t="shared" si="3"/>
        <v>1.17303317170858e-6</v>
      </c>
    </row>
    <row r="16" spans="1:4">
      <c r="A16" s="51">
        <f t="shared" si="0"/>
        <v>-0.714828893067232</v>
      </c>
      <c r="B16" s="51">
        <f t="shared" si="1"/>
        <v>1.1064638823097</v>
      </c>
      <c r="C16" s="51">
        <f t="shared" si="2"/>
        <v>-0.24334605910446</v>
      </c>
      <c r="D16" s="41">
        <f t="shared" si="3"/>
        <v>1.48922326581591e-7</v>
      </c>
    </row>
    <row r="17" spans="1:4">
      <c r="A17" s="51">
        <f t="shared" si="0"/>
        <v>-0.714828893018658</v>
      </c>
      <c r="B17" s="51">
        <f t="shared" si="1"/>
        <v>1.10646388357463</v>
      </c>
      <c r="C17" s="51">
        <f t="shared" si="2"/>
        <v>-0.243346004303013</v>
      </c>
      <c r="D17" s="41">
        <f t="shared" si="3"/>
        <v>1.09602893649807e-7</v>
      </c>
    </row>
    <row r="18" spans="1:4">
      <c r="A18" s="51">
        <f>13/5-3*B17/5-C17/5</f>
        <v>1.98479087071582</v>
      </c>
      <c r="B18" s="51">
        <f t="shared" si="1"/>
        <v>1.10646387748019</v>
      </c>
      <c r="C18" s="51">
        <f t="shared" si="2"/>
        <v>-0.24334600377761</v>
      </c>
      <c r="D18" s="41">
        <f t="shared" si="3"/>
        <v>5.39923952746896</v>
      </c>
    </row>
    <row r="19" spans="1:4">
      <c r="A19" s="51">
        <f>13/5-3*B18/5-C18/5</f>
        <v>1.98479087426741</v>
      </c>
      <c r="B19" s="51">
        <f t="shared" si="1"/>
        <v>0.806506125895754</v>
      </c>
      <c r="C19" s="51">
        <f t="shared" si="2"/>
        <v>0.836501899278404</v>
      </c>
      <c r="D19" s="41">
        <f t="shared" si="3"/>
        <v>2.15969580611203</v>
      </c>
    </row>
    <row r="20" spans="1:4">
      <c r="A20" s="51">
        <f>13/5-3*B19/5-C19/5</f>
        <v>1.94879594460687</v>
      </c>
      <c r="B20" s="51">
        <f>6/5-2*A19/5+C19/5</f>
        <v>0.573384030148716</v>
      </c>
      <c r="C20" s="51">
        <f>2/8+6*A19/8</f>
        <v>1.73859315570056</v>
      </c>
      <c r="D20" s="41">
        <f t="shared" si="3"/>
        <v>1.80418251284431</v>
      </c>
    </row>
    <row r="21" spans="1:4">
      <c r="A21" s="51">
        <f>13/5-3*B20/5-C20/5</f>
        <v>1.90825095077066</v>
      </c>
      <c r="B21" s="51">
        <f>6/5-2*A20/5+C20/5</f>
        <v>0.768200253297365</v>
      </c>
      <c r="C21" s="51">
        <f>2/8+6*A20/8</f>
        <v>1.71159695845515</v>
      </c>
      <c r="D21" s="41">
        <f t="shared" si="3"/>
        <v>0.389632446297297</v>
      </c>
    </row>
    <row r="22" spans="1:4">
      <c r="A22" s="51">
        <f>13/5-3*B21/5-C21/5</f>
        <v>1.79676045633055</v>
      </c>
      <c r="B22" s="51">
        <f>6/5-2*A21/5+C21/5</f>
        <v>0.779019011382767</v>
      </c>
      <c r="C22" s="51">
        <f>2/8+6*A21/8</f>
        <v>1.68118821307799</v>
      </c>
      <c r="D22" s="41">
        <f t="shared" si="3"/>
        <v>0.222980988880215</v>
      </c>
    </row>
    <row r="23" spans="1:4">
      <c r="A23" s="51">
        <f>13/5-3*B22/5-C22/5</f>
        <v>1.79635095055474</v>
      </c>
      <c r="B23" s="51">
        <f>6/5-2*A22/5+C22/5</f>
        <v>0.817533460083378</v>
      </c>
      <c r="C23" s="51">
        <f>2/8+6*A22/8</f>
        <v>1.59757034224791</v>
      </c>
      <c r="D23" s="41">
        <f t="shared" si="3"/>
        <v>0.167235741660161</v>
      </c>
    </row>
    <row r="24" spans="1:4">
      <c r="A24" s="51">
        <f>13/5-3*B23/5-C23/5</f>
        <v>1.78996585550039</v>
      </c>
      <c r="B24" s="51">
        <f>6/5-2*A23/5+C23/5</f>
        <v>0.800973688227686</v>
      </c>
      <c r="C24" s="51">
        <f>2/8+6*A23/8</f>
        <v>1.59726321291606</v>
      </c>
      <c r="D24" s="41">
        <f t="shared" si="3"/>
        <v>0.0331195437113845</v>
      </c>
    </row>
    <row r="25" spans="1:4">
      <c r="A25" s="51">
        <f>13/5-3*B24/5-C24/5</f>
        <v>1.79996314448018</v>
      </c>
      <c r="B25" s="51">
        <f>6/5-2*A24/5+C24/5</f>
        <v>0.803466300383055</v>
      </c>
      <c r="C25" s="51">
        <f>2/8+6*A24/8</f>
        <v>1.59247439162529</v>
      </c>
      <c r="D25" s="41">
        <f t="shared" si="3"/>
        <v>0.0199945779595732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zoomScale="190" zoomScaleNormal="190" workbookViewId="0">
      <selection activeCell="A3" sqref="A3"/>
    </sheetView>
  </sheetViews>
  <sheetFormatPr defaultColWidth="11.4571428571429" defaultRowHeight="18.75"/>
  <cols>
    <col min="1" max="4" width="22.8190476190476" style="31" customWidth="1"/>
    <col min="5" max="16384" width="11.4571428571429" style="31"/>
  </cols>
  <sheetData>
    <row r="1" s="45" customFormat="1" ht="8.25" customHeight="1"/>
    <row r="2" spans="1:13">
      <c r="A2" s="3" t="s">
        <v>2</v>
      </c>
      <c r="B2" s="3" t="s">
        <v>16</v>
      </c>
      <c r="C2" s="3" t="s">
        <v>17</v>
      </c>
      <c r="D2" s="3" t="s">
        <v>6</v>
      </c>
      <c r="G2" s="31">
        <v>0</v>
      </c>
      <c r="H2" s="31">
        <v>0</v>
      </c>
      <c r="I2" s="31">
        <v>50</v>
      </c>
      <c r="J2" s="31">
        <v>50</v>
      </c>
      <c r="K2" s="31">
        <v>50</v>
      </c>
      <c r="L2" s="31">
        <v>50</v>
      </c>
      <c r="M2" s="31">
        <v>0</v>
      </c>
    </row>
    <row r="3" spans="1:13">
      <c r="A3" s="50">
        <v>0</v>
      </c>
      <c r="B3" s="50">
        <v>0</v>
      </c>
      <c r="C3" s="50">
        <v>0</v>
      </c>
      <c r="D3" s="41" t="s">
        <v>15</v>
      </c>
      <c r="G3" s="31">
        <v>0.4</v>
      </c>
      <c r="H3" s="31">
        <v>0</v>
      </c>
      <c r="I3" s="31">
        <f>(2*J2-1.5*I2+2*H2)/2.5</f>
        <v>10</v>
      </c>
      <c r="J3" s="31">
        <f t="shared" ref="J3:J7" si="0">(2*K2-1.5*J2+2*I2)/2.5</f>
        <v>50</v>
      </c>
      <c r="K3" s="31">
        <f t="shared" ref="K3:K7" si="1">(2*L2-1.5*K2+2*J2)/2.5</f>
        <v>50</v>
      </c>
      <c r="L3" s="31">
        <f t="shared" ref="L3:L7" si="2">(2*M2-1.5*L2+2*K2)/2.5</f>
        <v>10</v>
      </c>
      <c r="M3" s="31">
        <v>0</v>
      </c>
    </row>
    <row r="4" spans="1:13">
      <c r="A4" s="51">
        <f>(-1/3)*B3+(-1/3)*C3+0</f>
        <v>0</v>
      </c>
      <c r="B4" s="51">
        <f>(1/4)*A4+(1/2)*C3+1/4</f>
        <v>0.25</v>
      </c>
      <c r="C4" s="51">
        <f>(-1/2)*A4+(1/4)*B4-1/4</f>
        <v>-0.1875</v>
      </c>
      <c r="D4" s="41">
        <f>2*MAX(ABS(A4-A3),ABS(B4-B3),ABS(C4-C3))</f>
        <v>0.5</v>
      </c>
      <c r="G4" s="31">
        <v>0.8</v>
      </c>
      <c r="H4" s="31">
        <v>0</v>
      </c>
      <c r="I4" s="31">
        <f t="shared" ref="I4:I7" si="3">(2*J3-1.5*I3+2*H3)/2.5</f>
        <v>34</v>
      </c>
      <c r="J4" s="31">
        <f t="shared" si="0"/>
        <v>18</v>
      </c>
      <c r="K4" s="31">
        <f t="shared" si="1"/>
        <v>18</v>
      </c>
      <c r="L4" s="31">
        <f t="shared" si="2"/>
        <v>34</v>
      </c>
      <c r="M4" s="31">
        <v>0</v>
      </c>
    </row>
    <row r="5" spans="1:13">
      <c r="A5" s="51">
        <f>(-1/3)*B4+(-1/3)*C4+0</f>
        <v>-0.0208333333333333</v>
      </c>
      <c r="B5" s="51">
        <f>(1/4)*A5+(1/2)*C4+1/4</f>
        <v>0.151041666666667</v>
      </c>
      <c r="C5" s="51">
        <f>(-1/2)*A5+(1/4)*B5-1/4</f>
        <v>-0.201822916666667</v>
      </c>
      <c r="D5" s="41">
        <f t="shared" ref="D5:D25" si="4">2*MAX(ABS(A5-A4),ABS(B5-B4),ABS(C5-C4))</f>
        <v>0.197916666666667</v>
      </c>
      <c r="G5" s="31">
        <v>1.2</v>
      </c>
      <c r="H5" s="31">
        <v>0</v>
      </c>
      <c r="I5" s="31">
        <f t="shared" si="3"/>
        <v>-6</v>
      </c>
      <c r="J5" s="31">
        <f t="shared" si="0"/>
        <v>30.8</v>
      </c>
      <c r="K5" s="31">
        <f t="shared" si="1"/>
        <v>30.8</v>
      </c>
      <c r="L5" s="31">
        <f t="shared" si="2"/>
        <v>-6</v>
      </c>
      <c r="M5" s="31">
        <v>0</v>
      </c>
    </row>
    <row r="6" spans="1:13">
      <c r="A6" s="51">
        <f t="shared" ref="A6:A25" si="5">(-1/3)*B5+(-1/3)*C5+0</f>
        <v>0.0169270833333333</v>
      </c>
      <c r="B6" s="51">
        <f t="shared" ref="B6:B25" si="6">(-1/3)*A6+(1/3)*C5+1/3</f>
        <v>0.260416666666667</v>
      </c>
      <c r="C6" s="51">
        <f t="shared" ref="C6:C25" si="7">(-1/3)*A6-(1/3)*B6+2/3</f>
        <v>0.57421875</v>
      </c>
      <c r="D6" s="41">
        <f t="shared" si="4"/>
        <v>1.55208333333333</v>
      </c>
      <c r="G6" s="31">
        <v>1.6</v>
      </c>
      <c r="H6" s="31">
        <v>0</v>
      </c>
      <c r="I6" s="31">
        <f t="shared" si="3"/>
        <v>28.24</v>
      </c>
      <c r="J6" s="31">
        <f t="shared" si="0"/>
        <v>1.36</v>
      </c>
      <c r="K6" s="31">
        <f t="shared" si="1"/>
        <v>1.36</v>
      </c>
      <c r="L6" s="31">
        <f t="shared" si="2"/>
        <v>28.24</v>
      </c>
      <c r="M6" s="31">
        <v>0</v>
      </c>
    </row>
    <row r="7" spans="1:13">
      <c r="A7" s="51">
        <f t="shared" si="5"/>
        <v>-0.278211805555556</v>
      </c>
      <c r="B7" s="51">
        <f t="shared" si="6"/>
        <v>0.617476851851852</v>
      </c>
      <c r="C7" s="51">
        <f t="shared" si="7"/>
        <v>0.553578317901235</v>
      </c>
      <c r="D7" s="41">
        <f t="shared" si="4"/>
        <v>0.71412037037037</v>
      </c>
      <c r="G7" s="31">
        <v>2</v>
      </c>
      <c r="H7" s="31">
        <v>0</v>
      </c>
      <c r="I7" s="31">
        <f t="shared" si="3"/>
        <v>-15.856</v>
      </c>
      <c r="J7" s="31">
        <f t="shared" si="0"/>
        <v>22.864</v>
      </c>
      <c r="K7" s="31">
        <f t="shared" si="1"/>
        <v>22.864</v>
      </c>
      <c r="L7" s="31">
        <f t="shared" si="2"/>
        <v>-15.856</v>
      </c>
      <c r="M7" s="31">
        <v>0</v>
      </c>
    </row>
    <row r="8" spans="1:4">
      <c r="A8" s="51">
        <f t="shared" si="5"/>
        <v>-0.390351723251029</v>
      </c>
      <c r="B8" s="51">
        <f t="shared" si="6"/>
        <v>0.647976680384088</v>
      </c>
      <c r="C8" s="51">
        <f t="shared" si="7"/>
        <v>0.580791680955647</v>
      </c>
      <c r="D8" s="41">
        <f t="shared" si="4"/>
        <v>0.224279835390947</v>
      </c>
    </row>
    <row r="9" spans="1:4">
      <c r="A9" s="51">
        <f t="shared" si="5"/>
        <v>-0.409589453779912</v>
      </c>
      <c r="B9" s="51">
        <f t="shared" si="6"/>
        <v>0.663460378245186</v>
      </c>
      <c r="C9" s="51">
        <f t="shared" si="7"/>
        <v>0.582043025178242</v>
      </c>
      <c r="D9" s="41">
        <f t="shared" si="4"/>
        <v>0.0384754610577656</v>
      </c>
    </row>
    <row r="10" spans="1:4">
      <c r="A10" s="51">
        <f t="shared" si="5"/>
        <v>-0.415167801141143</v>
      </c>
      <c r="B10" s="51">
        <f t="shared" si="6"/>
        <v>0.665736942106461</v>
      </c>
      <c r="C10" s="51">
        <f t="shared" si="7"/>
        <v>0.583143619678227</v>
      </c>
      <c r="D10" s="41">
        <f t="shared" si="4"/>
        <v>0.0111566947224622</v>
      </c>
    </row>
    <row r="11" spans="1:4">
      <c r="A11" s="51">
        <f t="shared" si="5"/>
        <v>-0.416293520594896</v>
      </c>
      <c r="B11" s="51">
        <f t="shared" si="6"/>
        <v>0.666479046757708</v>
      </c>
      <c r="C11" s="51">
        <f t="shared" si="7"/>
        <v>0.583271491279063</v>
      </c>
      <c r="D11" s="41">
        <f t="shared" si="4"/>
        <v>0.0022514389075069</v>
      </c>
    </row>
    <row r="12" spans="1:4">
      <c r="A12" s="51">
        <f t="shared" si="5"/>
        <v>-0.416583512678923</v>
      </c>
      <c r="B12" s="51">
        <f t="shared" si="6"/>
        <v>0.666618334652662</v>
      </c>
      <c r="C12" s="51">
        <f t="shared" si="7"/>
        <v>0.583321726008754</v>
      </c>
      <c r="D12" s="41">
        <f t="shared" si="4"/>
        <v>0.000579984168054715</v>
      </c>
    </row>
    <row r="13" spans="1:4">
      <c r="A13" s="51">
        <f t="shared" si="5"/>
        <v>-0.416646686887139</v>
      </c>
      <c r="B13" s="51">
        <f t="shared" si="6"/>
        <v>0.666656137631964</v>
      </c>
      <c r="C13" s="51">
        <f t="shared" si="7"/>
        <v>0.583330183085058</v>
      </c>
      <c r="D13" s="41">
        <f t="shared" si="4"/>
        <v>0.000126348416430222</v>
      </c>
    </row>
    <row r="14" spans="1:4">
      <c r="A14" s="51">
        <f t="shared" si="5"/>
        <v>-0.416662106905674</v>
      </c>
      <c r="B14" s="51">
        <f t="shared" si="6"/>
        <v>0.666664096663577</v>
      </c>
      <c r="C14" s="51">
        <f t="shared" si="7"/>
        <v>0.583332670080699</v>
      </c>
      <c r="D14" s="41">
        <f t="shared" si="4"/>
        <v>3.08400370709894e-5</v>
      </c>
    </row>
    <row r="15" spans="1:4">
      <c r="A15" s="51">
        <f t="shared" si="5"/>
        <v>-0.416665588914759</v>
      </c>
      <c r="B15" s="51">
        <f t="shared" si="6"/>
        <v>0.666666086331819</v>
      </c>
      <c r="C15" s="51">
        <f t="shared" si="7"/>
        <v>0.583333167527646</v>
      </c>
      <c r="D15" s="41">
        <f t="shared" si="4"/>
        <v>6.96401816924208e-6</v>
      </c>
    </row>
    <row r="16" spans="1:4">
      <c r="A16" s="51">
        <f t="shared" si="5"/>
        <v>-0.416666417953155</v>
      </c>
      <c r="B16" s="51">
        <f t="shared" si="6"/>
        <v>0.6666665284936</v>
      </c>
      <c r="C16" s="51">
        <f t="shared" si="7"/>
        <v>0.583333296486518</v>
      </c>
      <c r="D16" s="41">
        <f t="shared" si="4"/>
        <v>1.65807679297636e-6</v>
      </c>
    </row>
    <row r="17" spans="1:4">
      <c r="A17" s="51">
        <f t="shared" si="5"/>
        <v>-0.416666608326706</v>
      </c>
      <c r="B17" s="51">
        <f t="shared" si="6"/>
        <v>0.666666634937741</v>
      </c>
      <c r="C17" s="51">
        <f t="shared" si="7"/>
        <v>0.583333324462988</v>
      </c>
      <c r="D17" s="41">
        <f t="shared" si="4"/>
        <v>3.80747102068923e-7</v>
      </c>
    </row>
    <row r="18" spans="1:4">
      <c r="A18" s="51">
        <f t="shared" si="5"/>
        <v>-0.416666653133577</v>
      </c>
      <c r="B18" s="51">
        <f t="shared" si="6"/>
        <v>0.666666659198855</v>
      </c>
      <c r="C18" s="51">
        <f t="shared" si="7"/>
        <v>0.583333331311574</v>
      </c>
      <c r="D18" s="41">
        <f t="shared" si="4"/>
        <v>8.96137406503072e-8</v>
      </c>
    </row>
    <row r="19" spans="1:4">
      <c r="A19" s="51">
        <f t="shared" si="5"/>
        <v>-0.416666663503476</v>
      </c>
      <c r="B19" s="51">
        <f t="shared" si="6"/>
        <v>0.66666666493835</v>
      </c>
      <c r="C19" s="51">
        <f t="shared" si="7"/>
        <v>0.583333332855042</v>
      </c>
      <c r="D19" s="41">
        <f t="shared" si="4"/>
        <v>2.07397993223779e-8</v>
      </c>
    </row>
    <row r="20" spans="1:4">
      <c r="A20" s="51">
        <f t="shared" si="5"/>
        <v>-0.416666665931131</v>
      </c>
      <c r="B20" s="51">
        <f t="shared" si="6"/>
        <v>0.666666666262058</v>
      </c>
      <c r="C20" s="51">
        <f t="shared" si="7"/>
        <v>0.583333333223024</v>
      </c>
      <c r="D20" s="41">
        <f t="shared" si="4"/>
        <v>4.85530893268304e-9</v>
      </c>
    </row>
    <row r="21" spans="1:4">
      <c r="A21" s="51">
        <f t="shared" si="5"/>
        <v>-0.416666666495027</v>
      </c>
      <c r="B21" s="51">
        <f t="shared" si="6"/>
        <v>0.666666666572684</v>
      </c>
      <c r="C21" s="51">
        <f t="shared" si="7"/>
        <v>0.583333333307448</v>
      </c>
      <c r="D21" s="41">
        <f t="shared" si="4"/>
        <v>1.12779319216827e-9</v>
      </c>
    </row>
    <row r="22" spans="1:4">
      <c r="A22" s="51">
        <f t="shared" si="5"/>
        <v>-0.416666666626711</v>
      </c>
      <c r="B22" s="51">
        <f t="shared" si="6"/>
        <v>0.666666666644719</v>
      </c>
      <c r="C22" s="51">
        <f t="shared" si="7"/>
        <v>0.58333333332733</v>
      </c>
      <c r="D22" s="41">
        <f t="shared" si="4"/>
        <v>2.63366550790067e-10</v>
      </c>
    </row>
    <row r="23" spans="1:4">
      <c r="A23" s="51">
        <f t="shared" si="5"/>
        <v>-0.41666666665735</v>
      </c>
      <c r="B23" s="51">
        <f t="shared" si="6"/>
        <v>0.66666666666156</v>
      </c>
      <c r="C23" s="51">
        <f t="shared" si="7"/>
        <v>0.58333333333193</v>
      </c>
      <c r="D23" s="41">
        <f t="shared" si="4"/>
        <v>6.12786488218831e-11</v>
      </c>
    </row>
    <row r="24" spans="1:4">
      <c r="A24" s="51">
        <f t="shared" si="5"/>
        <v>-0.416666666664497</v>
      </c>
      <c r="B24" s="51">
        <f t="shared" si="6"/>
        <v>0.666666666665475</v>
      </c>
      <c r="C24" s="51">
        <f t="shared" si="7"/>
        <v>0.583333333333007</v>
      </c>
      <c r="D24" s="41">
        <f t="shared" si="4"/>
        <v>1.42934553082341e-11</v>
      </c>
    </row>
    <row r="25" spans="1:4">
      <c r="A25" s="51">
        <f t="shared" si="5"/>
        <v>-0.416666666666161</v>
      </c>
      <c r="B25" s="51">
        <f t="shared" si="6"/>
        <v>0.666666666666389</v>
      </c>
      <c r="C25" s="51">
        <f t="shared" si="7"/>
        <v>0.583333333333257</v>
      </c>
      <c r="D25" s="41">
        <f t="shared" si="4"/>
        <v>3.32844862782622e-12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selection activeCell="G11" sqref="G11"/>
    </sheetView>
  </sheetViews>
  <sheetFormatPr defaultColWidth="11.4571428571429" defaultRowHeight="18.75" outlineLevelCol="7"/>
  <cols>
    <col min="1" max="1" width="11.4571428571429" style="31"/>
    <col min="2" max="3" width="22.8190476190476" style="31" customWidth="1"/>
    <col min="4" max="4" width="22.7238095238095" style="31" customWidth="1"/>
    <col min="5" max="7" width="22.8190476190476" style="31" customWidth="1"/>
    <col min="8" max="8" width="22.7238095238095" style="31" customWidth="1"/>
    <col min="9" max="16384" width="11.4571428571429" style="30"/>
  </cols>
  <sheetData>
    <row r="1" s="2" customFormat="1" ht="7.5" customHeight="1" spans="1:8">
      <c r="A1" s="45"/>
      <c r="B1" s="45"/>
      <c r="C1" s="45"/>
      <c r="D1" s="45"/>
      <c r="E1" s="45"/>
      <c r="F1" s="45"/>
      <c r="G1" s="45"/>
      <c r="H1" s="45"/>
    </row>
    <row r="2" spans="1:3">
      <c r="A2" s="46"/>
      <c r="B2" s="47" t="s">
        <v>18</v>
      </c>
      <c r="C2" s="47" t="s">
        <v>19</v>
      </c>
    </row>
    <row r="3" spans="1:5">
      <c r="A3" s="3" t="s">
        <v>2</v>
      </c>
      <c r="B3" s="31">
        <v>1</v>
      </c>
      <c r="C3" s="31">
        <v>4</v>
      </c>
      <c r="E3" s="48"/>
    </row>
    <row r="4" spans="1:5">
      <c r="A4" s="3" t="s">
        <v>16</v>
      </c>
      <c r="B4" s="31">
        <v>25</v>
      </c>
      <c r="C4" s="31">
        <v>23</v>
      </c>
      <c r="E4" s="38"/>
    </row>
    <row r="5" spans="1:5">
      <c r="A5" s="3" t="s">
        <v>20</v>
      </c>
      <c r="B5" s="38">
        <v>3</v>
      </c>
      <c r="C5" s="38"/>
      <c r="D5" s="38"/>
      <c r="E5" s="38"/>
    </row>
    <row r="6" spans="1:5">
      <c r="A6" s="3" t="s">
        <v>21</v>
      </c>
      <c r="B6" s="43">
        <f>B4*(B5-C3)/(B3-C3)+C4*(B5-B3)/(C3-B3)</f>
        <v>23.6666666666667</v>
      </c>
      <c r="C6" s="38"/>
      <c r="D6" s="38"/>
      <c r="E6" s="38"/>
    </row>
    <row r="7" s="2" customFormat="1" ht="7.5" customHeight="1" spans="1:8">
      <c r="A7" s="45"/>
      <c r="B7" s="45"/>
      <c r="C7" s="45"/>
      <c r="D7" s="45"/>
      <c r="E7" s="45"/>
      <c r="F7" s="45"/>
      <c r="G7" s="45"/>
      <c r="H7" s="45"/>
    </row>
    <row r="8" spans="1:4">
      <c r="A8" s="46"/>
      <c r="B8" s="47" t="s">
        <v>18</v>
      </c>
      <c r="C8" s="47" t="s">
        <v>19</v>
      </c>
      <c r="D8" s="47" t="s">
        <v>22</v>
      </c>
    </row>
    <row r="9" spans="1:5">
      <c r="A9" s="3" t="s">
        <v>2</v>
      </c>
      <c r="B9" s="31">
        <v>1.1</v>
      </c>
      <c r="C9" s="31">
        <v>1.2</v>
      </c>
      <c r="D9" s="31">
        <v>1.3</v>
      </c>
      <c r="E9" s="48"/>
    </row>
    <row r="10" spans="1:5">
      <c r="A10" s="3" t="s">
        <v>16</v>
      </c>
      <c r="B10" s="31">
        <v>0.2</v>
      </c>
      <c r="C10" s="31">
        <v>0.4</v>
      </c>
      <c r="D10" s="31">
        <v>0.7</v>
      </c>
      <c r="E10" s="38"/>
    </row>
    <row r="11" spans="1:5">
      <c r="A11" s="3" t="s">
        <v>20</v>
      </c>
      <c r="B11" s="38">
        <v>1.21</v>
      </c>
      <c r="C11" s="38"/>
      <c r="D11" s="38"/>
      <c r="E11" s="38"/>
    </row>
    <row r="12" spans="1:5">
      <c r="A12" s="3" t="s">
        <v>21</v>
      </c>
      <c r="B12" s="43">
        <f>B10*(B11-C9)*(B11-D9)/((B9-C9)*(B9-D9))+C10*(B11-B9)*(B11-D9)/((C9-B9)*(C9-D9))+D10*(B11-B9)*(B11-C9)/((D9-B9)*(D9-C9))</f>
        <v>0.4255</v>
      </c>
      <c r="C12" s="38"/>
      <c r="D12" s="38"/>
      <c r="E12" s="38"/>
    </row>
    <row r="13" s="2" customFormat="1" ht="7.5" customHeight="1" spans="1:8">
      <c r="A13" s="45"/>
      <c r="B13" s="49"/>
      <c r="C13" s="49"/>
      <c r="D13" s="49"/>
      <c r="E13" s="49"/>
      <c r="F13" s="45"/>
      <c r="G13" s="45"/>
      <c r="H13" s="45"/>
    </row>
    <row r="14" spans="1:5">
      <c r="A14" s="46"/>
      <c r="B14" s="47" t="s">
        <v>18</v>
      </c>
      <c r="C14" s="47" t="s">
        <v>19</v>
      </c>
      <c r="D14" s="47" t="s">
        <v>22</v>
      </c>
      <c r="E14" s="47" t="s">
        <v>23</v>
      </c>
    </row>
    <row r="15" spans="1:5">
      <c r="A15" s="3" t="s">
        <v>2</v>
      </c>
      <c r="B15" s="31">
        <v>1</v>
      </c>
      <c r="C15" s="31">
        <v>2</v>
      </c>
      <c r="D15" s="31">
        <v>3</v>
      </c>
      <c r="E15" s="31">
        <v>4</v>
      </c>
    </row>
    <row r="16" spans="1:5">
      <c r="A16" s="3" t="s">
        <v>16</v>
      </c>
      <c r="B16" s="31">
        <v>3</v>
      </c>
      <c r="C16" s="31">
        <v>5</v>
      </c>
      <c r="D16" s="31">
        <v>4</v>
      </c>
      <c r="E16" s="31">
        <v>6</v>
      </c>
    </row>
    <row r="17" spans="1:5">
      <c r="A17" s="3" t="s">
        <v>20</v>
      </c>
      <c r="B17" s="38">
        <v>3.7</v>
      </c>
      <c r="C17" s="38"/>
      <c r="D17" s="38"/>
      <c r="E17" s="38"/>
    </row>
    <row r="18" spans="1:5">
      <c r="A18" s="3" t="s">
        <v>21</v>
      </c>
      <c r="B18" s="43">
        <f>B16*(B17-C15)*(B17-D15)*(B17-E15)/((B15-C15)*(B15-D15)*(B15-E15))+C16*(B17-B15)*(B17-D15)*(B17-E15)/((C15-B15)*(C15-D15)*(C15-E15))+D16*(B17-B15)*(B17-C15)*(B17-E15)/((D15-B15)*(D15-C15)*(D15-E15))+E16*(B17-B15)*(B17-C15)*(B17-D15)/((E15-B15)*(E15-C15)*(E15-D15))</f>
        <v>4.728</v>
      </c>
      <c r="C18" s="38"/>
      <c r="D18" s="38"/>
      <c r="E18" s="38"/>
    </row>
    <row r="19" s="2" customFormat="1" ht="7.5" customHeight="1" spans="1:8">
      <c r="A19" s="45"/>
      <c r="B19" s="45"/>
      <c r="C19" s="45"/>
      <c r="D19" s="45"/>
      <c r="E19" s="45"/>
      <c r="F19" s="45"/>
      <c r="G19" s="45"/>
      <c r="H19" s="45"/>
    </row>
    <row r="20" spans="1:6">
      <c r="A20" s="46"/>
      <c r="B20" s="47" t="s">
        <v>18</v>
      </c>
      <c r="C20" s="47" t="s">
        <v>19</v>
      </c>
      <c r="D20" s="47" t="s">
        <v>22</v>
      </c>
      <c r="E20" s="47" t="s">
        <v>23</v>
      </c>
      <c r="F20" s="47" t="s">
        <v>24</v>
      </c>
    </row>
    <row r="21" spans="1:6">
      <c r="A21" s="3" t="s">
        <v>2</v>
      </c>
      <c r="B21" s="31">
        <v>100</v>
      </c>
      <c r="C21" s="31">
        <v>101</v>
      </c>
      <c r="D21" s="31">
        <v>102</v>
      </c>
      <c r="E21" s="31">
        <v>103</v>
      </c>
      <c r="F21" s="31">
        <v>104</v>
      </c>
    </row>
    <row r="22" spans="1:6">
      <c r="A22" s="3" t="s">
        <v>16</v>
      </c>
      <c r="B22" s="31">
        <v>4.605</v>
      </c>
      <c r="C22" s="31">
        <v>4.615</v>
      </c>
      <c r="D22" s="31">
        <v>4.624</v>
      </c>
      <c r="E22" s="31">
        <v>4.634</v>
      </c>
      <c r="F22" s="31">
        <v>4.641</v>
      </c>
    </row>
    <row r="23" spans="1:5">
      <c r="A23" s="3" t="s">
        <v>20</v>
      </c>
      <c r="B23" s="38">
        <v>100.5</v>
      </c>
      <c r="C23" s="38"/>
      <c r="D23" s="38"/>
      <c r="E23" s="38"/>
    </row>
    <row r="24" spans="1:5">
      <c r="A24" s="3" t="s">
        <v>21</v>
      </c>
      <c r="B24" s="43">
        <f>B22*(B23-C21)*(B23-D21)*(B23-E21)*(B23-F21)/((B21-C21)*(B21-D21)*(B21-E21)*(B21-F21))+C22*(B23-B21)*(B23-D21)*(B23-E21)*(B23-F21)/((C21-B21)*(C21-D21)*(C21-E21)*(C21-F21))+D22*(B23-B21)*(B23-C21)*(B23-E21)*(B23-F21)/((D21-B21)*(D21-C21)*(D21-E21)*(D21-F21))+E22*(B23-B21)*(B23-C21)*(B23-D21)*(B23-F21)/((E21-B21)*(E21-C21)*(E21-D21)*(E21-F21))+F22*(B23-B21)*(B23-C21)*(B23-D21)*(B23-E21)/((F21-B21)*(F21-C21)*(F21-D21)*(F21-E21))</f>
        <v>4.610484375</v>
      </c>
      <c r="C24" s="38"/>
      <c r="D24" s="38"/>
      <c r="E24" s="38"/>
    </row>
    <row r="25" s="2" customFormat="1" ht="7.5" customHeight="1" spans="1:8">
      <c r="A25" s="45"/>
      <c r="B25" s="45"/>
      <c r="C25" s="45"/>
      <c r="D25" s="45"/>
      <c r="E25" s="45"/>
      <c r="F25" s="45"/>
      <c r="G25" s="45"/>
      <c r="H25" s="45"/>
    </row>
    <row r="26" spans="1:7">
      <c r="A26" s="46"/>
      <c r="B26" s="47" t="s">
        <v>18</v>
      </c>
      <c r="C26" s="47" t="s">
        <v>19</v>
      </c>
      <c r="D26" s="47" t="s">
        <v>22</v>
      </c>
      <c r="E26" s="47" t="s">
        <v>23</v>
      </c>
      <c r="F26" s="47" t="s">
        <v>24</v>
      </c>
      <c r="G26" s="47" t="s">
        <v>25</v>
      </c>
    </row>
    <row r="27" spans="1:7">
      <c r="A27" s="3" t="s">
        <v>2</v>
      </c>
      <c r="B27" s="31">
        <v>100</v>
      </c>
      <c r="C27" s="31">
        <v>101</v>
      </c>
      <c r="D27" s="31">
        <v>102</v>
      </c>
      <c r="E27" s="31">
        <v>103</v>
      </c>
      <c r="F27" s="31">
        <v>104</v>
      </c>
      <c r="G27" s="31">
        <v>105</v>
      </c>
    </row>
    <row r="28" spans="1:7">
      <c r="A28" s="3" t="s">
        <v>16</v>
      </c>
      <c r="B28" s="31">
        <v>4.605</v>
      </c>
      <c r="C28" s="31">
        <v>4.615</v>
      </c>
      <c r="D28" s="31">
        <v>4.624</v>
      </c>
      <c r="E28" s="31">
        <v>4.634</v>
      </c>
      <c r="F28" s="31">
        <v>4.641</v>
      </c>
      <c r="G28" s="31">
        <v>4.663</v>
      </c>
    </row>
    <row r="29" spans="1:5">
      <c r="A29" s="3" t="s">
        <v>20</v>
      </c>
      <c r="B29" s="38">
        <v>100.5</v>
      </c>
      <c r="C29" s="38"/>
      <c r="D29" s="38"/>
      <c r="E29" s="38"/>
    </row>
    <row r="30" spans="1:5">
      <c r="A30" s="3" t="s">
        <v>21</v>
      </c>
      <c r="B30" s="43">
        <f>B28*(B29-C27)*(B29-D27)*(B29-E27)*(B29-F27)*(B29-G27)/((B27-C27)*(B27-D27)*(B27-E27)*(B27-F27)*(B27-G27))+C28*(B29-B27)*(B29-D27)*(B29-E27)*(B29-F27)*(B29-G27)/((C27-B27)*(C27-D27)*(C27-E27)*(C27-F27)*(C27-G27))+D28*(B29-B27)*(B29-C27)*(B29-E27)*(B29-F27)*(B29-G27)/((D27-B27)*(D27-C27)*(D27-E27)*(D27-F27)*(D27-G27))+E28*(B29-B27)*(B29-C27)*(B29-D27)*(B29-F27)*(B29-G27)/((E27-B27)*(E27-C27)*(E27-D27)*(E27-F27)*(E27-G27))+F28*(B29-B27)*(B29-C27)*(B29-D27)*(B29-E27)*(B29-G27)/((F27-B27)*(F27-C27)*(F27-D27)*(F27-E27)*(F27-G27))+G28*(B29-B27)*(B29-C27)*(B29-D27)*(B29-E27)*(B29-F27)/((G27-B27)*(G27-C27)*(G27-D27)*(G27-E27)*(G27-F27))</f>
        <v>4.61125</v>
      </c>
      <c r="C30" s="38"/>
      <c r="D30" s="38"/>
      <c r="E30" s="38"/>
    </row>
    <row r="31" s="2" customFormat="1" ht="7.5" customHeight="1" spans="1:8">
      <c r="A31" s="45"/>
      <c r="B31" s="45"/>
      <c r="C31" s="45"/>
      <c r="D31" s="45"/>
      <c r="E31" s="45"/>
      <c r="F31" s="45"/>
      <c r="G31" s="45"/>
      <c r="H31" s="45"/>
    </row>
    <row r="32" spans="1:8">
      <c r="A32" s="46"/>
      <c r="B32" s="47" t="s">
        <v>18</v>
      </c>
      <c r="C32" s="47" t="s">
        <v>19</v>
      </c>
      <c r="D32" s="47" t="s">
        <v>22</v>
      </c>
      <c r="E32" s="47" t="s">
        <v>23</v>
      </c>
      <c r="F32" s="47" t="s">
        <v>24</v>
      </c>
      <c r="G32" s="47" t="s">
        <v>25</v>
      </c>
      <c r="H32" s="47" t="s">
        <v>26</v>
      </c>
    </row>
    <row r="33" spans="1:8">
      <c r="A33" s="3" t="s">
        <v>2</v>
      </c>
      <c r="B33" s="31">
        <v>-0.6</v>
      </c>
      <c r="C33" s="31">
        <v>-0.4</v>
      </c>
      <c r="D33" s="31">
        <v>-0.2</v>
      </c>
      <c r="E33" s="31">
        <v>0</v>
      </c>
      <c r="F33" s="31">
        <v>0.2</v>
      </c>
      <c r="G33" s="31">
        <v>0.4</v>
      </c>
      <c r="H33" s="31">
        <v>0.6</v>
      </c>
    </row>
    <row r="34" spans="1:8">
      <c r="A34" s="3" t="s">
        <v>16</v>
      </c>
      <c r="B34" s="31">
        <v>0.1</v>
      </c>
      <c r="C34" s="31">
        <v>0.2</v>
      </c>
      <c r="D34" s="31">
        <v>0.5</v>
      </c>
      <c r="E34" s="31">
        <v>1</v>
      </c>
      <c r="F34" s="31">
        <v>0.5</v>
      </c>
      <c r="G34" s="31">
        <v>0.2</v>
      </c>
      <c r="H34" s="31">
        <v>0.1</v>
      </c>
    </row>
    <row r="35" spans="1:5">
      <c r="A35" s="3" t="s">
        <v>20</v>
      </c>
      <c r="B35" s="38">
        <v>0.35</v>
      </c>
      <c r="C35" s="38"/>
      <c r="D35" s="38"/>
      <c r="E35" s="38"/>
    </row>
    <row r="36" spans="1:5">
      <c r="A36" s="3" t="s">
        <v>21</v>
      </c>
      <c r="B36" s="43">
        <f>B34*(B35-C33)*(B35-D33)*(B35-E33)*(B35-F33)*(B35-G33)*(B35-H33)/((B33-C33)*(B33-D33)*(B33-E33)*(B33-F33)*(B33-G33)*(B33-H33))+C34*(B35-B33)*(B35-D33)*(B35-E33)*(B35-F33)*(B35-G33)*(B35-H33)/((C33-B33)*(C33-D33)*(C33-E33)*(C33-F33)*(C33-G33)*(C33-H33))+D34*(B35-B33)*(B35-C33)*(B35-E33)*(B35-F33)*(B35-G33)*(B35-H33)/((D33-B33)*(D33-C33)*(D33-E33)*(D33-F33)*(D33-G33)*(D33-H33))+E34*(B35-B33)*(B35-C33)*(B35-D33)*(B35-F33)*(B35-G33)*(B35-H33)/((E33-B33)*(E33-C33)*(E33-D33)*(E33-F33)*(E33-G33)*(E33-H33))+F34*(B35-B33)*(B35-C33)*(B35-D33)*(B35-E33)*(B35-G33)*(B35-H33)/((F33-B33)*(F33-C33)*(F33-D33)*(F33-E33)*(F33-G33)*(F33-H33))+G34*(B35-B33)*(B35-C33)*(B35-D33)*(B35-E33)*(B35-F33)*(B35-H33)/((G33-B33)*(G33-C33)*(G33-D33)*(G33-E33)*(G33-F33)*(G33-H33))+H34*(B35-B33)*(B35-C33)*(B35-D33)*(B35-E33)*(B35-F33)*(B35-G33)/((H33-B33)*(H33-C33)*(H33-D33)*(H33-E33)*(H33-F33)*(H33-G33))</f>
        <v>0.15960693359375</v>
      </c>
      <c r="C36" s="38"/>
      <c r="D36" s="38"/>
      <c r="E36" s="38"/>
    </row>
    <row r="37" s="2" customFormat="1" ht="7.5" customHeight="1" spans="1:8">
      <c r="A37" s="45"/>
      <c r="B37" s="45"/>
      <c r="C37" s="45"/>
      <c r="D37" s="45"/>
      <c r="E37" s="45"/>
      <c r="F37" s="45"/>
      <c r="G37" s="45"/>
      <c r="H37" s="45"/>
    </row>
    <row r="40" spans="7:8">
      <c r="G40" s="38"/>
      <c r="H40" s="38"/>
    </row>
    <row r="43" spans="7:8">
      <c r="G43" s="38"/>
      <c r="H43" s="38"/>
    </row>
    <row r="44" spans="7:8">
      <c r="G44" s="44"/>
      <c r="H44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zoomScale="112" zoomScaleNormal="112" workbookViewId="0">
      <selection activeCell="D3" sqref="D3"/>
    </sheetView>
  </sheetViews>
  <sheetFormatPr defaultColWidth="11.4571428571429" defaultRowHeight="18.75"/>
  <cols>
    <col min="1" max="1" width="22.8190476190476" style="30" customWidth="1"/>
    <col min="2" max="2" width="22.7238095238095" style="30" customWidth="1"/>
    <col min="3" max="7" width="22.8190476190476" style="30" customWidth="1"/>
    <col min="8" max="8" width="22" style="30" customWidth="1"/>
    <col min="9" max="9" width="20.8190476190476" style="30" customWidth="1"/>
    <col min="10" max="16384" width="11.4571428571429" style="30"/>
  </cols>
  <sheetData>
    <row r="1" s="2" customFormat="1" ht="6.75" customHeight="1"/>
    <row r="2" spans="1:7">
      <c r="A2" s="3" t="s">
        <v>27</v>
      </c>
      <c r="B2" s="3" t="s">
        <v>28</v>
      </c>
      <c r="C2" s="3" t="s">
        <v>29</v>
      </c>
      <c r="D2" s="38"/>
      <c r="E2" s="38"/>
      <c r="F2" s="38"/>
      <c r="G2" s="38"/>
    </row>
    <row r="3" spans="1:7">
      <c r="A3" s="6">
        <v>10</v>
      </c>
      <c r="B3" s="6">
        <v>6.2</v>
      </c>
      <c r="C3" s="8">
        <f>(B4-B3)/(A4-A3)</f>
        <v>0.15</v>
      </c>
      <c r="D3" s="39"/>
      <c r="E3" s="15"/>
      <c r="F3" s="15"/>
      <c r="G3" s="15"/>
    </row>
    <row r="4" spans="1:7">
      <c r="A4" s="6">
        <v>12</v>
      </c>
      <c r="B4" s="6">
        <v>6.5</v>
      </c>
      <c r="C4" s="15"/>
      <c r="D4" s="15"/>
      <c r="E4" s="15"/>
      <c r="F4" s="15"/>
      <c r="G4" s="27"/>
    </row>
    <row r="5" spans="1:4">
      <c r="A5" s="40" t="s">
        <v>20</v>
      </c>
      <c r="B5" s="40" t="s">
        <v>21</v>
      </c>
      <c r="C5" s="40" t="s">
        <v>30</v>
      </c>
      <c r="D5" s="40" t="s">
        <v>6</v>
      </c>
    </row>
    <row r="6" spans="1:4">
      <c r="A6" s="15">
        <v>11</v>
      </c>
      <c r="B6" s="25">
        <f>B3</f>
        <v>6.2</v>
      </c>
      <c r="C6" s="8">
        <f>C3*(A6-A3)</f>
        <v>0.15</v>
      </c>
      <c r="D6" s="8">
        <f>ABS(C6)</f>
        <v>0.15</v>
      </c>
    </row>
    <row r="7" spans="1:4">
      <c r="A7" s="6"/>
      <c r="B7" s="25">
        <f>B6+C6</f>
        <v>6.35</v>
      </c>
      <c r="C7" s="15"/>
      <c r="D7" s="15"/>
    </row>
    <row r="8" s="2" customFormat="1" ht="6.75" customHeight="1"/>
    <row r="9" customHeight="1" spans="1:4">
      <c r="A9" s="3" t="s">
        <v>27</v>
      </c>
      <c r="B9" s="3" t="s">
        <v>28</v>
      </c>
      <c r="C9" s="3" t="s">
        <v>29</v>
      </c>
      <c r="D9" s="3" t="s">
        <v>31</v>
      </c>
    </row>
    <row r="10" ht="19.5" customHeight="1" spans="1:4">
      <c r="A10" s="6">
        <v>10</v>
      </c>
      <c r="B10" s="6">
        <v>6.2</v>
      </c>
      <c r="C10" s="8">
        <f>(B11-B10)/(A11-A10)</f>
        <v>0.15</v>
      </c>
      <c r="D10" s="8">
        <f>(C11-C10)/(A12-A10)</f>
        <v>-0.0499999999999999</v>
      </c>
    </row>
    <row r="11" customHeight="1" spans="1:4">
      <c r="A11" s="6">
        <v>12</v>
      </c>
      <c r="B11" s="6">
        <v>6.5</v>
      </c>
      <c r="C11" s="8">
        <f>(B12-B11)/(A12-A11)</f>
        <v>-0.0499999999999998</v>
      </c>
      <c r="D11" s="15"/>
    </row>
    <row r="12" customHeight="1" spans="1:4">
      <c r="A12" s="6">
        <v>14</v>
      </c>
      <c r="B12" s="6">
        <v>6.4</v>
      </c>
      <c r="C12" s="15"/>
      <c r="D12" s="15"/>
    </row>
    <row r="13" ht="19.5" customHeight="1" spans="1:4">
      <c r="A13" s="40" t="s">
        <v>20</v>
      </c>
      <c r="B13" s="40" t="s">
        <v>21</v>
      </c>
      <c r="C13" s="40" t="s">
        <v>30</v>
      </c>
      <c r="D13" s="40" t="s">
        <v>6</v>
      </c>
    </row>
    <row r="14" ht="19.5" customHeight="1" spans="1:4">
      <c r="A14" s="15">
        <v>11</v>
      </c>
      <c r="B14" s="25">
        <f>B10</f>
        <v>6.2</v>
      </c>
      <c r="C14" s="8">
        <f>C10*(A14-A10)</f>
        <v>0.15</v>
      </c>
      <c r="D14" s="8">
        <f>ABS(C14)</f>
        <v>0.15</v>
      </c>
    </row>
    <row r="15" ht="19.5" customHeight="1" spans="1:4">
      <c r="A15" s="6"/>
      <c r="B15" s="25">
        <f>B14+C14</f>
        <v>6.35</v>
      </c>
      <c r="C15" s="8">
        <f>D10*(A14-A10)*(A14-A11)</f>
        <v>0.0499999999999999</v>
      </c>
      <c r="D15" s="8">
        <f>ABS(C15)</f>
        <v>0.0499999999999999</v>
      </c>
    </row>
    <row r="16" ht="19.5" customHeight="1" spans="2:2">
      <c r="B16" s="25">
        <f>B15+C15</f>
        <v>6.4</v>
      </c>
    </row>
    <row r="17" s="2" customFormat="1" ht="6.75" customHeight="1"/>
    <row r="18" customHeight="1" spans="1:5">
      <c r="A18" s="3" t="s">
        <v>27</v>
      </c>
      <c r="B18" s="3" t="s">
        <v>28</v>
      </c>
      <c r="C18" s="3" t="s">
        <v>29</v>
      </c>
      <c r="D18" s="3" t="s">
        <v>31</v>
      </c>
      <c r="E18" s="3" t="s">
        <v>32</v>
      </c>
    </row>
    <row r="19" ht="19.5" customHeight="1" spans="1:5">
      <c r="A19" s="6">
        <v>1</v>
      </c>
      <c r="B19" s="6">
        <v>3</v>
      </c>
      <c r="C19" s="8">
        <f>(B20-B19)/(A20-A19)</f>
        <v>2</v>
      </c>
      <c r="D19" s="8">
        <f>(C20-C19)/(A21-A19)</f>
        <v>-1.5</v>
      </c>
      <c r="E19" s="8">
        <f>(D20-D19)/(A22-A19)</f>
        <v>1</v>
      </c>
    </row>
    <row r="20" customHeight="1" spans="1:4">
      <c r="A20" s="6">
        <v>2</v>
      </c>
      <c r="B20" s="6">
        <v>5</v>
      </c>
      <c r="C20" s="8">
        <f>(B21-B20)/(A21-A20)</f>
        <v>-1</v>
      </c>
      <c r="D20" s="8">
        <f>(C21-C20)/(A22-A20)</f>
        <v>1.5</v>
      </c>
    </row>
    <row r="21" customHeight="1" spans="1:4">
      <c r="A21" s="6">
        <v>3</v>
      </c>
      <c r="B21" s="6">
        <v>4</v>
      </c>
      <c r="C21" s="8">
        <f>(B22-B21)/(A22-A21)</f>
        <v>2</v>
      </c>
      <c r="D21" s="15"/>
    </row>
    <row r="22" customHeight="1" spans="1:4">
      <c r="A22" s="6">
        <v>4</v>
      </c>
      <c r="B22" s="6">
        <v>6</v>
      </c>
      <c r="C22" s="15"/>
      <c r="D22" s="15"/>
    </row>
    <row r="23" ht="19.5" customHeight="1" spans="1:4">
      <c r="A23" s="40" t="s">
        <v>20</v>
      </c>
      <c r="B23" s="40" t="s">
        <v>21</v>
      </c>
      <c r="C23" s="40" t="s">
        <v>30</v>
      </c>
      <c r="D23" s="40" t="s">
        <v>6</v>
      </c>
    </row>
    <row r="24" ht="19.5" customHeight="1" spans="1:4">
      <c r="A24" s="15">
        <v>3.7</v>
      </c>
      <c r="B24" s="25">
        <f>B19</f>
        <v>3</v>
      </c>
      <c r="C24" s="8">
        <f>C19*(A24-A19)</f>
        <v>5.4</v>
      </c>
      <c r="D24" s="8">
        <f>ABS(C24)</f>
        <v>5.4</v>
      </c>
    </row>
    <row r="25" ht="19.5" customHeight="1" spans="1:4">
      <c r="A25" s="6"/>
      <c r="B25" s="25">
        <f>B24+C24</f>
        <v>8.4</v>
      </c>
      <c r="C25" s="8">
        <f>D19*(A24-A19)*(A24-A20)</f>
        <v>-6.885</v>
      </c>
      <c r="D25" s="8">
        <f>ABS(C25)</f>
        <v>6.885</v>
      </c>
    </row>
    <row r="26" ht="19.5" customHeight="1" spans="2:4">
      <c r="B26" s="25">
        <f>B25+C25</f>
        <v>1.515</v>
      </c>
      <c r="C26" s="8">
        <f>E19*(A24-A19)*(A24-A20)*(A24-A21)</f>
        <v>3.213</v>
      </c>
      <c r="D26" s="8">
        <f>ABS(C26)</f>
        <v>3.213</v>
      </c>
    </row>
    <row r="27" ht="19.5" customHeight="1" spans="2:2">
      <c r="B27" s="25">
        <f>B26+C26</f>
        <v>4.728</v>
      </c>
    </row>
    <row r="28" s="2" customFormat="1" ht="6.75" customHeight="1"/>
    <row r="29" customHeight="1" spans="1:6">
      <c r="A29" s="3" t="s">
        <v>27</v>
      </c>
      <c r="B29" s="3" t="s">
        <v>28</v>
      </c>
      <c r="C29" s="3" t="s">
        <v>29</v>
      </c>
      <c r="D29" s="3" t="s">
        <v>31</v>
      </c>
      <c r="E29" s="3" t="s">
        <v>32</v>
      </c>
      <c r="F29" s="3" t="s">
        <v>33</v>
      </c>
    </row>
    <row r="30" ht="19.5" customHeight="1" spans="1:6">
      <c r="A30" s="6">
        <v>1</v>
      </c>
      <c r="B30" s="6">
        <v>0</v>
      </c>
      <c r="C30" s="8">
        <f>(B31-B30)/(A31-A30)</f>
        <v>2</v>
      </c>
      <c r="D30" s="8">
        <f>(C31-C30)/(A32-A30)</f>
        <v>-0.333333333333333</v>
      </c>
      <c r="E30" s="8">
        <f>(D31-D30)/(A33-A30)</f>
        <v>0.0833333333333333</v>
      </c>
      <c r="F30" s="8">
        <f>(E31-E30)/(A34-A30)</f>
        <v>-0.0166666666666667</v>
      </c>
    </row>
    <row r="31" customHeight="1" spans="1:5">
      <c r="A31" s="6">
        <v>2</v>
      </c>
      <c r="B31" s="6">
        <v>2</v>
      </c>
      <c r="C31" s="8">
        <f>(B32-B31)/(A32-A31)</f>
        <v>1</v>
      </c>
      <c r="D31" s="8">
        <f>(C32-C31)/(A33-A31)</f>
        <v>0</v>
      </c>
      <c r="E31" s="8">
        <f>(D32-D31)/(A34-A31)</f>
        <v>0</v>
      </c>
    </row>
    <row r="32" customHeight="1" spans="1:4">
      <c r="A32" s="6">
        <v>4</v>
      </c>
      <c r="B32" s="6">
        <v>4</v>
      </c>
      <c r="C32" s="8">
        <f>(B33-B32)/(A33-A32)</f>
        <v>1</v>
      </c>
      <c r="D32" s="8">
        <f>(C33-C32)/(A34-A32)</f>
        <v>0</v>
      </c>
    </row>
    <row r="33" customHeight="1" spans="1:4">
      <c r="A33" s="6">
        <v>5</v>
      </c>
      <c r="B33" s="6">
        <v>5</v>
      </c>
      <c r="C33" s="8">
        <f>(B34-B33)/(A34-A33)</f>
        <v>1</v>
      </c>
      <c r="D33" s="15"/>
    </row>
    <row r="34" customHeight="1" spans="1:4">
      <c r="A34" s="6">
        <v>6</v>
      </c>
      <c r="B34" s="6">
        <v>6</v>
      </c>
      <c r="C34" s="15"/>
      <c r="D34" s="15"/>
    </row>
    <row r="35" ht="19.5" customHeight="1" spans="1:4">
      <c r="A35" s="40" t="s">
        <v>20</v>
      </c>
      <c r="B35" s="40" t="s">
        <v>21</v>
      </c>
      <c r="C35" s="40" t="s">
        <v>30</v>
      </c>
      <c r="D35" s="40" t="s">
        <v>6</v>
      </c>
    </row>
    <row r="36" ht="19.5" customHeight="1" spans="1:4">
      <c r="A36" s="15">
        <v>1.4</v>
      </c>
      <c r="B36" s="25">
        <f>B30</f>
        <v>0</v>
      </c>
      <c r="C36" s="8">
        <f>C30*(A36-A30)</f>
        <v>0.8</v>
      </c>
      <c r="D36" s="8">
        <f>ABS(C36)</f>
        <v>0.8</v>
      </c>
    </row>
    <row r="37" ht="19.5" customHeight="1" spans="1:4">
      <c r="A37" s="6"/>
      <c r="B37" s="25">
        <f>B36+C36</f>
        <v>0.8</v>
      </c>
      <c r="C37" s="8">
        <f>D30*(A36-A30)*(A36-A31)</f>
        <v>0.08</v>
      </c>
      <c r="D37" s="8">
        <f>ABS(C37)</f>
        <v>0.08</v>
      </c>
    </row>
    <row r="38" ht="19.5" customHeight="1" spans="2:4">
      <c r="B38" s="25">
        <f>B37+C37</f>
        <v>0.88</v>
      </c>
      <c r="C38" s="8">
        <f>E30*(A36-A30)*(A36-A31)*(A36-A32)</f>
        <v>0.052</v>
      </c>
      <c r="D38" s="8">
        <f>ABS(C38)</f>
        <v>0.052</v>
      </c>
    </row>
    <row r="39" ht="19.5" customHeight="1" spans="2:4">
      <c r="B39" s="25">
        <f>B38+C38</f>
        <v>0.932</v>
      </c>
      <c r="C39" s="8">
        <f>F30*(A36-A30)*(A36-A31)*(A36-A32)*(A36-A33)</f>
        <v>0.03744</v>
      </c>
      <c r="D39" s="8">
        <f>ABS(C39)</f>
        <v>0.03744</v>
      </c>
    </row>
    <row r="40" ht="19.5" customHeight="1" spans="2:2">
      <c r="B40" s="25">
        <f>B39+C39</f>
        <v>0.96944</v>
      </c>
    </row>
    <row r="41" s="2" customFormat="1" ht="6.75" customHeight="1"/>
    <row r="42" spans="1:7">
      <c r="A42" s="3" t="s">
        <v>27</v>
      </c>
      <c r="B42" s="3" t="s">
        <v>28</v>
      </c>
      <c r="C42" s="3" t="s">
        <v>29</v>
      </c>
      <c r="D42" s="3" t="s">
        <v>31</v>
      </c>
      <c r="E42" s="3" t="s">
        <v>32</v>
      </c>
      <c r="F42" s="3" t="s">
        <v>33</v>
      </c>
      <c r="G42" s="3" t="s">
        <v>34</v>
      </c>
    </row>
    <row r="43" spans="1:7">
      <c r="A43" s="6">
        <v>1</v>
      </c>
      <c r="B43" s="6">
        <v>0</v>
      </c>
      <c r="C43" s="8">
        <f>(B44-B43)/(A44-A43)</f>
        <v>2</v>
      </c>
      <c r="D43" s="8">
        <f>(C44-C43)/(A45-A43)</f>
        <v>-0.333333333333333</v>
      </c>
      <c r="E43" s="8">
        <f>(D44-D43)/(A46-A43)</f>
        <v>0.0833333333333333</v>
      </c>
      <c r="F43" s="8">
        <f>(E44-E43)/(A47-A43)</f>
        <v>-0.0166666666666667</v>
      </c>
      <c r="G43" s="8">
        <f>(F44-F43)/(A48-A43)</f>
        <v>0.00833333333333333</v>
      </c>
    </row>
    <row r="44" spans="1:7">
      <c r="A44" s="6">
        <v>2</v>
      </c>
      <c r="B44" s="6">
        <v>2</v>
      </c>
      <c r="C44" s="8">
        <f t="shared" ref="C44:C47" si="0">(B45-B44)/(A45-A44)</f>
        <v>1</v>
      </c>
      <c r="D44" s="8">
        <f t="shared" ref="D44:D46" si="1">(C45-C44)/(A46-A44)</f>
        <v>0</v>
      </c>
      <c r="E44" s="8">
        <f t="shared" ref="E44:E45" si="2">(D45-D44)/(A47-A44)</f>
        <v>0</v>
      </c>
      <c r="F44" s="8">
        <f>(E45-E44)/(A48-A44)</f>
        <v>0.0333333333333333</v>
      </c>
      <c r="G44" s="27"/>
    </row>
    <row r="45" spans="1:7">
      <c r="A45" s="6">
        <v>4</v>
      </c>
      <c r="B45" s="6">
        <v>4</v>
      </c>
      <c r="C45" s="8">
        <f t="shared" si="0"/>
        <v>1</v>
      </c>
      <c r="D45" s="8">
        <f t="shared" si="1"/>
        <v>0</v>
      </c>
      <c r="E45" s="8">
        <f t="shared" si="2"/>
        <v>0.166666666666667</v>
      </c>
      <c r="F45" s="27"/>
      <c r="G45" s="27"/>
    </row>
    <row r="46" spans="1:7">
      <c r="A46" s="6">
        <v>5</v>
      </c>
      <c r="B46" s="6">
        <v>5</v>
      </c>
      <c r="C46" s="8">
        <f t="shared" si="0"/>
        <v>1</v>
      </c>
      <c r="D46" s="8">
        <f t="shared" si="1"/>
        <v>0.5</v>
      </c>
      <c r="E46" s="27"/>
      <c r="F46" s="27"/>
      <c r="G46" s="27"/>
    </row>
    <row r="47" spans="1:7">
      <c r="A47" s="6">
        <v>6</v>
      </c>
      <c r="B47" s="6">
        <v>6</v>
      </c>
      <c r="C47" s="8">
        <f t="shared" si="0"/>
        <v>2</v>
      </c>
      <c r="D47" s="15"/>
      <c r="E47" s="27"/>
      <c r="F47" s="27"/>
      <c r="G47" s="27"/>
    </row>
    <row r="48" spans="1:4">
      <c r="A48" s="6">
        <v>7</v>
      </c>
      <c r="B48" s="6">
        <v>8</v>
      </c>
      <c r="C48" s="6"/>
      <c r="D48" s="6"/>
    </row>
    <row r="49" spans="1:4">
      <c r="A49" s="40" t="s">
        <v>20</v>
      </c>
      <c r="B49" s="40" t="s">
        <v>21</v>
      </c>
      <c r="C49" s="40" t="s">
        <v>30</v>
      </c>
      <c r="D49" s="40" t="s">
        <v>6</v>
      </c>
    </row>
    <row r="50" spans="1:4">
      <c r="A50" s="15">
        <v>1.4</v>
      </c>
      <c r="B50" s="25">
        <f>B43</f>
        <v>0</v>
      </c>
      <c r="C50" s="8">
        <f>C43*(A50-A43)</f>
        <v>0.8</v>
      </c>
      <c r="D50" s="8">
        <f>ABS(C50)</f>
        <v>0.8</v>
      </c>
    </row>
    <row r="51" spans="1:4">
      <c r="A51" s="6"/>
      <c r="B51" s="25">
        <f>B50+C50</f>
        <v>0.8</v>
      </c>
      <c r="C51" s="8">
        <f>D43*(A50-A43)*(A50-A44)</f>
        <v>0.08</v>
      </c>
      <c r="D51" s="8">
        <f>ABS(C51)</f>
        <v>0.08</v>
      </c>
    </row>
    <row r="52" spans="1:4">
      <c r="A52" s="6"/>
      <c r="B52" s="25">
        <f>B51+C51</f>
        <v>0.88</v>
      </c>
      <c r="C52" s="8">
        <f>E43*(A50-A43)*(A50-A44)*(A50-A45)</f>
        <v>0.052</v>
      </c>
      <c r="D52" s="8">
        <f>ABS(C52)</f>
        <v>0.052</v>
      </c>
    </row>
    <row r="53" spans="1:4">
      <c r="A53" s="6"/>
      <c r="B53" s="25">
        <f>B52+C52</f>
        <v>0.932</v>
      </c>
      <c r="C53" s="8">
        <f>F43*(A50-A43)*(A50-A44)*(A50-A45)*(A50-A46)</f>
        <v>0.03744</v>
      </c>
      <c r="D53" s="8">
        <f>ABS(C53)</f>
        <v>0.03744</v>
      </c>
    </row>
    <row r="54" spans="1:4">
      <c r="A54" s="6"/>
      <c r="B54" s="25">
        <f>B53+C53</f>
        <v>0.96944</v>
      </c>
      <c r="C54" s="8">
        <f>G43*(A50-A43)*(A50-A44)*(A50-A45)*(A50-A46)*(A50-A47)</f>
        <v>0.086112</v>
      </c>
      <c r="D54" s="8">
        <f>ABS(C54)</f>
        <v>0.086112</v>
      </c>
    </row>
    <row r="55" spans="1:4">
      <c r="A55" s="6"/>
      <c r="B55" s="25">
        <f>B54+C54</f>
        <v>1.055552</v>
      </c>
      <c r="C55" s="8"/>
      <c r="D55" s="8"/>
    </row>
    <row r="56" s="2" customFormat="1" ht="6.75" customHeight="1"/>
    <row r="57" spans="1:8">
      <c r="A57" s="3" t="s">
        <v>27</v>
      </c>
      <c r="B57" s="3" t="s">
        <v>28</v>
      </c>
      <c r="C57" s="3" t="s">
        <v>29</v>
      </c>
      <c r="D57" s="3" t="s">
        <v>31</v>
      </c>
      <c r="E57" s="3" t="s">
        <v>32</v>
      </c>
      <c r="F57" s="3" t="s">
        <v>33</v>
      </c>
      <c r="G57" s="3" t="s">
        <v>34</v>
      </c>
      <c r="H57" s="3" t="s">
        <v>35</v>
      </c>
    </row>
    <row r="58" spans="1:8">
      <c r="A58" s="6">
        <v>-0.6</v>
      </c>
      <c r="B58" s="6">
        <v>0.1</v>
      </c>
      <c r="C58" s="8">
        <f>(B59-B58)/(A59-A58)</f>
        <v>0.5</v>
      </c>
      <c r="D58" s="8">
        <f>(C59-C58)/(A60-A58)</f>
        <v>2.5</v>
      </c>
      <c r="E58" s="8">
        <f>(D59-D58)/(A61-A58)</f>
        <v>1.48029736616688e-15</v>
      </c>
      <c r="F58" s="8">
        <f>(E59-E58)/(A62-A58)</f>
        <v>-31.25</v>
      </c>
      <c r="G58" s="8">
        <f>(F59-F58)/(A63-A58)</f>
        <v>93.75</v>
      </c>
      <c r="H58" s="41">
        <f>(G59-G58)/(A64-A58)</f>
        <v>-156.25</v>
      </c>
    </row>
    <row r="59" spans="1:7">
      <c r="A59" s="6">
        <v>-0.4</v>
      </c>
      <c r="B59" s="6">
        <v>0.2</v>
      </c>
      <c r="C59" s="8">
        <f t="shared" ref="C59:C63" si="3">(B60-B59)/(A60-A59)</f>
        <v>1.5</v>
      </c>
      <c r="D59" s="8">
        <f t="shared" ref="D59:D62" si="4">(C60-C59)/(A61-A59)</f>
        <v>2.5</v>
      </c>
      <c r="E59" s="8">
        <f t="shared" ref="E59:E61" si="5">(D60-D59)/(A62-A59)</f>
        <v>-25</v>
      </c>
      <c r="F59" s="8">
        <f>(E60-E59)/(A63-A59)</f>
        <v>62.5</v>
      </c>
      <c r="G59" s="8">
        <f>(F60-F59)/(A64-A59)</f>
        <v>-93.75</v>
      </c>
    </row>
    <row r="60" spans="1:7">
      <c r="A60" s="6">
        <v>-0.2</v>
      </c>
      <c r="B60" s="6">
        <v>0.5</v>
      </c>
      <c r="C60" s="8">
        <f t="shared" si="3"/>
        <v>2.5</v>
      </c>
      <c r="D60" s="8">
        <f t="shared" si="4"/>
        <v>-12.5</v>
      </c>
      <c r="E60" s="8">
        <f t="shared" si="5"/>
        <v>25</v>
      </c>
      <c r="F60" s="8">
        <f>(E61-E60)/(A64-A60)</f>
        <v>-31.25</v>
      </c>
      <c r="G60" s="27"/>
    </row>
    <row r="61" spans="1:7">
      <c r="A61" s="6">
        <v>0</v>
      </c>
      <c r="B61" s="6">
        <v>1</v>
      </c>
      <c r="C61" s="8">
        <f t="shared" si="3"/>
        <v>-2.5</v>
      </c>
      <c r="D61" s="8">
        <f t="shared" si="4"/>
        <v>2.5</v>
      </c>
      <c r="E61" s="8">
        <f t="shared" si="5"/>
        <v>-1.48029736616688e-15</v>
      </c>
      <c r="F61" s="27"/>
      <c r="G61" s="27"/>
    </row>
    <row r="62" spans="1:7">
      <c r="A62" s="6">
        <v>0.2</v>
      </c>
      <c r="B62" s="6">
        <v>0.5</v>
      </c>
      <c r="C62" s="8">
        <f t="shared" si="3"/>
        <v>-1.5</v>
      </c>
      <c r="D62" s="8">
        <f t="shared" si="4"/>
        <v>2.5</v>
      </c>
      <c r="E62" s="27"/>
      <c r="F62" s="27"/>
      <c r="G62" s="27"/>
    </row>
    <row r="63" spans="1:4">
      <c r="A63" s="6">
        <v>0.4</v>
      </c>
      <c r="B63" s="6">
        <v>0.2</v>
      </c>
      <c r="C63" s="8">
        <f t="shared" si="3"/>
        <v>-0.5</v>
      </c>
      <c r="D63" s="6"/>
    </row>
    <row r="64" spans="1:4">
      <c r="A64" s="6">
        <v>0.6</v>
      </c>
      <c r="B64" s="6">
        <v>0.1</v>
      </c>
      <c r="C64" s="6"/>
      <c r="D64" s="6"/>
    </row>
    <row r="65" spans="1:4">
      <c r="A65" s="40" t="s">
        <v>20</v>
      </c>
      <c r="B65" s="40" t="s">
        <v>21</v>
      </c>
      <c r="C65" s="40" t="s">
        <v>30</v>
      </c>
      <c r="D65" s="40" t="s">
        <v>6</v>
      </c>
    </row>
    <row r="66" spans="1:4">
      <c r="A66" s="15">
        <v>0.35</v>
      </c>
      <c r="B66" s="25">
        <f>B58</f>
        <v>0.1</v>
      </c>
      <c r="C66" s="8">
        <f>C58*(A66-A58)</f>
        <v>0.475</v>
      </c>
      <c r="D66" s="8">
        <f>ABS(C66)</f>
        <v>0.475</v>
      </c>
    </row>
    <row r="67" spans="1:4">
      <c r="A67" s="6"/>
      <c r="B67" s="25">
        <f>B66+C66</f>
        <v>0.575</v>
      </c>
      <c r="C67" s="8">
        <f>D58*(A66-A58)*(A66-A59)</f>
        <v>1.78125</v>
      </c>
      <c r="D67" s="8">
        <f>ABS(C67)</f>
        <v>1.78125</v>
      </c>
    </row>
    <row r="68" spans="1:4">
      <c r="A68" s="6"/>
      <c r="B68" s="25">
        <f>B67+C67</f>
        <v>2.35625</v>
      </c>
      <c r="C68" s="8">
        <f>E58*(A66-A58)*(A66-A59)*(A66-A60)</f>
        <v>5.80091530366644e-16</v>
      </c>
      <c r="D68" s="8">
        <f>ABS(C68)</f>
        <v>5.80091530366644e-16</v>
      </c>
    </row>
    <row r="69" spans="1:4">
      <c r="A69" s="6"/>
      <c r="B69" s="25">
        <f>B68+C68</f>
        <v>2.35625</v>
      </c>
      <c r="C69" s="8">
        <f>F58*(A66-A58)*(A66-A59)*(A66-A60)*(A66-A61)</f>
        <v>-4.2861328125</v>
      </c>
      <c r="D69" s="8">
        <f>ABS(C69)</f>
        <v>4.2861328125</v>
      </c>
    </row>
    <row r="70" spans="1:4">
      <c r="A70" s="6"/>
      <c r="B70" s="25">
        <f>B69+C69</f>
        <v>-1.9298828125</v>
      </c>
      <c r="C70" s="8">
        <f>G58*(A66-A58)*(A66-A59)*(A66-A60)*(A66-A61)*(A66-A62)</f>
        <v>1.928759765625</v>
      </c>
      <c r="D70" s="8">
        <f>ABS(C70)</f>
        <v>1.928759765625</v>
      </c>
    </row>
    <row r="71" spans="1:4">
      <c r="A71" s="6"/>
      <c r="B71" s="25">
        <f>B70+C70</f>
        <v>-0.0011230468749992</v>
      </c>
      <c r="C71" s="8"/>
      <c r="D71" s="8"/>
    </row>
    <row r="72" spans="1:4">
      <c r="A72" s="6"/>
      <c r="B72" s="28"/>
      <c r="C72" s="15"/>
      <c r="D72" s="15"/>
    </row>
    <row r="73" s="2" customFormat="1" ht="4.5" customHeight="1"/>
    <row r="74" spans="1:9">
      <c r="A74" s="3" t="s">
        <v>27</v>
      </c>
      <c r="B74" s="3" t="s">
        <v>28</v>
      </c>
      <c r="C74" s="3" t="s">
        <v>29</v>
      </c>
      <c r="D74" s="3" t="s">
        <v>31</v>
      </c>
      <c r="E74" s="3" t="s">
        <v>32</v>
      </c>
      <c r="F74" s="3" t="s">
        <v>33</v>
      </c>
      <c r="G74" s="3" t="s">
        <v>34</v>
      </c>
      <c r="H74" s="3" t="s">
        <v>35</v>
      </c>
      <c r="I74" s="3" t="s">
        <v>36</v>
      </c>
    </row>
    <row r="75" spans="1:9">
      <c r="A75" s="31">
        <v>1</v>
      </c>
      <c r="B75" s="31">
        <v>2</v>
      </c>
      <c r="C75" s="41">
        <f>(B76-B75)/(A76-A75)</f>
        <v>4</v>
      </c>
      <c r="D75" s="41">
        <f>(C76-C75)/(A77-A75)</f>
        <v>-3</v>
      </c>
      <c r="E75" s="41">
        <f>(D76-D75)/(A78-A75)</f>
        <v>2</v>
      </c>
      <c r="F75" s="41">
        <f>(E76-E75)/(A79-A75)</f>
        <v>-1.04166666666667</v>
      </c>
      <c r="G75" s="41">
        <f>(F76-F75)/(A80-A75)</f>
        <v>0.433333333333333</v>
      </c>
      <c r="H75" s="41">
        <f>(G76-G75)/(A81-A75)</f>
        <v>-0.141666666666667</v>
      </c>
      <c r="I75" s="41">
        <f>(H76-H75)/(A82-A75)</f>
        <v>0.0367063492063492</v>
      </c>
    </row>
    <row r="76" spans="1:9">
      <c r="A76" s="31">
        <v>2</v>
      </c>
      <c r="B76" s="31">
        <v>6</v>
      </c>
      <c r="C76" s="41">
        <f t="shared" ref="C76:C81" si="6">(B77-B76)/(A77-A76)</f>
        <v>-2</v>
      </c>
      <c r="D76" s="41">
        <f t="shared" ref="D76:D80" si="7">(C77-C76)/(A78-A76)</f>
        <v>3</v>
      </c>
      <c r="E76" s="41">
        <f t="shared" ref="E76:E79" si="8">(D77-D76)/(A79-A76)</f>
        <v>-2.16666666666667</v>
      </c>
      <c r="F76" s="41">
        <f>(E77-E76)/(A80-A76)</f>
        <v>1.125</v>
      </c>
      <c r="G76" s="41">
        <f t="shared" ref="G76:G77" si="9">(F77-F76)/(A81-A76)</f>
        <v>-0.416666666666667</v>
      </c>
      <c r="H76" s="41">
        <f>(G77-G76)/(A82-A76)</f>
        <v>0.115277777777778</v>
      </c>
      <c r="I76" s="38"/>
    </row>
    <row r="77" spans="1:9">
      <c r="A77" s="31">
        <v>3</v>
      </c>
      <c r="B77" s="31">
        <v>4</v>
      </c>
      <c r="C77" s="41">
        <f t="shared" si="6"/>
        <v>4</v>
      </c>
      <c r="D77" s="41">
        <f t="shared" si="7"/>
        <v>-3.5</v>
      </c>
      <c r="E77" s="41">
        <f t="shared" si="8"/>
        <v>2.33333333333333</v>
      </c>
      <c r="F77" s="41">
        <f t="shared" ref="F77:F78" si="10">(E78-E77)/(A81-A77)</f>
        <v>-0.958333333333333</v>
      </c>
      <c r="G77" s="41">
        <f t="shared" si="9"/>
        <v>0.275</v>
      </c>
      <c r="H77" s="38"/>
      <c r="I77" s="38"/>
    </row>
    <row r="78" spans="1:9">
      <c r="A78" s="31">
        <v>4</v>
      </c>
      <c r="B78" s="31">
        <v>8</v>
      </c>
      <c r="C78" s="41">
        <f t="shared" si="6"/>
        <v>-3</v>
      </c>
      <c r="D78" s="41">
        <f t="shared" si="7"/>
        <v>3.5</v>
      </c>
      <c r="E78" s="41">
        <f t="shared" si="8"/>
        <v>-1.5</v>
      </c>
      <c r="F78" s="41">
        <f t="shared" si="10"/>
        <v>0.416666666666667</v>
      </c>
      <c r="G78" s="38"/>
      <c r="H78" s="38"/>
      <c r="I78" s="38"/>
    </row>
    <row r="79" spans="1:9">
      <c r="A79" s="31">
        <v>5</v>
      </c>
      <c r="B79" s="31">
        <v>5</v>
      </c>
      <c r="C79" s="41">
        <f t="shared" si="6"/>
        <v>4</v>
      </c>
      <c r="D79" s="41">
        <f t="shared" si="7"/>
        <v>-1</v>
      </c>
      <c r="E79" s="41">
        <f t="shared" si="8"/>
        <v>0.166666666666667</v>
      </c>
      <c r="F79" s="38"/>
      <c r="G79" s="38"/>
      <c r="H79" s="38"/>
      <c r="I79" s="38"/>
    </row>
    <row r="80" spans="1:9">
      <c r="A80" s="31">
        <v>6</v>
      </c>
      <c r="B80" s="31">
        <v>9</v>
      </c>
      <c r="C80" s="41">
        <f t="shared" si="6"/>
        <v>2</v>
      </c>
      <c r="D80" s="41">
        <f t="shared" si="7"/>
        <v>-0.5</v>
      </c>
      <c r="E80" s="38"/>
      <c r="F80" s="38"/>
      <c r="G80" s="38"/>
      <c r="H80" s="38"/>
      <c r="I80" s="38"/>
    </row>
    <row r="81" spans="1:9">
      <c r="A81" s="31">
        <v>7</v>
      </c>
      <c r="B81" s="31">
        <v>11</v>
      </c>
      <c r="C81" s="41">
        <f t="shared" si="6"/>
        <v>1</v>
      </c>
      <c r="D81" s="38"/>
      <c r="E81" s="38"/>
      <c r="F81" s="38"/>
      <c r="G81" s="38"/>
      <c r="H81" s="38"/>
      <c r="I81" s="38"/>
    </row>
    <row r="82" spans="1:9">
      <c r="A82" s="31">
        <v>8</v>
      </c>
      <c r="B82" s="31">
        <v>12</v>
      </c>
      <c r="C82" s="38"/>
      <c r="D82" s="38"/>
      <c r="E82" s="38"/>
      <c r="F82" s="38"/>
      <c r="G82" s="38"/>
      <c r="H82" s="38"/>
      <c r="I82" s="38"/>
    </row>
    <row r="83" spans="1:9">
      <c r="A83" s="42" t="s">
        <v>20</v>
      </c>
      <c r="B83" s="42" t="s">
        <v>21</v>
      </c>
      <c r="C83" s="42" t="s">
        <v>30</v>
      </c>
      <c r="D83" s="42" t="s">
        <v>6</v>
      </c>
      <c r="E83" s="31"/>
      <c r="F83" s="31"/>
      <c r="G83" s="31"/>
      <c r="H83" s="31"/>
      <c r="I83" s="31"/>
    </row>
    <row r="84" spans="1:9">
      <c r="A84" s="38">
        <v>2.3</v>
      </c>
      <c r="B84" s="41">
        <f>B75</f>
        <v>2</v>
      </c>
      <c r="C84" s="41">
        <f>C75*(A84-A75)</f>
        <v>5.2</v>
      </c>
      <c r="D84" s="41">
        <f>ABS(C84)</f>
        <v>5.2</v>
      </c>
      <c r="E84" s="31"/>
      <c r="F84" s="31"/>
      <c r="G84" s="31"/>
      <c r="H84" s="31"/>
      <c r="I84" s="31"/>
    </row>
    <row r="85" spans="1:9">
      <c r="A85" s="31"/>
      <c r="B85" s="41">
        <f>B84+C84</f>
        <v>7.2</v>
      </c>
      <c r="C85" s="41">
        <f>D75*(A84-A75)*(A84-A76)</f>
        <v>-1.17</v>
      </c>
      <c r="D85" s="41">
        <f>ABS(C85)</f>
        <v>1.17</v>
      </c>
      <c r="E85" s="31"/>
      <c r="F85" s="31"/>
      <c r="G85" s="31"/>
      <c r="H85" s="31"/>
      <c r="I85" s="31"/>
    </row>
    <row r="86" spans="1:9">
      <c r="A86" s="31"/>
      <c r="B86" s="41">
        <f>B85+C85</f>
        <v>6.03</v>
      </c>
      <c r="C86" s="41">
        <f>E75*(A84-A75)*(A84-A76)*(A84-A77)</f>
        <v>-0.546</v>
      </c>
      <c r="D86" s="41">
        <f>ABS(C86)</f>
        <v>0.546</v>
      </c>
      <c r="E86" s="31"/>
      <c r="F86" s="31"/>
      <c r="G86" s="31"/>
      <c r="H86" s="31"/>
      <c r="I86" s="31"/>
    </row>
    <row r="87" spans="1:9">
      <c r="A87" s="31"/>
      <c r="B87" s="41">
        <f>B86+C86</f>
        <v>5.484</v>
      </c>
      <c r="C87" s="41">
        <f>F75*(A84-A75)*(A84-A76)*(A84-A77)*(A84-A78)</f>
        <v>-0.4834375</v>
      </c>
      <c r="D87" s="41">
        <f>ABS(C87)</f>
        <v>0.4834375</v>
      </c>
      <c r="E87" s="31"/>
      <c r="F87" s="31"/>
      <c r="G87" s="31"/>
      <c r="H87" s="31"/>
      <c r="I87" s="31"/>
    </row>
    <row r="88" spans="1:9">
      <c r="A88" s="31"/>
      <c r="B88" s="41">
        <f>B87+C87</f>
        <v>5.0005625</v>
      </c>
      <c r="C88" s="41">
        <f>G75*(A84-A75)*(A84-A76)*(A84-A77)*(A84-A78)*(A84-A79)</f>
        <v>-0.542997</v>
      </c>
      <c r="D88" s="41">
        <f>ABS(C88)</f>
        <v>0.542997</v>
      </c>
      <c r="E88" s="31"/>
      <c r="F88" s="31"/>
      <c r="G88" s="31"/>
      <c r="H88" s="31"/>
      <c r="I88" s="31"/>
    </row>
    <row r="89" spans="1:9">
      <c r="A89" s="31"/>
      <c r="B89" s="41">
        <f t="shared" ref="B89:B90" si="11">B88+C88</f>
        <v>4.4575655</v>
      </c>
      <c r="C89" s="41">
        <f>H75*(A84-A75)*(A84-A76)*(A84-A77)*(A84-A78)*(A84-A79)*(A84-A80)</f>
        <v>-0.656817525</v>
      </c>
      <c r="D89" s="41">
        <f t="shared" ref="D89:D90" si="12">ABS(C89)</f>
        <v>0.656817525</v>
      </c>
      <c r="E89" s="31"/>
      <c r="F89" s="31"/>
      <c r="G89" s="31"/>
      <c r="H89" s="31"/>
      <c r="I89" s="31"/>
    </row>
    <row r="90" spans="1:9">
      <c r="A90" s="31"/>
      <c r="B90" s="41">
        <f t="shared" si="11"/>
        <v>3.800747975</v>
      </c>
      <c r="C90" s="41">
        <f>I75*(A84-A75)*(A84-A76)*(A84-A77)*(A84-A78)*(A84-A79)*(A84-A80)*(A84-A81)</f>
        <v>-0.79986391875</v>
      </c>
      <c r="D90" s="41">
        <f t="shared" si="12"/>
        <v>0.79986391875</v>
      </c>
      <c r="E90" s="31"/>
      <c r="F90" s="31"/>
      <c r="G90" s="31"/>
      <c r="H90" s="31"/>
      <c r="I90" s="31"/>
    </row>
    <row r="91" spans="1:9">
      <c r="A91" s="31"/>
      <c r="B91" s="43">
        <f>B88+C88</f>
        <v>4.4575655</v>
      </c>
      <c r="C91" s="41"/>
      <c r="D91" s="41"/>
      <c r="E91" s="31"/>
      <c r="F91" s="31"/>
      <c r="G91" s="31"/>
      <c r="H91" s="31"/>
      <c r="I91" s="31"/>
    </row>
    <row r="92" spans="1:9">
      <c r="A92" s="31"/>
      <c r="B92" s="44"/>
      <c r="C92" s="38"/>
      <c r="D92" s="38"/>
      <c r="E92" s="31"/>
      <c r="F92" s="31"/>
      <c r="G92" s="31"/>
      <c r="H92" s="31"/>
      <c r="I92" s="31"/>
    </row>
    <row r="93" s="2" customFormat="1" ht="5.25" customHeigh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8" workbookViewId="0">
      <selection activeCell="G33" sqref="G33"/>
    </sheetView>
  </sheetViews>
  <sheetFormatPr defaultColWidth="11.4571428571429" defaultRowHeight="18.75" outlineLevelCol="6"/>
  <cols>
    <col min="1" max="1" width="22.8190476190476" style="30" customWidth="1"/>
    <col min="2" max="2" width="22.7238095238095" style="30" customWidth="1"/>
    <col min="3" max="7" width="22.8190476190476" style="30" customWidth="1"/>
    <col min="8" max="8" width="22" style="30" customWidth="1"/>
    <col min="9" max="9" width="20.8190476190476" style="30" customWidth="1"/>
    <col min="10" max="16384" width="11.4571428571429" style="30"/>
  </cols>
  <sheetData>
    <row r="1" s="2" customFormat="1" ht="6.75" customHeight="1"/>
    <row r="2" spans="1:7">
      <c r="A2" s="3" t="s">
        <v>27</v>
      </c>
      <c r="B2" s="3" t="s">
        <v>28</v>
      </c>
      <c r="C2" s="3" t="s">
        <v>37</v>
      </c>
      <c r="D2" s="3" t="s">
        <v>21</v>
      </c>
      <c r="E2" s="3" t="s">
        <v>38</v>
      </c>
      <c r="F2" s="3" t="s">
        <v>30</v>
      </c>
      <c r="G2" s="3" t="s">
        <v>6</v>
      </c>
    </row>
    <row r="3" spans="1:7">
      <c r="A3" s="6">
        <v>1</v>
      </c>
      <c r="B3" s="6">
        <f>2/(A3)^3</f>
        <v>2</v>
      </c>
      <c r="C3" s="6">
        <v>1</v>
      </c>
      <c r="D3" s="25">
        <f>C3*(B3/2+B4/2)</f>
        <v>1.125</v>
      </c>
      <c r="E3" s="7">
        <f>C3*2</f>
        <v>2</v>
      </c>
      <c r="F3" s="32" t="s">
        <v>39</v>
      </c>
      <c r="G3" s="8" t="s">
        <v>39</v>
      </c>
    </row>
    <row r="4" spans="1:7">
      <c r="A4" s="7">
        <f>A3+C3</f>
        <v>2</v>
      </c>
      <c r="B4" s="6">
        <f>2/(A4)^3</f>
        <v>0.25</v>
      </c>
      <c r="C4" s="7"/>
      <c r="D4" s="8"/>
      <c r="E4" s="8"/>
      <c r="F4" s="8"/>
      <c r="G4" s="33"/>
    </row>
    <row r="5" s="2" customFormat="1" ht="6.75" customHeight="1" spans="1:7">
      <c r="A5" s="34"/>
      <c r="B5" s="34"/>
      <c r="C5" s="35"/>
      <c r="D5" s="35"/>
      <c r="E5" s="36"/>
      <c r="F5" s="36"/>
      <c r="G5" s="36"/>
    </row>
    <row r="6" spans="1:7">
      <c r="A6" s="3" t="s">
        <v>27</v>
      </c>
      <c r="B6" s="3" t="s">
        <v>28</v>
      </c>
      <c r="C6" s="3" t="s">
        <v>37</v>
      </c>
      <c r="D6" s="3" t="s">
        <v>21</v>
      </c>
      <c r="E6" s="3" t="s">
        <v>38</v>
      </c>
      <c r="F6" s="3" t="s">
        <v>30</v>
      </c>
      <c r="G6" s="3" t="s">
        <v>6</v>
      </c>
    </row>
    <row r="7" spans="1:7">
      <c r="A7" s="6">
        <v>1</v>
      </c>
      <c r="B7" s="6">
        <f t="shared" ref="B7:B9" si="0">2/(A7)^3</f>
        <v>2</v>
      </c>
      <c r="C7" s="6">
        <v>1</v>
      </c>
      <c r="D7" s="25">
        <f>C7*(B7/2+B8+B9/2)</f>
        <v>1.28703703703704</v>
      </c>
      <c r="E7" s="7">
        <f>C7*2</f>
        <v>2</v>
      </c>
      <c r="F7" s="32">
        <f>E7*(B7/2+B9/9)</f>
        <v>2.01646090534979</v>
      </c>
      <c r="G7" s="8">
        <f>ABS((D7-F7)/3)</f>
        <v>0.243141289437586</v>
      </c>
    </row>
    <row r="8" spans="1:7">
      <c r="A8" s="7">
        <f t="shared" ref="A8" si="1">A7+C7</f>
        <v>2</v>
      </c>
      <c r="B8" s="6">
        <f t="shared" si="0"/>
        <v>0.25</v>
      </c>
      <c r="C8" s="7"/>
      <c r="D8" s="8"/>
      <c r="E8" s="8"/>
      <c r="F8" s="8"/>
      <c r="G8" s="33"/>
    </row>
    <row r="9" spans="1:7">
      <c r="A9" s="7">
        <f>A8+C7</f>
        <v>3</v>
      </c>
      <c r="B9" s="6">
        <f t="shared" si="0"/>
        <v>0.0740740740740741</v>
      </c>
      <c r="C9" s="7"/>
      <c r="D9" s="8"/>
      <c r="E9" s="8"/>
      <c r="F9" s="33"/>
      <c r="G9" s="33"/>
    </row>
    <row r="10" s="2" customFormat="1" ht="6.75" customHeight="1"/>
    <row r="11" spans="1:7">
      <c r="A11" s="3" t="s">
        <v>27</v>
      </c>
      <c r="B11" s="3" t="s">
        <v>28</v>
      </c>
      <c r="C11" s="3" t="s">
        <v>37</v>
      </c>
      <c r="D11" s="3" t="s">
        <v>21</v>
      </c>
      <c r="E11" s="3" t="s">
        <v>38</v>
      </c>
      <c r="F11" s="3" t="s">
        <v>30</v>
      </c>
      <c r="G11" s="3" t="s">
        <v>6</v>
      </c>
    </row>
    <row r="12" spans="1:7">
      <c r="A12" s="6">
        <v>1</v>
      </c>
      <c r="B12" s="6">
        <f t="shared" ref="B12:B15" si="2">2/(A12)^3</f>
        <v>2</v>
      </c>
      <c r="C12" s="6">
        <v>1</v>
      </c>
      <c r="D12" s="25">
        <f>C12*(B12/2+B13+B14+B15/2)</f>
        <v>1.33969907407407</v>
      </c>
      <c r="E12" s="7">
        <f>C12*2</f>
        <v>2</v>
      </c>
      <c r="F12" s="32" t="s">
        <v>39</v>
      </c>
      <c r="G12" s="8" t="s">
        <v>39</v>
      </c>
    </row>
    <row r="13" spans="1:7">
      <c r="A13" s="7">
        <f>A12+C12</f>
        <v>2</v>
      </c>
      <c r="B13" s="6">
        <f t="shared" si="2"/>
        <v>0.25</v>
      </c>
      <c r="C13" s="7"/>
      <c r="D13" s="8"/>
      <c r="E13" s="8"/>
      <c r="F13" s="8"/>
      <c r="G13" s="33"/>
    </row>
    <row r="14" spans="1:7">
      <c r="A14" s="7">
        <f>A13+C12</f>
        <v>3</v>
      </c>
      <c r="B14" s="6">
        <f t="shared" si="2"/>
        <v>0.0740740740740741</v>
      </c>
      <c r="C14" s="7"/>
      <c r="D14" s="8"/>
      <c r="E14" s="8"/>
      <c r="F14" s="33"/>
      <c r="G14" s="33"/>
    </row>
    <row r="15" spans="1:7">
      <c r="A15" s="7">
        <f>A14+C12</f>
        <v>4</v>
      </c>
      <c r="B15" s="6">
        <f t="shared" si="2"/>
        <v>0.03125</v>
      </c>
      <c r="C15" s="7"/>
      <c r="D15" s="8"/>
      <c r="E15" s="33"/>
      <c r="F15" s="33"/>
      <c r="G15" s="33"/>
    </row>
    <row r="16" s="2" customFormat="1" ht="6.75" customHeight="1"/>
    <row r="17" spans="1:7">
      <c r="A17" s="3" t="s">
        <v>27</v>
      </c>
      <c r="B17" s="3" t="s">
        <v>28</v>
      </c>
      <c r="C17" s="3" t="s">
        <v>37</v>
      </c>
      <c r="D17" s="3" t="s">
        <v>21</v>
      </c>
      <c r="E17" s="3" t="s">
        <v>38</v>
      </c>
      <c r="F17" s="3" t="s">
        <v>30</v>
      </c>
      <c r="G17" s="3" t="s">
        <v>6</v>
      </c>
    </row>
    <row r="18" spans="1:7">
      <c r="A18" s="6">
        <v>1</v>
      </c>
      <c r="B18" s="6">
        <f t="shared" ref="B18:B22" si="3">2/(A18)^3</f>
        <v>2</v>
      </c>
      <c r="C18" s="6">
        <v>1</v>
      </c>
      <c r="D18" s="25">
        <f>C18*(B18/2+B19+B20+B21+B22/2)</f>
        <v>1.36332407407407</v>
      </c>
      <c r="E18" s="7">
        <f>C18*2</f>
        <v>2</v>
      </c>
      <c r="F18" s="32">
        <f>E18*(B18/2+B20+B22/2)</f>
        <v>2.16414814814815</v>
      </c>
      <c r="G18" s="8">
        <f>((D18-F18)/3)</f>
        <v>-0.266941358024691</v>
      </c>
    </row>
    <row r="19" spans="1:7">
      <c r="A19" s="7">
        <f>A18+C18</f>
        <v>2</v>
      </c>
      <c r="B19" s="6">
        <f t="shared" si="3"/>
        <v>0.25</v>
      </c>
      <c r="C19" s="7"/>
      <c r="D19" s="8"/>
      <c r="E19" s="8"/>
      <c r="F19" s="8"/>
      <c r="G19" s="33"/>
    </row>
    <row r="20" spans="1:7">
      <c r="A20" s="7">
        <f>A19+C18</f>
        <v>3</v>
      </c>
      <c r="B20" s="6">
        <f t="shared" si="3"/>
        <v>0.0740740740740741</v>
      </c>
      <c r="C20" s="7"/>
      <c r="D20" s="8"/>
      <c r="E20" s="8"/>
      <c r="F20" s="33"/>
      <c r="G20" s="33"/>
    </row>
    <row r="21" spans="1:7">
      <c r="A21" s="7">
        <f>A20+C18</f>
        <v>4</v>
      </c>
      <c r="B21" s="6">
        <f t="shared" si="3"/>
        <v>0.03125</v>
      </c>
      <c r="C21" s="7"/>
      <c r="D21" s="8"/>
      <c r="E21" s="33"/>
      <c r="F21" s="33"/>
      <c r="G21" s="33"/>
    </row>
    <row r="22" spans="1:7">
      <c r="A22" s="7">
        <f>A21+C18</f>
        <v>5</v>
      </c>
      <c r="B22" s="6">
        <f t="shared" si="3"/>
        <v>0.016</v>
      </c>
      <c r="C22" s="7"/>
      <c r="D22" s="8"/>
      <c r="E22" s="33"/>
      <c r="F22" s="33"/>
      <c r="G22" s="33"/>
    </row>
    <row r="23" s="2" customFormat="1" ht="6.75" customHeight="1"/>
    <row r="24" spans="1:7">
      <c r="A24" s="3" t="s">
        <v>27</v>
      </c>
      <c r="B24" s="3" t="s">
        <v>28</v>
      </c>
      <c r="C24" s="3" t="s">
        <v>37</v>
      </c>
      <c r="D24" s="3" t="s">
        <v>21</v>
      </c>
      <c r="E24" s="3" t="s">
        <v>38</v>
      </c>
      <c r="F24" s="3" t="s">
        <v>30</v>
      </c>
      <c r="G24" s="3" t="s">
        <v>6</v>
      </c>
    </row>
    <row r="25" spans="1:7">
      <c r="A25" s="6">
        <v>1</v>
      </c>
      <c r="B25" s="6">
        <f t="shared" ref="B25:B30" si="4">2/(A25)^3</f>
        <v>2</v>
      </c>
      <c r="C25" s="6">
        <v>0.1</v>
      </c>
      <c r="D25" s="25">
        <f>C25*(B25/2+B26+B27+B28+B29+B30/2)</f>
        <v>0.559552855054681</v>
      </c>
      <c r="E25" s="7">
        <f>C25*2</f>
        <v>0.2</v>
      </c>
      <c r="F25" s="32" t="s">
        <v>39</v>
      </c>
      <c r="G25" s="8" t="s">
        <v>39</v>
      </c>
    </row>
    <row r="26" spans="1:7">
      <c r="A26" s="7">
        <f>A25+C25</f>
        <v>1.1</v>
      </c>
      <c r="B26" s="6">
        <f t="shared" si="4"/>
        <v>1.50262960180316</v>
      </c>
      <c r="C26" s="7"/>
      <c r="D26" s="8"/>
      <c r="E26" s="8"/>
      <c r="F26" s="8"/>
      <c r="G26" s="33"/>
    </row>
    <row r="27" spans="1:7">
      <c r="A27" s="7">
        <f>A26+C25</f>
        <v>1.2</v>
      </c>
      <c r="B27" s="6">
        <f t="shared" si="4"/>
        <v>1.15740740740741</v>
      </c>
      <c r="C27" s="7"/>
      <c r="D27" s="8"/>
      <c r="E27" s="8"/>
      <c r="F27" s="33"/>
      <c r="G27" s="33"/>
    </row>
    <row r="28" spans="1:7">
      <c r="A28" s="7">
        <f>A27+C25</f>
        <v>1.3</v>
      </c>
      <c r="B28" s="6">
        <f t="shared" si="4"/>
        <v>0.910332271279016</v>
      </c>
      <c r="C28" s="7"/>
      <c r="D28" s="8"/>
      <c r="E28" s="33"/>
      <c r="F28" s="33"/>
      <c r="G28" s="33"/>
    </row>
    <row r="29" spans="1:7">
      <c r="A29" s="7">
        <f>A28+C25</f>
        <v>1.4</v>
      </c>
      <c r="B29" s="6">
        <f t="shared" si="4"/>
        <v>0.728862973760932</v>
      </c>
      <c r="C29" s="7"/>
      <c r="D29" s="8"/>
      <c r="E29" s="33"/>
      <c r="F29" s="33"/>
      <c r="G29" s="33"/>
    </row>
    <row r="30" spans="1:7">
      <c r="A30" s="7">
        <f>A29+C25</f>
        <v>1.5</v>
      </c>
      <c r="B30" s="6">
        <f t="shared" si="4"/>
        <v>0.592592592592592</v>
      </c>
      <c r="C30" s="7"/>
      <c r="D30" s="37"/>
      <c r="E30" s="37"/>
      <c r="F30" s="37"/>
      <c r="G30" s="37"/>
    </row>
    <row r="31" s="2" customFormat="1" ht="6.75" customHeight="1"/>
    <row r="32" spans="1:7">
      <c r="A32" s="3" t="s">
        <v>27</v>
      </c>
      <c r="B32" s="3" t="s">
        <v>28</v>
      </c>
      <c r="C32" s="3" t="s">
        <v>37</v>
      </c>
      <c r="D32" s="3" t="s">
        <v>21</v>
      </c>
      <c r="E32" s="3" t="s">
        <v>38</v>
      </c>
      <c r="F32" s="3" t="s">
        <v>30</v>
      </c>
      <c r="G32" s="3" t="s">
        <v>6</v>
      </c>
    </row>
    <row r="33" spans="1:7">
      <c r="A33" s="6">
        <v>-0.1</v>
      </c>
      <c r="B33" s="6">
        <v>0</v>
      </c>
      <c r="C33" s="6">
        <v>0.2</v>
      </c>
      <c r="D33" s="25">
        <f>C33*(B33/2+B34+B35+B36+B37+B38+B39/2)</f>
        <v>5.364</v>
      </c>
      <c r="E33" s="7">
        <f>C33*2</f>
        <v>0.4</v>
      </c>
      <c r="F33" s="32">
        <f>E33*(B33/2+B35+B37+B39/2)</f>
        <v>4.004</v>
      </c>
      <c r="G33" s="8">
        <f>((D33-F33)/3)</f>
        <v>0.453333333333333</v>
      </c>
    </row>
    <row r="34" spans="1:7">
      <c r="A34" s="7">
        <f>A33+C33</f>
        <v>0.1</v>
      </c>
      <c r="B34" s="6">
        <v>6.84</v>
      </c>
      <c r="C34" s="7"/>
      <c r="D34" s="8"/>
      <c r="E34" s="8"/>
      <c r="F34" s="8"/>
      <c r="G34" s="33"/>
    </row>
    <row r="35" spans="1:7">
      <c r="A35" s="7">
        <f>A34+C33</f>
        <v>0.3</v>
      </c>
      <c r="B35" s="6">
        <v>4</v>
      </c>
      <c r="C35" s="7"/>
      <c r="D35" s="8"/>
      <c r="E35" s="8"/>
      <c r="F35" s="33"/>
      <c r="G35" s="33"/>
    </row>
    <row r="36" spans="1:7">
      <c r="A36" s="7">
        <f>A35+C33</f>
        <v>0.5</v>
      </c>
      <c r="B36" s="6">
        <v>4.2</v>
      </c>
      <c r="C36" s="7"/>
      <c r="D36" s="8"/>
      <c r="E36" s="33"/>
      <c r="F36" s="33"/>
      <c r="G36" s="33"/>
    </row>
    <row r="37" spans="1:7">
      <c r="A37" s="7">
        <f>A36+C33</f>
        <v>0.7</v>
      </c>
      <c r="B37" s="6">
        <v>5.51</v>
      </c>
      <c r="C37" s="7"/>
      <c r="D37" s="8"/>
      <c r="E37" s="33"/>
      <c r="F37" s="33"/>
      <c r="G37" s="33"/>
    </row>
    <row r="38" spans="1:7">
      <c r="A38" s="7">
        <f>A37+C33</f>
        <v>0.9</v>
      </c>
      <c r="B38" s="6">
        <v>5.77</v>
      </c>
      <c r="C38" s="7"/>
      <c r="D38" s="37"/>
      <c r="E38" s="37"/>
      <c r="F38" s="37"/>
      <c r="G38" s="37"/>
    </row>
    <row r="39" spans="1:7">
      <c r="A39" s="7">
        <f>A38+C33</f>
        <v>1.1</v>
      </c>
      <c r="B39" s="6">
        <v>1</v>
      </c>
      <c r="C39" s="7"/>
      <c r="D39" s="37"/>
      <c r="E39" s="37"/>
      <c r="F39" s="37"/>
      <c r="G39" s="37"/>
    </row>
    <row r="40" ht="6" customHeight="1" spans="1:7">
      <c r="A40" s="2"/>
      <c r="B40" s="2"/>
      <c r="C40" s="2"/>
      <c r="D40" s="2"/>
      <c r="E40" s="2"/>
      <c r="F40" s="2"/>
      <c r="G40" s="2"/>
    </row>
    <row r="41" spans="1:7">
      <c r="A41" s="3" t="s">
        <v>27</v>
      </c>
      <c r="B41" s="3" t="s">
        <v>28</v>
      </c>
      <c r="C41" s="3" t="s">
        <v>37</v>
      </c>
      <c r="D41" s="3" t="s">
        <v>21</v>
      </c>
      <c r="E41" s="3" t="s">
        <v>38</v>
      </c>
      <c r="F41" s="3" t="s">
        <v>30</v>
      </c>
      <c r="G41" s="3" t="s">
        <v>6</v>
      </c>
    </row>
    <row r="42" spans="1:7">
      <c r="A42" s="6">
        <v>1</v>
      </c>
      <c r="B42" s="6">
        <f t="shared" ref="B42:B49" si="5">2/(A42)^3</f>
        <v>2</v>
      </c>
      <c r="C42" s="6">
        <v>1</v>
      </c>
      <c r="D42" s="25">
        <f>C42*(B42/2+B43+B44+B45+B46+B47+B48+B49/2)</f>
        <v>1.38836736212342</v>
      </c>
      <c r="E42" s="7">
        <f>C42*2</f>
        <v>2</v>
      </c>
      <c r="F42" s="32" t="s">
        <v>39</v>
      </c>
      <c r="G42" s="8" t="s">
        <v>39</v>
      </c>
    </row>
    <row r="43" spans="1:7">
      <c r="A43" s="7">
        <f>A42+C42</f>
        <v>2</v>
      </c>
      <c r="B43" s="6">
        <f t="shared" si="5"/>
        <v>0.25</v>
      </c>
      <c r="C43" s="7"/>
      <c r="D43" s="8"/>
      <c r="E43" s="8"/>
      <c r="F43" s="8"/>
      <c r="G43" s="33"/>
    </row>
    <row r="44" spans="1:7">
      <c r="A44" s="7">
        <f>A43+C42</f>
        <v>3</v>
      </c>
      <c r="B44" s="6">
        <f t="shared" si="5"/>
        <v>0.0740740740740741</v>
      </c>
      <c r="C44" s="7"/>
      <c r="D44" s="8"/>
      <c r="E44" s="8"/>
      <c r="F44" s="33"/>
      <c r="G44" s="33"/>
    </row>
    <row r="45" spans="1:7">
      <c r="A45" s="7">
        <f>A44+C42</f>
        <v>4</v>
      </c>
      <c r="B45" s="6">
        <f t="shared" si="5"/>
        <v>0.03125</v>
      </c>
      <c r="C45" s="7"/>
      <c r="D45" s="8"/>
      <c r="E45" s="33"/>
      <c r="F45" s="33"/>
      <c r="G45" s="33"/>
    </row>
    <row r="46" spans="1:7">
      <c r="A46" s="7">
        <f>A45+C42</f>
        <v>5</v>
      </c>
      <c r="B46" s="6">
        <f t="shared" si="5"/>
        <v>0.016</v>
      </c>
      <c r="C46" s="7"/>
      <c r="D46" s="8"/>
      <c r="E46" s="33"/>
      <c r="F46" s="33"/>
      <c r="G46" s="33"/>
    </row>
    <row r="47" spans="1:7">
      <c r="A47" s="7">
        <f>A46+C42</f>
        <v>6</v>
      </c>
      <c r="B47" s="6">
        <f t="shared" si="5"/>
        <v>0.00925925925925926</v>
      </c>
      <c r="C47" s="7"/>
      <c r="D47" s="37"/>
      <c r="E47" s="37"/>
      <c r="F47" s="37"/>
      <c r="G47" s="37"/>
    </row>
    <row r="48" spans="1:7">
      <c r="A48" s="7">
        <f>A47+C42</f>
        <v>7</v>
      </c>
      <c r="B48" s="6">
        <f t="shared" si="5"/>
        <v>0.00583090379008746</v>
      </c>
      <c r="C48" s="7"/>
      <c r="D48" s="37"/>
      <c r="E48" s="37"/>
      <c r="F48" s="37"/>
      <c r="G48" s="37"/>
    </row>
    <row r="49" spans="1:7">
      <c r="A49" s="7">
        <f>A48+C42</f>
        <v>8</v>
      </c>
      <c r="B49" s="6">
        <f t="shared" si="5"/>
        <v>0.00390625</v>
      </c>
      <c r="C49" s="7"/>
      <c r="D49" s="37"/>
      <c r="E49" s="37"/>
      <c r="F49" s="37"/>
      <c r="G49" s="37"/>
    </row>
    <row r="50" ht="6" customHeight="1" spans="1:7">
      <c r="A50" s="2"/>
      <c r="B50" s="2"/>
      <c r="C50" s="2"/>
      <c r="D50" s="2"/>
      <c r="E50" s="2"/>
      <c r="F50" s="2"/>
      <c r="G50" s="2"/>
    </row>
    <row r="51" spans="1:7">
      <c r="A51" s="3" t="s">
        <v>27</v>
      </c>
      <c r="B51" s="3" t="s">
        <v>28</v>
      </c>
      <c r="C51" s="3" t="s">
        <v>37</v>
      </c>
      <c r="D51" s="3" t="s">
        <v>21</v>
      </c>
      <c r="E51" s="3" t="s">
        <v>38</v>
      </c>
      <c r="F51" s="3" t="s">
        <v>30</v>
      </c>
      <c r="G51" s="3" t="s">
        <v>6</v>
      </c>
    </row>
    <row r="52" spans="1:7">
      <c r="A52" s="6">
        <v>1</v>
      </c>
      <c r="B52" s="6">
        <f t="shared" ref="B52:B60" si="6">2/(A52)^3</f>
        <v>2</v>
      </c>
      <c r="C52" s="6">
        <v>1</v>
      </c>
      <c r="D52" s="25">
        <f>C52*(B52/2+B53+B54+B55+B56+B57+B58+B59+B60/2)</f>
        <v>1.3916922292359</v>
      </c>
      <c r="E52" s="7">
        <f>C52*2</f>
        <v>2</v>
      </c>
      <c r="F52" s="32">
        <f>E52*(B52/2+B54+B56+B58+B60/2)</f>
        <v>2.19455343995329</v>
      </c>
      <c r="G52" s="8">
        <f>((D52-F52)/3)</f>
        <v>-0.267620403572462</v>
      </c>
    </row>
    <row r="53" spans="1:7">
      <c r="A53" s="7">
        <f>A52+C52</f>
        <v>2</v>
      </c>
      <c r="B53" s="6">
        <f t="shared" si="6"/>
        <v>0.25</v>
      </c>
      <c r="C53" s="7"/>
      <c r="D53" s="8"/>
      <c r="E53" s="8"/>
      <c r="F53" s="8"/>
      <c r="G53" s="33"/>
    </row>
    <row r="54" spans="1:7">
      <c r="A54" s="7">
        <f>A53+C52</f>
        <v>3</v>
      </c>
      <c r="B54" s="6">
        <f t="shared" si="6"/>
        <v>0.0740740740740741</v>
      </c>
      <c r="C54" s="7"/>
      <c r="D54" s="8"/>
      <c r="E54" s="8"/>
      <c r="F54" s="33"/>
      <c r="G54" s="33"/>
    </row>
    <row r="55" spans="1:7">
      <c r="A55" s="7">
        <f>A54+C52</f>
        <v>4</v>
      </c>
      <c r="B55" s="6">
        <f t="shared" si="6"/>
        <v>0.03125</v>
      </c>
      <c r="C55" s="7"/>
      <c r="D55" s="8"/>
      <c r="E55" s="33"/>
      <c r="F55" s="33"/>
      <c r="G55" s="33"/>
    </row>
    <row r="56" spans="1:7">
      <c r="A56" s="7">
        <f>A55+C52</f>
        <v>5</v>
      </c>
      <c r="B56" s="6">
        <f t="shared" si="6"/>
        <v>0.016</v>
      </c>
      <c r="C56" s="7"/>
      <c r="D56" s="8"/>
      <c r="E56" s="33"/>
      <c r="F56" s="33"/>
      <c r="G56" s="33"/>
    </row>
    <row r="57" spans="1:7">
      <c r="A57" s="7">
        <f>A56+C52</f>
        <v>6</v>
      </c>
      <c r="B57" s="6">
        <f t="shared" si="6"/>
        <v>0.00925925925925926</v>
      </c>
      <c r="C57" s="7"/>
      <c r="D57" s="37"/>
      <c r="E57" s="37"/>
      <c r="F57" s="37"/>
      <c r="G57" s="37"/>
    </row>
    <row r="58" spans="1:7">
      <c r="A58" s="7">
        <f>A57+C52</f>
        <v>7</v>
      </c>
      <c r="B58" s="6">
        <f t="shared" si="6"/>
        <v>0.00583090379008746</v>
      </c>
      <c r="C58" s="7"/>
      <c r="D58" s="37"/>
      <c r="E58" s="37"/>
      <c r="F58" s="37"/>
      <c r="G58" s="37"/>
    </row>
    <row r="59" spans="1:7">
      <c r="A59" s="7">
        <f>A58+C52</f>
        <v>8</v>
      </c>
      <c r="B59" s="6">
        <f t="shared" si="6"/>
        <v>0.00390625</v>
      </c>
      <c r="C59" s="7"/>
      <c r="D59" s="37"/>
      <c r="E59" s="37"/>
      <c r="F59" s="37"/>
      <c r="G59" s="37"/>
    </row>
    <row r="60" spans="1:7">
      <c r="A60" s="7">
        <f>A59+C52</f>
        <v>9</v>
      </c>
      <c r="B60" s="6">
        <f t="shared" si="6"/>
        <v>0.00274348422496571</v>
      </c>
      <c r="C60" s="7"/>
      <c r="D60" s="37"/>
      <c r="E60" s="37"/>
      <c r="F60" s="37"/>
      <c r="G60" s="37"/>
    </row>
    <row r="61" ht="6" customHeight="1" spans="1:7">
      <c r="A61" s="2"/>
      <c r="B61" s="2"/>
      <c r="C61" s="2"/>
      <c r="D61" s="2"/>
      <c r="E61" s="2"/>
      <c r="F61" s="2"/>
      <c r="G61" s="2"/>
    </row>
    <row r="62" spans="1:7">
      <c r="A62" s="3" t="s">
        <v>27</v>
      </c>
      <c r="B62" s="3" t="s">
        <v>28</v>
      </c>
      <c r="C62" s="3" t="s">
        <v>37</v>
      </c>
      <c r="D62" s="3" t="s">
        <v>21</v>
      </c>
      <c r="E62" s="3" t="s">
        <v>38</v>
      </c>
      <c r="F62" s="3" t="s">
        <v>30</v>
      </c>
      <c r="G62" s="3" t="s">
        <v>6</v>
      </c>
    </row>
    <row r="63" spans="1:7">
      <c r="A63" s="6">
        <v>1</v>
      </c>
      <c r="B63" s="6">
        <f t="shared" ref="B63:B72" si="7">2/(A63)^3</f>
        <v>2</v>
      </c>
      <c r="C63" s="6">
        <v>1</v>
      </c>
      <c r="D63" s="25">
        <f>C63*(B63/2+B64+B65+B66+B67+B68+B69+B70+B71+B72/2)</f>
        <v>1.39406397134839</v>
      </c>
      <c r="E63" s="7">
        <f>C63*2</f>
        <v>2</v>
      </c>
      <c r="F63" s="32" t="s">
        <v>39</v>
      </c>
      <c r="G63" s="8" t="s">
        <v>39</v>
      </c>
    </row>
    <row r="64" spans="1:7">
      <c r="A64" s="7">
        <f>A63+C63</f>
        <v>2</v>
      </c>
      <c r="B64" s="6">
        <f t="shared" si="7"/>
        <v>0.25</v>
      </c>
      <c r="C64" s="7"/>
      <c r="D64" s="8"/>
      <c r="E64" s="8"/>
      <c r="F64" s="8"/>
      <c r="G64" s="33"/>
    </row>
    <row r="65" spans="1:7">
      <c r="A65" s="7">
        <f>A64+C63</f>
        <v>3</v>
      </c>
      <c r="B65" s="6">
        <f t="shared" si="7"/>
        <v>0.0740740740740741</v>
      </c>
      <c r="C65" s="7"/>
      <c r="D65" s="8"/>
      <c r="E65" s="8"/>
      <c r="F65" s="33"/>
      <c r="G65" s="33"/>
    </row>
    <row r="66" spans="1:7">
      <c r="A66" s="7">
        <f>A65+C63</f>
        <v>4</v>
      </c>
      <c r="B66" s="6">
        <f t="shared" si="7"/>
        <v>0.03125</v>
      </c>
      <c r="C66" s="7"/>
      <c r="D66" s="8"/>
      <c r="E66" s="33"/>
      <c r="F66" s="33"/>
      <c r="G66" s="33"/>
    </row>
    <row r="67" spans="1:7">
      <c r="A67" s="7">
        <f>A66+C63</f>
        <v>5</v>
      </c>
      <c r="B67" s="6">
        <f t="shared" si="7"/>
        <v>0.016</v>
      </c>
      <c r="C67" s="7"/>
      <c r="D67" s="8"/>
      <c r="E67" s="33"/>
      <c r="F67" s="33"/>
      <c r="G67" s="33"/>
    </row>
    <row r="68" spans="1:7">
      <c r="A68" s="7">
        <f>A67+C63</f>
        <v>6</v>
      </c>
      <c r="B68" s="6">
        <f t="shared" si="7"/>
        <v>0.00925925925925926</v>
      </c>
      <c r="C68" s="7"/>
      <c r="D68" s="37"/>
      <c r="E68" s="37"/>
      <c r="F68" s="37"/>
      <c r="G68" s="37"/>
    </row>
    <row r="69" spans="1:7">
      <c r="A69" s="7">
        <f>A68+C63</f>
        <v>7</v>
      </c>
      <c r="B69" s="6">
        <f t="shared" si="7"/>
        <v>0.00583090379008746</v>
      </c>
      <c r="C69" s="7"/>
      <c r="D69" s="37"/>
      <c r="E69" s="37"/>
      <c r="F69" s="37"/>
      <c r="G69" s="37"/>
    </row>
    <row r="70" spans="1:7">
      <c r="A70" s="7">
        <f>A69+C63</f>
        <v>8</v>
      </c>
      <c r="B70" s="6">
        <f t="shared" si="7"/>
        <v>0.00390625</v>
      </c>
      <c r="C70" s="7"/>
      <c r="D70" s="37"/>
      <c r="E70" s="37"/>
      <c r="F70" s="37"/>
      <c r="G70" s="37"/>
    </row>
    <row r="71" spans="1:7">
      <c r="A71" s="7">
        <f>A70+C63</f>
        <v>9</v>
      </c>
      <c r="B71" s="6">
        <f t="shared" si="7"/>
        <v>0.00274348422496571</v>
      </c>
      <c r="C71" s="7"/>
      <c r="D71" s="37"/>
      <c r="E71" s="37"/>
      <c r="F71" s="37"/>
      <c r="G71" s="37"/>
    </row>
    <row r="72" spans="1:7">
      <c r="A72" s="7">
        <f>A71+C63</f>
        <v>10</v>
      </c>
      <c r="B72" s="6">
        <f t="shared" si="7"/>
        <v>0.002</v>
      </c>
      <c r="C72" s="7"/>
      <c r="D72" s="37"/>
      <c r="E72" s="37"/>
      <c r="F72" s="37"/>
      <c r="G72" s="37"/>
    </row>
    <row r="73" ht="6" customHeight="1" spans="1:7">
      <c r="A73" s="2"/>
      <c r="B73" s="2"/>
      <c r="C73" s="2"/>
      <c r="D73" s="2"/>
      <c r="E73" s="2"/>
      <c r="F73" s="2"/>
      <c r="G73" s="2"/>
    </row>
    <row r="74" spans="1:7">
      <c r="A74" s="3" t="s">
        <v>27</v>
      </c>
      <c r="B74" s="3" t="s">
        <v>28</v>
      </c>
      <c r="C74" s="3" t="s">
        <v>37</v>
      </c>
      <c r="D74" s="3" t="s">
        <v>21</v>
      </c>
      <c r="E74" s="3" t="s">
        <v>38</v>
      </c>
      <c r="F74" s="3" t="s">
        <v>30</v>
      </c>
      <c r="G74" s="3" t="s">
        <v>6</v>
      </c>
    </row>
    <row r="75" spans="1:7">
      <c r="A75" s="6">
        <v>1</v>
      </c>
      <c r="B75" s="6">
        <f t="shared" ref="B75:B85" si="8">2/(A75)^3</f>
        <v>2</v>
      </c>
      <c r="C75" s="6">
        <v>1</v>
      </c>
      <c r="D75" s="25">
        <f>C75*(B75/2+B76+B77+B78+B79+B80+B81+B82+B83+B84+B85/2)</f>
        <v>1.39581528614929</v>
      </c>
      <c r="E75" s="7">
        <f>C75*2</f>
        <v>2</v>
      </c>
      <c r="F75" s="32">
        <f>E75*(B75/2+B77+B79+B81+B83+B85/2)</f>
        <v>2.19879955378006</v>
      </c>
      <c r="G75" s="8">
        <f>((D75-F75)/3)</f>
        <v>-0.26766142254359</v>
      </c>
    </row>
    <row r="76" spans="1:7">
      <c r="A76" s="7">
        <f>A75+C75</f>
        <v>2</v>
      </c>
      <c r="B76" s="6">
        <f t="shared" si="8"/>
        <v>0.25</v>
      </c>
      <c r="C76" s="7"/>
      <c r="D76" s="8"/>
      <c r="E76" s="8"/>
      <c r="F76" s="8"/>
      <c r="G76" s="33"/>
    </row>
    <row r="77" spans="1:7">
      <c r="A77" s="7">
        <f>A76+C75</f>
        <v>3</v>
      </c>
      <c r="B77" s="6">
        <f t="shared" si="8"/>
        <v>0.0740740740740741</v>
      </c>
      <c r="C77" s="7"/>
      <c r="D77" s="8"/>
      <c r="E77" s="8"/>
      <c r="F77" s="33"/>
      <c r="G77" s="33"/>
    </row>
    <row r="78" spans="1:7">
      <c r="A78" s="7">
        <f>A77+C75</f>
        <v>4</v>
      </c>
      <c r="B78" s="6">
        <f t="shared" si="8"/>
        <v>0.03125</v>
      </c>
      <c r="C78" s="7"/>
      <c r="D78" s="8"/>
      <c r="E78" s="33"/>
      <c r="F78" s="33"/>
      <c r="G78" s="33"/>
    </row>
    <row r="79" spans="1:7">
      <c r="A79" s="7">
        <f>A78+C75</f>
        <v>5</v>
      </c>
      <c r="B79" s="6">
        <f t="shared" si="8"/>
        <v>0.016</v>
      </c>
      <c r="C79" s="7"/>
      <c r="D79" s="8"/>
      <c r="E79" s="33"/>
      <c r="F79" s="33"/>
      <c r="G79" s="33"/>
    </row>
    <row r="80" spans="1:7">
      <c r="A80" s="7">
        <f>A79+C75</f>
        <v>6</v>
      </c>
      <c r="B80" s="6">
        <f t="shared" si="8"/>
        <v>0.00925925925925926</v>
      </c>
      <c r="C80" s="7"/>
      <c r="D80" s="37"/>
      <c r="E80" s="37"/>
      <c r="F80" s="37"/>
      <c r="G80" s="37"/>
    </row>
    <row r="81" spans="1:7">
      <c r="A81" s="7">
        <f>A80+C75</f>
        <v>7</v>
      </c>
      <c r="B81" s="6">
        <f t="shared" si="8"/>
        <v>0.00583090379008746</v>
      </c>
      <c r="C81" s="7"/>
      <c r="D81" s="37"/>
      <c r="E81" s="37"/>
      <c r="F81" s="37"/>
      <c r="G81" s="37"/>
    </row>
    <row r="82" spans="1:7">
      <c r="A82" s="7">
        <f>A81+C75</f>
        <v>8</v>
      </c>
      <c r="B82" s="6">
        <f t="shared" si="8"/>
        <v>0.00390625</v>
      </c>
      <c r="C82" s="7"/>
      <c r="D82" s="37"/>
      <c r="E82" s="37"/>
      <c r="F82" s="37"/>
      <c r="G82" s="37"/>
    </row>
    <row r="83" spans="1:7">
      <c r="A83" s="7">
        <f>A82+C75</f>
        <v>9</v>
      </c>
      <c r="B83" s="6">
        <f t="shared" si="8"/>
        <v>0.00274348422496571</v>
      </c>
      <c r="C83" s="7"/>
      <c r="D83" s="37"/>
      <c r="E83" s="37"/>
      <c r="F83" s="37"/>
      <c r="G83" s="37"/>
    </row>
    <row r="84" spans="1:7">
      <c r="A84" s="7">
        <f>A83+C75</f>
        <v>10</v>
      </c>
      <c r="B84" s="6">
        <f t="shared" si="8"/>
        <v>0.002</v>
      </c>
      <c r="C84" s="7"/>
      <c r="D84" s="37"/>
      <c r="E84" s="37"/>
      <c r="F84" s="37"/>
      <c r="G84" s="37"/>
    </row>
    <row r="85" spans="1:7">
      <c r="A85" s="7">
        <f>A84+C75</f>
        <v>11</v>
      </c>
      <c r="B85" s="6">
        <f t="shared" si="8"/>
        <v>0.00150262960180316</v>
      </c>
      <c r="C85" s="7"/>
      <c r="D85" s="37"/>
      <c r="E85" s="37"/>
      <c r="F85" s="37"/>
      <c r="G85" s="37"/>
    </row>
    <row r="86" ht="6" customHeight="1" spans="1:7">
      <c r="A86" s="2"/>
      <c r="B86" s="2"/>
      <c r="C86" s="2"/>
      <c r="D86" s="2"/>
      <c r="E86" s="2"/>
      <c r="F86" s="2"/>
      <c r="G86" s="2"/>
    </row>
    <row r="87" spans="1:7">
      <c r="A87" s="3" t="s">
        <v>27</v>
      </c>
      <c r="B87" s="3" t="s">
        <v>28</v>
      </c>
      <c r="C87" s="3" t="s">
        <v>37</v>
      </c>
      <c r="D87" s="3" t="s">
        <v>21</v>
      </c>
      <c r="E87" s="3" t="s">
        <v>38</v>
      </c>
      <c r="F87" s="3" t="s">
        <v>30</v>
      </c>
      <c r="G87" s="3" t="s">
        <v>6</v>
      </c>
    </row>
    <row r="88" spans="1:7">
      <c r="A88" s="6">
        <v>1</v>
      </c>
      <c r="B88" s="6">
        <f t="shared" ref="B88:B99" si="9">2/(A88)^3</f>
        <v>2</v>
      </c>
      <c r="C88" s="6">
        <v>1</v>
      </c>
      <c r="D88" s="25">
        <f>C88*(B88/2+B89+B90+B91+B92+B93+B94+B95+B96+B97+B98+B99/2)</f>
        <v>1.39714530465389</v>
      </c>
      <c r="E88" s="7">
        <f>C88*2</f>
        <v>2</v>
      </c>
      <c r="F88" s="32" t="s">
        <v>39</v>
      </c>
      <c r="G88" s="8" t="s">
        <v>39</v>
      </c>
    </row>
    <row r="89" spans="1:7">
      <c r="A89" s="7">
        <f>A88+C88</f>
        <v>2</v>
      </c>
      <c r="B89" s="6">
        <f t="shared" si="9"/>
        <v>0.25</v>
      </c>
      <c r="C89" s="7"/>
      <c r="D89" s="8"/>
      <c r="E89" s="8"/>
      <c r="F89" s="8"/>
      <c r="G89" s="33"/>
    </row>
    <row r="90" spans="1:7">
      <c r="A90" s="7">
        <f>A89+C88</f>
        <v>3</v>
      </c>
      <c r="B90" s="6">
        <f t="shared" si="9"/>
        <v>0.0740740740740741</v>
      </c>
      <c r="C90" s="7"/>
      <c r="D90" s="8"/>
      <c r="E90" s="8"/>
      <c r="F90" s="33"/>
      <c r="G90" s="33"/>
    </row>
    <row r="91" spans="1:7">
      <c r="A91" s="7">
        <f>A90+C88</f>
        <v>4</v>
      </c>
      <c r="B91" s="6">
        <f t="shared" si="9"/>
        <v>0.03125</v>
      </c>
      <c r="C91" s="7"/>
      <c r="D91" s="8"/>
      <c r="E91" s="33"/>
      <c r="F91" s="33"/>
      <c r="G91" s="33"/>
    </row>
    <row r="92" spans="1:7">
      <c r="A92" s="7">
        <f>A91+C88</f>
        <v>5</v>
      </c>
      <c r="B92" s="6">
        <f t="shared" si="9"/>
        <v>0.016</v>
      </c>
      <c r="C92" s="7"/>
      <c r="D92" s="8"/>
      <c r="E92" s="33"/>
      <c r="F92" s="33"/>
      <c r="G92" s="33"/>
    </row>
    <row r="93" spans="1:7">
      <c r="A93" s="7">
        <f>A92+C88</f>
        <v>6</v>
      </c>
      <c r="B93" s="6">
        <f t="shared" si="9"/>
        <v>0.00925925925925926</v>
      </c>
      <c r="C93" s="7"/>
      <c r="D93" s="37"/>
      <c r="E93" s="37"/>
      <c r="F93" s="37"/>
      <c r="G93" s="37"/>
    </row>
    <row r="94" spans="1:7">
      <c r="A94" s="7">
        <f>A93+C88</f>
        <v>7</v>
      </c>
      <c r="B94" s="6">
        <f t="shared" si="9"/>
        <v>0.00583090379008746</v>
      </c>
      <c r="C94" s="7"/>
      <c r="D94" s="37"/>
      <c r="E94" s="37"/>
      <c r="F94" s="37"/>
      <c r="G94" s="37"/>
    </row>
    <row r="95" spans="1:7">
      <c r="A95" s="7">
        <f>A94+C88</f>
        <v>8</v>
      </c>
      <c r="B95" s="6">
        <f t="shared" si="9"/>
        <v>0.00390625</v>
      </c>
      <c r="C95" s="7"/>
      <c r="D95" s="37"/>
      <c r="E95" s="37"/>
      <c r="F95" s="37"/>
      <c r="G95" s="37"/>
    </row>
    <row r="96" spans="1:7">
      <c r="A96" s="7">
        <f>A95+C88</f>
        <v>9</v>
      </c>
      <c r="B96" s="6">
        <f t="shared" si="9"/>
        <v>0.00274348422496571</v>
      </c>
      <c r="C96" s="7"/>
      <c r="D96" s="37"/>
      <c r="E96" s="37"/>
      <c r="F96" s="37"/>
      <c r="G96" s="37"/>
    </row>
    <row r="97" spans="1:7">
      <c r="A97" s="7">
        <f>A96+C88</f>
        <v>10</v>
      </c>
      <c r="B97" s="6">
        <f t="shared" si="9"/>
        <v>0.002</v>
      </c>
      <c r="C97" s="7"/>
      <c r="D97" s="37"/>
      <c r="E97" s="37"/>
      <c r="F97" s="37"/>
      <c r="G97" s="37"/>
    </row>
    <row r="98" spans="1:7">
      <c r="A98" s="7">
        <f>A97+C88</f>
        <v>11</v>
      </c>
      <c r="B98" s="6">
        <f t="shared" si="9"/>
        <v>0.00150262960180316</v>
      </c>
      <c r="C98" s="7"/>
      <c r="D98" s="37"/>
      <c r="E98" s="37"/>
      <c r="F98" s="37"/>
      <c r="G98" s="37"/>
    </row>
    <row r="99" spans="1:7">
      <c r="A99" s="7">
        <f>A98+C88</f>
        <v>12</v>
      </c>
      <c r="B99" s="6">
        <f t="shared" si="9"/>
        <v>0.00115740740740741</v>
      </c>
      <c r="C99" s="7"/>
      <c r="D99" s="37"/>
      <c r="E99" s="37"/>
      <c r="F99" s="37"/>
      <c r="G99" s="37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Bisección</vt:lpstr>
      <vt:lpstr>Regula</vt:lpstr>
      <vt:lpstr> Newton Raphson</vt:lpstr>
      <vt:lpstr>Secante</vt:lpstr>
      <vt:lpstr>Jacobi</vt:lpstr>
      <vt:lpstr>Seidel</vt:lpstr>
      <vt:lpstr>Lagrange</vt:lpstr>
      <vt:lpstr>Newton</vt:lpstr>
      <vt:lpstr>Trapecio</vt:lpstr>
      <vt:lpstr>Simpson</vt:lpstr>
      <vt:lpstr>Uniforme</vt:lpstr>
      <vt:lpstr>Acelerada</vt:lpstr>
      <vt:lpstr>Optimizacion Biseccion</vt:lpstr>
      <vt:lpstr>Optimizacion Oro</vt:lpstr>
      <vt:lpstr>Euler</vt:lpstr>
      <vt:lpstr>RK2</vt:lpstr>
      <vt:lpstr>RK4</vt:lpstr>
      <vt:lpstr>Sistema Euler</vt:lpstr>
      <vt:lpstr>Sistema RK2</vt:lpstr>
      <vt:lpstr>Sistema RK4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DDA</cp:lastModifiedBy>
  <dcterms:created xsi:type="dcterms:W3CDTF">2015-06-05T18:19:00Z</dcterms:created>
  <dcterms:modified xsi:type="dcterms:W3CDTF">2025-07-04T18:00:29Z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9ACA917ADE014E5BB4AD37C3DF31FCBD</vt:lpwstr>
  </property>
  <property fmtid="{D5CDD505-2E9C-101B-9397-08002B2CF9AE}" pid="3" name="KSOProductBuildVer">
    <vt:lpwstr>1033-11.2.0.10296</vt:lpwstr>
  </property>
</Properties>
</file>